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chartsheets/sheet3.xml" ContentType="application/vnd.openxmlformats-officedocument.spreadsheetml.chartsheet+xml"/>
  <Override PartName="/xl/worksheets/sheet4.xml" ContentType="application/vnd.openxmlformats-officedocument.spreadsheetml.worksheet+xml"/>
  <Override PartName="/xl/chartsheets/sheet4.xml" ContentType="application/vnd.openxmlformats-officedocument.spreadsheetml.chartsheet+xml"/>
  <Override PartName="/xl/worksheets/sheet5.xml" ContentType="application/vnd.openxmlformats-officedocument.spreadsheetml.worksheet+xml"/>
  <Override PartName="/xl/chartsheets/sheet5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6.xml" ContentType="application/vnd.openxmlformats-officedocument.spreadsheetml.chartsheet+xml"/>
  <Override PartName="/xl/worksheets/sheet10.xml" ContentType="application/vnd.openxmlformats-officedocument.spreadsheetml.worksheet+xml"/>
  <Override PartName="/xl/chartsheets/sheet7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8.xml" ContentType="application/vnd.openxmlformats-officedocument.spreadsheetml.chartsheet+xml"/>
  <Override PartName="/xl/worksheets/sheet22.xml" ContentType="application/vnd.openxmlformats-officedocument.spreadsheetml.worksheet+xml"/>
  <Override PartName="/xl/chartsheets/sheet9.xml" ContentType="application/vnd.openxmlformats-officedocument.spreadsheetml.chart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0.xml" ContentType="application/vnd.openxmlformats-officedocument.spreadsheetml.chartsheet+xml"/>
  <Override PartName="/xl/worksheets/sheet26.xml" ContentType="application/vnd.openxmlformats-officedocument.spreadsheetml.worksheet+xml"/>
  <Override PartName="/xl/chartsheets/sheet11.xml" ContentType="application/vnd.openxmlformats-officedocument.spreadsheetml.chartsheet+xml"/>
  <Override PartName="/xl/worksheets/sheet27.xml" ContentType="application/vnd.openxmlformats-officedocument.spreadsheetml.worksheet+xml"/>
  <Override PartName="/xl/chartsheets/sheet12.xml" ContentType="application/vnd.openxmlformats-officedocument.spreadsheetml.chartsheet+xml"/>
  <Override PartName="/xl/worksheets/sheet28.xml" ContentType="application/vnd.openxmlformats-officedocument.spreadsheetml.worksheet+xml"/>
  <Override PartName="/xl/chartsheets/sheet13.xml" ContentType="application/vnd.openxmlformats-officedocument.spreadsheetml.chart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omments10.xml" ContentType="application/vnd.openxmlformats-officedocument.spreadsheetml.comments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Gustavo\Documents\Dropbox\Disciplinas\Métodos Numéricos\Planilhas\"/>
    </mc:Choice>
  </mc:AlternateContent>
  <bookViews>
    <workbookView xWindow="45" yWindow="45" windowWidth="9315" windowHeight="7215" firstSheet="31" activeTab="31"/>
  </bookViews>
  <sheets>
    <sheet name="população euler" sheetId="1" r:id="rId1"/>
    <sheet name="população - gráf" sheetId="4" r:id="rId2"/>
    <sheet name="Euler, RK4, Exata" sheetId="13" r:id="rId3"/>
    <sheet name="Euler, RK4, Exata - gráf" sheetId="14" r:id="rId4"/>
    <sheet name="logística rk4" sheetId="7" r:id="rId5"/>
    <sheet name="logística - gráf" sheetId="8" r:id="rId6"/>
    <sheet name="bernoulli" sheetId="9" r:id="rId7"/>
    <sheet name="bernoulli - graf" sheetId="12" r:id="rId8"/>
    <sheet name="SEDOL - RK4" sheetId="15" r:id="rId9"/>
    <sheet name="SEDOL - RK4 - Gráf1" sheetId="16" r:id="rId10"/>
    <sheet name="pêndulo - euler x exata" sheetId="19" r:id="rId11"/>
    <sheet name="pêndulo - rk4 x exata" sheetId="20" r:id="rId12"/>
    <sheet name="pêndulo - dif.fin." sheetId="21" r:id="rId13"/>
    <sheet name="pêndulo - dados" sheetId="23" r:id="rId14"/>
    <sheet name="pêndulo - graf" sheetId="24" r:id="rId15"/>
    <sheet name="mov.ac. - dif.fin." sheetId="25" r:id="rId16"/>
    <sheet name="mov.ac. - graf" sheetId="26" r:id="rId17"/>
    <sheet name="3 vars, t x f, euler (1)" sheetId="41" r:id="rId18"/>
    <sheet name="3 vars, t x f, euler (2)" sheetId="42" r:id="rId19"/>
    <sheet name="3 vars, t x f, euler (3)" sheetId="43" r:id="rId20"/>
    <sheet name="3 vars, t x f, euler (4)" sheetId="44" r:id="rId21"/>
    <sheet name="SEDOL3 (1)" sheetId="30" r:id="rId22"/>
    <sheet name="SEDOL3 (2)" sheetId="31" r:id="rId23"/>
    <sheet name="SEDOL3 (3)" sheetId="32" r:id="rId24"/>
    <sheet name="SEDOL3 (4)" sheetId="33" r:id="rId25"/>
    <sheet name="SEDOL3 (5)" sheetId="34" r:id="rId26"/>
    <sheet name="SEDOL3 (6)" sheetId="35" r:id="rId27"/>
    <sheet name="SEDOL3 (7)" sheetId="36" r:id="rId28"/>
    <sheet name="SEDOL3 - graf_t" sheetId="37" r:id="rId29"/>
    <sheet name="SEDOL3 fase" sheetId="38" r:id="rId30"/>
    <sheet name="SEDOL3 - graf_f" sheetId="39" r:id="rId31"/>
    <sheet name="circ.elétr. - teoria" sheetId="49" r:id="rId32"/>
    <sheet name="circ.elétr. - exata" sheetId="50" r:id="rId33"/>
    <sheet name="circ.elétr. - euler" sheetId="51" r:id="rId34"/>
    <sheet name="circ.elétr. - euler - graf" sheetId="52" r:id="rId35"/>
    <sheet name="circ.elétr. - dif.finitas" sheetId="53" r:id="rId36"/>
    <sheet name="circ.elétr. - dif.fin. - graf" sheetId="54" r:id="rId37"/>
    <sheet name="conc.química - euler x dif.fin." sheetId="55" r:id="rId38"/>
    <sheet name="conc.química - graf" sheetId="56" r:id="rId39"/>
    <sheet name="pred prey - euler" sheetId="28" r:id="rId40"/>
    <sheet name="pred prey - graf" sheetId="29" r:id="rId41"/>
    <sheet name="ecology- interp.piecewise" sheetId="40" r:id="rId42"/>
  </sheets>
  <functionGroups builtInGroupCount="18"/>
  <externalReferences>
    <externalReference r:id="rId43"/>
    <externalReference r:id="rId44"/>
    <externalReference r:id="rId45"/>
  </externalReferences>
  <definedNames>
    <definedName name="a_">'[1]corr rand var - via atingir met'!$D$1</definedName>
    <definedName name="A1_">'[2]edo - i - SEDOLS - xnum'!$G$23</definedName>
    <definedName name="A1_x">'circ.elétr. - exata'!$G$10</definedName>
    <definedName name="A2_">'[2]edo - i - SEDOLS - xnum'!$G$24</definedName>
    <definedName name="A2_x">'circ.elétr. - exata'!$G$11</definedName>
    <definedName name="Alimento_Presas">'ecology- interp.piecewise'!$D$7</definedName>
    <definedName name="Área">'ecology- interp.piecewise'!$D$5</definedName>
    <definedName name="b_">'[1]corr rand var - via atingir met'!$D$2</definedName>
    <definedName name="C_">'[2]karris - s&amp;s - 11.2.1 - PB'!$C$3</definedName>
    <definedName name="C_b2">'[2]edo - i - SEDOLS - xnum'!$B$25</definedName>
    <definedName name="C_x">'circ.elétr. - exata'!$G$3</definedName>
    <definedName name="correl_">'[1]corr rand var - via atingir met'!$D$3</definedName>
    <definedName name="E0_">'[2]edo - i - SEDOLS - xnum'!$B$26</definedName>
    <definedName name="E0_x">'circ.elétr. - exata'!$E$5</definedName>
    <definedName name="Equação">#REF!</definedName>
    <definedName name="F_">#REF!</definedName>
    <definedName name="F_2">'conc.química - euler x dif.fin.'!$E$3</definedName>
    <definedName name="h_">#REF!</definedName>
    <definedName name="h_2">'conc.química - euler x dif.fin.'!$A$3</definedName>
    <definedName name="K_">'[2]noceti - gráficos - 1.5.1'!$C$1</definedName>
    <definedName name="K_2" localSheetId="13">'[2]noceti - ex.1'!#REF!</definedName>
    <definedName name="K_2">'[2]noceti - ex.1'!#REF!</definedName>
    <definedName name="k_3">#REF!</definedName>
    <definedName name="k_4">'conc.química - euler x dif.fin.'!$G$3</definedName>
    <definedName name="K_b2">'[2]edo - i - SEDOLS - xnum'!$G$22</definedName>
    <definedName name="K_x">'circ.elétr. - exata'!$G$9</definedName>
    <definedName name="L_">'[2]edo - i - SEDOLS - xnum'!$B$24</definedName>
    <definedName name="L_x">'circ.elétr. - exata'!$F$3</definedName>
    <definedName name="n_">'[1]corr rand var - via atingir met'!$D$7</definedName>
    <definedName name="p_">'[2]edo - i - SEDOLS - xnum'!$G$21</definedName>
    <definedName name="p_x">'circ.elétr. - exata'!$G$8</definedName>
    <definedName name="Pop_Predadores">'ecology- interp.piecewise'!$D$6</definedName>
    <definedName name="Pop_Presas_Inicial">'ecology- interp.piecewise'!$D$3</definedName>
    <definedName name="Q_">'[2]noceti - gráficos - 1.5.1'!$C$3</definedName>
    <definedName name="Q_2">#REF!</definedName>
    <definedName name="Q_3">'conc.química - euler x dif.fin.'!$F$3</definedName>
    <definedName name="R_">'[2]karris - s&amp;s - 11.2.1 - PB'!$B$3</definedName>
    <definedName name="R_x">'circ.elétr. - exata'!$E$3</definedName>
    <definedName name="rho">'[3]corr rand var - via formula'!$C$4</definedName>
    <definedName name="sigma">'[1]corr rand var - via atingir met'!$D$6</definedName>
    <definedName name="solver_adj" localSheetId="19" hidden="1">'3 vars, t x f, euler (3)'!$O$13:$O$14</definedName>
    <definedName name="solver_adj" localSheetId="20" hidden="1">'3 vars, t x f, euler (4)'!$G$5:$G$6</definedName>
    <definedName name="solver_cvg" localSheetId="19" hidden="1">0.0001</definedName>
    <definedName name="solver_cvg" localSheetId="20" hidden="1">0.0001</definedName>
    <definedName name="solver_drv" localSheetId="19" hidden="1">1</definedName>
    <definedName name="solver_drv" localSheetId="20" hidden="1">1</definedName>
    <definedName name="solver_est" localSheetId="19" hidden="1">1</definedName>
    <definedName name="solver_est" localSheetId="20" hidden="1">1</definedName>
    <definedName name="solver_itr" localSheetId="19" hidden="1">100</definedName>
    <definedName name="solver_itr" localSheetId="20" hidden="1">100</definedName>
    <definedName name="solver_lin" localSheetId="19" hidden="1">2</definedName>
    <definedName name="solver_lin" localSheetId="20" hidden="1">2</definedName>
    <definedName name="solver_neg" localSheetId="19" hidden="1">2</definedName>
    <definedName name="solver_neg" localSheetId="20" hidden="1">2</definedName>
    <definedName name="solver_num" localSheetId="19" hidden="1">0</definedName>
    <definedName name="solver_num" localSheetId="20" hidden="1">0</definedName>
    <definedName name="solver_nwt" localSheetId="19" hidden="1">1</definedName>
    <definedName name="solver_nwt" localSheetId="20" hidden="1">1</definedName>
    <definedName name="solver_opt" localSheetId="19" hidden="1">'3 vars, t x f, euler (3)'!$O$16</definedName>
    <definedName name="solver_opt" localSheetId="20" hidden="1">'3 vars, t x f, euler (4)'!$M$3</definedName>
    <definedName name="solver_pre" localSheetId="19" hidden="1">0.000001</definedName>
    <definedName name="solver_pre" localSheetId="20" hidden="1">0.000001</definedName>
    <definedName name="solver_scl" localSheetId="19" hidden="1">2</definedName>
    <definedName name="solver_scl" localSheetId="20" hidden="1">2</definedName>
    <definedName name="solver_sho" localSheetId="19" hidden="1">2</definedName>
    <definedName name="solver_sho" localSheetId="20" hidden="1">2</definedName>
    <definedName name="solver_tim" localSheetId="19" hidden="1">100</definedName>
    <definedName name="solver_tim" localSheetId="20" hidden="1">100</definedName>
    <definedName name="solver_tol" localSheetId="19" hidden="1">0.05</definedName>
    <definedName name="solver_tol" localSheetId="20" hidden="1">0.05</definedName>
    <definedName name="solver_typ" localSheetId="19" hidden="1">2</definedName>
    <definedName name="solver_typ" localSheetId="20" hidden="1">2</definedName>
    <definedName name="solver_val" localSheetId="19" hidden="1">0</definedName>
    <definedName name="solver_val" localSheetId="20" hidden="1">0</definedName>
    <definedName name="Tabela_1">'ecology- interp.piecewise'!$F$4:$G$8</definedName>
    <definedName name="Tx_Cresc_Presas">'ecology- interp.piecewise'!$D$4</definedName>
    <definedName name="V_">#REF!</definedName>
    <definedName name="V_2">'conc.química - euler x dif.fin.'!$D$3</definedName>
    <definedName name="V1_">'[2]karris - 4.18'!$D$2:$E$2</definedName>
    <definedName name="V1_b" localSheetId="13">#REF!</definedName>
    <definedName name="V1_b">#REF!</definedName>
    <definedName name="V2_">'[2]karris - 4.18'!$D$3:$E$3</definedName>
    <definedName name="V2_b" localSheetId="13">#REF!</definedName>
    <definedName name="V2_b">#REF!</definedName>
    <definedName name="variação">'[1]corr rand var - via atingir met'!$D$8</definedName>
    <definedName name="Vs_">'[2]karris - 4.18'!$D$6:$E$6</definedName>
    <definedName name="Vs_b" localSheetId="13">#REF!</definedName>
    <definedName name="Vs_b">#REF!</definedName>
    <definedName name="w_">'[2]edo - i - SEDOLS - xnum'!$D$27</definedName>
    <definedName name="w_x">'circ.elétr. - exata'!$G$5</definedName>
    <definedName name="w0_">'[2]noceti - gráficos - 1.5.1'!$C$2</definedName>
    <definedName name="w0_2" localSheetId="13">'[2]noceti - ex.1'!#REF!</definedName>
    <definedName name="w0_2">'[2]noceti - ex.1'!#REF!</definedName>
    <definedName name="w2_x">'circ.elétr. - exata'!$F$5</definedName>
  </definedNames>
  <calcPr calcId="162913" iterate="1"/>
</workbook>
</file>

<file path=xl/calcChain.xml><?xml version="1.0" encoding="utf-8"?>
<calcChain xmlns="http://schemas.openxmlformats.org/spreadsheetml/2006/main">
  <c r="B10" i="55" l="1"/>
  <c r="C10" i="55"/>
  <c r="E10" i="55"/>
  <c r="F10" i="55"/>
  <c r="G10" i="55"/>
  <c r="A11" i="55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E11" i="55"/>
  <c r="E12" i="55" s="1"/>
  <c r="E13" i="55" s="1"/>
  <c r="E14" i="55" s="1"/>
  <c r="E15" i="55" s="1"/>
  <c r="E16" i="55" s="1"/>
  <c r="E17" i="55" s="1"/>
  <c r="E18" i="55" s="1"/>
  <c r="E19" i="55" s="1"/>
  <c r="E20" i="55" s="1"/>
  <c r="E21" i="55" s="1"/>
  <c r="E22" i="55" s="1"/>
  <c r="F11" i="55"/>
  <c r="G11" i="55" s="1"/>
  <c r="C12" i="53"/>
  <c r="E12" i="53"/>
  <c r="A13" i="53"/>
  <c r="A14" i="53"/>
  <c r="A15" i="53" s="1"/>
  <c r="A16" i="53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A36" i="53" s="1"/>
  <c r="A37" i="53" s="1"/>
  <c r="A38" i="53" s="1"/>
  <c r="A39" i="53" s="1"/>
  <c r="A40" i="53" s="1"/>
  <c r="A41" i="53" s="1"/>
  <c r="A42" i="53" s="1"/>
  <c r="A43" i="53" s="1"/>
  <c r="A44" i="53" s="1"/>
  <c r="A45" i="53" s="1"/>
  <c r="A46" i="53" s="1"/>
  <c r="A47" i="53" s="1"/>
  <c r="A48" i="53" s="1"/>
  <c r="A49" i="53" s="1"/>
  <c r="A50" i="53" s="1"/>
  <c r="A51" i="53" s="1"/>
  <c r="A52" i="53" s="1"/>
  <c r="A53" i="53" s="1"/>
  <c r="A54" i="53" s="1"/>
  <c r="A55" i="53" s="1"/>
  <c r="A56" i="53" s="1"/>
  <c r="A57" i="53" s="1"/>
  <c r="A58" i="53" s="1"/>
  <c r="A59" i="53" s="1"/>
  <c r="A60" i="53" s="1"/>
  <c r="A61" i="53" s="1"/>
  <c r="A62" i="53" s="1"/>
  <c r="A63" i="53" s="1"/>
  <c r="A64" i="53" s="1"/>
  <c r="A65" i="53" s="1"/>
  <c r="A66" i="53" s="1"/>
  <c r="A67" i="53" s="1"/>
  <c r="A68" i="53" s="1"/>
  <c r="A69" i="53" s="1"/>
  <c r="A70" i="53" s="1"/>
  <c r="A71" i="53" s="1"/>
  <c r="A72" i="53" s="1"/>
  <c r="A73" i="53" s="1"/>
  <c r="A74" i="53" s="1"/>
  <c r="A75" i="53" s="1"/>
  <c r="A76" i="53" s="1"/>
  <c r="A77" i="53" s="1"/>
  <c r="A78" i="53" s="1"/>
  <c r="A79" i="53" s="1"/>
  <c r="A80" i="53" s="1"/>
  <c r="A81" i="53" s="1"/>
  <c r="A82" i="53" s="1"/>
  <c r="A83" i="53" s="1"/>
  <c r="A84" i="53" s="1"/>
  <c r="A85" i="53" s="1"/>
  <c r="A86" i="53" s="1"/>
  <c r="A87" i="53" s="1"/>
  <c r="A88" i="53" s="1"/>
  <c r="A89" i="53" s="1"/>
  <c r="A90" i="53" s="1"/>
  <c r="A91" i="53" s="1"/>
  <c r="A92" i="53" s="1"/>
  <c r="A93" i="53" s="1"/>
  <c r="A94" i="53" s="1"/>
  <c r="A95" i="53" s="1"/>
  <c r="A96" i="53" s="1"/>
  <c r="A97" i="53" s="1"/>
  <c r="A98" i="53" s="1"/>
  <c r="A99" i="53" s="1"/>
  <c r="A100" i="53" s="1"/>
  <c r="A101" i="53" s="1"/>
  <c r="A102" i="53" s="1"/>
  <c r="A103" i="53" s="1"/>
  <c r="A104" i="53" s="1"/>
  <c r="A105" i="53" s="1"/>
  <c r="A106" i="53" s="1"/>
  <c r="A107" i="53" s="1"/>
  <c r="A108" i="53" s="1"/>
  <c r="A109" i="53" s="1"/>
  <c r="A110" i="53" s="1"/>
  <c r="A111" i="53" s="1"/>
  <c r="A112" i="53" s="1"/>
  <c r="A113" i="53" s="1"/>
  <c r="A114" i="53" s="1"/>
  <c r="A115" i="53" s="1"/>
  <c r="A116" i="53" s="1"/>
  <c r="A117" i="53" s="1"/>
  <c r="A118" i="53" s="1"/>
  <c r="A119" i="53" s="1"/>
  <c r="A120" i="53" s="1"/>
  <c r="A121" i="53" s="1"/>
  <c r="A122" i="53" s="1"/>
  <c r="A123" i="53" s="1"/>
  <c r="A124" i="53" s="1"/>
  <c r="A125" i="53" s="1"/>
  <c r="A126" i="53" s="1"/>
  <c r="A127" i="53" s="1"/>
  <c r="A128" i="53" s="1"/>
  <c r="A129" i="53" s="1"/>
  <c r="A130" i="53" s="1"/>
  <c r="A131" i="53" s="1"/>
  <c r="A132" i="53" s="1"/>
  <c r="A133" i="53" s="1"/>
  <c r="A134" i="53" s="1"/>
  <c r="A135" i="53" s="1"/>
  <c r="A136" i="53" s="1"/>
  <c r="A137" i="53" s="1"/>
  <c r="A138" i="53" s="1"/>
  <c r="A139" i="53" s="1"/>
  <c r="A140" i="53" s="1"/>
  <c r="A141" i="53"/>
  <c r="A142" i="53" s="1"/>
  <c r="A143" i="53" s="1"/>
  <c r="A144" i="53" s="1"/>
  <c r="A145" i="53" s="1"/>
  <c r="A146" i="53" s="1"/>
  <c r="A147" i="53" s="1"/>
  <c r="A148" i="53" s="1"/>
  <c r="A149" i="53" s="1"/>
  <c r="A150" i="53" s="1"/>
  <c r="A151" i="53" s="1"/>
  <c r="A152" i="53" s="1"/>
  <c r="A153" i="53" s="1"/>
  <c r="A154" i="53" s="1"/>
  <c r="A155" i="53" s="1"/>
  <c r="A156" i="53" s="1"/>
  <c r="A157" i="53" s="1"/>
  <c r="A158" i="53" s="1"/>
  <c r="A159" i="53" s="1"/>
  <c r="A160" i="53" s="1"/>
  <c r="A161" i="53" s="1"/>
  <c r="A162" i="53" s="1"/>
  <c r="A163" i="53" s="1"/>
  <c r="A164" i="53" s="1"/>
  <c r="A165" i="53" s="1"/>
  <c r="A166" i="53" s="1"/>
  <c r="A167" i="53" s="1"/>
  <c r="A168" i="53" s="1"/>
  <c r="A169" i="53" s="1"/>
  <c r="A170" i="53" s="1"/>
  <c r="A171" i="53" s="1"/>
  <c r="A172" i="53" s="1"/>
  <c r="A173" i="53" s="1"/>
  <c r="A174" i="53" s="1"/>
  <c r="A175" i="53" s="1"/>
  <c r="A176" i="53" s="1"/>
  <c r="A177" i="53" s="1"/>
  <c r="A178" i="53" s="1"/>
  <c r="A179" i="53" s="1"/>
  <c r="A180" i="53" s="1"/>
  <c r="A181" i="53" s="1"/>
  <c r="A182" i="53" s="1"/>
  <c r="A183" i="53" s="1"/>
  <c r="A184" i="53" s="1"/>
  <c r="A185" i="53" s="1"/>
  <c r="A186" i="53" s="1"/>
  <c r="A187" i="53" s="1"/>
  <c r="A188" i="53" s="1"/>
  <c r="A189" i="53" s="1"/>
  <c r="A190" i="53" s="1"/>
  <c r="A191" i="53" s="1"/>
  <c r="A192" i="53" s="1"/>
  <c r="A193" i="53" s="1"/>
  <c r="A194" i="53" s="1"/>
  <c r="A195" i="53" s="1"/>
  <c r="A196" i="53" s="1"/>
  <c r="A197" i="53" s="1"/>
  <c r="A198" i="53" s="1"/>
  <c r="A199" i="53" s="1"/>
  <c r="A200" i="53" s="1"/>
  <c r="A201" i="53" s="1"/>
  <c r="A202" i="53" s="1"/>
  <c r="A203" i="53" s="1"/>
  <c r="A204" i="53" s="1"/>
  <c r="A205" i="53" s="1"/>
  <c r="A206" i="53" s="1"/>
  <c r="A207" i="53" s="1"/>
  <c r="A208" i="53" s="1"/>
  <c r="A209" i="53" s="1"/>
  <c r="A210" i="53" s="1"/>
  <c r="A211" i="53" s="1"/>
  <c r="A212" i="53"/>
  <c r="A213" i="53" s="1"/>
  <c r="A214" i="53" s="1"/>
  <c r="A215" i="53" s="1"/>
  <c r="A216" i="53" s="1"/>
  <c r="A217" i="53" s="1"/>
  <c r="A218" i="53" s="1"/>
  <c r="A219" i="53" s="1"/>
  <c r="A220" i="53" s="1"/>
  <c r="A221" i="53" s="1"/>
  <c r="A222" i="53" s="1"/>
  <c r="A223" i="53" s="1"/>
  <c r="A224" i="53" s="1"/>
  <c r="A225" i="53" s="1"/>
  <c r="A226" i="53" s="1"/>
  <c r="A227" i="53" s="1"/>
  <c r="A228" i="53" s="1"/>
  <c r="A229" i="53" s="1"/>
  <c r="A230" i="53" s="1"/>
  <c r="A231" i="53" s="1"/>
  <c r="A232" i="53" s="1"/>
  <c r="A233" i="53" s="1"/>
  <c r="A234" i="53" s="1"/>
  <c r="A235" i="53" s="1"/>
  <c r="A236" i="53" s="1"/>
  <c r="A237" i="53" s="1"/>
  <c r="A238" i="53" s="1"/>
  <c r="A239" i="53" s="1"/>
  <c r="A240" i="53" s="1"/>
  <c r="A241" i="53" s="1"/>
  <c r="A242" i="53" s="1"/>
  <c r="A243" i="53" s="1"/>
  <c r="A244" i="53" s="1"/>
  <c r="A245" i="53" s="1"/>
  <c r="A246" i="53" s="1"/>
  <c r="A247" i="53" s="1"/>
  <c r="A248" i="53" s="1"/>
  <c r="A249" i="53" s="1"/>
  <c r="A250" i="53" s="1"/>
  <c r="A251" i="53" s="1"/>
  <c r="A252" i="53" s="1"/>
  <c r="A253" i="53" s="1"/>
  <c r="A254" i="53" s="1"/>
  <c r="A255" i="53" s="1"/>
  <c r="A256" i="53" s="1"/>
  <c r="A257" i="53" s="1"/>
  <c r="A258" i="53" s="1"/>
  <c r="A259" i="53" s="1"/>
  <c r="A260" i="53" s="1"/>
  <c r="A261" i="53" s="1"/>
  <c r="A262" i="53" s="1"/>
  <c r="A263" i="53" s="1"/>
  <c r="A264" i="53" s="1"/>
  <c r="A265" i="53" s="1"/>
  <c r="A266" i="53" s="1"/>
  <c r="A267" i="53" s="1"/>
  <c r="A268" i="53" s="1"/>
  <c r="A269" i="53" s="1"/>
  <c r="A270" i="53" s="1"/>
  <c r="A271" i="53" s="1"/>
  <c r="A272" i="53" s="1"/>
  <c r="A273" i="53" s="1"/>
  <c r="A274" i="53" s="1"/>
  <c r="A275" i="53" s="1"/>
  <c r="A276" i="53" s="1"/>
  <c r="A277" i="53" s="1"/>
  <c r="A278" i="53" s="1"/>
  <c r="A279" i="53" s="1"/>
  <c r="A280" i="53" s="1"/>
  <c r="A281" i="53" s="1"/>
  <c r="A282" i="53" s="1"/>
  <c r="A283" i="53" s="1"/>
  <c r="A284" i="53" s="1"/>
  <c r="A285" i="53" s="1"/>
  <c r="A286" i="53" s="1"/>
  <c r="A287" i="53" s="1"/>
  <c r="A288" i="53" s="1"/>
  <c r="A289" i="53" s="1"/>
  <c r="A290" i="53" s="1"/>
  <c r="A291" i="53" s="1"/>
  <c r="A292" i="53" s="1"/>
  <c r="A293" i="53" s="1"/>
  <c r="A294" i="53" s="1"/>
  <c r="A295" i="53" s="1"/>
  <c r="A296" i="53" s="1"/>
  <c r="A297" i="53" s="1"/>
  <c r="A298" i="53" s="1"/>
  <c r="A299" i="53" s="1"/>
  <c r="A300" i="53" s="1"/>
  <c r="A301" i="53" s="1"/>
  <c r="A302" i="53" s="1"/>
  <c r="A303" i="53" s="1"/>
  <c r="A304" i="53" s="1"/>
  <c r="A305" i="53" s="1"/>
  <c r="A306" i="53" s="1"/>
  <c r="A307" i="53" s="1"/>
  <c r="A308" i="53" s="1"/>
  <c r="A309" i="53" s="1"/>
  <c r="A310" i="53" s="1"/>
  <c r="A311" i="53" s="1"/>
  <c r="A312" i="53" s="1"/>
  <c r="A313" i="53" s="1"/>
  <c r="A314" i="53" s="1"/>
  <c r="A315" i="53" s="1"/>
  <c r="A316" i="53" s="1"/>
  <c r="A317" i="53" s="1"/>
  <c r="A318" i="53" s="1"/>
  <c r="A319" i="53" s="1"/>
  <c r="A320" i="53" s="1"/>
  <c r="A321" i="53" s="1"/>
  <c r="A322" i="53" s="1"/>
  <c r="A323" i="53" s="1"/>
  <c r="A324" i="53" s="1"/>
  <c r="A325" i="53" s="1"/>
  <c r="A326" i="53" s="1"/>
  <c r="A327" i="53" s="1"/>
  <c r="A328" i="53" s="1"/>
  <c r="A329" i="53" s="1"/>
  <c r="A330" i="53" s="1"/>
  <c r="A331" i="53" s="1"/>
  <c r="A332" i="53" s="1"/>
  <c r="A333" i="53" s="1"/>
  <c r="A334" i="53" s="1"/>
  <c r="A335" i="53"/>
  <c r="A336" i="53" s="1"/>
  <c r="A337" i="53" s="1"/>
  <c r="A338" i="53" s="1"/>
  <c r="A339" i="53" s="1"/>
  <c r="A340" i="53" s="1"/>
  <c r="A341" i="53" s="1"/>
  <c r="A342" i="53" s="1"/>
  <c r="A343" i="53" s="1"/>
  <c r="A344" i="53" s="1"/>
  <c r="A345" i="53" s="1"/>
  <c r="A346" i="53" s="1"/>
  <c r="A347" i="53" s="1"/>
  <c r="A348" i="53" s="1"/>
  <c r="A349" i="53" s="1"/>
  <c r="A350" i="53" s="1"/>
  <c r="A351" i="53" s="1"/>
  <c r="A352" i="53" s="1"/>
  <c r="A353" i="53" s="1"/>
  <c r="A354" i="53" s="1"/>
  <c r="A355" i="53" s="1"/>
  <c r="A356" i="53" s="1"/>
  <c r="A357" i="53" s="1"/>
  <c r="A358" i="53" s="1"/>
  <c r="A359" i="53" s="1"/>
  <c r="A360" i="53" s="1"/>
  <c r="A361" i="53" s="1"/>
  <c r="A362" i="53" s="1"/>
  <c r="A363" i="53" s="1"/>
  <c r="A364" i="53" s="1"/>
  <c r="A365" i="53" s="1"/>
  <c r="A366" i="53" s="1"/>
  <c r="A367" i="53" s="1"/>
  <c r="A368" i="53" s="1"/>
  <c r="A369" i="53" s="1"/>
  <c r="A370" i="53" s="1"/>
  <c r="A371" i="53" s="1"/>
  <c r="A372" i="53" s="1"/>
  <c r="A373" i="53" s="1"/>
  <c r="A374" i="53" s="1"/>
  <c r="A375" i="53" s="1"/>
  <c r="A376" i="53" s="1"/>
  <c r="A377" i="53" s="1"/>
  <c r="A378" i="53" s="1"/>
  <c r="A379" i="53" s="1"/>
  <c r="A380" i="53" s="1"/>
  <c r="A381" i="53" s="1"/>
  <c r="A382" i="53" s="1"/>
  <c r="A383" i="53" s="1"/>
  <c r="A384" i="53" s="1"/>
  <c r="A385" i="53" s="1"/>
  <c r="A386" i="53" s="1"/>
  <c r="A387" i="53" s="1"/>
  <c r="A388" i="53" s="1"/>
  <c r="A389" i="53" s="1"/>
  <c r="A390" i="53" s="1"/>
  <c r="A391" i="53" s="1"/>
  <c r="A392" i="53" s="1"/>
  <c r="A393" i="53" s="1"/>
  <c r="A394" i="53" s="1"/>
  <c r="A395" i="53" s="1"/>
  <c r="A396" i="53" s="1"/>
  <c r="A397" i="53" s="1"/>
  <c r="A398" i="53" s="1"/>
  <c r="A399" i="53" s="1"/>
  <c r="A400" i="53" s="1"/>
  <c r="A401" i="53" s="1"/>
  <c r="A402" i="53" s="1"/>
  <c r="A403" i="53" s="1"/>
  <c r="A404" i="53" s="1"/>
  <c r="A405" i="53" s="1"/>
  <c r="A406" i="53" s="1"/>
  <c r="A407" i="53" s="1"/>
  <c r="A408" i="53" s="1"/>
  <c r="A409" i="53" s="1"/>
  <c r="A410" i="53" s="1"/>
  <c r="A411" i="53" s="1"/>
  <c r="A412" i="53" s="1"/>
  <c r="A413" i="53" s="1"/>
  <c r="A414" i="53" s="1"/>
  <c r="A415" i="53" s="1"/>
  <c r="A416" i="53" s="1"/>
  <c r="A417" i="53" s="1"/>
  <c r="A418" i="53" s="1"/>
  <c r="A419" i="53" s="1"/>
  <c r="A420" i="53" s="1"/>
  <c r="A421" i="53" s="1"/>
  <c r="A422" i="53" s="1"/>
  <c r="A423" i="53" s="1"/>
  <c r="A424" i="53" s="1"/>
  <c r="A425" i="53" s="1"/>
  <c r="A426" i="53" s="1"/>
  <c r="A427" i="53" s="1"/>
  <c r="A428" i="53" s="1"/>
  <c r="A429" i="53" s="1"/>
  <c r="A430" i="53" s="1"/>
  <c r="A431" i="53" s="1"/>
  <c r="A432" i="53" s="1"/>
  <c r="A433" i="53" s="1"/>
  <c r="A434" i="53" s="1"/>
  <c r="A435" i="53" s="1"/>
  <c r="A436" i="53" s="1"/>
  <c r="A437" i="53" s="1"/>
  <c r="A438" i="53" s="1"/>
  <c r="A439" i="53" s="1"/>
  <c r="A440" i="53" s="1"/>
  <c r="A441" i="53" s="1"/>
  <c r="A442" i="53" s="1"/>
  <c r="A443" i="53" s="1"/>
  <c r="A444" i="53" s="1"/>
  <c r="A445" i="53" s="1"/>
  <c r="A446" i="53" s="1"/>
  <c r="A447" i="53" s="1"/>
  <c r="A448" i="53" s="1"/>
  <c r="A449" i="53" s="1"/>
  <c r="A450" i="53" s="1"/>
  <c r="A451" i="53" s="1"/>
  <c r="A452" i="53" s="1"/>
  <c r="A453" i="53" s="1"/>
  <c r="A454" i="53" s="1"/>
  <c r="A455" i="53" s="1"/>
  <c r="A456" i="53" s="1"/>
  <c r="A457" i="53" s="1"/>
  <c r="A458" i="53" s="1"/>
  <c r="A459" i="53" s="1"/>
  <c r="A460" i="53" s="1"/>
  <c r="A461" i="53" s="1"/>
  <c r="A462" i="53" s="1"/>
  <c r="A463" i="53" s="1"/>
  <c r="A464" i="53" s="1"/>
  <c r="A465" i="53" s="1"/>
  <c r="A466" i="53" s="1"/>
  <c r="A467" i="53" s="1"/>
  <c r="A468" i="53" s="1"/>
  <c r="A469" i="53" s="1"/>
  <c r="A470" i="53" s="1"/>
  <c r="A471" i="53" s="1"/>
  <c r="A472" i="53" s="1"/>
  <c r="A473" i="53" s="1"/>
  <c r="A474" i="53" s="1"/>
  <c r="A475" i="53" s="1"/>
  <c r="A476" i="53" s="1"/>
  <c r="A477" i="53" s="1"/>
  <c r="A478" i="53" s="1"/>
  <c r="A479" i="53" s="1"/>
  <c r="A480" i="53" s="1"/>
  <c r="A481" i="53" s="1"/>
  <c r="A482" i="53" s="1"/>
  <c r="A483" i="53" s="1"/>
  <c r="A484" i="53" s="1"/>
  <c r="A485" i="53" s="1"/>
  <c r="A486" i="53" s="1"/>
  <c r="A487" i="53" s="1"/>
  <c r="A488" i="53" s="1"/>
  <c r="A489" i="53" s="1"/>
  <c r="A490" i="53" s="1"/>
  <c r="A491" i="53" s="1"/>
  <c r="A492" i="53" s="1"/>
  <c r="A493" i="53" s="1"/>
  <c r="A494" i="53" s="1"/>
  <c r="A495" i="53" s="1"/>
  <c r="A496" i="53" s="1"/>
  <c r="A497" i="53" s="1"/>
  <c r="A498" i="53" s="1"/>
  <c r="A499" i="53" s="1"/>
  <c r="A500" i="53" s="1"/>
  <c r="A501" i="53" s="1"/>
  <c r="A502" i="53" s="1"/>
  <c r="A503" i="53" s="1"/>
  <c r="A504" i="53" s="1"/>
  <c r="A505" i="53" s="1"/>
  <c r="A506" i="53" s="1"/>
  <c r="A507" i="53" s="1"/>
  <c r="A508" i="53" s="1"/>
  <c r="A509" i="53" s="1"/>
  <c r="A510" i="53" s="1"/>
  <c r="A511" i="53" s="1"/>
  <c r="A512" i="53" s="1"/>
  <c r="A513" i="53" s="1"/>
  <c r="A514" i="53" s="1"/>
  <c r="A515" i="53" s="1"/>
  <c r="A516" i="53" s="1"/>
  <c r="A517" i="53" s="1"/>
  <c r="A518" i="53" s="1"/>
  <c r="A519" i="53" s="1"/>
  <c r="A520" i="53" s="1"/>
  <c r="A521" i="53" s="1"/>
  <c r="A522" i="53" s="1"/>
  <c r="A523" i="53" s="1"/>
  <c r="A524" i="53" s="1"/>
  <c r="A525" i="53" s="1"/>
  <c r="A526" i="53" s="1"/>
  <c r="A527" i="53" s="1"/>
  <c r="A528" i="53" s="1"/>
  <c r="A529" i="53" s="1"/>
  <c r="A530" i="53" s="1"/>
  <c r="A531" i="53" s="1"/>
  <c r="A532" i="53" s="1"/>
  <c r="A533" i="53" s="1"/>
  <c r="A534" i="53" s="1"/>
  <c r="A535" i="53" s="1"/>
  <c r="A536" i="53" s="1"/>
  <c r="A537" i="53" s="1"/>
  <c r="A538" i="53" s="1"/>
  <c r="A539" i="53" s="1"/>
  <c r="A540" i="53" s="1"/>
  <c r="A541" i="53" s="1"/>
  <c r="A542" i="53" s="1"/>
  <c r="A543" i="53" s="1"/>
  <c r="A544" i="53" s="1"/>
  <c r="A545" i="53" s="1"/>
  <c r="A546" i="53" s="1"/>
  <c r="A547" i="53" s="1"/>
  <c r="A548" i="53" s="1"/>
  <c r="A549" i="53" s="1"/>
  <c r="A550" i="53" s="1"/>
  <c r="A551" i="53" s="1"/>
  <c r="A552" i="53" s="1"/>
  <c r="A553" i="53" s="1"/>
  <c r="A554" i="53" s="1"/>
  <c r="A555" i="53" s="1"/>
  <c r="A556" i="53" s="1"/>
  <c r="A557" i="53" s="1"/>
  <c r="A558" i="53" s="1"/>
  <c r="A559" i="53" s="1"/>
  <c r="A560" i="53" s="1"/>
  <c r="A561" i="53" s="1"/>
  <c r="A562" i="53" s="1"/>
  <c r="A563" i="53" s="1"/>
  <c r="A564" i="53" s="1"/>
  <c r="A565" i="53" s="1"/>
  <c r="A566" i="53" s="1"/>
  <c r="A567" i="53" s="1"/>
  <c r="A568" i="53" s="1"/>
  <c r="A569" i="53" s="1"/>
  <c r="A570" i="53" s="1"/>
  <c r="A571" i="53" s="1"/>
  <c r="A572" i="53" s="1"/>
  <c r="A573" i="53" s="1"/>
  <c r="A574" i="53" s="1"/>
  <c r="A575" i="53" s="1"/>
  <c r="A576" i="53" s="1"/>
  <c r="A577" i="53" s="1"/>
  <c r="A578" i="53" s="1"/>
  <c r="A579" i="53" s="1"/>
  <c r="A580" i="53" s="1"/>
  <c r="A581" i="53" s="1"/>
  <c r="A582" i="53" s="1"/>
  <c r="A583" i="53" s="1"/>
  <c r="A584" i="53" s="1"/>
  <c r="A585" i="53" s="1"/>
  <c r="A586" i="53" s="1"/>
  <c r="A587" i="53" s="1"/>
  <c r="A588" i="53" s="1"/>
  <c r="A589" i="53" s="1"/>
  <c r="A590" i="53" s="1"/>
  <c r="A591" i="53" s="1"/>
  <c r="A592" i="53" s="1"/>
  <c r="A593" i="53"/>
  <c r="A594" i="53" s="1"/>
  <c r="A595" i="53" s="1"/>
  <c r="A596" i="53" s="1"/>
  <c r="A597" i="53" s="1"/>
  <c r="A598" i="53" s="1"/>
  <c r="A599" i="53" s="1"/>
  <c r="A600" i="53" s="1"/>
  <c r="A601" i="53" s="1"/>
  <c r="A602" i="53" s="1"/>
  <c r="A603" i="53" s="1"/>
  <c r="A604" i="53" s="1"/>
  <c r="A605" i="53" s="1"/>
  <c r="A606" i="53" s="1"/>
  <c r="A607" i="53" s="1"/>
  <c r="A608" i="53" s="1"/>
  <c r="A609" i="53" s="1"/>
  <c r="A610" i="53" s="1"/>
  <c r="A611" i="53" s="1"/>
  <c r="A612" i="53" s="1"/>
  <c r="A613" i="53" s="1"/>
  <c r="A614" i="53" s="1"/>
  <c r="A615" i="53" s="1"/>
  <c r="A616" i="53" s="1"/>
  <c r="A617" i="53" s="1"/>
  <c r="A618" i="53" s="1"/>
  <c r="A619" i="53" s="1"/>
  <c r="A620" i="53" s="1"/>
  <c r="A621" i="53" s="1"/>
  <c r="A622" i="53" s="1"/>
  <c r="A623" i="53" s="1"/>
  <c r="A624" i="53" s="1"/>
  <c r="A625" i="53" s="1"/>
  <c r="A626" i="53" s="1"/>
  <c r="A627" i="53" s="1"/>
  <c r="A628" i="53" s="1"/>
  <c r="A629" i="53" s="1"/>
  <c r="A630" i="53" s="1"/>
  <c r="A631" i="53" s="1"/>
  <c r="A632" i="53" s="1"/>
  <c r="A633" i="53" s="1"/>
  <c r="A634" i="53" s="1"/>
  <c r="A635" i="53" s="1"/>
  <c r="A636" i="53" s="1"/>
  <c r="A637" i="53" s="1"/>
  <c r="A638" i="53" s="1"/>
  <c r="A639" i="53" s="1"/>
  <c r="A640" i="53" s="1"/>
  <c r="A641" i="53" s="1"/>
  <c r="A642" i="53" s="1"/>
  <c r="A643" i="53" s="1"/>
  <c r="A644" i="53" s="1"/>
  <c r="A645" i="53" s="1"/>
  <c r="A646" i="53" s="1"/>
  <c r="A647" i="53" s="1"/>
  <c r="A648" i="53" s="1"/>
  <c r="A649" i="53" s="1"/>
  <c r="A650" i="53" s="1"/>
  <c r="A651" i="53" s="1"/>
  <c r="A652" i="53" s="1"/>
  <c r="A653" i="53" s="1"/>
  <c r="A654" i="53" s="1"/>
  <c r="A655" i="53" s="1"/>
  <c r="A656" i="53" s="1"/>
  <c r="A657" i="53" s="1"/>
  <c r="A658" i="53" s="1"/>
  <c r="A659" i="53" s="1"/>
  <c r="A660" i="53" s="1"/>
  <c r="A661" i="53" s="1"/>
  <c r="A662" i="53" s="1"/>
  <c r="A663" i="53" s="1"/>
  <c r="A664" i="53" s="1"/>
  <c r="A665" i="53" s="1"/>
  <c r="A666" i="53" s="1"/>
  <c r="A667" i="53" s="1"/>
  <c r="A668" i="53" s="1"/>
  <c r="A669" i="53" s="1"/>
  <c r="A670" i="53" s="1"/>
  <c r="A671" i="53" s="1"/>
  <c r="A672" i="53" s="1"/>
  <c r="A673" i="53" s="1"/>
  <c r="A674" i="53" s="1"/>
  <c r="A675" i="53" s="1"/>
  <c r="A676" i="53" s="1"/>
  <c r="A677" i="53" s="1"/>
  <c r="A678" i="53" s="1"/>
  <c r="A679" i="53" s="1"/>
  <c r="A680" i="53" s="1"/>
  <c r="A681" i="53" s="1"/>
  <c r="A682" i="53" s="1"/>
  <c r="A683" i="53" s="1"/>
  <c r="A684" i="53" s="1"/>
  <c r="A685" i="53" s="1"/>
  <c r="A686" i="53" s="1"/>
  <c r="A687" i="53" s="1"/>
  <c r="A688" i="53" s="1"/>
  <c r="A689" i="53" s="1"/>
  <c r="A690" i="53" s="1"/>
  <c r="A691" i="53"/>
  <c r="A692" i="53" s="1"/>
  <c r="A693" i="53" s="1"/>
  <c r="A694" i="53" s="1"/>
  <c r="A695" i="53" s="1"/>
  <c r="A696" i="53" s="1"/>
  <c r="A697" i="53" s="1"/>
  <c r="A698" i="53" s="1"/>
  <c r="A699" i="53" s="1"/>
  <c r="A700" i="53" s="1"/>
  <c r="A701" i="53" s="1"/>
  <c r="A702" i="53" s="1"/>
  <c r="A703" i="53" s="1"/>
  <c r="A704" i="53" s="1"/>
  <c r="A705" i="53" s="1"/>
  <c r="A706" i="53" s="1"/>
  <c r="A707" i="53" s="1"/>
  <c r="A708" i="53" s="1"/>
  <c r="A709" i="53" s="1"/>
  <c r="A710" i="53" s="1"/>
  <c r="A711" i="53" s="1"/>
  <c r="A712" i="53" s="1"/>
  <c r="A713" i="53" s="1"/>
  <c r="A714" i="53" s="1"/>
  <c r="A715" i="53" s="1"/>
  <c r="A716" i="53" s="1"/>
  <c r="A717" i="53" s="1"/>
  <c r="A718" i="53" s="1"/>
  <c r="A719" i="53" s="1"/>
  <c r="A720" i="53" s="1"/>
  <c r="A721" i="53" s="1"/>
  <c r="A722" i="53" s="1"/>
  <c r="A723" i="53" s="1"/>
  <c r="A724" i="53" s="1"/>
  <c r="A725" i="53" s="1"/>
  <c r="A726" i="53" s="1"/>
  <c r="A727" i="53" s="1"/>
  <c r="A728" i="53" s="1"/>
  <c r="A729" i="53" s="1"/>
  <c r="A730" i="53" s="1"/>
  <c r="A731" i="53" s="1"/>
  <c r="A732" i="53" s="1"/>
  <c r="A733" i="53" s="1"/>
  <c r="A734" i="53" s="1"/>
  <c r="A735" i="53" s="1"/>
  <c r="A736" i="53" s="1"/>
  <c r="A737" i="53" s="1"/>
  <c r="A738" i="53" s="1"/>
  <c r="A739" i="53" s="1"/>
  <c r="A740" i="53" s="1"/>
  <c r="A741" i="53" s="1"/>
  <c r="A742" i="53" s="1"/>
  <c r="A743" i="53" s="1"/>
  <c r="A744" i="53" s="1"/>
  <c r="A745" i="53" s="1"/>
  <c r="A746" i="53" s="1"/>
  <c r="A747" i="53" s="1"/>
  <c r="A748" i="53" s="1"/>
  <c r="A749" i="53" s="1"/>
  <c r="A750" i="53" s="1"/>
  <c r="A751" i="53" s="1"/>
  <c r="A752" i="53" s="1"/>
  <c r="A753" i="53" s="1"/>
  <c r="A754" i="53" s="1"/>
  <c r="A755" i="53" s="1"/>
  <c r="A756" i="53" s="1"/>
  <c r="A757" i="53" s="1"/>
  <c r="A758" i="53" s="1"/>
  <c r="A759" i="53" s="1"/>
  <c r="A760" i="53" s="1"/>
  <c r="A761" i="53" s="1"/>
  <c r="A762" i="53" s="1"/>
  <c r="A763" i="53" s="1"/>
  <c r="A764" i="53" s="1"/>
  <c r="A765" i="53" s="1"/>
  <c r="A766" i="53" s="1"/>
  <c r="A767" i="53" s="1"/>
  <c r="A768" i="53" s="1"/>
  <c r="A769" i="53" s="1"/>
  <c r="A770" i="53" s="1"/>
  <c r="A771" i="53" s="1"/>
  <c r="A772" i="53" s="1"/>
  <c r="A773" i="53" s="1"/>
  <c r="A774" i="53" s="1"/>
  <c r="A775" i="53" s="1"/>
  <c r="A776" i="53" s="1"/>
  <c r="A777" i="53" s="1"/>
  <c r="A778" i="53" s="1"/>
  <c r="A779" i="53" s="1"/>
  <c r="A780" i="53" s="1"/>
  <c r="A781" i="53" s="1"/>
  <c r="A782" i="53" s="1"/>
  <c r="A783" i="53" s="1"/>
  <c r="A784" i="53" s="1"/>
  <c r="A785" i="53" s="1"/>
  <c r="A786" i="53" s="1"/>
  <c r="A787" i="53" s="1"/>
  <c r="A788" i="53" s="1"/>
  <c r="A789" i="53" s="1"/>
  <c r="A790" i="53" s="1"/>
  <c r="A791" i="53" s="1"/>
  <c r="A792" i="53" s="1"/>
  <c r="A793" i="53" s="1"/>
  <c r="A794" i="53" s="1"/>
  <c r="A795" i="53" s="1"/>
  <c r="A796" i="53" s="1"/>
  <c r="A797" i="53" s="1"/>
  <c r="A798" i="53" s="1"/>
  <c r="A799" i="53" s="1"/>
  <c r="A800" i="53" s="1"/>
  <c r="A801" i="53" s="1"/>
  <c r="A802" i="53" s="1"/>
  <c r="A803" i="53" s="1"/>
  <c r="A804" i="53" s="1"/>
  <c r="A805" i="53" s="1"/>
  <c r="A806" i="53" s="1"/>
  <c r="A807" i="53" s="1"/>
  <c r="A808" i="53" s="1"/>
  <c r="A809" i="53" s="1"/>
  <c r="A810" i="53" s="1"/>
  <c r="A811" i="53" s="1"/>
  <c r="A812" i="53" s="1"/>
  <c r="A813" i="53" s="1"/>
  <c r="A814" i="53" s="1"/>
  <c r="A815" i="53" s="1"/>
  <c r="A816" i="53" s="1"/>
  <c r="A817" i="53" s="1"/>
  <c r="A818" i="53" s="1"/>
  <c r="A819" i="53" s="1"/>
  <c r="A820" i="53" s="1"/>
  <c r="A821" i="53" s="1"/>
  <c r="A822" i="53" s="1"/>
  <c r="A823" i="53" s="1"/>
  <c r="A824" i="53" s="1"/>
  <c r="A825" i="53" s="1"/>
  <c r="A826" i="53" s="1"/>
  <c r="A827" i="53" s="1"/>
  <c r="A828" i="53" s="1"/>
  <c r="A829" i="53" s="1"/>
  <c r="A830" i="53" s="1"/>
  <c r="A831" i="53" s="1"/>
  <c r="A832" i="53" s="1"/>
  <c r="A833" i="53" s="1"/>
  <c r="A834" i="53" s="1"/>
  <c r="A835" i="53" s="1"/>
  <c r="A836" i="53" s="1"/>
  <c r="A837" i="53" s="1"/>
  <c r="A838" i="53" s="1"/>
  <c r="A839" i="53" s="1"/>
  <c r="A840" i="53" s="1"/>
  <c r="A841" i="53" s="1"/>
  <c r="A842" i="53" s="1"/>
  <c r="A843" i="53" s="1"/>
  <c r="A844" i="53" s="1"/>
  <c r="A845" i="53" s="1"/>
  <c r="A846" i="53" s="1"/>
  <c r="A847" i="53" s="1"/>
  <c r="A848" i="53" s="1"/>
  <c r="A849" i="53" s="1"/>
  <c r="A850" i="53" s="1"/>
  <c r="A851" i="53" s="1"/>
  <c r="A852" i="53" s="1"/>
  <c r="A853" i="53" s="1"/>
  <c r="A854" i="53" s="1"/>
  <c r="A855" i="53" s="1"/>
  <c r="A856" i="53" s="1"/>
  <c r="A857" i="53" s="1"/>
  <c r="A858" i="53" s="1"/>
  <c r="A859" i="53" s="1"/>
  <c r="A860" i="53" s="1"/>
  <c r="A861" i="53" s="1"/>
  <c r="A862" i="53" s="1"/>
  <c r="A863" i="53" s="1"/>
  <c r="A864" i="53" s="1"/>
  <c r="A865" i="53" s="1"/>
  <c r="A866" i="53" s="1"/>
  <c r="A867" i="53" s="1"/>
  <c r="A868" i="53" s="1"/>
  <c r="A869" i="53" s="1"/>
  <c r="A870" i="53" s="1"/>
  <c r="A871" i="53" s="1"/>
  <c r="A872" i="53" s="1"/>
  <c r="A873" i="53" s="1"/>
  <c r="A874" i="53" s="1"/>
  <c r="A875" i="53" s="1"/>
  <c r="A876" i="53" s="1"/>
  <c r="A877" i="53" s="1"/>
  <c r="A878" i="53" s="1"/>
  <c r="A879" i="53" s="1"/>
  <c r="A880" i="53" s="1"/>
  <c r="A881" i="53" s="1"/>
  <c r="A882" i="53" s="1"/>
  <c r="A883" i="53" s="1"/>
  <c r="A884" i="53" s="1"/>
  <c r="A885" i="53" s="1"/>
  <c r="A886" i="53" s="1"/>
  <c r="A887" i="53" s="1"/>
  <c r="A888" i="53" s="1"/>
  <c r="A889" i="53" s="1"/>
  <c r="A890" i="53" s="1"/>
  <c r="A891" i="53" s="1"/>
  <c r="A892" i="53" s="1"/>
  <c r="A893" i="53" s="1"/>
  <c r="A894" i="53" s="1"/>
  <c r="A895" i="53" s="1"/>
  <c r="A896" i="53" s="1"/>
  <c r="A897" i="53" s="1"/>
  <c r="A898" i="53" s="1"/>
  <c r="A899" i="53" s="1"/>
  <c r="A900" i="53" s="1"/>
  <c r="A901" i="53" s="1"/>
  <c r="A902" i="53" s="1"/>
  <c r="A903" i="53" s="1"/>
  <c r="A904" i="53" s="1"/>
  <c r="A905" i="53" s="1"/>
  <c r="A906" i="53" s="1"/>
  <c r="A907" i="53" s="1"/>
  <c r="A908" i="53" s="1"/>
  <c r="A909" i="53" s="1"/>
  <c r="A910" i="53" s="1"/>
  <c r="A911" i="53" s="1"/>
  <c r="A912" i="53" s="1"/>
  <c r="A913" i="53" s="1"/>
  <c r="A914" i="53" s="1"/>
  <c r="A915" i="53" s="1"/>
  <c r="A916" i="53" s="1"/>
  <c r="A917" i="53" s="1"/>
  <c r="A918" i="53" s="1"/>
  <c r="A919" i="53" s="1"/>
  <c r="A920" i="53" s="1"/>
  <c r="A921" i="53" s="1"/>
  <c r="A922" i="53" s="1"/>
  <c r="A923" i="53" s="1"/>
  <c r="A924" i="53" s="1"/>
  <c r="A925" i="53" s="1"/>
  <c r="A926" i="53" s="1"/>
  <c r="A927" i="53" s="1"/>
  <c r="A928" i="53" s="1"/>
  <c r="A929" i="53" s="1"/>
  <c r="A930" i="53" s="1"/>
  <c r="A931" i="53" s="1"/>
  <c r="A932" i="53" s="1"/>
  <c r="A933" i="53" s="1"/>
  <c r="A934" i="53" s="1"/>
  <c r="A935" i="53" s="1"/>
  <c r="A936" i="53" s="1"/>
  <c r="A937" i="53" s="1"/>
  <c r="A938" i="53" s="1"/>
  <c r="A939" i="53" s="1"/>
  <c r="A940" i="53" s="1"/>
  <c r="A941" i="53" s="1"/>
  <c r="A942" i="53" s="1"/>
  <c r="A943" i="53" s="1"/>
  <c r="A944" i="53" s="1"/>
  <c r="A945" i="53" s="1"/>
  <c r="A946" i="53" s="1"/>
  <c r="A947" i="53" s="1"/>
  <c r="A948" i="53" s="1"/>
  <c r="A949" i="53" s="1"/>
  <c r="A950" i="53" s="1"/>
  <c r="A951" i="53" s="1"/>
  <c r="A952" i="53" s="1"/>
  <c r="A953" i="53" s="1"/>
  <c r="A954" i="53" s="1"/>
  <c r="A955" i="53" s="1"/>
  <c r="A956" i="53" s="1"/>
  <c r="A957" i="53" s="1"/>
  <c r="A958" i="53" s="1"/>
  <c r="A959" i="53" s="1"/>
  <c r="A960" i="53" s="1"/>
  <c r="A961" i="53" s="1"/>
  <c r="A962" i="53" s="1"/>
  <c r="A963" i="53" s="1"/>
  <c r="A964" i="53" s="1"/>
  <c r="A965" i="53" s="1"/>
  <c r="A966" i="53" s="1"/>
  <c r="A967" i="53" s="1"/>
  <c r="A968" i="53" s="1"/>
  <c r="A969" i="53" s="1"/>
  <c r="A970" i="53" s="1"/>
  <c r="A971" i="53" s="1"/>
  <c r="A972" i="53" s="1"/>
  <c r="A973" i="53" s="1"/>
  <c r="A974" i="53" s="1"/>
  <c r="A975" i="53" s="1"/>
  <c r="A976" i="53" s="1"/>
  <c r="A977" i="53" s="1"/>
  <c r="A978" i="53" s="1"/>
  <c r="A979" i="53" s="1"/>
  <c r="A980" i="53" s="1"/>
  <c r="A981" i="53" s="1"/>
  <c r="A982" i="53" s="1"/>
  <c r="A983" i="53" s="1"/>
  <c r="A984" i="53" s="1"/>
  <c r="A985" i="53" s="1"/>
  <c r="A986" i="53" s="1"/>
  <c r="A987" i="53" s="1"/>
  <c r="A988" i="53" s="1"/>
  <c r="A989" i="53" s="1"/>
  <c r="A990" i="53" s="1"/>
  <c r="A991" i="53" s="1"/>
  <c r="A992" i="53" s="1"/>
  <c r="A993" i="53" s="1"/>
  <c r="A994" i="53" s="1"/>
  <c r="A995" i="53" s="1"/>
  <c r="A996" i="53" s="1"/>
  <c r="A997" i="53" s="1"/>
  <c r="A998" i="53" s="1"/>
  <c r="A999" i="53" s="1"/>
  <c r="A1000" i="53" s="1"/>
  <c r="C11" i="51"/>
  <c r="A12" i="5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B12" i="51"/>
  <c r="A23" i="5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A43" i="51" s="1"/>
  <c r="A44" i="51" s="1"/>
  <c r="A45" i="51" s="1"/>
  <c r="A46" i="51" s="1"/>
  <c r="A47" i="51" s="1"/>
  <c r="A48" i="51" s="1"/>
  <c r="A49" i="51" s="1"/>
  <c r="A50" i="51" s="1"/>
  <c r="A51" i="51" s="1"/>
  <c r="A52" i="51" s="1"/>
  <c r="A53" i="51" s="1"/>
  <c r="A54" i="51" s="1"/>
  <c r="A55" i="51"/>
  <c r="A56" i="51" s="1"/>
  <c r="A57" i="51" s="1"/>
  <c r="A58" i="51" s="1"/>
  <c r="A59" i="51" s="1"/>
  <c r="A60" i="51" s="1"/>
  <c r="A61" i="51" s="1"/>
  <c r="A62" i="51" s="1"/>
  <c r="A63" i="51" s="1"/>
  <c r="A64" i="51" s="1"/>
  <c r="A65" i="51" s="1"/>
  <c r="A66" i="51" s="1"/>
  <c r="A67" i="51" s="1"/>
  <c r="A68" i="51" s="1"/>
  <c r="A69" i="51" s="1"/>
  <c r="A70" i="51" s="1"/>
  <c r="A71" i="51" s="1"/>
  <c r="A72" i="51" s="1"/>
  <c r="A73" i="51" s="1"/>
  <c r="A74" i="51" s="1"/>
  <c r="A75" i="51" s="1"/>
  <c r="A76" i="51" s="1"/>
  <c r="A77" i="51" s="1"/>
  <c r="A78" i="51" s="1"/>
  <c r="A79" i="51" s="1"/>
  <c r="A80" i="51" s="1"/>
  <c r="A81" i="51" s="1"/>
  <c r="A82" i="51" s="1"/>
  <c r="A83" i="51" s="1"/>
  <c r="A84" i="51" s="1"/>
  <c r="A85" i="51" s="1"/>
  <c r="A86" i="51" s="1"/>
  <c r="A87" i="51" s="1"/>
  <c r="A88" i="51" s="1"/>
  <c r="A89" i="51" s="1"/>
  <c r="A90" i="51" s="1"/>
  <c r="A91" i="51" s="1"/>
  <c r="A92" i="51" s="1"/>
  <c r="A93" i="51" s="1"/>
  <c r="A94" i="51" s="1"/>
  <c r="A95" i="51" s="1"/>
  <c r="A96" i="51" s="1"/>
  <c r="A97" i="51" s="1"/>
  <c r="A98" i="51" s="1"/>
  <c r="A99" i="51" s="1"/>
  <c r="A100" i="51" s="1"/>
  <c r="A101" i="51" s="1"/>
  <c r="A102" i="51" s="1"/>
  <c r="A103" i="51" s="1"/>
  <c r="A104" i="51" s="1"/>
  <c r="A105" i="51" s="1"/>
  <c r="A106" i="51" s="1"/>
  <c r="A107" i="51" s="1"/>
  <c r="A108" i="51" s="1"/>
  <c r="A109" i="51" s="1"/>
  <c r="A110" i="51" s="1"/>
  <c r="A111" i="51" s="1"/>
  <c r="A112" i="51" s="1"/>
  <c r="A113" i="51" s="1"/>
  <c r="A114" i="51" s="1"/>
  <c r="A115" i="51" s="1"/>
  <c r="A116" i="51" s="1"/>
  <c r="A117" i="51" s="1"/>
  <c r="A118" i="51" s="1"/>
  <c r="A119" i="51" s="1"/>
  <c r="A120" i="51" s="1"/>
  <c r="A121" i="51" s="1"/>
  <c r="A122" i="51" s="1"/>
  <c r="A123" i="51" s="1"/>
  <c r="A124" i="51" s="1"/>
  <c r="A125" i="51" s="1"/>
  <c r="A126" i="51" s="1"/>
  <c r="A127" i="51" s="1"/>
  <c r="A128" i="51" s="1"/>
  <c r="A129" i="51" s="1"/>
  <c r="A130" i="51" s="1"/>
  <c r="A131" i="51" s="1"/>
  <c r="A132" i="51" s="1"/>
  <c r="A133" i="51" s="1"/>
  <c r="A134" i="51" s="1"/>
  <c r="A135" i="51" s="1"/>
  <c r="A136" i="51" s="1"/>
  <c r="A137" i="51" s="1"/>
  <c r="A138" i="51" s="1"/>
  <c r="A139" i="51" s="1"/>
  <c r="A140" i="51" s="1"/>
  <c r="A141" i="51" s="1"/>
  <c r="A142" i="51" s="1"/>
  <c r="A143" i="51" s="1"/>
  <c r="A144" i="51" s="1"/>
  <c r="A145" i="51" s="1"/>
  <c r="A146" i="51" s="1"/>
  <c r="A147" i="51" s="1"/>
  <c r="A148" i="51" s="1"/>
  <c r="A149" i="51" s="1"/>
  <c r="A150" i="51" s="1"/>
  <c r="A151" i="51" s="1"/>
  <c r="A152" i="51" s="1"/>
  <c r="A153" i="51" s="1"/>
  <c r="A154" i="51" s="1"/>
  <c r="A155" i="51" s="1"/>
  <c r="A156" i="51" s="1"/>
  <c r="A157" i="51" s="1"/>
  <c r="A158" i="51" s="1"/>
  <c r="A159" i="51" s="1"/>
  <c r="A160" i="51" s="1"/>
  <c r="A161" i="51" s="1"/>
  <c r="A162" i="51" s="1"/>
  <c r="A163" i="51" s="1"/>
  <c r="A164" i="51" s="1"/>
  <c r="A165" i="51" s="1"/>
  <c r="A166" i="51" s="1"/>
  <c r="A167" i="51" s="1"/>
  <c r="A168" i="51" s="1"/>
  <c r="A169" i="51" s="1"/>
  <c r="A170" i="51" s="1"/>
  <c r="A171" i="51" s="1"/>
  <c r="A172" i="51" s="1"/>
  <c r="A173" i="51" s="1"/>
  <c r="A174" i="51" s="1"/>
  <c r="A175" i="51" s="1"/>
  <c r="A176" i="51" s="1"/>
  <c r="A177" i="51" s="1"/>
  <c r="A178" i="51" s="1"/>
  <c r="A179" i="51" s="1"/>
  <c r="A180" i="51" s="1"/>
  <c r="A181" i="51" s="1"/>
  <c r="A182" i="51" s="1"/>
  <c r="A183" i="51" s="1"/>
  <c r="A184" i="51" s="1"/>
  <c r="A185" i="51" s="1"/>
  <c r="A186" i="51" s="1"/>
  <c r="A187" i="51" s="1"/>
  <c r="A188" i="51" s="1"/>
  <c r="A189" i="51" s="1"/>
  <c r="A190" i="51" s="1"/>
  <c r="A191" i="51" s="1"/>
  <c r="A192" i="51" s="1"/>
  <c r="A193" i="51" s="1"/>
  <c r="A194" i="51" s="1"/>
  <c r="A195" i="51" s="1"/>
  <c r="A196" i="51" s="1"/>
  <c r="A197" i="51" s="1"/>
  <c r="A198" i="51" s="1"/>
  <c r="A199" i="51" s="1"/>
  <c r="A200" i="51" s="1"/>
  <c r="A201" i="51" s="1"/>
  <c r="A202" i="51" s="1"/>
  <c r="A203" i="51" s="1"/>
  <c r="A204" i="51" s="1"/>
  <c r="A205" i="51" s="1"/>
  <c r="A206" i="51" s="1"/>
  <c r="A207" i="51" s="1"/>
  <c r="A208" i="51" s="1"/>
  <c r="A209" i="51" s="1"/>
  <c r="A210" i="51" s="1"/>
  <c r="A211" i="51" s="1"/>
  <c r="A212" i="51" s="1"/>
  <c r="A213" i="51" s="1"/>
  <c r="A214" i="51" s="1"/>
  <c r="A215" i="51" s="1"/>
  <c r="A216" i="51" s="1"/>
  <c r="A217" i="51" s="1"/>
  <c r="A218" i="51" s="1"/>
  <c r="A219" i="51" s="1"/>
  <c r="A220" i="51" s="1"/>
  <c r="A221" i="51" s="1"/>
  <c r="A222" i="51" s="1"/>
  <c r="A223" i="51" s="1"/>
  <c r="A224" i="51" s="1"/>
  <c r="A225" i="51" s="1"/>
  <c r="A226" i="51" s="1"/>
  <c r="A227" i="51" s="1"/>
  <c r="A228" i="51" s="1"/>
  <c r="A229" i="51" s="1"/>
  <c r="A230" i="51" s="1"/>
  <c r="A231" i="51" s="1"/>
  <c r="A232" i="51" s="1"/>
  <c r="A233" i="51" s="1"/>
  <c r="A234" i="51" s="1"/>
  <c r="A235" i="51" s="1"/>
  <c r="A236" i="51" s="1"/>
  <c r="A237" i="51" s="1"/>
  <c r="A238" i="51" s="1"/>
  <c r="A239" i="51" s="1"/>
  <c r="A240" i="51" s="1"/>
  <c r="A241" i="51" s="1"/>
  <c r="A242" i="51" s="1"/>
  <c r="A243" i="51" s="1"/>
  <c r="A244" i="51" s="1"/>
  <c r="A245" i="51" s="1"/>
  <c r="A246" i="51" s="1"/>
  <c r="A247" i="51" s="1"/>
  <c r="A248" i="51" s="1"/>
  <c r="A249" i="51" s="1"/>
  <c r="A250" i="51" s="1"/>
  <c r="A251" i="51" s="1"/>
  <c r="A252" i="51" s="1"/>
  <c r="A253" i="51" s="1"/>
  <c r="A254" i="51" s="1"/>
  <c r="A255" i="51" s="1"/>
  <c r="A256" i="51" s="1"/>
  <c r="A257" i="51" s="1"/>
  <c r="A258" i="51" s="1"/>
  <c r="A259" i="51" s="1"/>
  <c r="A260" i="51" s="1"/>
  <c r="A261" i="51" s="1"/>
  <c r="A262" i="51" s="1"/>
  <c r="A263" i="51" s="1"/>
  <c r="A264" i="51" s="1"/>
  <c r="A265" i="51" s="1"/>
  <c r="A266" i="51" s="1"/>
  <c r="A267" i="51" s="1"/>
  <c r="A268" i="51" s="1"/>
  <c r="A269" i="51" s="1"/>
  <c r="A270" i="51" s="1"/>
  <c r="A271" i="51" s="1"/>
  <c r="A272" i="51" s="1"/>
  <c r="A273" i="51" s="1"/>
  <c r="A274" i="51" s="1"/>
  <c r="A275" i="51" s="1"/>
  <c r="A276" i="51" s="1"/>
  <c r="A277" i="51" s="1"/>
  <c r="A278" i="51" s="1"/>
  <c r="A279" i="51" s="1"/>
  <c r="A280" i="51" s="1"/>
  <c r="A281" i="51" s="1"/>
  <c r="A282" i="51" s="1"/>
  <c r="A283" i="51" s="1"/>
  <c r="A284" i="51" s="1"/>
  <c r="A285" i="51" s="1"/>
  <c r="A286" i="51" s="1"/>
  <c r="A287" i="51" s="1"/>
  <c r="A288" i="51" s="1"/>
  <c r="A289" i="51" s="1"/>
  <c r="A290" i="51" s="1"/>
  <c r="A291" i="51" s="1"/>
  <c r="A292" i="51" s="1"/>
  <c r="A293" i="51" s="1"/>
  <c r="A294" i="51" s="1"/>
  <c r="A295" i="51" s="1"/>
  <c r="A296" i="51" s="1"/>
  <c r="G5" i="50"/>
  <c r="E11" i="51" s="1"/>
  <c r="D12" i="51" s="1"/>
  <c r="G8" i="50"/>
  <c r="G9" i="50" s="1"/>
  <c r="G10" i="50" s="1"/>
  <c r="A9" i="50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A43" i="50" s="1"/>
  <c r="A44" i="50" s="1"/>
  <c r="A45" i="50" s="1"/>
  <c r="A46" i="50" s="1"/>
  <c r="A47" i="50" s="1"/>
  <c r="A48" i="50" s="1"/>
  <c r="A49" i="50" s="1"/>
  <c r="A50" i="50" s="1"/>
  <c r="A51" i="50" s="1"/>
  <c r="A52" i="50" s="1"/>
  <c r="A53" i="50" s="1"/>
  <c r="A54" i="50" s="1"/>
  <c r="A55" i="50" s="1"/>
  <c r="A56" i="50" s="1"/>
  <c r="A57" i="50" s="1"/>
  <c r="A58" i="50" s="1"/>
  <c r="A59" i="50" s="1"/>
  <c r="G11" i="50"/>
  <c r="B19" i="50" s="1"/>
  <c r="B27" i="50"/>
  <c r="B57" i="50" l="1"/>
  <c r="B43" i="50"/>
  <c r="F12" i="55"/>
  <c r="B51" i="50"/>
  <c r="B15" i="50"/>
  <c r="B23" i="50"/>
  <c r="B31" i="50"/>
  <c r="B39" i="50"/>
  <c r="B47" i="50"/>
  <c r="B55" i="50"/>
  <c r="B35" i="50"/>
  <c r="A60" i="50"/>
  <c r="A61" i="50" s="1"/>
  <c r="B59" i="50"/>
  <c r="B53" i="50"/>
  <c r="B45" i="50"/>
  <c r="B37" i="50"/>
  <c r="B29" i="50"/>
  <c r="B21" i="50"/>
  <c r="B13" i="50"/>
  <c r="B11" i="50"/>
  <c r="B9" i="50"/>
  <c r="B8" i="50"/>
  <c r="B12" i="50"/>
  <c r="B14" i="50"/>
  <c r="B16" i="50"/>
  <c r="B18" i="50"/>
  <c r="B20" i="50"/>
  <c r="B22" i="50"/>
  <c r="B24" i="50"/>
  <c r="B26" i="50"/>
  <c r="B28" i="50"/>
  <c r="B30" i="50"/>
  <c r="B32" i="50"/>
  <c r="B34" i="50"/>
  <c r="B36" i="50"/>
  <c r="B38" i="50"/>
  <c r="B40" i="50"/>
  <c r="B42" i="50"/>
  <c r="B44" i="50"/>
  <c r="B46" i="50"/>
  <c r="B48" i="50"/>
  <c r="B50" i="50"/>
  <c r="B52" i="50"/>
  <c r="B54" i="50"/>
  <c r="B56" i="50"/>
  <c r="B58" i="50"/>
  <c r="B60" i="50"/>
  <c r="B49" i="50"/>
  <c r="B41" i="50"/>
  <c r="B33" i="50"/>
  <c r="B25" i="50"/>
  <c r="B17" i="50"/>
  <c r="B10" i="50"/>
  <c r="C12" i="51"/>
  <c r="B13" i="51" s="1"/>
  <c r="E12" i="51"/>
  <c r="D13" i="51" s="1"/>
  <c r="B3" i="44"/>
  <c r="C3" i="44"/>
  <c r="G3" i="44"/>
  <c r="G4" i="44"/>
  <c r="I5" i="44"/>
  <c r="B3" i="43"/>
  <c r="C3" i="43"/>
  <c r="J3" i="43" s="1"/>
  <c r="I3" i="43"/>
  <c r="B3" i="42"/>
  <c r="C3" i="42"/>
  <c r="F3" i="42" a="1"/>
  <c r="G12" i="55" l="1"/>
  <c r="F13" i="55" s="1"/>
  <c r="E13" i="51"/>
  <c r="D14" i="51" s="1"/>
  <c r="C13" i="51"/>
  <c r="B14" i="51" s="1"/>
  <c r="A62" i="50"/>
  <c r="B61" i="50"/>
  <c r="D3" i="44"/>
  <c r="F3" i="42"/>
  <c r="K3" i="42" s="1"/>
  <c r="G3" i="42"/>
  <c r="H3" i="42"/>
  <c r="B4" i="42"/>
  <c r="F4" i="42"/>
  <c r="K4" i="42" s="1"/>
  <c r="G4" i="42"/>
  <c r="H4" i="42"/>
  <c r="F5" i="42"/>
  <c r="K5" i="42" s="1"/>
  <c r="G5" i="42"/>
  <c r="H5" i="42"/>
  <c r="F6" i="42"/>
  <c r="K6" i="42" s="1"/>
  <c r="G6" i="42"/>
  <c r="H6" i="42"/>
  <c r="F7" i="42"/>
  <c r="K7" i="42" s="1"/>
  <c r="G7" i="42"/>
  <c r="H7" i="42"/>
  <c r="F8" i="42"/>
  <c r="K8" i="42" s="1"/>
  <c r="G8" i="42"/>
  <c r="H8" i="42"/>
  <c r="F9" i="42"/>
  <c r="K9" i="42" s="1"/>
  <c r="G9" i="42"/>
  <c r="H9" i="42"/>
  <c r="F10" i="42"/>
  <c r="K10" i="42" s="1"/>
  <c r="G10" i="42"/>
  <c r="H10" i="42"/>
  <c r="F11" i="42"/>
  <c r="K11" i="42" s="1"/>
  <c r="G11" i="42"/>
  <c r="H11" i="42"/>
  <c r="F12" i="42"/>
  <c r="K12" i="42" s="1"/>
  <c r="G12" i="42"/>
  <c r="H12" i="42"/>
  <c r="F13" i="42"/>
  <c r="K13" i="42" s="1"/>
  <c r="G13" i="42"/>
  <c r="H13" i="42"/>
  <c r="F14" i="42"/>
  <c r="K14" i="42" s="1"/>
  <c r="G14" i="42"/>
  <c r="H14" i="42"/>
  <c r="F15" i="42"/>
  <c r="K15" i="42" s="1"/>
  <c r="G15" i="42"/>
  <c r="H15" i="42"/>
  <c r="F16" i="42"/>
  <c r="K16" i="42" s="1"/>
  <c r="G16" i="42"/>
  <c r="H16" i="42"/>
  <c r="F17" i="42"/>
  <c r="K17" i="42" s="1"/>
  <c r="G17" i="42"/>
  <c r="H17" i="42"/>
  <c r="F18" i="42"/>
  <c r="K18" i="42" s="1"/>
  <c r="G18" i="42"/>
  <c r="H18" i="42"/>
  <c r="F19" i="42"/>
  <c r="K19" i="42" s="1"/>
  <c r="G19" i="42"/>
  <c r="H19" i="42"/>
  <c r="F20" i="42"/>
  <c r="K20" i="42" s="1"/>
  <c r="G20" i="42"/>
  <c r="H20" i="42"/>
  <c r="F21" i="42"/>
  <c r="K21" i="42" s="1"/>
  <c r="G21" i="42"/>
  <c r="H21" i="42"/>
  <c r="F22" i="42"/>
  <c r="K22" i="42" s="1"/>
  <c r="G22" i="42"/>
  <c r="H22" i="42"/>
  <c r="F23" i="42"/>
  <c r="K23" i="42" s="1"/>
  <c r="G23" i="42"/>
  <c r="H23" i="42"/>
  <c r="F24" i="42"/>
  <c r="K24" i="42" s="1"/>
  <c r="G24" i="42"/>
  <c r="H24" i="42"/>
  <c r="F25" i="42"/>
  <c r="K25" i="42" s="1"/>
  <c r="G25" i="42"/>
  <c r="H25" i="42"/>
  <c r="F26" i="42"/>
  <c r="K26" i="42" s="1"/>
  <c r="G26" i="42"/>
  <c r="H26" i="42"/>
  <c r="F27" i="42"/>
  <c r="K27" i="42" s="1"/>
  <c r="G27" i="42"/>
  <c r="H27" i="42"/>
  <c r="F28" i="42"/>
  <c r="K28" i="42" s="1"/>
  <c r="G28" i="42"/>
  <c r="H28" i="42"/>
  <c r="F29" i="42"/>
  <c r="K29" i="42" s="1"/>
  <c r="G29" i="42"/>
  <c r="H29" i="42"/>
  <c r="F30" i="42"/>
  <c r="K30" i="42" s="1"/>
  <c r="G30" i="42"/>
  <c r="H30" i="42"/>
  <c r="F31" i="42"/>
  <c r="K31" i="42" s="1"/>
  <c r="G31" i="42"/>
  <c r="H31" i="42"/>
  <c r="F32" i="42"/>
  <c r="K32" i="42" s="1"/>
  <c r="G32" i="42"/>
  <c r="H32" i="42"/>
  <c r="F33" i="42"/>
  <c r="K33" i="42" s="1"/>
  <c r="G33" i="42"/>
  <c r="H33" i="42"/>
  <c r="F34" i="42"/>
  <c r="K34" i="42" s="1"/>
  <c r="G34" i="42"/>
  <c r="H34" i="42"/>
  <c r="F35" i="42"/>
  <c r="K35" i="42" s="1"/>
  <c r="G35" i="42"/>
  <c r="H35" i="42"/>
  <c r="F36" i="42"/>
  <c r="K36" i="42" s="1"/>
  <c r="G36" i="42"/>
  <c r="H36" i="42"/>
  <c r="F37" i="42"/>
  <c r="K37" i="42" s="1"/>
  <c r="G37" i="42"/>
  <c r="H37" i="42"/>
  <c r="F38" i="42"/>
  <c r="K38" i="42" s="1"/>
  <c r="G38" i="42"/>
  <c r="H38" i="42"/>
  <c r="F39" i="42"/>
  <c r="K39" i="42" s="1"/>
  <c r="G39" i="42"/>
  <c r="H39" i="42"/>
  <c r="F40" i="42"/>
  <c r="K40" i="42" s="1"/>
  <c r="G40" i="42"/>
  <c r="H40" i="42"/>
  <c r="F41" i="42"/>
  <c r="K41" i="42" s="1"/>
  <c r="G41" i="42"/>
  <c r="H41" i="42"/>
  <c r="F42" i="42"/>
  <c r="K42" i="42" s="1"/>
  <c r="G42" i="42"/>
  <c r="H42" i="42"/>
  <c r="F43" i="42"/>
  <c r="K43" i="42" s="1"/>
  <c r="G43" i="42"/>
  <c r="H43" i="42"/>
  <c r="F44" i="42"/>
  <c r="K44" i="42" s="1"/>
  <c r="G44" i="42"/>
  <c r="H44" i="42"/>
  <c r="F45" i="42"/>
  <c r="K45" i="42" s="1"/>
  <c r="G45" i="42"/>
  <c r="H45" i="42"/>
  <c r="F46" i="42"/>
  <c r="K46" i="42" s="1"/>
  <c r="G46" i="42"/>
  <c r="H46" i="42"/>
  <c r="F47" i="42"/>
  <c r="K47" i="42" s="1"/>
  <c r="G47" i="42"/>
  <c r="H47" i="42"/>
  <c r="F48" i="42"/>
  <c r="K48" i="42" s="1"/>
  <c r="G48" i="42"/>
  <c r="H48" i="42"/>
  <c r="F49" i="42"/>
  <c r="K49" i="42" s="1"/>
  <c r="G49" i="42"/>
  <c r="H49" i="42"/>
  <c r="F50" i="42"/>
  <c r="K50" i="42" s="1"/>
  <c r="G50" i="42"/>
  <c r="H50" i="42"/>
  <c r="F51" i="42"/>
  <c r="K51" i="42" s="1"/>
  <c r="G51" i="42"/>
  <c r="H51" i="42"/>
  <c r="F52" i="42"/>
  <c r="K52" i="42" s="1"/>
  <c r="G52" i="42"/>
  <c r="H52" i="42"/>
  <c r="F53" i="42"/>
  <c r="K53" i="42" s="1"/>
  <c r="G53" i="42"/>
  <c r="H53" i="42"/>
  <c r="F54" i="42"/>
  <c r="K54" i="42" s="1"/>
  <c r="G54" i="42"/>
  <c r="H54" i="42"/>
  <c r="F55" i="42"/>
  <c r="K55" i="42" s="1"/>
  <c r="G55" i="42"/>
  <c r="H55" i="42"/>
  <c r="F56" i="42"/>
  <c r="K56" i="42" s="1"/>
  <c r="G56" i="42"/>
  <c r="H56" i="42"/>
  <c r="F57" i="42"/>
  <c r="K57" i="42" s="1"/>
  <c r="G57" i="42"/>
  <c r="H57" i="42"/>
  <c r="F58" i="42"/>
  <c r="K58" i="42" s="1"/>
  <c r="G58" i="42"/>
  <c r="H58" i="42"/>
  <c r="F59" i="42"/>
  <c r="K59" i="42" s="1"/>
  <c r="G59" i="42"/>
  <c r="H59" i="42"/>
  <c r="F60" i="42"/>
  <c r="K60" i="42" s="1"/>
  <c r="G60" i="42"/>
  <c r="H60" i="42"/>
  <c r="F61" i="42"/>
  <c r="K61" i="42" s="1"/>
  <c r="G61" i="42"/>
  <c r="H61" i="42"/>
  <c r="F62" i="42"/>
  <c r="K62" i="42" s="1"/>
  <c r="G62" i="42"/>
  <c r="H62" i="42"/>
  <c r="F63" i="42"/>
  <c r="K63" i="42" s="1"/>
  <c r="G63" i="42"/>
  <c r="H63" i="42"/>
  <c r="F64" i="42"/>
  <c r="K64" i="42" s="1"/>
  <c r="G64" i="42"/>
  <c r="H64" i="42"/>
  <c r="F65" i="42"/>
  <c r="K65" i="42" s="1"/>
  <c r="G65" i="42"/>
  <c r="H65" i="42"/>
  <c r="F66" i="42"/>
  <c r="K66" i="42" s="1"/>
  <c r="G66" i="42"/>
  <c r="H66" i="42"/>
  <c r="F67" i="42"/>
  <c r="K67" i="42" s="1"/>
  <c r="G67" i="42"/>
  <c r="H67" i="42"/>
  <c r="F68" i="42"/>
  <c r="K68" i="42" s="1"/>
  <c r="G68" i="42"/>
  <c r="H68" i="42"/>
  <c r="F69" i="42"/>
  <c r="K69" i="42" s="1"/>
  <c r="G69" i="42"/>
  <c r="H69" i="42"/>
  <c r="F70" i="42"/>
  <c r="K70" i="42" s="1"/>
  <c r="G70" i="42"/>
  <c r="H70" i="42"/>
  <c r="F71" i="42"/>
  <c r="K71" i="42" s="1"/>
  <c r="G71" i="42"/>
  <c r="H71" i="42"/>
  <c r="F72" i="42"/>
  <c r="K72" i="42" s="1"/>
  <c r="G72" i="42"/>
  <c r="H72" i="42"/>
  <c r="F73" i="42"/>
  <c r="K73" i="42" s="1"/>
  <c r="G73" i="42"/>
  <c r="H73" i="42"/>
  <c r="F74" i="42"/>
  <c r="K74" i="42" s="1"/>
  <c r="G74" i="42"/>
  <c r="H74" i="42"/>
  <c r="F75" i="42"/>
  <c r="K75" i="42" s="1"/>
  <c r="G75" i="42"/>
  <c r="H75" i="42"/>
  <c r="F76" i="42"/>
  <c r="K76" i="42" s="1"/>
  <c r="G76" i="42"/>
  <c r="H76" i="42"/>
  <c r="F77" i="42"/>
  <c r="K77" i="42" s="1"/>
  <c r="G77" i="42"/>
  <c r="H77" i="42"/>
  <c r="F78" i="42"/>
  <c r="K78" i="42" s="1"/>
  <c r="G78" i="42"/>
  <c r="H78" i="42"/>
  <c r="F79" i="42"/>
  <c r="K79" i="42" s="1"/>
  <c r="G79" i="42"/>
  <c r="H79" i="42"/>
  <c r="F80" i="42"/>
  <c r="K80" i="42" s="1"/>
  <c r="G80" i="42"/>
  <c r="H80" i="42"/>
  <c r="F81" i="42"/>
  <c r="K81" i="42" s="1"/>
  <c r="G81" i="42"/>
  <c r="H81" i="42"/>
  <c r="F82" i="42"/>
  <c r="K82" i="42" s="1"/>
  <c r="G82" i="42"/>
  <c r="H82" i="42"/>
  <c r="F83" i="42"/>
  <c r="K83" i="42" s="1"/>
  <c r="G83" i="42"/>
  <c r="H83" i="42"/>
  <c r="F84" i="42"/>
  <c r="K84" i="42" s="1"/>
  <c r="G84" i="42"/>
  <c r="H84" i="42"/>
  <c r="F85" i="42"/>
  <c r="K85" i="42" s="1"/>
  <c r="G85" i="42"/>
  <c r="H85" i="42"/>
  <c r="F86" i="42"/>
  <c r="K86" i="42" s="1"/>
  <c r="G86" i="42"/>
  <c r="H86" i="42"/>
  <c r="F87" i="42"/>
  <c r="K87" i="42" s="1"/>
  <c r="G87" i="42"/>
  <c r="H87" i="42"/>
  <c r="F88" i="42"/>
  <c r="K88" i="42" s="1"/>
  <c r="G88" i="42"/>
  <c r="H88" i="42"/>
  <c r="F89" i="42"/>
  <c r="K89" i="42" s="1"/>
  <c r="G89" i="42"/>
  <c r="H89" i="42"/>
  <c r="F90" i="42"/>
  <c r="K90" i="42" s="1"/>
  <c r="G90" i="42"/>
  <c r="H90" i="42"/>
  <c r="F91" i="42"/>
  <c r="K91" i="42" s="1"/>
  <c r="G91" i="42"/>
  <c r="H91" i="42"/>
  <c r="F92" i="42"/>
  <c r="K92" i="42" s="1"/>
  <c r="G92" i="42"/>
  <c r="H92" i="42"/>
  <c r="F93" i="42"/>
  <c r="K93" i="42" s="1"/>
  <c r="G93" i="42"/>
  <c r="H93" i="42"/>
  <c r="F94" i="42"/>
  <c r="K94" i="42" s="1"/>
  <c r="G94" i="42"/>
  <c r="H94" i="42"/>
  <c r="F95" i="42"/>
  <c r="K95" i="42" s="1"/>
  <c r="G95" i="42"/>
  <c r="H95" i="42"/>
  <c r="F96" i="42"/>
  <c r="K96" i="42" s="1"/>
  <c r="G96" i="42"/>
  <c r="H96" i="42"/>
  <c r="F97" i="42"/>
  <c r="K97" i="42" s="1"/>
  <c r="G97" i="42"/>
  <c r="H97" i="42"/>
  <c r="F98" i="42"/>
  <c r="K98" i="42" s="1"/>
  <c r="G98" i="42"/>
  <c r="H98" i="42"/>
  <c r="F99" i="42"/>
  <c r="K99" i="42" s="1"/>
  <c r="G99" i="42"/>
  <c r="H99" i="42"/>
  <c r="F100" i="42"/>
  <c r="K100" i="42" s="1"/>
  <c r="G100" i="42"/>
  <c r="H100" i="42"/>
  <c r="F101" i="42"/>
  <c r="K101" i="42" s="1"/>
  <c r="G101" i="42"/>
  <c r="H101" i="42"/>
  <c r="F102" i="42"/>
  <c r="K102" i="42" s="1"/>
  <c r="G102" i="42"/>
  <c r="H102" i="42"/>
  <c r="F103" i="42"/>
  <c r="K103" i="42" s="1"/>
  <c r="G103" i="42"/>
  <c r="H103" i="42"/>
  <c r="F104" i="42"/>
  <c r="K104" i="42" s="1"/>
  <c r="G104" i="42"/>
  <c r="H104" i="42"/>
  <c r="F105" i="42"/>
  <c r="K105" i="42" s="1"/>
  <c r="G105" i="42"/>
  <c r="H105" i="42"/>
  <c r="F106" i="42"/>
  <c r="K106" i="42" s="1"/>
  <c r="G106" i="42"/>
  <c r="H106" i="42"/>
  <c r="F107" i="42"/>
  <c r="K107" i="42" s="1"/>
  <c r="G107" i="42"/>
  <c r="H107" i="42"/>
  <c r="F108" i="42"/>
  <c r="K108" i="42" s="1"/>
  <c r="G108" i="42"/>
  <c r="H108" i="42"/>
  <c r="F109" i="42"/>
  <c r="K109" i="42" s="1"/>
  <c r="G109" i="42"/>
  <c r="H109" i="42"/>
  <c r="F110" i="42"/>
  <c r="K110" i="42" s="1"/>
  <c r="G110" i="42"/>
  <c r="H110" i="42"/>
  <c r="F111" i="42"/>
  <c r="K111" i="42" s="1"/>
  <c r="G111" i="42"/>
  <c r="H111" i="42"/>
  <c r="F112" i="42"/>
  <c r="K112" i="42" s="1"/>
  <c r="G112" i="42"/>
  <c r="H112" i="42"/>
  <c r="F113" i="42"/>
  <c r="K113" i="42" s="1"/>
  <c r="G113" i="42"/>
  <c r="H113" i="42"/>
  <c r="F114" i="42"/>
  <c r="K114" i="42" s="1"/>
  <c r="G114" i="42"/>
  <c r="H114" i="42"/>
  <c r="F115" i="42"/>
  <c r="K115" i="42" s="1"/>
  <c r="G115" i="42"/>
  <c r="H115" i="42"/>
  <c r="F116" i="42"/>
  <c r="K116" i="42" s="1"/>
  <c r="G116" i="42"/>
  <c r="H116" i="42"/>
  <c r="F117" i="42"/>
  <c r="K117" i="42" s="1"/>
  <c r="G117" i="42"/>
  <c r="H117" i="42"/>
  <c r="F118" i="42"/>
  <c r="K118" i="42" s="1"/>
  <c r="G118" i="42"/>
  <c r="H118" i="42"/>
  <c r="F119" i="42"/>
  <c r="K119" i="42" s="1"/>
  <c r="G119" i="42"/>
  <c r="H119" i="42"/>
  <c r="F120" i="42"/>
  <c r="K120" i="42" s="1"/>
  <c r="G120" i="42"/>
  <c r="H120" i="42"/>
  <c r="F121" i="42"/>
  <c r="K121" i="42" s="1"/>
  <c r="G121" i="42"/>
  <c r="H121" i="42"/>
  <c r="F122" i="42"/>
  <c r="K122" i="42" s="1"/>
  <c r="G122" i="42"/>
  <c r="H122" i="42"/>
  <c r="F123" i="42"/>
  <c r="K123" i="42" s="1"/>
  <c r="G123" i="42"/>
  <c r="H123" i="42"/>
  <c r="F124" i="42"/>
  <c r="K124" i="42" s="1"/>
  <c r="G124" i="42"/>
  <c r="H124" i="42"/>
  <c r="F125" i="42"/>
  <c r="K125" i="42" s="1"/>
  <c r="G125" i="42"/>
  <c r="H125" i="42"/>
  <c r="F126" i="42"/>
  <c r="K126" i="42" s="1"/>
  <c r="G126" i="42"/>
  <c r="H126" i="42"/>
  <c r="F127" i="42"/>
  <c r="K127" i="42" s="1"/>
  <c r="G127" i="42"/>
  <c r="H127" i="42"/>
  <c r="F128" i="42"/>
  <c r="K128" i="42" s="1"/>
  <c r="G128" i="42"/>
  <c r="H128" i="42"/>
  <c r="F129" i="42"/>
  <c r="K129" i="42" s="1"/>
  <c r="G129" i="42"/>
  <c r="H129" i="42"/>
  <c r="F130" i="42"/>
  <c r="K130" i="42" s="1"/>
  <c r="G130" i="42"/>
  <c r="H130" i="42"/>
  <c r="D2" i="41"/>
  <c r="D3" i="41"/>
  <c r="D4" i="41" s="1"/>
  <c r="D5" i="41" s="1"/>
  <c r="O5" i="41" a="1"/>
  <c r="A10" i="41"/>
  <c r="A11" i="41"/>
  <c r="C11" i="41"/>
  <c r="D11" i="41" a="1"/>
  <c r="D11" i="41"/>
  <c r="E11" i="41"/>
  <c r="F11" i="41"/>
  <c r="A12" i="41"/>
  <c r="C12" i="41"/>
  <c r="D12" i="41" a="1"/>
  <c r="F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60" i="41"/>
  <c r="A61" i="41"/>
  <c r="A62" i="41"/>
  <c r="A63" i="41"/>
  <c r="A64" i="41"/>
  <c r="A65" i="41"/>
  <c r="A66" i="41"/>
  <c r="A67" i="41"/>
  <c r="A68" i="41"/>
  <c r="A69" i="41"/>
  <c r="A70" i="41"/>
  <c r="A71" i="41"/>
  <c r="A72" i="41"/>
  <c r="A73" i="41"/>
  <c r="A74" i="41"/>
  <c r="A75" i="41"/>
  <c r="A76" i="41"/>
  <c r="A77" i="41"/>
  <c r="A78" i="41"/>
  <c r="A79" i="41"/>
  <c r="A80" i="41"/>
  <c r="A81" i="41"/>
  <c r="A82" i="41"/>
  <c r="A83" i="41"/>
  <c r="A84" i="41"/>
  <c r="A85" i="41"/>
  <c r="A86" i="41"/>
  <c r="A87" i="4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A114" i="41"/>
  <c r="A115" i="41"/>
  <c r="A116" i="41"/>
  <c r="A117" i="41"/>
  <c r="A118" i="41"/>
  <c r="A119" i="41"/>
  <c r="A120" i="41"/>
  <c r="A121" i="41"/>
  <c r="A122" i="41"/>
  <c r="A123" i="41"/>
  <c r="A124" i="41"/>
  <c r="A125" i="41"/>
  <c r="A126" i="41"/>
  <c r="A127" i="41"/>
  <c r="A128" i="41"/>
  <c r="A129" i="41"/>
  <c r="A130" i="41"/>
  <c r="A131" i="41"/>
  <c r="A132" i="41"/>
  <c r="A133" i="41"/>
  <c r="A134" i="41"/>
  <c r="A135" i="41"/>
  <c r="A136" i="41"/>
  <c r="A137" i="41"/>
  <c r="B13" i="40"/>
  <c r="F13" i="40" s="1"/>
  <c r="G13" i="40" s="1"/>
  <c r="H13" i="40"/>
  <c r="J13" i="40"/>
  <c r="A14" i="40"/>
  <c r="H14" i="40"/>
  <c r="A15" i="40"/>
  <c r="A16" i="40" s="1"/>
  <c r="H16" i="40" s="1"/>
  <c r="A12" i="38"/>
  <c r="B12" i="38"/>
  <c r="C12" i="38"/>
  <c r="D12" i="38"/>
  <c r="A13" i="38"/>
  <c r="B13" i="38"/>
  <c r="C13" i="38"/>
  <c r="E13" i="38" s="1"/>
  <c r="D13" i="38"/>
  <c r="F13" i="38" s="1"/>
  <c r="A14" i="38"/>
  <c r="B14" i="38"/>
  <c r="C14" i="38"/>
  <c r="E14" i="38" s="1"/>
  <c r="D14" i="38"/>
  <c r="F14" i="38"/>
  <c r="A15" i="38"/>
  <c r="B15" i="38"/>
  <c r="C15" i="38"/>
  <c r="D15" i="38"/>
  <c r="E15" i="38"/>
  <c r="A16" i="38"/>
  <c r="B16" i="38"/>
  <c r="C16" i="38"/>
  <c r="E16" i="38" s="1"/>
  <c r="D16" i="38"/>
  <c r="F16" i="38"/>
  <c r="A17" i="38"/>
  <c r="F17" i="38" s="1"/>
  <c r="B17" i="38"/>
  <c r="C17" i="38"/>
  <c r="D17" i="38"/>
  <c r="E17" i="38"/>
  <c r="A18" i="38"/>
  <c r="B18" i="38"/>
  <c r="C18" i="38"/>
  <c r="E18" i="38" s="1"/>
  <c r="D18" i="38"/>
  <c r="F18" i="38"/>
  <c r="A19" i="38"/>
  <c r="F19" i="38" s="1"/>
  <c r="B19" i="38"/>
  <c r="C19" i="38"/>
  <c r="D19" i="38"/>
  <c r="E19" i="38"/>
  <c r="A20" i="38"/>
  <c r="B20" i="38"/>
  <c r="C20" i="38"/>
  <c r="E20" i="38" s="1"/>
  <c r="D20" i="38"/>
  <c r="F20" i="38"/>
  <c r="A21" i="38"/>
  <c r="F21" i="38" s="1"/>
  <c r="B21" i="38"/>
  <c r="C21" i="38"/>
  <c r="D21" i="38"/>
  <c r="E21" i="38"/>
  <c r="A22" i="38"/>
  <c r="B22" i="38"/>
  <c r="C22" i="38"/>
  <c r="E22" i="38" s="1"/>
  <c r="D22" i="38"/>
  <c r="F22" i="38"/>
  <c r="A23" i="38"/>
  <c r="F23" i="38" s="1"/>
  <c r="B23" i="38"/>
  <c r="C23" i="38"/>
  <c r="D23" i="38"/>
  <c r="E23" i="38"/>
  <c r="A24" i="38"/>
  <c r="B24" i="38"/>
  <c r="C24" i="38"/>
  <c r="E24" i="38" s="1"/>
  <c r="D24" i="38"/>
  <c r="F24" i="38"/>
  <c r="A25" i="38"/>
  <c r="F25" i="38" s="1"/>
  <c r="B25" i="38"/>
  <c r="C25" i="38"/>
  <c r="D25" i="38"/>
  <c r="E25" i="38"/>
  <c r="A26" i="38"/>
  <c r="B26" i="38"/>
  <c r="C26" i="38"/>
  <c r="E26" i="38" s="1"/>
  <c r="D26" i="38"/>
  <c r="F26" i="38"/>
  <c r="A27" i="38"/>
  <c r="F27" i="38" s="1"/>
  <c r="B27" i="38"/>
  <c r="C27" i="38"/>
  <c r="D27" i="38"/>
  <c r="E27" i="38"/>
  <c r="A28" i="38"/>
  <c r="B28" i="38"/>
  <c r="C28" i="38"/>
  <c r="E28" i="38" s="1"/>
  <c r="D28" i="38"/>
  <c r="F28" i="38"/>
  <c r="A29" i="38"/>
  <c r="F29" i="38" s="1"/>
  <c r="B29" i="38"/>
  <c r="C29" i="38"/>
  <c r="D29" i="38"/>
  <c r="E29" i="38"/>
  <c r="A30" i="38"/>
  <c r="B30" i="38"/>
  <c r="C30" i="38"/>
  <c r="E30" i="38" s="1"/>
  <c r="D30" i="38"/>
  <c r="F30" i="38"/>
  <c r="A31" i="38"/>
  <c r="F31" i="38" s="1"/>
  <c r="B31" i="38"/>
  <c r="C31" i="38"/>
  <c r="D31" i="38"/>
  <c r="E31" i="38"/>
  <c r="A32" i="38"/>
  <c r="B32" i="38"/>
  <c r="C32" i="38"/>
  <c r="E32" i="38" s="1"/>
  <c r="D32" i="38"/>
  <c r="F32" i="38"/>
  <c r="A33" i="38"/>
  <c r="F33" i="38" s="1"/>
  <c r="B33" i="38"/>
  <c r="C33" i="38"/>
  <c r="D33" i="38"/>
  <c r="E33" i="38"/>
  <c r="A34" i="38"/>
  <c r="B34" i="38"/>
  <c r="C34" i="38"/>
  <c r="E34" i="38" s="1"/>
  <c r="D34" i="38"/>
  <c r="F34" i="38"/>
  <c r="A35" i="38"/>
  <c r="F35" i="38" s="1"/>
  <c r="B35" i="38"/>
  <c r="C35" i="38"/>
  <c r="D35" i="38"/>
  <c r="E35" i="38"/>
  <c r="A36" i="38"/>
  <c r="B36" i="38"/>
  <c r="C36" i="38"/>
  <c r="E36" i="38" s="1"/>
  <c r="D36" i="38"/>
  <c r="F36" i="38"/>
  <c r="A37" i="38"/>
  <c r="F37" i="38" s="1"/>
  <c r="B37" i="38"/>
  <c r="C37" i="38"/>
  <c r="D37" i="38"/>
  <c r="E37" i="38"/>
  <c r="A38" i="38"/>
  <c r="B38" i="38"/>
  <c r="C38" i="38"/>
  <c r="E38" i="38" s="1"/>
  <c r="D38" i="38"/>
  <c r="F38" i="38"/>
  <c r="A39" i="38"/>
  <c r="F39" i="38" s="1"/>
  <c r="B39" i="38"/>
  <c r="C39" i="38"/>
  <c r="D39" i="38"/>
  <c r="E39" i="38"/>
  <c r="A40" i="38"/>
  <c r="B40" i="38"/>
  <c r="C40" i="38"/>
  <c r="E40" i="38" s="1"/>
  <c r="D40" i="38"/>
  <c r="F40" i="38"/>
  <c r="A41" i="38"/>
  <c r="F41" i="38" s="1"/>
  <c r="B41" i="38"/>
  <c r="C41" i="38"/>
  <c r="D41" i="38"/>
  <c r="E41" i="38"/>
  <c r="A42" i="38"/>
  <c r="B42" i="38"/>
  <c r="C42" i="38"/>
  <c r="E42" i="38" s="1"/>
  <c r="D42" i="38"/>
  <c r="F42" i="38"/>
  <c r="A43" i="38"/>
  <c r="F43" i="38" s="1"/>
  <c r="B43" i="38"/>
  <c r="C43" i="38"/>
  <c r="D43" i="38"/>
  <c r="E43" i="38"/>
  <c r="A44" i="38"/>
  <c r="B44" i="38"/>
  <c r="C44" i="38"/>
  <c r="E44" i="38" s="1"/>
  <c r="D44" i="38"/>
  <c r="F44" i="38"/>
  <c r="A45" i="38"/>
  <c r="F45" i="38" s="1"/>
  <c r="B45" i="38"/>
  <c r="C45" i="38"/>
  <c r="D45" i="38"/>
  <c r="E45" i="38"/>
  <c r="A46" i="38"/>
  <c r="B46" i="38"/>
  <c r="C46" i="38"/>
  <c r="E46" i="38" s="1"/>
  <c r="D46" i="38"/>
  <c r="F46" i="38"/>
  <c r="A47" i="38"/>
  <c r="F47" i="38" s="1"/>
  <c r="B47" i="38"/>
  <c r="C47" i="38"/>
  <c r="D47" i="38"/>
  <c r="E47" i="38"/>
  <c r="A48" i="38"/>
  <c r="B48" i="38"/>
  <c r="C48" i="38"/>
  <c r="E48" i="38" s="1"/>
  <c r="D48" i="38"/>
  <c r="F48" i="38"/>
  <c r="A49" i="38"/>
  <c r="F49" i="38" s="1"/>
  <c r="B49" i="38"/>
  <c r="C49" i="38"/>
  <c r="D49" i="38"/>
  <c r="A50" i="38"/>
  <c r="B50" i="38"/>
  <c r="C50" i="38"/>
  <c r="E50" i="38" s="1"/>
  <c r="D50" i="38"/>
  <c r="F50" i="38"/>
  <c r="A51" i="38"/>
  <c r="F51" i="38" s="1"/>
  <c r="B51" i="38"/>
  <c r="C51" i="38"/>
  <c r="D51" i="38"/>
  <c r="E51" i="38"/>
  <c r="A52" i="38"/>
  <c r="B52" i="38"/>
  <c r="C52" i="38"/>
  <c r="E52" i="38" s="1"/>
  <c r="D52" i="38"/>
  <c r="F52" i="38"/>
  <c r="A53" i="38"/>
  <c r="F53" i="38" s="1"/>
  <c r="B53" i="38"/>
  <c r="C53" i="38"/>
  <c r="D53" i="38"/>
  <c r="E53" i="38"/>
  <c r="A54" i="38"/>
  <c r="B54" i="38"/>
  <c r="C54" i="38"/>
  <c r="E54" i="38" s="1"/>
  <c r="D54" i="38"/>
  <c r="F54" i="38"/>
  <c r="A55" i="38"/>
  <c r="F55" i="38" s="1"/>
  <c r="B55" i="38"/>
  <c r="C55" i="38"/>
  <c r="D55" i="38"/>
  <c r="E55" i="38"/>
  <c r="A56" i="38"/>
  <c r="B56" i="38"/>
  <c r="C56" i="38"/>
  <c r="E56" i="38" s="1"/>
  <c r="D56" i="38"/>
  <c r="F56" i="38"/>
  <c r="A57" i="38"/>
  <c r="F57" i="38" s="1"/>
  <c r="B57" i="38"/>
  <c r="C57" i="38"/>
  <c r="D57" i="38"/>
  <c r="A58" i="38"/>
  <c r="B58" i="38"/>
  <c r="C58" i="38"/>
  <c r="E58" i="38" s="1"/>
  <c r="D58" i="38"/>
  <c r="F58" i="38"/>
  <c r="A59" i="38"/>
  <c r="F59" i="38" s="1"/>
  <c r="B59" i="38"/>
  <c r="C59" i="38"/>
  <c r="D59" i="38"/>
  <c r="E59" i="38"/>
  <c r="A60" i="38"/>
  <c r="B60" i="38"/>
  <c r="C60" i="38"/>
  <c r="E60" i="38" s="1"/>
  <c r="D60" i="38"/>
  <c r="F60" i="38"/>
  <c r="A61" i="38"/>
  <c r="F61" i="38" s="1"/>
  <c r="B61" i="38"/>
  <c r="C61" i="38"/>
  <c r="D61" i="38"/>
  <c r="E61" i="38"/>
  <c r="A62" i="38"/>
  <c r="B62" i="38"/>
  <c r="C62" i="38"/>
  <c r="E62" i="38" s="1"/>
  <c r="D62" i="38"/>
  <c r="F62" i="38"/>
  <c r="A63" i="38"/>
  <c r="F63" i="38" s="1"/>
  <c r="B63" i="38"/>
  <c r="C63" i="38"/>
  <c r="D63" i="38"/>
  <c r="E63" i="38"/>
  <c r="A64" i="38"/>
  <c r="B64" i="38"/>
  <c r="C64" i="38"/>
  <c r="E64" i="38" s="1"/>
  <c r="D64" i="38"/>
  <c r="F64" i="38"/>
  <c r="A65" i="38"/>
  <c r="F65" i="38" s="1"/>
  <c r="B65" i="38"/>
  <c r="C65" i="38"/>
  <c r="D65" i="38"/>
  <c r="A66" i="38"/>
  <c r="B66" i="38"/>
  <c r="C66" i="38"/>
  <c r="E66" i="38" s="1"/>
  <c r="D66" i="38"/>
  <c r="F66" i="38"/>
  <c r="A67" i="38"/>
  <c r="F67" i="38" s="1"/>
  <c r="B67" i="38"/>
  <c r="C67" i="38"/>
  <c r="D67" i="38"/>
  <c r="E67" i="38"/>
  <c r="A68" i="38"/>
  <c r="B68" i="38"/>
  <c r="C68" i="38"/>
  <c r="E68" i="38" s="1"/>
  <c r="D68" i="38"/>
  <c r="F68" i="38"/>
  <c r="A69" i="38"/>
  <c r="F69" i="38" s="1"/>
  <c r="B69" i="38"/>
  <c r="C69" i="38"/>
  <c r="D69" i="38"/>
  <c r="A70" i="38"/>
  <c r="B70" i="38"/>
  <c r="C70" i="38"/>
  <c r="E70" i="38" s="1"/>
  <c r="D70" i="38"/>
  <c r="F70" i="38"/>
  <c r="A71" i="38"/>
  <c r="F71" i="38" s="1"/>
  <c r="B71" i="38"/>
  <c r="C71" i="38"/>
  <c r="D71" i="38"/>
  <c r="E71" i="38"/>
  <c r="A72" i="38"/>
  <c r="B72" i="38"/>
  <c r="C72" i="38"/>
  <c r="E72" i="38" s="1"/>
  <c r="D72" i="38"/>
  <c r="F72" i="38"/>
  <c r="A73" i="38"/>
  <c r="F73" i="38" s="1"/>
  <c r="B73" i="38"/>
  <c r="C73" i="38"/>
  <c r="D73" i="38"/>
  <c r="E73" i="38"/>
  <c r="A74" i="38"/>
  <c r="B74" i="38"/>
  <c r="C74" i="38"/>
  <c r="E74" i="38" s="1"/>
  <c r="D74" i="38"/>
  <c r="F74" i="38"/>
  <c r="A75" i="38"/>
  <c r="F75" i="38" s="1"/>
  <c r="B75" i="38"/>
  <c r="C75" i="38"/>
  <c r="D75" i="38"/>
  <c r="E75" i="38"/>
  <c r="A76" i="38"/>
  <c r="B76" i="38"/>
  <c r="C76" i="38"/>
  <c r="E76" i="38" s="1"/>
  <c r="D76" i="38"/>
  <c r="F76" i="38"/>
  <c r="A77" i="38"/>
  <c r="F77" i="38" s="1"/>
  <c r="B77" i="38"/>
  <c r="C77" i="38"/>
  <c r="D77" i="38"/>
  <c r="E77" i="38"/>
  <c r="A78" i="38"/>
  <c r="B78" i="38"/>
  <c r="C78" i="38"/>
  <c r="E78" i="38" s="1"/>
  <c r="D78" i="38"/>
  <c r="F78" i="38"/>
  <c r="A79" i="38"/>
  <c r="F79" i="38" s="1"/>
  <c r="B79" i="38"/>
  <c r="C79" i="38"/>
  <c r="D79" i="38"/>
  <c r="E79" i="38"/>
  <c r="A80" i="38"/>
  <c r="B80" i="38"/>
  <c r="C80" i="38"/>
  <c r="E80" i="38" s="1"/>
  <c r="D80" i="38"/>
  <c r="F80" i="38"/>
  <c r="A81" i="38"/>
  <c r="F81" i="38" s="1"/>
  <c r="B81" i="38"/>
  <c r="C81" i="38"/>
  <c r="D81" i="38"/>
  <c r="E81" i="38"/>
  <c r="A82" i="38"/>
  <c r="B82" i="38"/>
  <c r="C82" i="38"/>
  <c r="E82" i="38" s="1"/>
  <c r="D82" i="38"/>
  <c r="F82" i="38"/>
  <c r="A83" i="38"/>
  <c r="F83" i="38" s="1"/>
  <c r="B83" i="38"/>
  <c r="C83" i="38"/>
  <c r="D83" i="38"/>
  <c r="E83" i="38"/>
  <c r="A84" i="38"/>
  <c r="B84" i="38"/>
  <c r="C84" i="38"/>
  <c r="E84" i="38" s="1"/>
  <c r="D84" i="38"/>
  <c r="F84" i="38"/>
  <c r="A85" i="38"/>
  <c r="F85" i="38" s="1"/>
  <c r="B85" i="38"/>
  <c r="C85" i="38"/>
  <c r="D85" i="38"/>
  <c r="E85" i="38"/>
  <c r="A86" i="38"/>
  <c r="B86" i="38"/>
  <c r="C86" i="38"/>
  <c r="E86" i="38" s="1"/>
  <c r="D86" i="38"/>
  <c r="F86" i="38"/>
  <c r="A87" i="38"/>
  <c r="F87" i="38" s="1"/>
  <c r="B87" i="38"/>
  <c r="C87" i="38"/>
  <c r="D87" i="38"/>
  <c r="E87" i="38"/>
  <c r="A88" i="38"/>
  <c r="B88" i="38"/>
  <c r="C88" i="38"/>
  <c r="E88" i="38" s="1"/>
  <c r="D88" i="38"/>
  <c r="F88" i="38"/>
  <c r="A89" i="38"/>
  <c r="F89" i="38" s="1"/>
  <c r="B89" i="38"/>
  <c r="C89" i="38"/>
  <c r="D89" i="38"/>
  <c r="E89" i="38"/>
  <c r="A90" i="38"/>
  <c r="B90" i="38"/>
  <c r="C90" i="38"/>
  <c r="E90" i="38" s="1"/>
  <c r="D90" i="38"/>
  <c r="F90" i="38"/>
  <c r="A91" i="38"/>
  <c r="F91" i="38" s="1"/>
  <c r="B91" i="38"/>
  <c r="C91" i="38"/>
  <c r="D91" i="38"/>
  <c r="E91" i="38"/>
  <c r="A92" i="38"/>
  <c r="B92" i="38"/>
  <c r="C92" i="38"/>
  <c r="E92" i="38" s="1"/>
  <c r="D92" i="38"/>
  <c r="F92" i="38"/>
  <c r="A93" i="38"/>
  <c r="F93" i="38" s="1"/>
  <c r="B93" i="38"/>
  <c r="C93" i="38"/>
  <c r="D93" i="38"/>
  <c r="E93" i="38"/>
  <c r="A94" i="38"/>
  <c r="B94" i="38"/>
  <c r="C94" i="38"/>
  <c r="E94" i="38" s="1"/>
  <c r="D94" i="38"/>
  <c r="F94" i="38"/>
  <c r="A95" i="38"/>
  <c r="F95" i="38" s="1"/>
  <c r="B95" i="38"/>
  <c r="C95" i="38"/>
  <c r="D95" i="38"/>
  <c r="E95" i="38"/>
  <c r="A96" i="38"/>
  <c r="B96" i="38"/>
  <c r="C96" i="38"/>
  <c r="E96" i="38" s="1"/>
  <c r="D96" i="38"/>
  <c r="F96" i="38"/>
  <c r="A97" i="38"/>
  <c r="F97" i="38" s="1"/>
  <c r="B97" i="38"/>
  <c r="C97" i="38"/>
  <c r="D97" i="38"/>
  <c r="A98" i="38"/>
  <c r="B98" i="38"/>
  <c r="C98" i="38"/>
  <c r="E98" i="38" s="1"/>
  <c r="D98" i="38"/>
  <c r="F98" i="38"/>
  <c r="A99" i="38"/>
  <c r="F99" i="38" s="1"/>
  <c r="B99" i="38"/>
  <c r="C99" i="38"/>
  <c r="D99" i="38"/>
  <c r="E99" i="38"/>
  <c r="A100" i="38"/>
  <c r="B100" i="38"/>
  <c r="C100" i="38"/>
  <c r="E100" i="38" s="1"/>
  <c r="D100" i="38"/>
  <c r="F100" i="38"/>
  <c r="A101" i="38"/>
  <c r="F101" i="38" s="1"/>
  <c r="B101" i="38"/>
  <c r="C101" i="38"/>
  <c r="D101" i="38"/>
  <c r="E101" i="38"/>
  <c r="A102" i="38"/>
  <c r="B102" i="38"/>
  <c r="C102" i="38"/>
  <c r="E102" i="38" s="1"/>
  <c r="D102" i="38"/>
  <c r="F102" i="38"/>
  <c r="A103" i="38"/>
  <c r="F103" i="38" s="1"/>
  <c r="B103" i="38"/>
  <c r="C103" i="38"/>
  <c r="D103" i="38"/>
  <c r="E103" i="38"/>
  <c r="A104" i="38"/>
  <c r="B104" i="38"/>
  <c r="C104" i="38"/>
  <c r="E104" i="38" s="1"/>
  <c r="D104" i="38"/>
  <c r="F104" i="38"/>
  <c r="A105" i="38"/>
  <c r="F105" i="38" s="1"/>
  <c r="B105" i="38"/>
  <c r="C105" i="38"/>
  <c r="D105" i="38"/>
  <c r="E105" i="38"/>
  <c r="A106" i="38"/>
  <c r="B106" i="38"/>
  <c r="C106" i="38"/>
  <c r="E106" i="38" s="1"/>
  <c r="D106" i="38"/>
  <c r="F106" i="38"/>
  <c r="A107" i="38"/>
  <c r="F107" i="38" s="1"/>
  <c r="B107" i="38"/>
  <c r="C107" i="38"/>
  <c r="D107" i="38"/>
  <c r="E107" i="38"/>
  <c r="A108" i="38"/>
  <c r="B108" i="38"/>
  <c r="C108" i="38"/>
  <c r="E108" i="38" s="1"/>
  <c r="D108" i="38"/>
  <c r="F108" i="38"/>
  <c r="A109" i="38"/>
  <c r="F109" i="38" s="1"/>
  <c r="B109" i="38"/>
  <c r="C109" i="38"/>
  <c r="D109" i="38"/>
  <c r="E109" i="38"/>
  <c r="A110" i="38"/>
  <c r="B110" i="38"/>
  <c r="C110" i="38"/>
  <c r="E110" i="38" s="1"/>
  <c r="D110" i="38"/>
  <c r="F110" i="38"/>
  <c r="A111" i="38"/>
  <c r="F111" i="38" s="1"/>
  <c r="B111" i="38"/>
  <c r="C111" i="38"/>
  <c r="D111" i="38"/>
  <c r="E111" i="38"/>
  <c r="A112" i="38"/>
  <c r="B112" i="38"/>
  <c r="C112" i="38"/>
  <c r="E112" i="38" s="1"/>
  <c r="D112" i="38"/>
  <c r="F112" i="38"/>
  <c r="A113" i="38"/>
  <c r="F113" i="38" s="1"/>
  <c r="B113" i="38"/>
  <c r="C113" i="38"/>
  <c r="D113" i="38"/>
  <c r="E113" i="38"/>
  <c r="A114" i="38"/>
  <c r="B114" i="38"/>
  <c r="C114" i="38"/>
  <c r="E114" i="38" s="1"/>
  <c r="D114" i="38"/>
  <c r="F114" i="38"/>
  <c r="A115" i="38"/>
  <c r="F115" i="38" s="1"/>
  <c r="B115" i="38"/>
  <c r="C115" i="38"/>
  <c r="D115" i="38"/>
  <c r="E115" i="38"/>
  <c r="A116" i="38"/>
  <c r="B116" i="38"/>
  <c r="C116" i="38"/>
  <c r="E116" i="38" s="1"/>
  <c r="D116" i="38"/>
  <c r="F116" i="38"/>
  <c r="A117" i="38"/>
  <c r="F117" i="38" s="1"/>
  <c r="B117" i="38"/>
  <c r="C117" i="38"/>
  <c r="D117" i="38"/>
  <c r="A118" i="38"/>
  <c r="B118" i="38"/>
  <c r="C118" i="38"/>
  <c r="E118" i="38" s="1"/>
  <c r="D118" i="38"/>
  <c r="F118" i="38"/>
  <c r="A119" i="38"/>
  <c r="F119" i="38" s="1"/>
  <c r="B119" i="38"/>
  <c r="C119" i="38"/>
  <c r="D119" i="38"/>
  <c r="E119" i="38"/>
  <c r="A120" i="38"/>
  <c r="B120" i="38"/>
  <c r="C120" i="38"/>
  <c r="E120" i="38" s="1"/>
  <c r="D120" i="38"/>
  <c r="F120" i="38"/>
  <c r="A121" i="38"/>
  <c r="F121" i="38" s="1"/>
  <c r="B121" i="38"/>
  <c r="C121" i="38"/>
  <c r="D121" i="38"/>
  <c r="E121" i="38"/>
  <c r="A122" i="38"/>
  <c r="B122" i="38"/>
  <c r="C122" i="38"/>
  <c r="E122" i="38" s="1"/>
  <c r="D122" i="38"/>
  <c r="F122" i="38"/>
  <c r="A123" i="38"/>
  <c r="F123" i="38" s="1"/>
  <c r="B123" i="38"/>
  <c r="C123" i="38"/>
  <c r="D123" i="38"/>
  <c r="E123" i="38"/>
  <c r="A124" i="38"/>
  <c r="B124" i="38"/>
  <c r="C124" i="38"/>
  <c r="E124" i="38" s="1"/>
  <c r="D124" i="38"/>
  <c r="F124" i="38"/>
  <c r="A125" i="38"/>
  <c r="F125" i="38" s="1"/>
  <c r="B125" i="38"/>
  <c r="C125" i="38"/>
  <c r="D125" i="38"/>
  <c r="E125" i="38"/>
  <c r="A126" i="38"/>
  <c r="B126" i="38"/>
  <c r="C126" i="38"/>
  <c r="E126" i="38" s="1"/>
  <c r="D126" i="38"/>
  <c r="F126" i="38"/>
  <c r="A127" i="38"/>
  <c r="F127" i="38" s="1"/>
  <c r="B127" i="38"/>
  <c r="C127" i="38"/>
  <c r="D127" i="38"/>
  <c r="E127" i="38"/>
  <c r="A128" i="38"/>
  <c r="B128" i="38"/>
  <c r="C128" i="38"/>
  <c r="E128" i="38" s="1"/>
  <c r="D128" i="38"/>
  <c r="F128" i="38"/>
  <c r="A129" i="38"/>
  <c r="F129" i="38" s="1"/>
  <c r="B129" i="38"/>
  <c r="C129" i="38"/>
  <c r="D129" i="38"/>
  <c r="A130" i="38"/>
  <c r="B130" i="38"/>
  <c r="C130" i="38"/>
  <c r="E130" i="38" s="1"/>
  <c r="D130" i="38"/>
  <c r="F130" i="38"/>
  <c r="A131" i="38"/>
  <c r="F131" i="38" s="1"/>
  <c r="B131" i="38"/>
  <c r="C131" i="38"/>
  <c r="D131" i="38"/>
  <c r="E131" i="38"/>
  <c r="A132" i="38"/>
  <c r="B132" i="38"/>
  <c r="C132" i="38"/>
  <c r="E132" i="38" s="1"/>
  <c r="D132" i="38"/>
  <c r="F132" i="38"/>
  <c r="A133" i="38"/>
  <c r="F133" i="38" s="1"/>
  <c r="B133" i="38"/>
  <c r="C133" i="38"/>
  <c r="D133" i="38"/>
  <c r="E133" i="38"/>
  <c r="A134" i="38"/>
  <c r="B134" i="38"/>
  <c r="C134" i="38"/>
  <c r="E134" i="38" s="1"/>
  <c r="D134" i="38"/>
  <c r="F134" i="38"/>
  <c r="A135" i="38"/>
  <c r="F135" i="38" s="1"/>
  <c r="B135" i="38"/>
  <c r="C135" i="38"/>
  <c r="D135" i="38"/>
  <c r="E135" i="38"/>
  <c r="A136" i="38"/>
  <c r="B136" i="38"/>
  <c r="C136" i="38"/>
  <c r="E136" i="38" s="1"/>
  <c r="D136" i="38"/>
  <c r="F136" i="38"/>
  <c r="A137" i="38"/>
  <c r="F137" i="38" s="1"/>
  <c r="B137" i="38"/>
  <c r="C137" i="38"/>
  <c r="D137" i="38"/>
  <c r="E137" i="38"/>
  <c r="A138" i="38"/>
  <c r="B138" i="38"/>
  <c r="C138" i="38"/>
  <c r="E138" i="38" s="1"/>
  <c r="D138" i="38"/>
  <c r="F138" i="38"/>
  <c r="A139" i="38"/>
  <c r="F139" i="38" s="1"/>
  <c r="B139" i="38"/>
  <c r="C139" i="38"/>
  <c r="D139" i="38"/>
  <c r="E139" i="38"/>
  <c r="A140" i="38"/>
  <c r="B140" i="38"/>
  <c r="C140" i="38"/>
  <c r="E140" i="38" s="1"/>
  <c r="D140" i="38"/>
  <c r="F140" i="38"/>
  <c r="A141" i="38"/>
  <c r="F141" i="38" s="1"/>
  <c r="B141" i="38"/>
  <c r="C141" i="38"/>
  <c r="D141" i="38"/>
  <c r="E141" i="38"/>
  <c r="A142" i="38"/>
  <c r="B142" i="38"/>
  <c r="C142" i="38"/>
  <c r="E142" i="38" s="1"/>
  <c r="D142" i="38"/>
  <c r="F142" i="38"/>
  <c r="A143" i="38"/>
  <c r="F143" i="38" s="1"/>
  <c r="B143" i="38"/>
  <c r="C143" i="38"/>
  <c r="D143" i="38"/>
  <c r="E143" i="38"/>
  <c r="A144" i="38"/>
  <c r="B144" i="38"/>
  <c r="C144" i="38"/>
  <c r="E144" i="38" s="1"/>
  <c r="D144" i="38"/>
  <c r="F144" i="38"/>
  <c r="A145" i="38"/>
  <c r="F145" i="38" s="1"/>
  <c r="B145" i="38"/>
  <c r="C145" i="38"/>
  <c r="D145" i="38"/>
  <c r="A146" i="38"/>
  <c r="B146" i="38"/>
  <c r="C146" i="38"/>
  <c r="E146" i="38" s="1"/>
  <c r="D146" i="38"/>
  <c r="F146" i="38"/>
  <c r="A147" i="38"/>
  <c r="F147" i="38" s="1"/>
  <c r="B147" i="38"/>
  <c r="C147" i="38"/>
  <c r="D147" i="38"/>
  <c r="E147" i="38"/>
  <c r="A148" i="38"/>
  <c r="B148" i="38"/>
  <c r="C148" i="38"/>
  <c r="E148" i="38" s="1"/>
  <c r="D148" i="38"/>
  <c r="F148" i="38"/>
  <c r="A149" i="38"/>
  <c r="F149" i="38" s="1"/>
  <c r="B149" i="38"/>
  <c r="C149" i="38"/>
  <c r="D149" i="38"/>
  <c r="E149" i="38"/>
  <c r="A150" i="38"/>
  <c r="B150" i="38"/>
  <c r="C150" i="38"/>
  <c r="E150" i="38" s="1"/>
  <c r="D150" i="38"/>
  <c r="F150" i="38"/>
  <c r="A151" i="38"/>
  <c r="F151" i="38" s="1"/>
  <c r="B151" i="38"/>
  <c r="C151" i="38"/>
  <c r="D151" i="38"/>
  <c r="E151" i="38"/>
  <c r="A152" i="38"/>
  <c r="B152" i="38"/>
  <c r="C152" i="38"/>
  <c r="E152" i="38" s="1"/>
  <c r="D152" i="38"/>
  <c r="F152" i="38"/>
  <c r="A153" i="38"/>
  <c r="F153" i="38" s="1"/>
  <c r="B153" i="38"/>
  <c r="C153" i="38"/>
  <c r="D153" i="38"/>
  <c r="E153" i="38"/>
  <c r="A154" i="38"/>
  <c r="B154" i="38"/>
  <c r="C154" i="38"/>
  <c r="E154" i="38" s="1"/>
  <c r="D154" i="38"/>
  <c r="F154" i="38"/>
  <c r="A155" i="38"/>
  <c r="F155" i="38" s="1"/>
  <c r="B155" i="38"/>
  <c r="C155" i="38"/>
  <c r="D155" i="38"/>
  <c r="E155" i="38"/>
  <c r="A156" i="38"/>
  <c r="B156" i="38"/>
  <c r="C156" i="38"/>
  <c r="E156" i="38" s="1"/>
  <c r="D156" i="38"/>
  <c r="F156" i="38"/>
  <c r="A157" i="38"/>
  <c r="F157" i="38" s="1"/>
  <c r="B157" i="38"/>
  <c r="C157" i="38"/>
  <c r="D157" i="38"/>
  <c r="E157" i="38"/>
  <c r="A158" i="38"/>
  <c r="B158" i="38"/>
  <c r="C158" i="38"/>
  <c r="E158" i="38" s="1"/>
  <c r="D158" i="38"/>
  <c r="F158" i="38"/>
  <c r="A159" i="38"/>
  <c r="F159" i="38" s="1"/>
  <c r="B159" i="38"/>
  <c r="C159" i="38"/>
  <c r="E159" i="38" s="1"/>
  <c r="D159" i="38"/>
  <c r="A160" i="38"/>
  <c r="B160" i="38"/>
  <c r="C160" i="38"/>
  <c r="D160" i="38"/>
  <c r="E160" i="38"/>
  <c r="F160" i="38"/>
  <c r="A161" i="38"/>
  <c r="B161" i="38"/>
  <c r="C161" i="38"/>
  <c r="E161" i="38" s="1"/>
  <c r="D161" i="38"/>
  <c r="A162" i="38"/>
  <c r="B162" i="38"/>
  <c r="C162" i="38"/>
  <c r="E162" i="38" s="1"/>
  <c r="D162" i="38"/>
  <c r="F162" i="38"/>
  <c r="A163" i="38"/>
  <c r="F163" i="38" s="1"/>
  <c r="B163" i="38"/>
  <c r="C163" i="38"/>
  <c r="D163" i="38"/>
  <c r="A164" i="38"/>
  <c r="B164" i="38"/>
  <c r="C164" i="38"/>
  <c r="E164" i="38" s="1"/>
  <c r="D164" i="38"/>
  <c r="F164" i="38"/>
  <c r="A165" i="38"/>
  <c r="F165" i="38" s="1"/>
  <c r="B165" i="38"/>
  <c r="C165" i="38"/>
  <c r="D165" i="38"/>
  <c r="E165" i="38"/>
  <c r="A166" i="38"/>
  <c r="F166" i="38" s="1"/>
  <c r="B166" i="38"/>
  <c r="C166" i="38"/>
  <c r="D166" i="38"/>
  <c r="A167" i="38"/>
  <c r="F167" i="38" s="1"/>
  <c r="B167" i="38"/>
  <c r="C167" i="38"/>
  <c r="E167" i="38" s="1"/>
  <c r="D167" i="38"/>
  <c r="A168" i="38"/>
  <c r="B168" i="38"/>
  <c r="C168" i="38"/>
  <c r="D168" i="38"/>
  <c r="E168" i="38"/>
  <c r="F168" i="38"/>
  <c r="A169" i="38"/>
  <c r="B169" i="38"/>
  <c r="C169" i="38"/>
  <c r="E169" i="38" s="1"/>
  <c r="D169" i="38"/>
  <c r="A170" i="38"/>
  <c r="B170" i="38"/>
  <c r="C170" i="38"/>
  <c r="E170" i="38" s="1"/>
  <c r="D170" i="38"/>
  <c r="F170" i="38"/>
  <c r="A171" i="38"/>
  <c r="F171" i="38" s="1"/>
  <c r="B171" i="38"/>
  <c r="C171" i="38"/>
  <c r="D171" i="38"/>
  <c r="A172" i="38"/>
  <c r="B172" i="38"/>
  <c r="C172" i="38"/>
  <c r="E172" i="38" s="1"/>
  <c r="D172" i="38"/>
  <c r="F172" i="38"/>
  <c r="A173" i="38"/>
  <c r="F173" i="38" s="1"/>
  <c r="B173" i="38"/>
  <c r="C173" i="38"/>
  <c r="D173" i="38"/>
  <c r="E173" i="38"/>
  <c r="A174" i="38"/>
  <c r="F174" i="38" s="1"/>
  <c r="B174" i="38"/>
  <c r="C174" i="38"/>
  <c r="D174" i="38"/>
  <c r="A175" i="38"/>
  <c r="F175" i="38" s="1"/>
  <c r="B175" i="38"/>
  <c r="C175" i="38"/>
  <c r="E175" i="38" s="1"/>
  <c r="D175" i="38"/>
  <c r="A176" i="38"/>
  <c r="B176" i="38"/>
  <c r="C176" i="38"/>
  <c r="D176" i="38"/>
  <c r="E176" i="38"/>
  <c r="F176" i="38"/>
  <c r="A177" i="38"/>
  <c r="B177" i="38"/>
  <c r="C177" i="38"/>
  <c r="E177" i="38" s="1"/>
  <c r="D177" i="38"/>
  <c r="A178" i="38"/>
  <c r="B178" i="38"/>
  <c r="C178" i="38"/>
  <c r="E178" i="38" s="1"/>
  <c r="D178" i="38"/>
  <c r="F178" i="38"/>
  <c r="A179" i="38"/>
  <c r="F179" i="38" s="1"/>
  <c r="B179" i="38"/>
  <c r="C179" i="38"/>
  <c r="D179" i="38"/>
  <c r="E179" i="38"/>
  <c r="A180" i="38"/>
  <c r="B180" i="38"/>
  <c r="C180" i="38"/>
  <c r="E180" i="38" s="1"/>
  <c r="D180" i="38"/>
  <c r="F180" i="38"/>
  <c r="A181" i="38"/>
  <c r="F181" i="38" s="1"/>
  <c r="B181" i="38"/>
  <c r="C181" i="38"/>
  <c r="D181" i="38"/>
  <c r="E181" i="38"/>
  <c r="A182" i="38"/>
  <c r="F182" i="38" s="1"/>
  <c r="B182" i="38"/>
  <c r="C182" i="38"/>
  <c r="D182" i="38"/>
  <c r="E182" i="38"/>
  <c r="A183" i="38"/>
  <c r="B183" i="38"/>
  <c r="C183" i="38"/>
  <c r="E183" i="38" s="1"/>
  <c r="D183" i="38"/>
  <c r="F183" i="38"/>
  <c r="A184" i="38"/>
  <c r="F184" i="38" s="1"/>
  <c r="B184" i="38"/>
  <c r="C184" i="38"/>
  <c r="D184" i="38"/>
  <c r="E184" i="38"/>
  <c r="A185" i="38"/>
  <c r="B185" i="38"/>
  <c r="C185" i="38"/>
  <c r="E185" i="38" s="1"/>
  <c r="D185" i="38"/>
  <c r="F185" i="38"/>
  <c r="A186" i="38"/>
  <c r="F186" i="38" s="1"/>
  <c r="B186" i="38"/>
  <c r="C186" i="38"/>
  <c r="D186" i="38"/>
  <c r="A187" i="38"/>
  <c r="B187" i="38"/>
  <c r="C187" i="38"/>
  <c r="E187" i="38" s="1"/>
  <c r="D187" i="38"/>
  <c r="F187" i="38"/>
  <c r="A188" i="38"/>
  <c r="F188" i="38" s="1"/>
  <c r="B188" i="38"/>
  <c r="C188" i="38"/>
  <c r="D188" i="38"/>
  <c r="A189" i="38"/>
  <c r="B189" i="38"/>
  <c r="C189" i="38"/>
  <c r="E189" i="38" s="1"/>
  <c r="D189" i="38"/>
  <c r="F189" i="38"/>
  <c r="A190" i="38"/>
  <c r="F190" i="38" s="1"/>
  <c r="B190" i="38"/>
  <c r="C190" i="38"/>
  <c r="D190" i="38"/>
  <c r="A191" i="38"/>
  <c r="B191" i="38"/>
  <c r="C191" i="38"/>
  <c r="E191" i="38" s="1"/>
  <c r="D191" i="38"/>
  <c r="F191" i="38"/>
  <c r="A192" i="38"/>
  <c r="F192" i="38" s="1"/>
  <c r="B192" i="38"/>
  <c r="C192" i="38"/>
  <c r="D192" i="38"/>
  <c r="A193" i="38"/>
  <c r="B193" i="38"/>
  <c r="C193" i="38"/>
  <c r="E193" i="38" s="1"/>
  <c r="D193" i="38"/>
  <c r="F193" i="38"/>
  <c r="A194" i="38"/>
  <c r="F194" i="38" s="1"/>
  <c r="B194" i="38"/>
  <c r="C194" i="38"/>
  <c r="D194" i="38"/>
  <c r="A195" i="38"/>
  <c r="B195" i="38"/>
  <c r="C195" i="38"/>
  <c r="D195" i="38"/>
  <c r="E195" i="38"/>
  <c r="F195" i="38"/>
  <c r="A196" i="38"/>
  <c r="F196" i="38" s="1"/>
  <c r="B196" i="38"/>
  <c r="C196" i="38"/>
  <c r="D196" i="38"/>
  <c r="A197" i="38"/>
  <c r="B197" i="38"/>
  <c r="C197" i="38"/>
  <c r="D197" i="38"/>
  <c r="E197" i="38"/>
  <c r="F197" i="38"/>
  <c r="A198" i="38"/>
  <c r="F198" i="38" s="1"/>
  <c r="B198" i="38"/>
  <c r="C198" i="38"/>
  <c r="D198" i="38"/>
  <c r="A199" i="38"/>
  <c r="B199" i="38"/>
  <c r="C199" i="38"/>
  <c r="D199" i="38"/>
  <c r="E199" i="38"/>
  <c r="F199" i="38"/>
  <c r="A200" i="38"/>
  <c r="F200" i="38" s="1"/>
  <c r="B200" i="38"/>
  <c r="C200" i="38"/>
  <c r="D200" i="38"/>
  <c r="A201" i="38"/>
  <c r="B201" i="38"/>
  <c r="C201" i="38"/>
  <c r="D201" i="38"/>
  <c r="E201" i="38"/>
  <c r="F201" i="38"/>
  <c r="A202" i="38"/>
  <c r="F202" i="38" s="1"/>
  <c r="B202" i="38"/>
  <c r="C202" i="38"/>
  <c r="D202" i="38"/>
  <c r="A203" i="38"/>
  <c r="B203" i="38"/>
  <c r="C203" i="38"/>
  <c r="D203" i="38"/>
  <c r="E203" i="38"/>
  <c r="F203" i="38"/>
  <c r="A204" i="38"/>
  <c r="F204" i="38" s="1"/>
  <c r="B204" i="38"/>
  <c r="C204" i="38"/>
  <c r="D204" i="38"/>
  <c r="A205" i="38"/>
  <c r="B205" i="38"/>
  <c r="C205" i="38"/>
  <c r="D205" i="38"/>
  <c r="E205" i="38"/>
  <c r="F205" i="38"/>
  <c r="A206" i="38"/>
  <c r="F206" i="38" s="1"/>
  <c r="B206" i="38"/>
  <c r="C206" i="38"/>
  <c r="D206" i="38"/>
  <c r="A207" i="38"/>
  <c r="B207" i="38"/>
  <c r="C207" i="38"/>
  <c r="D207" i="38"/>
  <c r="E207" i="38"/>
  <c r="F207" i="38"/>
  <c r="A208" i="38"/>
  <c r="F208" i="38" s="1"/>
  <c r="B208" i="38"/>
  <c r="C208" i="38"/>
  <c r="D208" i="38"/>
  <c r="A209" i="38"/>
  <c r="B209" i="38"/>
  <c r="C209" i="38"/>
  <c r="D209" i="38"/>
  <c r="E209" i="38"/>
  <c r="F209" i="38"/>
  <c r="A210" i="38"/>
  <c r="F210" i="38" s="1"/>
  <c r="B210" i="38"/>
  <c r="C210" i="38"/>
  <c r="D210" i="38"/>
  <c r="E210" i="38"/>
  <c r="A211" i="38"/>
  <c r="B211" i="38"/>
  <c r="C211" i="38"/>
  <c r="D211" i="38"/>
  <c r="E211" i="38"/>
  <c r="F211" i="38"/>
  <c r="A212" i="38"/>
  <c r="F212" i="38" s="1"/>
  <c r="B212" i="38"/>
  <c r="C212" i="38"/>
  <c r="D212" i="38"/>
  <c r="E212" i="38"/>
  <c r="A213" i="38"/>
  <c r="B213" i="38"/>
  <c r="C213" i="38"/>
  <c r="D213" i="38"/>
  <c r="E213" i="38"/>
  <c r="F213" i="38"/>
  <c r="A214" i="38"/>
  <c r="F214" i="38" s="1"/>
  <c r="B214" i="38"/>
  <c r="C214" i="38"/>
  <c r="D214" i="38"/>
  <c r="E214" i="38"/>
  <c r="A215" i="38"/>
  <c r="B215" i="38"/>
  <c r="C215" i="38"/>
  <c r="D215" i="38"/>
  <c r="E215" i="38"/>
  <c r="F215" i="38"/>
  <c r="A216" i="38"/>
  <c r="F216" i="38" s="1"/>
  <c r="B216" i="38"/>
  <c r="C216" i="38"/>
  <c r="D216" i="38"/>
  <c r="E216" i="38"/>
  <c r="A217" i="38"/>
  <c r="B217" i="38"/>
  <c r="C217" i="38"/>
  <c r="D217" i="38"/>
  <c r="E217" i="38"/>
  <c r="F217" i="38"/>
  <c r="A218" i="38"/>
  <c r="F218" i="38" s="1"/>
  <c r="B218" i="38"/>
  <c r="C218" i="38"/>
  <c r="D218" i="38"/>
  <c r="E218" i="38"/>
  <c r="A219" i="38"/>
  <c r="B219" i="38"/>
  <c r="C219" i="38"/>
  <c r="D219" i="38"/>
  <c r="E219" i="38"/>
  <c r="F219" i="38"/>
  <c r="A220" i="38"/>
  <c r="F220" i="38" s="1"/>
  <c r="B220" i="38"/>
  <c r="C220" i="38"/>
  <c r="D220" i="38"/>
  <c r="E220" i="38"/>
  <c r="A221" i="38"/>
  <c r="B221" i="38"/>
  <c r="C221" i="38"/>
  <c r="D221" i="38"/>
  <c r="E221" i="38"/>
  <c r="F221" i="38"/>
  <c r="A222" i="38"/>
  <c r="F222" i="38" s="1"/>
  <c r="B222" i="38"/>
  <c r="C222" i="38"/>
  <c r="D222" i="38"/>
  <c r="E222" i="38"/>
  <c r="A223" i="38"/>
  <c r="B223" i="38"/>
  <c r="C223" i="38"/>
  <c r="D223" i="38"/>
  <c r="E223" i="38"/>
  <c r="F223" i="38"/>
  <c r="A224" i="38"/>
  <c r="F224" i="38" s="1"/>
  <c r="B224" i="38"/>
  <c r="C224" i="38"/>
  <c r="D224" i="38"/>
  <c r="E224" i="38"/>
  <c r="A225" i="38"/>
  <c r="B225" i="38"/>
  <c r="C225" i="38"/>
  <c r="D225" i="38"/>
  <c r="E225" i="38"/>
  <c r="F225" i="38"/>
  <c r="A226" i="38"/>
  <c r="F226" i="38" s="1"/>
  <c r="B226" i="38"/>
  <c r="C226" i="38"/>
  <c r="D226" i="38"/>
  <c r="E226" i="38"/>
  <c r="A227" i="38"/>
  <c r="B227" i="38"/>
  <c r="C227" i="38"/>
  <c r="D227" i="38"/>
  <c r="E227" i="38"/>
  <c r="F227" i="38"/>
  <c r="A228" i="38"/>
  <c r="F228" i="38" s="1"/>
  <c r="B228" i="38"/>
  <c r="C228" i="38"/>
  <c r="D228" i="38"/>
  <c r="E228" i="38"/>
  <c r="A229" i="38"/>
  <c r="B229" i="38"/>
  <c r="C229" i="38"/>
  <c r="D229" i="38"/>
  <c r="E229" i="38"/>
  <c r="F229" i="38"/>
  <c r="A230" i="38"/>
  <c r="F230" i="38" s="1"/>
  <c r="B230" i="38"/>
  <c r="C230" i="38"/>
  <c r="D230" i="38"/>
  <c r="A231" i="38"/>
  <c r="B231" i="38"/>
  <c r="C231" i="38"/>
  <c r="D231" i="38"/>
  <c r="E231" i="38"/>
  <c r="F231" i="38"/>
  <c r="A232" i="38"/>
  <c r="F232" i="38" s="1"/>
  <c r="B232" i="38"/>
  <c r="C232" i="38"/>
  <c r="D232" i="38"/>
  <c r="E232" i="38"/>
  <c r="A233" i="38"/>
  <c r="B233" i="38"/>
  <c r="C233" i="38"/>
  <c r="D233" i="38"/>
  <c r="E233" i="38"/>
  <c r="F233" i="38"/>
  <c r="A234" i="38"/>
  <c r="F234" i="38" s="1"/>
  <c r="B234" i="38"/>
  <c r="C234" i="38"/>
  <c r="D234" i="38"/>
  <c r="E234" i="38"/>
  <c r="A235" i="38"/>
  <c r="B235" i="38"/>
  <c r="C235" i="38"/>
  <c r="D235" i="38"/>
  <c r="E235" i="38"/>
  <c r="F235" i="38"/>
  <c r="A236" i="38"/>
  <c r="F236" i="38" s="1"/>
  <c r="B236" i="38"/>
  <c r="C236" i="38"/>
  <c r="D236" i="38"/>
  <c r="E236" i="38"/>
  <c r="A237" i="38"/>
  <c r="B237" i="38"/>
  <c r="C237" i="38"/>
  <c r="D237" i="38"/>
  <c r="E237" i="38"/>
  <c r="F237" i="38"/>
  <c r="A238" i="38"/>
  <c r="F238" i="38" s="1"/>
  <c r="B238" i="38"/>
  <c r="C238" i="38"/>
  <c r="D238" i="38"/>
  <c r="A239" i="38"/>
  <c r="B239" i="38"/>
  <c r="C239" i="38"/>
  <c r="D239" i="38"/>
  <c r="E239" i="38"/>
  <c r="F239" i="38"/>
  <c r="A240" i="38"/>
  <c r="F240" i="38" s="1"/>
  <c r="B240" i="38"/>
  <c r="C240" i="38"/>
  <c r="D240" i="38"/>
  <c r="E240" i="38"/>
  <c r="A241" i="38"/>
  <c r="B241" i="38"/>
  <c r="C241" i="38"/>
  <c r="D241" i="38"/>
  <c r="E241" i="38"/>
  <c r="F241" i="38"/>
  <c r="A242" i="38"/>
  <c r="F242" i="38" s="1"/>
  <c r="B242" i="38"/>
  <c r="C242" i="38"/>
  <c r="D242" i="38"/>
  <c r="E242" i="38"/>
  <c r="A243" i="38"/>
  <c r="B243" i="38"/>
  <c r="C243" i="38"/>
  <c r="D243" i="38"/>
  <c r="E243" i="38"/>
  <c r="F243" i="38"/>
  <c r="A244" i="38"/>
  <c r="F244" i="38" s="1"/>
  <c r="B244" i="38"/>
  <c r="C244" i="38"/>
  <c r="D244" i="38"/>
  <c r="E244" i="38"/>
  <c r="A245" i="38"/>
  <c r="B245" i="38"/>
  <c r="C245" i="38"/>
  <c r="D245" i="38"/>
  <c r="E245" i="38"/>
  <c r="F245" i="38"/>
  <c r="A246" i="38"/>
  <c r="F246" i="38" s="1"/>
  <c r="B246" i="38"/>
  <c r="C246" i="38"/>
  <c r="D246" i="38"/>
  <c r="E246" i="38"/>
  <c r="A247" i="38"/>
  <c r="B247" i="38"/>
  <c r="C247" i="38"/>
  <c r="D247" i="38"/>
  <c r="E247" i="38"/>
  <c r="F247" i="38"/>
  <c r="A248" i="38"/>
  <c r="F248" i="38" s="1"/>
  <c r="B248" i="38"/>
  <c r="C248" i="38"/>
  <c r="D248" i="38"/>
  <c r="E248" i="38"/>
  <c r="A249" i="38"/>
  <c r="B249" i="38"/>
  <c r="C249" i="38"/>
  <c r="D249" i="38"/>
  <c r="E249" i="38"/>
  <c r="F249" i="38"/>
  <c r="A250" i="38"/>
  <c r="F250" i="38" s="1"/>
  <c r="B250" i="38"/>
  <c r="C250" i="38"/>
  <c r="D250" i="38"/>
  <c r="E250" i="38"/>
  <c r="A251" i="38"/>
  <c r="B251" i="38"/>
  <c r="C251" i="38"/>
  <c r="D251" i="38"/>
  <c r="E251" i="38"/>
  <c r="F251" i="38"/>
  <c r="A252" i="38"/>
  <c r="F252" i="38" s="1"/>
  <c r="B252" i="38"/>
  <c r="C252" i="38"/>
  <c r="D252" i="38"/>
  <c r="E252" i="38"/>
  <c r="A253" i="38"/>
  <c r="B253" i="38"/>
  <c r="C253" i="38"/>
  <c r="D253" i="38"/>
  <c r="E253" i="38"/>
  <c r="F253" i="38"/>
  <c r="A254" i="38"/>
  <c r="F254" i="38" s="1"/>
  <c r="B254" i="38"/>
  <c r="C254" i="38"/>
  <c r="D254" i="38"/>
  <c r="A255" i="38"/>
  <c r="B255" i="38"/>
  <c r="C255" i="38"/>
  <c r="D255" i="38"/>
  <c r="E255" i="38"/>
  <c r="F255" i="38"/>
  <c r="A256" i="38"/>
  <c r="F256" i="38" s="1"/>
  <c r="B256" i="38"/>
  <c r="C256" i="38"/>
  <c r="D256" i="38"/>
  <c r="E256" i="38"/>
  <c r="A257" i="38"/>
  <c r="B257" i="38"/>
  <c r="C257" i="38"/>
  <c r="D257" i="38"/>
  <c r="E257" i="38"/>
  <c r="F257" i="38"/>
  <c r="A258" i="38"/>
  <c r="F258" i="38" s="1"/>
  <c r="B258" i="38"/>
  <c r="C258" i="38"/>
  <c r="D258" i="38"/>
  <c r="E258" i="38"/>
  <c r="A259" i="38"/>
  <c r="B259" i="38"/>
  <c r="C259" i="38"/>
  <c r="D259" i="38"/>
  <c r="E259" i="38"/>
  <c r="F259" i="38"/>
  <c r="A260" i="38"/>
  <c r="F260" i="38" s="1"/>
  <c r="B260" i="38"/>
  <c r="C260" i="38"/>
  <c r="D260" i="38"/>
  <c r="E260" i="38"/>
  <c r="A261" i="38"/>
  <c r="B261" i="38"/>
  <c r="C261" i="38"/>
  <c r="D261" i="38"/>
  <c r="E261" i="38"/>
  <c r="F261" i="38"/>
  <c r="A262" i="38"/>
  <c r="F262" i="38" s="1"/>
  <c r="B262" i="38"/>
  <c r="C262" i="38"/>
  <c r="D262" i="38"/>
  <c r="E262" i="38"/>
  <c r="A263" i="38"/>
  <c r="B263" i="38"/>
  <c r="C263" i="38"/>
  <c r="D263" i="38"/>
  <c r="E263" i="38"/>
  <c r="F263" i="38"/>
  <c r="A264" i="38"/>
  <c r="F264" i="38" s="1"/>
  <c r="B264" i="38"/>
  <c r="C264" i="38"/>
  <c r="D264" i="38"/>
  <c r="E264" i="38"/>
  <c r="A265" i="38"/>
  <c r="B265" i="38"/>
  <c r="C265" i="38"/>
  <c r="D265" i="38"/>
  <c r="E265" i="38"/>
  <c r="F265" i="38"/>
  <c r="A266" i="38"/>
  <c r="F266" i="38" s="1"/>
  <c r="B266" i="38"/>
  <c r="C266" i="38"/>
  <c r="D266" i="38"/>
  <c r="E266" i="38"/>
  <c r="A267" i="38"/>
  <c r="B267" i="38"/>
  <c r="C267" i="38"/>
  <c r="D267" i="38"/>
  <c r="E267" i="38"/>
  <c r="F267" i="38"/>
  <c r="A268" i="38"/>
  <c r="F268" i="38" s="1"/>
  <c r="B268" i="38"/>
  <c r="C268" i="38"/>
  <c r="D268" i="38"/>
  <c r="E268" i="38"/>
  <c r="A269" i="38"/>
  <c r="B269" i="38"/>
  <c r="C269" i="38"/>
  <c r="D269" i="38"/>
  <c r="E269" i="38"/>
  <c r="F269" i="38"/>
  <c r="A270" i="38"/>
  <c r="F270" i="38" s="1"/>
  <c r="B270" i="38"/>
  <c r="C270" i="38"/>
  <c r="D270" i="38"/>
  <c r="E270" i="38"/>
  <c r="A271" i="38"/>
  <c r="B271" i="38"/>
  <c r="C271" i="38"/>
  <c r="D271" i="38"/>
  <c r="E271" i="38"/>
  <c r="F271" i="38"/>
  <c r="A272" i="38"/>
  <c r="F272" i="38" s="1"/>
  <c r="B272" i="38"/>
  <c r="C272" i="38"/>
  <c r="D272" i="38"/>
  <c r="E272" i="38"/>
  <c r="A273" i="38"/>
  <c r="B273" i="38"/>
  <c r="C273" i="38"/>
  <c r="D273" i="38"/>
  <c r="E273" i="38"/>
  <c r="F273" i="38"/>
  <c r="A274" i="38"/>
  <c r="F274" i="38" s="1"/>
  <c r="B274" i="38"/>
  <c r="C274" i="38"/>
  <c r="D274" i="38"/>
  <c r="E274" i="38"/>
  <c r="A275" i="38"/>
  <c r="B275" i="38"/>
  <c r="C275" i="38"/>
  <c r="D275" i="38"/>
  <c r="E275" i="38"/>
  <c r="F275" i="38"/>
  <c r="A276" i="38"/>
  <c r="F276" i="38" s="1"/>
  <c r="B276" i="38"/>
  <c r="C276" i="38"/>
  <c r="D276" i="38"/>
  <c r="E276" i="38"/>
  <c r="A277" i="38"/>
  <c r="B277" i="38"/>
  <c r="C277" i="38"/>
  <c r="D277" i="38"/>
  <c r="E277" i="38"/>
  <c r="F277" i="38"/>
  <c r="A278" i="38"/>
  <c r="F278" i="38" s="1"/>
  <c r="B278" i="38"/>
  <c r="C278" i="38"/>
  <c r="D278" i="38"/>
  <c r="E278" i="38"/>
  <c r="A279" i="38"/>
  <c r="B279" i="38"/>
  <c r="C279" i="38"/>
  <c r="D279" i="38"/>
  <c r="E279" i="38"/>
  <c r="F279" i="38"/>
  <c r="A280" i="38"/>
  <c r="F280" i="38" s="1"/>
  <c r="B280" i="38"/>
  <c r="C280" i="38"/>
  <c r="D280" i="38"/>
  <c r="E280" i="38"/>
  <c r="A281" i="38"/>
  <c r="B281" i="38"/>
  <c r="C281" i="38"/>
  <c r="D281" i="38"/>
  <c r="E281" i="38"/>
  <c r="F281" i="38"/>
  <c r="A282" i="38"/>
  <c r="F282" i="38" s="1"/>
  <c r="B282" i="38"/>
  <c r="C282" i="38"/>
  <c r="D282" i="38"/>
  <c r="E282" i="38"/>
  <c r="A283" i="38"/>
  <c r="B283" i="38"/>
  <c r="C283" i="38"/>
  <c r="D283" i="38"/>
  <c r="E283" i="38"/>
  <c r="F283" i="38"/>
  <c r="A284" i="38"/>
  <c r="F284" i="38" s="1"/>
  <c r="B284" i="38"/>
  <c r="C284" i="38"/>
  <c r="D284" i="38"/>
  <c r="E284" i="38"/>
  <c r="A285" i="38"/>
  <c r="B285" i="38"/>
  <c r="C285" i="38"/>
  <c r="D285" i="38"/>
  <c r="E285" i="38"/>
  <c r="F285" i="38"/>
  <c r="A286" i="38"/>
  <c r="F286" i="38" s="1"/>
  <c r="B286" i="38"/>
  <c r="C286" i="38"/>
  <c r="D286" i="38"/>
  <c r="E286" i="38"/>
  <c r="A287" i="38"/>
  <c r="B287" i="38"/>
  <c r="C287" i="38"/>
  <c r="D287" i="38"/>
  <c r="E287" i="38"/>
  <c r="F287" i="38"/>
  <c r="A288" i="38"/>
  <c r="F288" i="38" s="1"/>
  <c r="B288" i="38"/>
  <c r="C288" i="38"/>
  <c r="D288" i="38"/>
  <c r="E288" i="38"/>
  <c r="A289" i="38"/>
  <c r="E289" i="38" s="1"/>
  <c r="B289" i="38"/>
  <c r="C289" i="38"/>
  <c r="D289" i="38"/>
  <c r="F289" i="38"/>
  <c r="A290" i="38"/>
  <c r="F290" i="38" s="1"/>
  <c r="B290" i="38"/>
  <c r="C290" i="38"/>
  <c r="D290" i="38"/>
  <c r="E290" i="38"/>
  <c r="A291" i="38"/>
  <c r="B291" i="38"/>
  <c r="C291" i="38"/>
  <c r="D291" i="38"/>
  <c r="E291" i="38"/>
  <c r="F291" i="38"/>
  <c r="A292" i="38"/>
  <c r="F292" i="38" s="1"/>
  <c r="B292" i="38"/>
  <c r="C292" i="38"/>
  <c r="D292" i="38"/>
  <c r="A293" i="38"/>
  <c r="B293" i="38"/>
  <c r="C293" i="38"/>
  <c r="D293" i="38"/>
  <c r="E293" i="38"/>
  <c r="F293" i="38"/>
  <c r="A294" i="38"/>
  <c r="F294" i="38" s="1"/>
  <c r="B294" i="38"/>
  <c r="C294" i="38"/>
  <c r="D294" i="38"/>
  <c r="E294" i="38"/>
  <c r="A295" i="38"/>
  <c r="B295" i="38"/>
  <c r="C295" i="38"/>
  <c r="D295" i="38"/>
  <c r="E295" i="38"/>
  <c r="F295" i="38"/>
  <c r="A296" i="38"/>
  <c r="F296" i="38" s="1"/>
  <c r="B296" i="38"/>
  <c r="C296" i="38"/>
  <c r="D296" i="38"/>
  <c r="A297" i="38"/>
  <c r="B297" i="38"/>
  <c r="C297" i="38"/>
  <c r="D297" i="38"/>
  <c r="E297" i="38"/>
  <c r="F297" i="38"/>
  <c r="A298" i="38"/>
  <c r="F298" i="38" s="1"/>
  <c r="B298" i="38"/>
  <c r="C298" i="38"/>
  <c r="D298" i="38"/>
  <c r="E298" i="38"/>
  <c r="A299" i="38"/>
  <c r="B299" i="38"/>
  <c r="C299" i="38"/>
  <c r="D299" i="38"/>
  <c r="E299" i="38"/>
  <c r="F299" i="38"/>
  <c r="A300" i="38"/>
  <c r="F300" i="38" s="1"/>
  <c r="B300" i="38"/>
  <c r="C300" i="38"/>
  <c r="D300" i="38"/>
  <c r="E300" i="38"/>
  <c r="E10" i="36" a="1"/>
  <c r="E10" i="36"/>
  <c r="F10" i="36"/>
  <c r="G10" i="36"/>
  <c r="A11" i="36"/>
  <c r="A12" i="36"/>
  <c r="A13" i="36" s="1"/>
  <c r="A14" i="36" s="1"/>
  <c r="A15" i="36" s="1"/>
  <c r="A16" i="36" s="1"/>
  <c r="A17" i="36" s="1"/>
  <c r="A18" i="36" s="1"/>
  <c r="A19" i="36" s="1"/>
  <c r="A20" i="36" s="1"/>
  <c r="A21" i="36"/>
  <c r="A22" i="36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A219" i="36" s="1"/>
  <c r="A220" i="36" s="1"/>
  <c r="A221" i="36" s="1"/>
  <c r="A222" i="36" s="1"/>
  <c r="A223" i="36" s="1"/>
  <c r="A224" i="36" s="1"/>
  <c r="A225" i="36" s="1"/>
  <c r="A226" i="36" s="1"/>
  <c r="A227" i="36" s="1"/>
  <c r="A228" i="36" s="1"/>
  <c r="A229" i="36" s="1"/>
  <c r="A230" i="36" s="1"/>
  <c r="A231" i="36" s="1"/>
  <c r="A232" i="36" s="1"/>
  <c r="A233" i="36" s="1"/>
  <c r="A234" i="36" s="1"/>
  <c r="A235" i="36" s="1"/>
  <c r="A236" i="36" s="1"/>
  <c r="A237" i="36" s="1"/>
  <c r="A238" i="36" s="1"/>
  <c r="A239" i="36" s="1"/>
  <c r="A240" i="36" s="1"/>
  <c r="A241" i="36" s="1"/>
  <c r="A242" i="36" s="1"/>
  <c r="A243" i="36" s="1"/>
  <c r="A244" i="36" s="1"/>
  <c r="A245" i="36" s="1"/>
  <c r="A246" i="36" s="1"/>
  <c r="A247" i="36" s="1"/>
  <c r="A248" i="36" s="1"/>
  <c r="A249" i="36" s="1"/>
  <c r="A250" i="36" s="1"/>
  <c r="A251" i="36" s="1"/>
  <c r="A252" i="36" s="1"/>
  <c r="A253" i="36" s="1"/>
  <c r="A254" i="36" s="1"/>
  <c r="A255" i="36" s="1"/>
  <c r="A256" i="36" s="1"/>
  <c r="A257" i="36" s="1"/>
  <c r="A258" i="36" s="1"/>
  <c r="A259" i="36" s="1"/>
  <c r="A260" i="36" s="1"/>
  <c r="A261" i="36" s="1"/>
  <c r="A262" i="36" s="1"/>
  <c r="A263" i="36" s="1"/>
  <c r="A264" i="36" s="1"/>
  <c r="A265" i="36" s="1"/>
  <c r="A266" i="36" s="1"/>
  <c r="A267" i="36" s="1"/>
  <c r="A268" i="36" s="1"/>
  <c r="A269" i="36" s="1"/>
  <c r="A270" i="36" s="1"/>
  <c r="A271" i="36" s="1"/>
  <c r="A272" i="36" s="1"/>
  <c r="A273" i="36" s="1"/>
  <c r="A274" i="36" s="1"/>
  <c r="A275" i="36" s="1"/>
  <c r="A276" i="36" s="1"/>
  <c r="A277" i="36" s="1"/>
  <c r="A278" i="36" s="1"/>
  <c r="A279" i="36" s="1"/>
  <c r="A280" i="36" s="1"/>
  <c r="A281" i="36" s="1"/>
  <c r="A282" i="36" s="1"/>
  <c r="A283" i="36" s="1"/>
  <c r="A284" i="36" s="1"/>
  <c r="A285" i="36" s="1"/>
  <c r="A286" i="36" s="1"/>
  <c r="A287" i="36" s="1"/>
  <c r="A288" i="36" s="1"/>
  <c r="A289" i="36" s="1"/>
  <c r="A290" i="36" s="1"/>
  <c r="A291" i="36" s="1"/>
  <c r="A292" i="36" s="1"/>
  <c r="A293" i="36" s="1"/>
  <c r="A294" i="36" s="1"/>
  <c r="A295" i="36" s="1"/>
  <c r="A296" i="36" s="1"/>
  <c r="A297" i="36" s="1"/>
  <c r="E10" i="35" a="1"/>
  <c r="G10" i="35" s="1"/>
  <c r="E10" i="35"/>
  <c r="H10" i="35" s="1" a="1"/>
  <c r="F10" i="35"/>
  <c r="A11" i="35"/>
  <c r="E10" i="34" a="1"/>
  <c r="F10" i="34" s="1"/>
  <c r="E10" i="33" a="1"/>
  <c r="E10" i="33" s="1"/>
  <c r="E10" i="32" a="1"/>
  <c r="F10" i="32" s="1"/>
  <c r="E10" i="32"/>
  <c r="E10" i="31" a="1"/>
  <c r="F10" i="31" s="1"/>
  <c r="F4" i="30" a="1"/>
  <c r="F4" i="30" s="1"/>
  <c r="G13" i="55" l="1"/>
  <c r="F14" i="55"/>
  <c r="E14" i="51"/>
  <c r="D15" i="51"/>
  <c r="C14" i="51"/>
  <c r="B15" i="51" s="1"/>
  <c r="A63" i="50"/>
  <c r="B62" i="50"/>
  <c r="J25" i="42"/>
  <c r="I13" i="40"/>
  <c r="J53" i="42"/>
  <c r="J112" i="42"/>
  <c r="J74" i="42"/>
  <c r="J66" i="42"/>
  <c r="J73" i="42"/>
  <c r="J69" i="42"/>
  <c r="J80" i="42"/>
  <c r="J37" i="42"/>
  <c r="J33" i="42"/>
  <c r="J97" i="42"/>
  <c r="J10" i="42"/>
  <c r="J111" i="42"/>
  <c r="J123" i="42"/>
  <c r="J108" i="42"/>
  <c r="J92" i="42"/>
  <c r="J64" i="42"/>
  <c r="J45" i="42"/>
  <c r="J106" i="42"/>
  <c r="J98" i="42"/>
  <c r="J58" i="42"/>
  <c r="J7" i="42"/>
  <c r="J124" i="42"/>
  <c r="J94" i="42"/>
  <c r="J57" i="42"/>
  <c r="J11" i="42"/>
  <c r="J129" i="42"/>
  <c r="J120" i="42"/>
  <c r="J116" i="42"/>
  <c r="J90" i="42"/>
  <c r="J81" i="42"/>
  <c r="J105" i="42"/>
  <c r="J93" i="42"/>
  <c r="J26" i="42"/>
  <c r="J21" i="42"/>
  <c r="J20" i="42"/>
  <c r="J99" i="42"/>
  <c r="J76" i="42"/>
  <c r="J67" i="42"/>
  <c r="J60" i="42"/>
  <c r="J30" i="42"/>
  <c r="J17" i="42"/>
  <c r="J13" i="42"/>
  <c r="J12" i="42"/>
  <c r="J5" i="42"/>
  <c r="J118" i="42"/>
  <c r="J88" i="42"/>
  <c r="J78" i="42"/>
  <c r="J63" i="42"/>
  <c r="J49" i="42"/>
  <c r="J44" i="42"/>
  <c r="J32" i="42"/>
  <c r="J22" i="42"/>
  <c r="J14" i="42"/>
  <c r="J128" i="42"/>
  <c r="J127" i="42"/>
  <c r="J125" i="42"/>
  <c r="J101" i="42"/>
  <c r="J96" i="42"/>
  <c r="J95" i="42"/>
  <c r="J85" i="42"/>
  <c r="J46" i="42"/>
  <c r="J27" i="42"/>
  <c r="J16" i="42"/>
  <c r="J9" i="42"/>
  <c r="J8" i="42"/>
  <c r="J113" i="42"/>
  <c r="J109" i="42"/>
  <c r="J68" i="42"/>
  <c r="J62" i="42"/>
  <c r="J42" i="42"/>
  <c r="J38" i="42"/>
  <c r="J28" i="42"/>
  <c r="J115" i="42"/>
  <c r="J75" i="42"/>
  <c r="J70" i="42"/>
  <c r="J65" i="42"/>
  <c r="J41" i="42"/>
  <c r="J40" i="42"/>
  <c r="J3" i="42"/>
  <c r="J126" i="42"/>
  <c r="J110" i="42"/>
  <c r="J83" i="42"/>
  <c r="J82" i="42"/>
  <c r="J72" i="42"/>
  <c r="J56" i="42"/>
  <c r="J54" i="42"/>
  <c r="J35" i="42"/>
  <c r="J34" i="42"/>
  <c r="J24" i="42"/>
  <c r="J19" i="42"/>
  <c r="J121" i="42"/>
  <c r="J119" i="42"/>
  <c r="J117" i="42"/>
  <c r="J104" i="42"/>
  <c r="J102" i="42"/>
  <c r="J91" i="42"/>
  <c r="J89" i="42"/>
  <c r="J86" i="42"/>
  <c r="J79" i="42"/>
  <c r="J77" i="42"/>
  <c r="J61" i="42"/>
  <c r="J52" i="42"/>
  <c r="J51" i="42"/>
  <c r="J50" i="42"/>
  <c r="J48" i="42"/>
  <c r="J47" i="42"/>
  <c r="J31" i="42"/>
  <c r="J29" i="42"/>
  <c r="J6" i="42"/>
  <c r="J4" i="42"/>
  <c r="J130" i="42"/>
  <c r="J122" i="42"/>
  <c r="J100" i="42"/>
  <c r="J59" i="42"/>
  <c r="J36" i="42"/>
  <c r="C13" i="40"/>
  <c r="D13" i="40" s="1"/>
  <c r="E13" i="40" s="1"/>
  <c r="B5" i="44"/>
  <c r="D5" i="44" s="1"/>
  <c r="B5" i="43"/>
  <c r="I5" i="43" s="1"/>
  <c r="B5" i="42"/>
  <c r="C13" i="41"/>
  <c r="C4" i="44"/>
  <c r="C4" i="43"/>
  <c r="J4" i="43" s="1"/>
  <c r="C4" i="42"/>
  <c r="J107" i="42"/>
  <c r="J84" i="42"/>
  <c r="J43" i="42"/>
  <c r="J15" i="42"/>
  <c r="O6" i="41"/>
  <c r="O7" i="41"/>
  <c r="D12" i="41"/>
  <c r="E12" i="41"/>
  <c r="J114" i="42"/>
  <c r="O5" i="41"/>
  <c r="J103" i="42"/>
  <c r="J87" i="42"/>
  <c r="J71" i="42"/>
  <c r="J55" i="42"/>
  <c r="J39" i="42"/>
  <c r="J23" i="42"/>
  <c r="J18" i="42"/>
  <c r="B4" i="44"/>
  <c r="D4" i="44" s="1"/>
  <c r="B4" i="43"/>
  <c r="I4" i="43" s="1"/>
  <c r="J14" i="40"/>
  <c r="J15" i="40" s="1"/>
  <c r="J16" i="40" s="1"/>
  <c r="J17" i="40"/>
  <c r="H15" i="40"/>
  <c r="A17" i="40"/>
  <c r="E254" i="38"/>
  <c r="E238" i="38"/>
  <c r="E296" i="38"/>
  <c r="E292" i="38"/>
  <c r="E230" i="38"/>
  <c r="E202" i="38"/>
  <c r="E196" i="38"/>
  <c r="E194" i="38"/>
  <c r="E171" i="38"/>
  <c r="E163" i="38"/>
  <c r="E97" i="38"/>
  <c r="E57" i="38"/>
  <c r="E49" i="38"/>
  <c r="E188" i="38"/>
  <c r="E174" i="38"/>
  <c r="E65" i="38"/>
  <c r="F15" i="38"/>
  <c r="E208" i="38"/>
  <c r="E206" i="38"/>
  <c r="E204" i="38"/>
  <c r="E200" i="38"/>
  <c r="E198" i="38"/>
  <c r="E192" i="38"/>
  <c r="E190" i="38"/>
  <c r="E186" i="38"/>
  <c r="E166" i="38"/>
  <c r="E145" i="38"/>
  <c r="E129" i="38"/>
  <c r="E117" i="38"/>
  <c r="E69" i="38"/>
  <c r="F177" i="38"/>
  <c r="F169" i="38"/>
  <c r="F161" i="38"/>
  <c r="H10" i="36" a="1"/>
  <c r="I10" i="35"/>
  <c r="J10" i="35"/>
  <c r="H10" i="35"/>
  <c r="E10" i="34"/>
  <c r="G10" i="34"/>
  <c r="H10" i="33" a="1"/>
  <c r="F10" i="33"/>
  <c r="G10" i="33"/>
  <c r="G10" i="32"/>
  <c r="H10" i="32" s="1" a="1"/>
  <c r="E10" i="31"/>
  <c r="G10" i="31"/>
  <c r="F6" i="30"/>
  <c r="F9" i="30" s="1" a="1"/>
  <c r="F5" i="30"/>
  <c r="D6" i="28"/>
  <c r="E6" i="28"/>
  <c r="C7" i="28" s="1"/>
  <c r="A7" i="28"/>
  <c r="A8" i="28" s="1"/>
  <c r="A9" i="28" s="1"/>
  <c r="B7" i="28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A153" i="28" s="1"/>
  <c r="A154" i="28" s="1"/>
  <c r="A155" i="28" s="1"/>
  <c r="A156" i="28" s="1"/>
  <c r="A157" i="28" s="1"/>
  <c r="A158" i="28" s="1"/>
  <c r="A159" i="28" s="1"/>
  <c r="A160" i="28" s="1"/>
  <c r="A161" i="28" s="1"/>
  <c r="A162" i="28" s="1"/>
  <c r="A163" i="28" s="1"/>
  <c r="A164" i="28" s="1"/>
  <c r="A165" i="28" s="1"/>
  <c r="A166" i="28" s="1"/>
  <c r="A167" i="28" s="1"/>
  <c r="A168" i="28" s="1"/>
  <c r="A169" i="28" s="1"/>
  <c r="A170" i="28" s="1"/>
  <c r="A171" i="28" s="1"/>
  <c r="A172" i="28" s="1"/>
  <c r="A173" i="28" s="1"/>
  <c r="A174" i="28" s="1"/>
  <c r="A175" i="28" s="1"/>
  <c r="A176" i="28" s="1"/>
  <c r="A177" i="28" s="1"/>
  <c r="A178" i="28" s="1"/>
  <c r="A179" i="28" s="1"/>
  <c r="A180" i="28" s="1"/>
  <c r="A181" i="28" s="1"/>
  <c r="A182" i="28" s="1"/>
  <c r="A183" i="28" s="1"/>
  <c r="A184" i="28" s="1"/>
  <c r="A185" i="28" s="1"/>
  <c r="A186" i="28" s="1"/>
  <c r="A187" i="28" s="1"/>
  <c r="A188" i="28" s="1"/>
  <c r="A189" i="28" s="1"/>
  <c r="A190" i="28" s="1"/>
  <c r="A191" i="28" s="1"/>
  <c r="A192" i="28" s="1"/>
  <c r="A193" i="28" s="1"/>
  <c r="A194" i="28" s="1"/>
  <c r="A195" i="28" s="1"/>
  <c r="A196" i="28" s="1"/>
  <c r="A197" i="28" s="1"/>
  <c r="A198" i="28" s="1"/>
  <c r="A199" i="28" s="1"/>
  <c r="A200" i="28" s="1"/>
  <c r="C12" i="25"/>
  <c r="E12" i="25"/>
  <c r="F12" i="25"/>
  <c r="A13" i="25"/>
  <c r="F13" i="25" s="1"/>
  <c r="A14" i="25"/>
  <c r="F14" i="25"/>
  <c r="A15" i="25"/>
  <c r="D11" i="23"/>
  <c r="C11" i="23"/>
  <c r="B11" i="23"/>
  <c r="A11" i="21"/>
  <c r="A10" i="20"/>
  <c r="A9" i="19"/>
  <c r="F9" i="19"/>
  <c r="B9" i="19"/>
  <c r="D9" i="19" s="1"/>
  <c r="E9" i="19" s="1"/>
  <c r="B4" i="19"/>
  <c r="B3" i="19"/>
  <c r="B2" i="19"/>
  <c r="A10" i="19" s="1"/>
  <c r="A11" i="19" s="1"/>
  <c r="C11" i="19" s="1"/>
  <c r="B11" i="19" s="1"/>
  <c r="B13" i="23" s="1"/>
  <c r="H10" i="20"/>
  <c r="D10" i="20" s="1"/>
  <c r="B10" i="20"/>
  <c r="B3" i="20"/>
  <c r="B4" i="20"/>
  <c r="B2" i="20"/>
  <c r="B8" i="21"/>
  <c r="B7" i="21"/>
  <c r="C11" i="21" s="1"/>
  <c r="B3" i="21"/>
  <c r="B4" i="21"/>
  <c r="B2" i="21"/>
  <c r="A12" i="23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A238" i="23" s="1"/>
  <c r="A239" i="23" s="1"/>
  <c r="A240" i="23" s="1"/>
  <c r="A241" i="23" s="1"/>
  <c r="A242" i="23" s="1"/>
  <c r="A243" i="23" s="1"/>
  <c r="A244" i="23" s="1"/>
  <c r="A245" i="23" s="1"/>
  <c r="A246" i="23" s="1"/>
  <c r="A247" i="23" s="1"/>
  <c r="A248" i="23" s="1"/>
  <c r="A249" i="23" s="1"/>
  <c r="A250" i="23" s="1"/>
  <c r="A251" i="23" s="1"/>
  <c r="A252" i="23" s="1"/>
  <c r="A253" i="23" s="1"/>
  <c r="A254" i="23" s="1"/>
  <c r="A255" i="23" s="1"/>
  <c r="A256" i="23" s="1"/>
  <c r="A257" i="23" s="1"/>
  <c r="A258" i="23" s="1"/>
  <c r="A259" i="23" s="1"/>
  <c r="A260" i="23" s="1"/>
  <c r="A261" i="23" s="1"/>
  <c r="A262" i="23" s="1"/>
  <c r="A263" i="23" s="1"/>
  <c r="A264" i="23" s="1"/>
  <c r="A265" i="23" s="1"/>
  <c r="A266" i="23" s="1"/>
  <c r="A267" i="23" s="1"/>
  <c r="A268" i="23" s="1"/>
  <c r="A269" i="23" s="1"/>
  <c r="A270" i="23" s="1"/>
  <c r="A271" i="23" s="1"/>
  <c r="A272" i="23" s="1"/>
  <c r="A273" i="23" s="1"/>
  <c r="A274" i="23" s="1"/>
  <c r="A275" i="23" s="1"/>
  <c r="A276" i="23" s="1"/>
  <c r="A277" i="23" s="1"/>
  <c r="A278" i="23" s="1"/>
  <c r="A279" i="23" s="1"/>
  <c r="A280" i="23" s="1"/>
  <c r="A281" i="23" s="1"/>
  <c r="A282" i="23" s="1"/>
  <c r="A283" i="23" s="1"/>
  <c r="A284" i="23" s="1"/>
  <c r="A285" i="23" s="1"/>
  <c r="A286" i="23" s="1"/>
  <c r="A287" i="23" s="1"/>
  <c r="A288" i="23" s="1"/>
  <c r="A289" i="23" s="1"/>
  <c r="A290" i="23" s="1"/>
  <c r="A291" i="23" s="1"/>
  <c r="A292" i="23" s="1"/>
  <c r="A293" i="23" s="1"/>
  <c r="A294" i="23" s="1"/>
  <c r="A295" i="23" s="1"/>
  <c r="A296" i="23" s="1"/>
  <c r="A297" i="23" s="1"/>
  <c r="A298" i="23" s="1"/>
  <c r="A299" i="23" s="1"/>
  <c r="A300" i="23" s="1"/>
  <c r="A301" i="23" s="1"/>
  <c r="A302" i="23" s="1"/>
  <c r="A303" i="23" s="1"/>
  <c r="A304" i="23" s="1"/>
  <c r="A305" i="23" s="1"/>
  <c r="A306" i="23" s="1"/>
  <c r="A307" i="23" s="1"/>
  <c r="A308" i="23" s="1"/>
  <c r="A309" i="23" s="1"/>
  <c r="A310" i="23" s="1"/>
  <c r="A311" i="23" s="1"/>
  <c r="A312" i="23" s="1"/>
  <c r="A313" i="23" s="1"/>
  <c r="A314" i="23" s="1"/>
  <c r="A315" i="23" s="1"/>
  <c r="A316" i="23" s="1"/>
  <c r="A317" i="23" s="1"/>
  <c r="A318" i="23" s="1"/>
  <c r="A319" i="23" s="1"/>
  <c r="A320" i="23" s="1"/>
  <c r="A321" i="23" s="1"/>
  <c r="A322" i="23" s="1"/>
  <c r="A323" i="23" s="1"/>
  <c r="A324" i="23" s="1"/>
  <c r="A325" i="23" s="1"/>
  <c r="A326" i="23" s="1"/>
  <c r="A327" i="23" s="1"/>
  <c r="A328" i="23" s="1"/>
  <c r="A329" i="23" s="1"/>
  <c r="A330" i="23" s="1"/>
  <c r="A331" i="23" s="1"/>
  <c r="A332" i="23" s="1"/>
  <c r="A333" i="23" s="1"/>
  <c r="A334" i="23" s="1"/>
  <c r="A335" i="23" s="1"/>
  <c r="A336" i="23" s="1"/>
  <c r="A337" i="23" s="1"/>
  <c r="A338" i="23" s="1"/>
  <c r="A339" i="23" s="1"/>
  <c r="A340" i="23" s="1"/>
  <c r="A341" i="23" s="1"/>
  <c r="A342" i="23" s="1"/>
  <c r="A343" i="23" s="1"/>
  <c r="A344" i="23" s="1"/>
  <c r="A345" i="23" s="1"/>
  <c r="A346" i="23" s="1"/>
  <c r="A347" i="23" s="1"/>
  <c r="A348" i="23" s="1"/>
  <c r="A349" i="23" s="1"/>
  <c r="A350" i="23" s="1"/>
  <c r="A351" i="23" s="1"/>
  <c r="A352" i="23" s="1"/>
  <c r="A353" i="23" s="1"/>
  <c r="A354" i="23" s="1"/>
  <c r="A355" i="23" s="1"/>
  <c r="A356" i="23" s="1"/>
  <c r="A357" i="23" s="1"/>
  <c r="A358" i="23" s="1"/>
  <c r="A359" i="23" s="1"/>
  <c r="A360" i="23" s="1"/>
  <c r="A361" i="23" s="1"/>
  <c r="E11" i="21"/>
  <c r="C10" i="20"/>
  <c r="G14" i="55" l="1"/>
  <c r="F15" i="55"/>
  <c r="O21" i="42"/>
  <c r="O23" i="43" s="1"/>
  <c r="C15" i="51"/>
  <c r="B16" i="51" s="1"/>
  <c r="E15" i="51"/>
  <c r="D16" i="51" s="1"/>
  <c r="A64" i="50"/>
  <c r="B63" i="50"/>
  <c r="B14" i="40"/>
  <c r="F14" i="40" s="1"/>
  <c r="G14" i="40" s="1"/>
  <c r="I14" i="40" s="1"/>
  <c r="C5" i="43"/>
  <c r="C5" i="44"/>
  <c r="D13" i="41" a="1"/>
  <c r="C5" i="42"/>
  <c r="B6" i="44"/>
  <c r="D6" i="44" s="1"/>
  <c r="B6" i="43"/>
  <c r="I6" i="43" s="1"/>
  <c r="B6" i="42"/>
  <c r="C14" i="41"/>
  <c r="J18" i="40"/>
  <c r="A18" i="40"/>
  <c r="H17" i="40"/>
  <c r="H10" i="36"/>
  <c r="I10" i="36"/>
  <c r="J10" i="36"/>
  <c r="K10" i="35" a="1"/>
  <c r="H10" i="34" a="1"/>
  <c r="H10" i="33"/>
  <c r="K10" i="33" s="1" a="1"/>
  <c r="I10" i="33"/>
  <c r="J10" i="33"/>
  <c r="I10" i="32"/>
  <c r="J10" i="32"/>
  <c r="H10" i="32"/>
  <c r="F9" i="30"/>
  <c r="B6" i="30" s="1" a="1"/>
  <c r="F10" i="30"/>
  <c r="F11" i="30"/>
  <c r="D7" i="28"/>
  <c r="B8" i="28" s="1"/>
  <c r="E7" i="28"/>
  <c r="C8" i="28" s="1"/>
  <c r="F15" i="25"/>
  <c r="A16" i="25"/>
  <c r="A12" i="2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A235" i="21" s="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246" i="21" s="1"/>
  <c r="A247" i="21" s="1"/>
  <c r="A248" i="21" s="1"/>
  <c r="A249" i="21" s="1"/>
  <c r="A250" i="21" s="1"/>
  <c r="A251" i="21" s="1"/>
  <c r="A252" i="21" s="1"/>
  <c r="A253" i="21" s="1"/>
  <c r="A254" i="21" s="1"/>
  <c r="A255" i="21" s="1"/>
  <c r="A256" i="21" s="1"/>
  <c r="A257" i="21" s="1"/>
  <c r="A258" i="21" s="1"/>
  <c r="A259" i="21" s="1"/>
  <c r="A260" i="21" s="1"/>
  <c r="A261" i="21" s="1"/>
  <c r="A262" i="21" s="1"/>
  <c r="A263" i="21" s="1"/>
  <c r="A264" i="21" s="1"/>
  <c r="A265" i="21" s="1"/>
  <c r="A266" i="21" s="1"/>
  <c r="A267" i="21" s="1"/>
  <c r="A268" i="21" s="1"/>
  <c r="A269" i="21" s="1"/>
  <c r="A270" i="21" s="1"/>
  <c r="A271" i="21" s="1"/>
  <c r="A272" i="21" s="1"/>
  <c r="A273" i="21" s="1"/>
  <c r="A274" i="21" s="1"/>
  <c r="A275" i="21" s="1"/>
  <c r="A276" i="21" s="1"/>
  <c r="A277" i="21" s="1"/>
  <c r="A278" i="21" s="1"/>
  <c r="A279" i="21" s="1"/>
  <c r="A280" i="21" s="1"/>
  <c r="A281" i="21" s="1"/>
  <c r="A282" i="21" s="1"/>
  <c r="A283" i="21" s="1"/>
  <c r="A284" i="21" s="1"/>
  <c r="A285" i="21" s="1"/>
  <c r="A286" i="21" s="1"/>
  <c r="A287" i="21" s="1"/>
  <c r="A288" i="21" s="1"/>
  <c r="A289" i="21" s="1"/>
  <c r="A290" i="21" s="1"/>
  <c r="A291" i="21" s="1"/>
  <c r="A292" i="21" s="1"/>
  <c r="A293" i="21" s="1"/>
  <c r="A294" i="21" s="1"/>
  <c r="A295" i="21" s="1"/>
  <c r="A296" i="21" s="1"/>
  <c r="A297" i="21" s="1"/>
  <c r="A298" i="21" s="1"/>
  <c r="A299" i="21" s="1"/>
  <c r="A300" i="21" s="1"/>
  <c r="A301" i="21" s="1"/>
  <c r="A302" i="21" s="1"/>
  <c r="A303" i="21" s="1"/>
  <c r="A304" i="21" s="1"/>
  <c r="A305" i="21" s="1"/>
  <c r="A306" i="21" s="1"/>
  <c r="A307" i="21" s="1"/>
  <c r="A308" i="21" s="1"/>
  <c r="A309" i="21" s="1"/>
  <c r="A310" i="21" s="1"/>
  <c r="A311" i="21" s="1"/>
  <c r="A312" i="21" s="1"/>
  <c r="A313" i="21" s="1"/>
  <c r="A314" i="21" s="1"/>
  <c r="A315" i="21" s="1"/>
  <c r="A316" i="21" s="1"/>
  <c r="A317" i="21" s="1"/>
  <c r="A318" i="21" s="1"/>
  <c r="A319" i="21" s="1"/>
  <c r="A320" i="21" s="1"/>
  <c r="A321" i="21" s="1"/>
  <c r="A322" i="21" s="1"/>
  <c r="A323" i="21" s="1"/>
  <c r="A324" i="21" s="1"/>
  <c r="A325" i="21" s="1"/>
  <c r="A326" i="21" s="1"/>
  <c r="A327" i="21" s="1"/>
  <c r="A328" i="21" s="1"/>
  <c r="A329" i="21" s="1"/>
  <c r="A330" i="21" s="1"/>
  <c r="A331" i="21" s="1"/>
  <c r="A332" i="21" s="1"/>
  <c r="A333" i="21" s="1"/>
  <c r="A334" i="21" s="1"/>
  <c r="A335" i="21" s="1"/>
  <c r="A336" i="21" s="1"/>
  <c r="A337" i="21" s="1"/>
  <c r="A338" i="21" s="1"/>
  <c r="A339" i="21" s="1"/>
  <c r="A340" i="21" s="1"/>
  <c r="A341" i="21" s="1"/>
  <c r="A342" i="21" s="1"/>
  <c r="A343" i="21" s="1"/>
  <c r="A344" i="21" s="1"/>
  <c r="A345" i="21" s="1"/>
  <c r="A346" i="21" s="1"/>
  <c r="A347" i="21" s="1"/>
  <c r="A348" i="21" s="1"/>
  <c r="A349" i="21" s="1"/>
  <c r="A350" i="21" s="1"/>
  <c r="A351" i="21" s="1"/>
  <c r="A352" i="21" s="1"/>
  <c r="A353" i="21" s="1"/>
  <c r="A354" i="21" s="1"/>
  <c r="A355" i="21" s="1"/>
  <c r="A356" i="21" s="1"/>
  <c r="A357" i="21" s="1"/>
  <c r="A358" i="21" s="1"/>
  <c r="A359" i="21" s="1"/>
  <c r="A360" i="21" s="1"/>
  <c r="A361" i="21" s="1"/>
  <c r="C9" i="19"/>
  <c r="A11" i="20"/>
  <c r="M11" i="20" s="1"/>
  <c r="I10" i="20"/>
  <c r="M10" i="20"/>
  <c r="F11" i="21"/>
  <c r="A12" i="20"/>
  <c r="A12" i="19"/>
  <c r="A13" i="19" s="1"/>
  <c r="B11" i="21"/>
  <c r="E11" i="23" s="1"/>
  <c r="D11" i="21"/>
  <c r="E10" i="20"/>
  <c r="F10" i="20" s="1"/>
  <c r="G10" i="20" s="1"/>
  <c r="J10" i="20"/>
  <c r="K10" i="20" s="1"/>
  <c r="L10" i="20" s="1"/>
  <c r="G9" i="19"/>
  <c r="F10" i="19" s="1"/>
  <c r="E10" i="19"/>
  <c r="C10" i="19"/>
  <c r="B10" i="19" s="1"/>
  <c r="B12" i="23" s="1"/>
  <c r="A8" i="15" a="1"/>
  <c r="G15" i="55" l="1"/>
  <c r="F16" i="55" s="1"/>
  <c r="B17" i="51"/>
  <c r="C16" i="51"/>
  <c r="E16" i="51"/>
  <c r="D17" i="51" s="1"/>
  <c r="A65" i="50"/>
  <c r="B64" i="50"/>
  <c r="C14" i="40"/>
  <c r="D14" i="40" s="1"/>
  <c r="E14" i="40" s="1"/>
  <c r="B15" i="40" s="1"/>
  <c r="C15" i="40" s="1"/>
  <c r="D15" i="40" s="1"/>
  <c r="E15" i="40" s="1"/>
  <c r="B7" i="44"/>
  <c r="D7" i="44" s="1"/>
  <c r="B7" i="43"/>
  <c r="I7" i="43" s="1"/>
  <c r="C15" i="41"/>
  <c r="B7" i="42"/>
  <c r="F13" i="41"/>
  <c r="E13" i="41"/>
  <c r="D13" i="41"/>
  <c r="E4" i="43"/>
  <c r="J5" i="43"/>
  <c r="H18" i="40"/>
  <c r="A19" i="40"/>
  <c r="J19" i="40"/>
  <c r="K10" i="36" a="1"/>
  <c r="L10" i="35"/>
  <c r="M10" i="35"/>
  <c r="K10" i="35"/>
  <c r="I10" i="34"/>
  <c r="J10" i="34"/>
  <c r="H10" i="34"/>
  <c r="K10" i="34" s="1" a="1"/>
  <c r="K10" i="33"/>
  <c r="M10" i="33"/>
  <c r="L10" i="33"/>
  <c r="C6" i="30"/>
  <c r="D6" i="30"/>
  <c r="B6" i="30"/>
  <c r="D8" i="28"/>
  <c r="B9" i="28"/>
  <c r="E8" i="28"/>
  <c r="C9" i="28" s="1"/>
  <c r="F16" i="25"/>
  <c r="A17" i="25"/>
  <c r="C12" i="19"/>
  <c r="B12" i="19" s="1"/>
  <c r="B14" i="23" s="1"/>
  <c r="A13" i="20"/>
  <c r="M12" i="20"/>
  <c r="C11" i="20"/>
  <c r="B11" i="20" s="1"/>
  <c r="D12" i="23" s="1"/>
  <c r="H11" i="20"/>
  <c r="D10" i="19"/>
  <c r="C12" i="23" s="1"/>
  <c r="E11" i="19"/>
  <c r="G10" i="19"/>
  <c r="F11" i="19" s="1"/>
  <c r="C13" i="19"/>
  <c r="B13" i="19" s="1"/>
  <c r="B15" i="23" s="1"/>
  <c r="A14" i="19"/>
  <c r="A8" i="15"/>
  <c r="B8" i="15"/>
  <c r="C8" i="15"/>
  <c r="A9" i="15" a="1"/>
  <c r="G16" i="55" l="1"/>
  <c r="F17" i="55"/>
  <c r="E17" i="51"/>
  <c r="D18" i="51" s="1"/>
  <c r="C17" i="51"/>
  <c r="B18" i="51" s="1"/>
  <c r="A66" i="50"/>
  <c r="B65" i="50"/>
  <c r="F15" i="40"/>
  <c r="G15" i="40" s="1"/>
  <c r="I15" i="40" s="1"/>
  <c r="B16" i="40" s="1"/>
  <c r="F16" i="40" s="1"/>
  <c r="G16" i="40" s="1"/>
  <c r="I16" i="40" s="1"/>
  <c r="C6" i="43"/>
  <c r="C6" i="44"/>
  <c r="C6" i="42"/>
  <c r="D14" i="41" a="1"/>
  <c r="B8" i="44"/>
  <c r="D8" i="44" s="1"/>
  <c r="B8" i="43"/>
  <c r="I8" i="43" s="1"/>
  <c r="B8" i="42"/>
  <c r="C16" i="41"/>
  <c r="J20" i="40"/>
  <c r="A20" i="40"/>
  <c r="H19" i="40"/>
  <c r="L10" i="36"/>
  <c r="K10" i="36"/>
  <c r="M10" i="36"/>
  <c r="N10" i="35" a="1"/>
  <c r="L10" i="34"/>
  <c r="M10" i="34"/>
  <c r="K10" i="34"/>
  <c r="N10" i="34" s="1" a="1"/>
  <c r="E9" i="28"/>
  <c r="C10" i="28"/>
  <c r="D9" i="28"/>
  <c r="B10" i="28"/>
  <c r="F17" i="25"/>
  <c r="A18" i="25"/>
  <c r="I11" i="20"/>
  <c r="J11" i="20" s="1"/>
  <c r="K11" i="20" s="1"/>
  <c r="L11" i="20" s="1"/>
  <c r="M13" i="20"/>
  <c r="A14" i="20"/>
  <c r="D11" i="20"/>
  <c r="E11" i="20" s="1"/>
  <c r="F11" i="20" s="1"/>
  <c r="G11" i="20" s="1"/>
  <c r="G11" i="19"/>
  <c r="F12" i="19" s="1"/>
  <c r="D11" i="19"/>
  <c r="C13" i="23" s="1"/>
  <c r="E12" i="19"/>
  <c r="A15" i="19"/>
  <c r="C14" i="19"/>
  <c r="B14" i="19" s="1"/>
  <c r="B16" i="23" s="1"/>
  <c r="A9" i="15"/>
  <c r="B9" i="15"/>
  <c r="C9" i="15"/>
  <c r="A10" i="15" a="1"/>
  <c r="G17" i="55" l="1"/>
  <c r="F18" i="55"/>
  <c r="E18" i="51"/>
  <c r="D19" i="51" s="1"/>
  <c r="C18" i="51"/>
  <c r="B19" i="51" s="1"/>
  <c r="A67" i="50"/>
  <c r="B66" i="50"/>
  <c r="C16" i="40"/>
  <c r="D16" i="40" s="1"/>
  <c r="E16" i="40" s="1"/>
  <c r="B17" i="40" s="1"/>
  <c r="C17" i="40" s="1"/>
  <c r="D17" i="40" s="1"/>
  <c r="E17" i="40" s="1"/>
  <c r="J6" i="43"/>
  <c r="E5" i="43"/>
  <c r="F4" i="43" s="1"/>
  <c r="H4" i="43" s="1"/>
  <c r="B9" i="44"/>
  <c r="D9" i="44" s="1"/>
  <c r="B9" i="43"/>
  <c r="I9" i="43" s="1"/>
  <c r="B9" i="42"/>
  <c r="C17" i="41"/>
  <c r="D14" i="41"/>
  <c r="E14" i="41"/>
  <c r="F14" i="41"/>
  <c r="H20" i="40"/>
  <c r="A21" i="40"/>
  <c r="J21" i="40"/>
  <c r="N10" i="36" a="1"/>
  <c r="O10" i="35"/>
  <c r="P10" i="35"/>
  <c r="N10" i="35"/>
  <c r="B11" i="35" s="1" a="1"/>
  <c r="O10" i="34"/>
  <c r="P10" i="34"/>
  <c r="N10" i="34"/>
  <c r="E10" i="28"/>
  <c r="C11" i="28" s="1"/>
  <c r="D10" i="28"/>
  <c r="B11" i="28"/>
  <c r="A19" i="25"/>
  <c r="F18" i="25"/>
  <c r="H12" i="20"/>
  <c r="A15" i="20"/>
  <c r="M14" i="20"/>
  <c r="C12" i="20"/>
  <c r="D12" i="20"/>
  <c r="E12" i="20" s="1"/>
  <c r="F12" i="20" s="1"/>
  <c r="G12" i="20" s="1"/>
  <c r="D12" i="19"/>
  <c r="C14" i="23" s="1"/>
  <c r="E13" i="19"/>
  <c r="G12" i="19"/>
  <c r="F13" i="19" s="1"/>
  <c r="C15" i="19"/>
  <c r="B15" i="19" s="1"/>
  <c r="B17" i="23" s="1"/>
  <c r="A16" i="19"/>
  <c r="A10" i="15"/>
  <c r="B10" i="15"/>
  <c r="C10" i="15"/>
  <c r="A11" i="15" a="1"/>
  <c r="G18" i="55" l="1"/>
  <c r="F19" i="55"/>
  <c r="E19" i="51"/>
  <c r="D20" i="51" s="1"/>
  <c r="C19" i="51"/>
  <c r="B20" i="51" s="1"/>
  <c r="A68" i="50"/>
  <c r="B67" i="50"/>
  <c r="F17" i="40"/>
  <c r="G17" i="40" s="1"/>
  <c r="I17" i="40" s="1"/>
  <c r="B18" i="40" s="1"/>
  <c r="C7" i="44"/>
  <c r="C7" i="43"/>
  <c r="D15" i="41" a="1"/>
  <c r="C7" i="42"/>
  <c r="B10" i="44"/>
  <c r="D10" i="44" s="1"/>
  <c r="B10" i="43"/>
  <c r="I10" i="43" s="1"/>
  <c r="B10" i="42"/>
  <c r="C18" i="41"/>
  <c r="J22" i="40"/>
  <c r="A22" i="40"/>
  <c r="H21" i="40"/>
  <c r="P10" i="36"/>
  <c r="N10" i="36"/>
  <c r="B11" i="36" s="1" a="1"/>
  <c r="O10" i="36"/>
  <c r="B11" i="35"/>
  <c r="C11" i="35"/>
  <c r="D11" i="35"/>
  <c r="E11" i="28"/>
  <c r="C12" i="28"/>
  <c r="D11" i="28"/>
  <c r="B12" i="28" s="1"/>
  <c r="F19" i="25"/>
  <c r="A20" i="25"/>
  <c r="M15" i="20"/>
  <c r="A16" i="20"/>
  <c r="B12" i="20"/>
  <c r="D13" i="23" s="1"/>
  <c r="C13" i="20"/>
  <c r="I12" i="20"/>
  <c r="G13" i="19"/>
  <c r="F14" i="19" s="1"/>
  <c r="D13" i="19"/>
  <c r="C15" i="23" s="1"/>
  <c r="E14" i="19"/>
  <c r="A17" i="19"/>
  <c r="C16" i="19"/>
  <c r="B16" i="19" s="1"/>
  <c r="B18" i="23" s="1"/>
  <c r="A11" i="15"/>
  <c r="B11" i="15"/>
  <c r="C11" i="15"/>
  <c r="A12" i="15" a="1"/>
  <c r="G19" i="55" l="1"/>
  <c r="F20" i="55"/>
  <c r="C20" i="51"/>
  <c r="E20" i="51"/>
  <c r="D21" i="51" s="1"/>
  <c r="A69" i="50"/>
  <c r="B68" i="50"/>
  <c r="B21" i="51"/>
  <c r="B11" i="43"/>
  <c r="I11" i="43" s="1"/>
  <c r="B11" i="44"/>
  <c r="D11" i="44" s="1"/>
  <c r="C19" i="41"/>
  <c r="B11" i="42"/>
  <c r="F15" i="41"/>
  <c r="D15" i="41"/>
  <c r="E15" i="41"/>
  <c r="E6" i="43"/>
  <c r="F5" i="43" s="1"/>
  <c r="H5" i="43" s="1"/>
  <c r="J7" i="43"/>
  <c r="F18" i="40"/>
  <c r="G18" i="40" s="1"/>
  <c r="I18" i="40" s="1"/>
  <c r="C18" i="40"/>
  <c r="D18" i="40" s="1"/>
  <c r="E18" i="40" s="1"/>
  <c r="H22" i="40"/>
  <c r="A23" i="40"/>
  <c r="J23" i="40"/>
  <c r="D11" i="36"/>
  <c r="C11" i="36"/>
  <c r="B11" i="36"/>
  <c r="D12" i="28"/>
  <c r="B13" i="28" s="1"/>
  <c r="E12" i="28"/>
  <c r="C13" i="28"/>
  <c r="A21" i="25"/>
  <c r="F20" i="25"/>
  <c r="A17" i="20"/>
  <c r="M16" i="20"/>
  <c r="J12" i="20"/>
  <c r="K12" i="20" s="1"/>
  <c r="L12" i="20" s="1"/>
  <c r="I13" i="20"/>
  <c r="J13" i="20" s="1"/>
  <c r="K13" i="20" s="1"/>
  <c r="L13" i="20" s="1"/>
  <c r="B13" i="20"/>
  <c r="D14" i="23" s="1"/>
  <c r="D14" i="19"/>
  <c r="C16" i="23" s="1"/>
  <c r="E15" i="19"/>
  <c r="G14" i="19"/>
  <c r="F15" i="19" s="1"/>
  <c r="C17" i="19"/>
  <c r="B17" i="19" s="1"/>
  <c r="B19" i="23" s="1"/>
  <c r="A18" i="19"/>
  <c r="A12" i="15"/>
  <c r="B12" i="15"/>
  <c r="C12" i="15"/>
  <c r="A13" i="15" a="1"/>
  <c r="G20" i="55" l="1"/>
  <c r="F21" i="55" s="1"/>
  <c r="A70" i="50"/>
  <c r="B69" i="50"/>
  <c r="B22" i="51"/>
  <c r="E21" i="51"/>
  <c r="D22" i="51" s="1"/>
  <c r="C21" i="51"/>
  <c r="B12" i="44"/>
  <c r="D12" i="44" s="1"/>
  <c r="B12" i="43"/>
  <c r="I12" i="43" s="1"/>
  <c r="B12" i="42"/>
  <c r="C20" i="41"/>
  <c r="C8" i="44"/>
  <c r="C8" i="43"/>
  <c r="C8" i="42"/>
  <c r="D16" i="41" a="1"/>
  <c r="B19" i="40"/>
  <c r="J24" i="40"/>
  <c r="A24" i="40"/>
  <c r="H23" i="40"/>
  <c r="E11" i="36" a="1"/>
  <c r="D13" i="28"/>
  <c r="B14" i="28" s="1"/>
  <c r="E13" i="28"/>
  <c r="C14" i="28"/>
  <c r="F21" i="25"/>
  <c r="A22" i="25"/>
  <c r="A18" i="20"/>
  <c r="M17" i="20"/>
  <c r="H13" i="20"/>
  <c r="G15" i="19"/>
  <c r="F16" i="19" s="1"/>
  <c r="E16" i="19"/>
  <c r="D15" i="19"/>
  <c r="C17" i="23" s="1"/>
  <c r="A19" i="19"/>
  <c r="C18" i="19"/>
  <c r="B18" i="19" s="1"/>
  <c r="B20" i="23" s="1"/>
  <c r="A13" i="15"/>
  <c r="B13" i="15"/>
  <c r="C13" i="15"/>
  <c r="A14" i="15" a="1"/>
  <c r="G21" i="55" l="1"/>
  <c r="F22" i="55" s="1"/>
  <c r="G22" i="55" s="1"/>
  <c r="E22" i="51"/>
  <c r="D23" i="51" s="1"/>
  <c r="C22" i="51"/>
  <c r="B23" i="51"/>
  <c r="A71" i="50"/>
  <c r="B70" i="50"/>
  <c r="D16" i="41"/>
  <c r="E16" i="41"/>
  <c r="F16" i="41"/>
  <c r="B13" i="43"/>
  <c r="I13" i="43" s="1"/>
  <c r="B13" i="44"/>
  <c r="D13" i="44" s="1"/>
  <c r="B13" i="42"/>
  <c r="C21" i="41"/>
  <c r="J8" i="43"/>
  <c r="E7" i="43"/>
  <c r="F6" i="43" s="1"/>
  <c r="H6" i="43" s="1"/>
  <c r="F19" i="40"/>
  <c r="G19" i="40" s="1"/>
  <c r="I19" i="40" s="1"/>
  <c r="C19" i="40"/>
  <c r="D19" i="40" s="1"/>
  <c r="E19" i="40" s="1"/>
  <c r="H24" i="40"/>
  <c r="A25" i="40"/>
  <c r="J25" i="40"/>
  <c r="G11" i="36"/>
  <c r="F11" i="36"/>
  <c r="E11" i="36"/>
  <c r="D14" i="28"/>
  <c r="B15" i="28"/>
  <c r="E14" i="28"/>
  <c r="C15" i="28" s="1"/>
  <c r="F22" i="25"/>
  <c r="A23" i="25"/>
  <c r="A19" i="20"/>
  <c r="M18" i="20"/>
  <c r="H14" i="20"/>
  <c r="D13" i="20"/>
  <c r="D16" i="19"/>
  <c r="C18" i="23" s="1"/>
  <c r="E17" i="19"/>
  <c r="G16" i="19"/>
  <c r="F17" i="19" s="1"/>
  <c r="C19" i="19"/>
  <c r="B19" i="19" s="1"/>
  <c r="B21" i="23" s="1"/>
  <c r="A20" i="19"/>
  <c r="A14" i="15"/>
  <c r="B14" i="15"/>
  <c r="C14" i="15"/>
  <c r="A15" i="15" a="1"/>
  <c r="C23" i="51" l="1"/>
  <c r="E23" i="51"/>
  <c r="D24" i="51" s="1"/>
  <c r="B24" i="51"/>
  <c r="A72" i="50"/>
  <c r="B71" i="50"/>
  <c r="B14" i="44"/>
  <c r="D14" i="44" s="1"/>
  <c r="B14" i="43"/>
  <c r="I14" i="43" s="1"/>
  <c r="C22" i="41"/>
  <c r="B14" i="42"/>
  <c r="C9" i="43"/>
  <c r="C9" i="44"/>
  <c r="D17" i="41" a="1"/>
  <c r="C9" i="42"/>
  <c r="B20" i="40"/>
  <c r="A26" i="40"/>
  <c r="H25" i="40"/>
  <c r="J26" i="40"/>
  <c r="H11" i="36" a="1"/>
  <c r="E15" i="28"/>
  <c r="C16" i="28" s="1"/>
  <c r="D15" i="28"/>
  <c r="B16" i="28" s="1"/>
  <c r="F23" i="25"/>
  <c r="A24" i="25"/>
  <c r="A20" i="20"/>
  <c r="M19" i="20"/>
  <c r="D14" i="20"/>
  <c r="E14" i="20" s="1"/>
  <c r="F14" i="20" s="1"/>
  <c r="G14" i="20" s="1"/>
  <c r="E13" i="20"/>
  <c r="F13" i="20" s="1"/>
  <c r="G13" i="20" s="1"/>
  <c r="G17" i="19"/>
  <c r="F18" i="19" s="1"/>
  <c r="D17" i="19"/>
  <c r="C19" i="23" s="1"/>
  <c r="E18" i="19"/>
  <c r="A21" i="19"/>
  <c r="C20" i="19"/>
  <c r="B20" i="19" s="1"/>
  <c r="B22" i="23" s="1"/>
  <c r="A15" i="15"/>
  <c r="B15" i="15"/>
  <c r="C15" i="15"/>
  <c r="A16" i="15" a="1"/>
  <c r="C24" i="51" l="1"/>
  <c r="E24" i="51"/>
  <c r="D25" i="51"/>
  <c r="B25" i="51"/>
  <c r="A73" i="50"/>
  <c r="B72" i="50"/>
  <c r="F17" i="41"/>
  <c r="E17" i="41"/>
  <c r="D17" i="41"/>
  <c r="B15" i="44"/>
  <c r="D15" i="44" s="1"/>
  <c r="B15" i="43"/>
  <c r="I15" i="43" s="1"/>
  <c r="C23" i="41"/>
  <c r="B15" i="42"/>
  <c r="J9" i="43"/>
  <c r="E8" i="43"/>
  <c r="F7" i="43" s="1"/>
  <c r="H7" i="43" s="1"/>
  <c r="F20" i="40"/>
  <c r="G20" i="40" s="1"/>
  <c r="I20" i="40" s="1"/>
  <c r="C20" i="40"/>
  <c r="D20" i="40" s="1"/>
  <c r="E20" i="40" s="1"/>
  <c r="J27" i="40"/>
  <c r="H26" i="40"/>
  <c r="A27" i="40"/>
  <c r="J11" i="36"/>
  <c r="H11" i="36"/>
  <c r="I11" i="36"/>
  <c r="D16" i="28"/>
  <c r="B17" i="28" s="1"/>
  <c r="E16" i="28"/>
  <c r="C17" i="28"/>
  <c r="A25" i="25"/>
  <c r="F24" i="25"/>
  <c r="C14" i="20"/>
  <c r="I14" i="20" s="1"/>
  <c r="J14" i="20" s="1"/>
  <c r="K14" i="20" s="1"/>
  <c r="L14" i="20" s="1"/>
  <c r="A21" i="20"/>
  <c r="M20" i="20"/>
  <c r="D18" i="19"/>
  <c r="C20" i="23" s="1"/>
  <c r="E19" i="19"/>
  <c r="G18" i="19"/>
  <c r="F19" i="19" s="1"/>
  <c r="C21" i="19"/>
  <c r="B21" i="19" s="1"/>
  <c r="B23" i="23" s="1"/>
  <c r="A22" i="19"/>
  <c r="A16" i="15"/>
  <c r="B16" i="15"/>
  <c r="C16" i="15"/>
  <c r="A17" i="15" a="1"/>
  <c r="E25" i="51" l="1"/>
  <c r="D26" i="51" s="1"/>
  <c r="C25" i="51"/>
  <c r="B26" i="51" s="1"/>
  <c r="A74" i="50"/>
  <c r="B73" i="50"/>
  <c r="C10" i="44"/>
  <c r="C10" i="43"/>
  <c r="C10" i="42"/>
  <c r="D18" i="41" a="1"/>
  <c r="B16" i="44"/>
  <c r="D16" i="44" s="1"/>
  <c r="B16" i="43"/>
  <c r="I16" i="43" s="1"/>
  <c r="B16" i="42"/>
  <c r="C24" i="41"/>
  <c r="B21" i="40"/>
  <c r="A28" i="40"/>
  <c r="H27" i="40"/>
  <c r="J28" i="40"/>
  <c r="K11" i="36" a="1"/>
  <c r="D17" i="28"/>
  <c r="B18" i="28" s="1"/>
  <c r="E17" i="28"/>
  <c r="C18" i="28"/>
  <c r="F25" i="25"/>
  <c r="A26" i="25"/>
  <c r="B14" i="20"/>
  <c r="D15" i="23" s="1"/>
  <c r="C15" i="20"/>
  <c r="B15" i="20" s="1"/>
  <c r="D16" i="23" s="1"/>
  <c r="M21" i="20"/>
  <c r="A22" i="20"/>
  <c r="H15" i="20"/>
  <c r="I15" i="20"/>
  <c r="J15" i="20" s="1"/>
  <c r="K15" i="20" s="1"/>
  <c r="L15" i="20" s="1"/>
  <c r="G19" i="19"/>
  <c r="F20" i="19" s="1"/>
  <c r="D19" i="19"/>
  <c r="C21" i="23" s="1"/>
  <c r="E20" i="19"/>
  <c r="A23" i="19"/>
  <c r="C22" i="19"/>
  <c r="B22" i="19" s="1"/>
  <c r="B24" i="23" s="1"/>
  <c r="A17" i="15"/>
  <c r="B17" i="15"/>
  <c r="C17" i="15"/>
  <c r="A18" i="15" a="1"/>
  <c r="E26" i="51" l="1"/>
  <c r="D27" i="51" s="1"/>
  <c r="C26" i="51"/>
  <c r="B27" i="51" s="1"/>
  <c r="A75" i="50"/>
  <c r="B74" i="50"/>
  <c r="B17" i="44"/>
  <c r="D17" i="44" s="1"/>
  <c r="B17" i="43"/>
  <c r="I17" i="43" s="1"/>
  <c r="B17" i="42"/>
  <c r="C25" i="41"/>
  <c r="E9" i="43"/>
  <c r="F8" i="43" s="1"/>
  <c r="H8" i="43" s="1"/>
  <c r="J10" i="43"/>
  <c r="D18" i="41"/>
  <c r="E18" i="41"/>
  <c r="F18" i="41"/>
  <c r="F21" i="40"/>
  <c r="G21" i="40" s="1"/>
  <c r="I21" i="40" s="1"/>
  <c r="C21" i="40"/>
  <c r="D21" i="40" s="1"/>
  <c r="E21" i="40" s="1"/>
  <c r="J29" i="40"/>
  <c r="H28" i="40"/>
  <c r="A29" i="40"/>
  <c r="M11" i="36"/>
  <c r="K11" i="36"/>
  <c r="L11" i="36"/>
  <c r="D18" i="28"/>
  <c r="B19" i="28"/>
  <c r="E18" i="28"/>
  <c r="C19" i="28" s="1"/>
  <c r="F26" i="25"/>
  <c r="A27" i="25"/>
  <c r="A23" i="20"/>
  <c r="M22" i="20"/>
  <c r="H16" i="20"/>
  <c r="D15" i="20"/>
  <c r="E15" i="20" s="1"/>
  <c r="F15" i="20" s="1"/>
  <c r="G15" i="20" s="1"/>
  <c r="D20" i="19"/>
  <c r="C22" i="23" s="1"/>
  <c r="E21" i="19"/>
  <c r="G20" i="19"/>
  <c r="F21" i="19" s="1"/>
  <c r="C23" i="19"/>
  <c r="B23" i="19" s="1"/>
  <c r="B25" i="23" s="1"/>
  <c r="A24" i="19"/>
  <c r="A18" i="15"/>
  <c r="B18" i="15"/>
  <c r="C18" i="15"/>
  <c r="A19" i="15" a="1"/>
  <c r="C27" i="51" l="1"/>
  <c r="B28" i="51" s="1"/>
  <c r="E27" i="51"/>
  <c r="D28" i="51" s="1"/>
  <c r="A76" i="50"/>
  <c r="B75" i="50"/>
  <c r="B18" i="44"/>
  <c r="D18" i="44" s="1"/>
  <c r="B18" i="43"/>
  <c r="I18" i="43" s="1"/>
  <c r="C26" i="41"/>
  <c r="B18" i="42"/>
  <c r="C11" i="44"/>
  <c r="C11" i="43"/>
  <c r="D19" i="41" a="1"/>
  <c r="C11" i="42"/>
  <c r="B22" i="40"/>
  <c r="A30" i="40"/>
  <c r="H29" i="40"/>
  <c r="J30" i="40"/>
  <c r="N11" i="36" a="1"/>
  <c r="C20" i="28"/>
  <c r="E19" i="28"/>
  <c r="D19" i="28"/>
  <c r="B20" i="28" s="1"/>
  <c r="F27" i="25"/>
  <c r="A28" i="25"/>
  <c r="A24" i="20"/>
  <c r="M23" i="20"/>
  <c r="D16" i="20"/>
  <c r="E16" i="20" s="1"/>
  <c r="F16" i="20" s="1"/>
  <c r="G16" i="20" s="1"/>
  <c r="C16" i="20"/>
  <c r="G21" i="19"/>
  <c r="F22" i="19" s="1"/>
  <c r="D21" i="19"/>
  <c r="C23" i="23" s="1"/>
  <c r="E22" i="19"/>
  <c r="A25" i="19"/>
  <c r="C24" i="19"/>
  <c r="B24" i="19" s="1"/>
  <c r="B26" i="23" s="1"/>
  <c r="A19" i="15"/>
  <c r="B19" i="15"/>
  <c r="C19" i="15"/>
  <c r="A20" i="15" a="1"/>
  <c r="C28" i="51" l="1"/>
  <c r="B29" i="51" s="1"/>
  <c r="E28" i="51"/>
  <c r="D29" i="51" s="1"/>
  <c r="A77" i="50"/>
  <c r="B76" i="50"/>
  <c r="B19" i="44"/>
  <c r="D19" i="44" s="1"/>
  <c r="B19" i="43"/>
  <c r="I19" i="43" s="1"/>
  <c r="B19" i="42"/>
  <c r="C27" i="41"/>
  <c r="E10" i="43"/>
  <c r="F9" i="43" s="1"/>
  <c r="H9" i="43" s="1"/>
  <c r="J11" i="43"/>
  <c r="F19" i="41"/>
  <c r="D19" i="41"/>
  <c r="E19" i="41"/>
  <c r="F22" i="40"/>
  <c r="G22" i="40" s="1"/>
  <c r="I22" i="40" s="1"/>
  <c r="C22" i="40"/>
  <c r="D22" i="40" s="1"/>
  <c r="E22" i="40" s="1"/>
  <c r="J31" i="40"/>
  <c r="H30" i="40"/>
  <c r="A31" i="40"/>
  <c r="P11" i="36"/>
  <c r="O11" i="36"/>
  <c r="N11" i="36"/>
  <c r="B12" i="36" s="1" a="1"/>
  <c r="D20" i="28"/>
  <c r="B21" i="28"/>
  <c r="E20" i="28"/>
  <c r="C21" i="28" s="1"/>
  <c r="A29" i="25"/>
  <c r="F28" i="25"/>
  <c r="A25" i="20"/>
  <c r="M24" i="20"/>
  <c r="B16" i="20"/>
  <c r="D17" i="23" s="1"/>
  <c r="C17" i="20"/>
  <c r="I16" i="20"/>
  <c r="J16" i="20" s="1"/>
  <c r="K16" i="20" s="1"/>
  <c r="L16" i="20" s="1"/>
  <c r="D22" i="19"/>
  <c r="C24" i="23" s="1"/>
  <c r="E23" i="19"/>
  <c r="G22" i="19"/>
  <c r="F23" i="19" s="1"/>
  <c r="C25" i="19"/>
  <c r="B25" i="19" s="1"/>
  <c r="B27" i="23" s="1"/>
  <c r="A26" i="19"/>
  <c r="A20" i="15"/>
  <c r="B20" i="15"/>
  <c r="C20" i="15"/>
  <c r="A21" i="15" a="1"/>
  <c r="E29" i="51" l="1"/>
  <c r="D30" i="51" s="1"/>
  <c r="C29" i="51"/>
  <c r="B30" i="51" s="1"/>
  <c r="A78" i="50"/>
  <c r="B77" i="50"/>
  <c r="B20" i="43"/>
  <c r="I20" i="43" s="1"/>
  <c r="B20" i="44"/>
  <c r="D20" i="44" s="1"/>
  <c r="B20" i="42"/>
  <c r="C28" i="41"/>
  <c r="C12" i="44"/>
  <c r="C12" i="43"/>
  <c r="C12" i="42"/>
  <c r="D20" i="41" a="1"/>
  <c r="B23" i="40"/>
  <c r="A32" i="40"/>
  <c r="H31" i="40"/>
  <c r="J32" i="40"/>
  <c r="C12" i="36"/>
  <c r="D12" i="36"/>
  <c r="B12" i="36"/>
  <c r="E21" i="28"/>
  <c r="C22" i="28"/>
  <c r="D21" i="28"/>
  <c r="B22" i="28" s="1"/>
  <c r="F29" i="25"/>
  <c r="A30" i="25"/>
  <c r="M25" i="20"/>
  <c r="A26" i="20"/>
  <c r="I17" i="20"/>
  <c r="J17" i="20" s="1"/>
  <c r="K17" i="20" s="1"/>
  <c r="L17" i="20" s="1"/>
  <c r="B17" i="20"/>
  <c r="D18" i="23" s="1"/>
  <c r="H17" i="20"/>
  <c r="G23" i="19"/>
  <c r="F24" i="19" s="1"/>
  <c r="D23" i="19"/>
  <c r="C25" i="23" s="1"/>
  <c r="E24" i="19"/>
  <c r="A27" i="19"/>
  <c r="C26" i="19"/>
  <c r="B26" i="19" s="1"/>
  <c r="B28" i="23" s="1"/>
  <c r="A21" i="15"/>
  <c r="B21" i="15"/>
  <c r="C21" i="15"/>
  <c r="A22" i="15" a="1"/>
  <c r="E30" i="51" l="1"/>
  <c r="D31" i="51" s="1"/>
  <c r="C30" i="51"/>
  <c r="B31" i="51" s="1"/>
  <c r="A79" i="50"/>
  <c r="B78" i="50"/>
  <c r="D20" i="41"/>
  <c r="E20" i="41"/>
  <c r="F20" i="41"/>
  <c r="B21" i="43"/>
  <c r="I21" i="43" s="1"/>
  <c r="B21" i="44"/>
  <c r="D21" i="44" s="1"/>
  <c r="B21" i="42"/>
  <c r="C29" i="41"/>
  <c r="E11" i="43"/>
  <c r="F10" i="43" s="1"/>
  <c r="H10" i="43" s="1"/>
  <c r="J12" i="43"/>
  <c r="F23" i="40"/>
  <c r="G23" i="40" s="1"/>
  <c r="I23" i="40" s="1"/>
  <c r="C23" i="40"/>
  <c r="D23" i="40" s="1"/>
  <c r="E23" i="40" s="1"/>
  <c r="J33" i="40"/>
  <c r="H32" i="40"/>
  <c r="A33" i="40"/>
  <c r="E12" i="36" a="1"/>
  <c r="D22" i="28"/>
  <c r="B23" i="28"/>
  <c r="E22" i="28"/>
  <c r="C23" i="28" s="1"/>
  <c r="F30" i="25"/>
  <c r="A31" i="25"/>
  <c r="A27" i="20"/>
  <c r="M26" i="20"/>
  <c r="H18" i="20"/>
  <c r="D17" i="20"/>
  <c r="D24" i="19"/>
  <c r="C26" i="23" s="1"/>
  <c r="E25" i="19"/>
  <c r="G24" i="19"/>
  <c r="F25" i="19" s="1"/>
  <c r="C27" i="19"/>
  <c r="B27" i="19" s="1"/>
  <c r="B29" i="23" s="1"/>
  <c r="A28" i="19"/>
  <c r="A22" i="15"/>
  <c r="B22" i="15"/>
  <c r="C22" i="15"/>
  <c r="A23" i="15" a="1"/>
  <c r="C31" i="51" l="1"/>
  <c r="E31" i="51"/>
  <c r="D32" i="51" s="1"/>
  <c r="A80" i="50"/>
  <c r="B79" i="50"/>
  <c r="B32" i="51"/>
  <c r="B22" i="44"/>
  <c r="D22" i="44" s="1"/>
  <c r="B22" i="43"/>
  <c r="I22" i="43" s="1"/>
  <c r="B22" i="42"/>
  <c r="C30" i="41"/>
  <c r="C13" i="44"/>
  <c r="C13" i="43"/>
  <c r="C13" i="42"/>
  <c r="D21" i="41" a="1"/>
  <c r="B24" i="40"/>
  <c r="A34" i="40"/>
  <c r="H33" i="40"/>
  <c r="J34" i="40"/>
  <c r="F12" i="36"/>
  <c r="E12" i="36"/>
  <c r="G12" i="36"/>
  <c r="E23" i="28"/>
  <c r="C24" i="28"/>
  <c r="D23" i="28"/>
  <c r="B24" i="28" s="1"/>
  <c r="F31" i="25"/>
  <c r="A32" i="25"/>
  <c r="A28" i="20"/>
  <c r="M27" i="20"/>
  <c r="D18" i="20"/>
  <c r="E18" i="20" s="1"/>
  <c r="F18" i="20" s="1"/>
  <c r="G18" i="20" s="1"/>
  <c r="E17" i="20"/>
  <c r="F17" i="20" s="1"/>
  <c r="G17" i="20" s="1"/>
  <c r="G25" i="19"/>
  <c r="F26" i="19" s="1"/>
  <c r="E26" i="19"/>
  <c r="D25" i="19"/>
  <c r="C27" i="23" s="1"/>
  <c r="A29" i="19"/>
  <c r="C28" i="19"/>
  <c r="B28" i="19" s="1"/>
  <c r="B30" i="23" s="1"/>
  <c r="A23" i="15"/>
  <c r="B23" i="15"/>
  <c r="C23" i="15"/>
  <c r="A24" i="15" a="1"/>
  <c r="C32" i="51" l="1"/>
  <c r="E32" i="51"/>
  <c r="D33" i="51" s="1"/>
  <c r="A81" i="50"/>
  <c r="B80" i="50"/>
  <c r="B33" i="51"/>
  <c r="F21" i="41"/>
  <c r="E21" i="41"/>
  <c r="D21" i="41"/>
  <c r="B23" i="44"/>
  <c r="D23" i="44" s="1"/>
  <c r="B23" i="43"/>
  <c r="I23" i="43" s="1"/>
  <c r="C31" i="41"/>
  <c r="B23" i="42"/>
  <c r="J13" i="43"/>
  <c r="E12" i="43"/>
  <c r="F11" i="43" s="1"/>
  <c r="H11" i="43" s="1"/>
  <c r="F24" i="40"/>
  <c r="G24" i="40" s="1"/>
  <c r="I24" i="40" s="1"/>
  <c r="C24" i="40"/>
  <c r="D24" i="40" s="1"/>
  <c r="E24" i="40" s="1"/>
  <c r="J35" i="40"/>
  <c r="H34" i="40"/>
  <c r="A35" i="40"/>
  <c r="H12" i="36" a="1"/>
  <c r="D24" i="28"/>
  <c r="B25" i="28"/>
  <c r="E24" i="28"/>
  <c r="C25" i="28"/>
  <c r="F32" i="25"/>
  <c r="A33" i="25"/>
  <c r="C18" i="20"/>
  <c r="I18" i="20" s="1"/>
  <c r="J18" i="20" s="1"/>
  <c r="K18" i="20" s="1"/>
  <c r="L18" i="20" s="1"/>
  <c r="A29" i="20"/>
  <c r="M28" i="20"/>
  <c r="D26" i="19"/>
  <c r="C28" i="23" s="1"/>
  <c r="E27" i="19"/>
  <c r="G26" i="19"/>
  <c r="F27" i="19" s="1"/>
  <c r="C29" i="19"/>
  <c r="B29" i="19" s="1"/>
  <c r="B31" i="23" s="1"/>
  <c r="A30" i="19"/>
  <c r="A24" i="15"/>
  <c r="B24" i="15"/>
  <c r="C24" i="15"/>
  <c r="A25" i="15" a="1"/>
  <c r="E33" i="51" l="1"/>
  <c r="D34" i="51" s="1"/>
  <c r="C33" i="51"/>
  <c r="B34" i="51" s="1"/>
  <c r="A82" i="50"/>
  <c r="B81" i="50"/>
  <c r="B24" i="44"/>
  <c r="D24" i="44" s="1"/>
  <c r="B24" i="43"/>
  <c r="I24" i="43" s="1"/>
  <c r="B24" i="42"/>
  <c r="C32" i="41"/>
  <c r="C14" i="44"/>
  <c r="C14" i="43"/>
  <c r="C14" i="42"/>
  <c r="D22" i="41" a="1"/>
  <c r="B25" i="40"/>
  <c r="A36" i="40"/>
  <c r="H35" i="40"/>
  <c r="J36" i="40"/>
  <c r="I12" i="36"/>
  <c r="H12" i="36"/>
  <c r="J12" i="36"/>
  <c r="D25" i="28"/>
  <c r="B26" i="28"/>
  <c r="E25" i="28"/>
  <c r="C26" i="28"/>
  <c r="F33" i="25"/>
  <c r="A34" i="25"/>
  <c r="C19" i="20"/>
  <c r="B19" i="20" s="1"/>
  <c r="D20" i="23" s="1"/>
  <c r="B18" i="20"/>
  <c r="D19" i="23" s="1"/>
  <c r="M29" i="20"/>
  <c r="A30" i="20"/>
  <c r="H19" i="20"/>
  <c r="G27" i="19"/>
  <c r="F28" i="19" s="1"/>
  <c r="D27" i="19"/>
  <c r="C29" i="23" s="1"/>
  <c r="E28" i="19"/>
  <c r="A31" i="19"/>
  <c r="C30" i="19"/>
  <c r="B30" i="19" s="1"/>
  <c r="B32" i="23" s="1"/>
  <c r="A25" i="15"/>
  <c r="B25" i="15"/>
  <c r="C25" i="15"/>
  <c r="A26" i="15" a="1"/>
  <c r="A83" i="50" l="1"/>
  <c r="B82" i="50"/>
  <c r="E34" i="51"/>
  <c r="D35" i="51" s="1"/>
  <c r="C34" i="51"/>
  <c r="B35" i="51" s="1"/>
  <c r="B25" i="44"/>
  <c r="D25" i="44" s="1"/>
  <c r="B25" i="43"/>
  <c r="I25" i="43" s="1"/>
  <c r="C33" i="41"/>
  <c r="B25" i="42"/>
  <c r="E13" i="43"/>
  <c r="F12" i="43" s="1"/>
  <c r="H12" i="43" s="1"/>
  <c r="J14" i="43"/>
  <c r="D22" i="41"/>
  <c r="E22" i="41"/>
  <c r="F22" i="41"/>
  <c r="F25" i="40"/>
  <c r="G25" i="40" s="1"/>
  <c r="I25" i="40" s="1"/>
  <c r="C25" i="40"/>
  <c r="D25" i="40" s="1"/>
  <c r="E25" i="40" s="1"/>
  <c r="J37" i="40"/>
  <c r="H36" i="40"/>
  <c r="A37" i="40"/>
  <c r="K12" i="36" a="1"/>
  <c r="D26" i="28"/>
  <c r="B27" i="28" s="1"/>
  <c r="E26" i="28"/>
  <c r="C27" i="28" s="1"/>
  <c r="F34" i="25"/>
  <c r="A35" i="25"/>
  <c r="I19" i="20"/>
  <c r="J19" i="20" s="1"/>
  <c r="K19" i="20" s="1"/>
  <c r="L19" i="20" s="1"/>
  <c r="A31" i="20"/>
  <c r="M30" i="20"/>
  <c r="D19" i="20"/>
  <c r="E19" i="20" s="1"/>
  <c r="F19" i="20" s="1"/>
  <c r="G19" i="20" s="1"/>
  <c r="D28" i="19"/>
  <c r="C30" i="23" s="1"/>
  <c r="E29" i="19"/>
  <c r="G28" i="19"/>
  <c r="F29" i="19" s="1"/>
  <c r="C31" i="19"/>
  <c r="B31" i="19" s="1"/>
  <c r="B33" i="23" s="1"/>
  <c r="A32" i="19"/>
  <c r="A26" i="15"/>
  <c r="B26" i="15"/>
  <c r="C26" i="15"/>
  <c r="A27" i="15" a="1"/>
  <c r="C35" i="51" l="1"/>
  <c r="B36" i="51" s="1"/>
  <c r="E35" i="51"/>
  <c r="D36" i="51" s="1"/>
  <c r="A84" i="50"/>
  <c r="B83" i="50"/>
  <c r="C15" i="44"/>
  <c r="C15" i="43"/>
  <c r="C15" i="42"/>
  <c r="D23" i="41" a="1"/>
  <c r="B26" i="44"/>
  <c r="D26" i="44" s="1"/>
  <c r="B26" i="43"/>
  <c r="I26" i="43" s="1"/>
  <c r="B26" i="42"/>
  <c r="C34" i="41"/>
  <c r="B26" i="40"/>
  <c r="A38" i="40"/>
  <c r="H37" i="40"/>
  <c r="J38" i="40"/>
  <c r="L12" i="36"/>
  <c r="K12" i="36"/>
  <c r="M12" i="36"/>
  <c r="B28" i="28"/>
  <c r="D27" i="28"/>
  <c r="E27" i="28"/>
  <c r="C28" i="28"/>
  <c r="F35" i="25"/>
  <c r="A36" i="25"/>
  <c r="H20" i="20"/>
  <c r="D20" i="20" s="1"/>
  <c r="E20" i="20" s="1"/>
  <c r="F20" i="20" s="1"/>
  <c r="G20" i="20" s="1"/>
  <c r="M31" i="20"/>
  <c r="A32" i="20"/>
  <c r="C20" i="20"/>
  <c r="G29" i="19"/>
  <c r="F30" i="19" s="1"/>
  <c r="D29" i="19"/>
  <c r="C31" i="23" s="1"/>
  <c r="E30" i="19"/>
  <c r="A33" i="19"/>
  <c r="C32" i="19"/>
  <c r="B32" i="19" s="1"/>
  <c r="B34" i="23" s="1"/>
  <c r="A27" i="15"/>
  <c r="B27" i="15"/>
  <c r="C27" i="15"/>
  <c r="A28" i="15" a="1"/>
  <c r="C36" i="51" l="1"/>
  <c r="E36" i="51"/>
  <c r="D37" i="51" s="1"/>
  <c r="B37" i="51"/>
  <c r="A85" i="50"/>
  <c r="B84" i="50"/>
  <c r="B27" i="43"/>
  <c r="I27" i="43" s="1"/>
  <c r="B27" i="44"/>
  <c r="D27" i="44" s="1"/>
  <c r="B27" i="42"/>
  <c r="C35" i="41"/>
  <c r="E14" i="43"/>
  <c r="F13" i="43" s="1"/>
  <c r="H13" i="43" s="1"/>
  <c r="J15" i="43"/>
  <c r="F23" i="41"/>
  <c r="D23" i="41"/>
  <c r="E23" i="41"/>
  <c r="F26" i="40"/>
  <c r="G26" i="40" s="1"/>
  <c r="I26" i="40" s="1"/>
  <c r="C26" i="40"/>
  <c r="D26" i="40" s="1"/>
  <c r="E26" i="40" s="1"/>
  <c r="J39" i="40"/>
  <c r="H38" i="40"/>
  <c r="A39" i="40"/>
  <c r="N12" i="36" a="1"/>
  <c r="B29" i="28"/>
  <c r="D28" i="28"/>
  <c r="E28" i="28"/>
  <c r="C29" i="28"/>
  <c r="A37" i="25"/>
  <c r="F36" i="25"/>
  <c r="A33" i="20"/>
  <c r="M32" i="20"/>
  <c r="B20" i="20"/>
  <c r="D21" i="23" s="1"/>
  <c r="C21" i="20"/>
  <c r="I20" i="20"/>
  <c r="J20" i="20" s="1"/>
  <c r="K20" i="20" s="1"/>
  <c r="L20" i="20" s="1"/>
  <c r="D30" i="19"/>
  <c r="C32" i="23" s="1"/>
  <c r="E31" i="19"/>
  <c r="G30" i="19"/>
  <c r="F31" i="19" s="1"/>
  <c r="C33" i="19"/>
  <c r="B33" i="19" s="1"/>
  <c r="B35" i="23" s="1"/>
  <c r="A34" i="19"/>
  <c r="A28" i="15"/>
  <c r="B28" i="15"/>
  <c r="C28" i="15"/>
  <c r="A29" i="15" a="1"/>
  <c r="E37" i="51" l="1"/>
  <c r="D38" i="51" s="1"/>
  <c r="C37" i="51"/>
  <c r="B38" i="51"/>
  <c r="A86" i="50"/>
  <c r="B85" i="50"/>
  <c r="C16" i="43"/>
  <c r="C16" i="44"/>
  <c r="D24" i="41" a="1"/>
  <c r="C16" i="42"/>
  <c r="B28" i="44"/>
  <c r="D28" i="44" s="1"/>
  <c r="B28" i="43"/>
  <c r="I28" i="43" s="1"/>
  <c r="B28" i="42"/>
  <c r="C36" i="41"/>
  <c r="B27" i="40"/>
  <c r="A40" i="40"/>
  <c r="H39" i="40"/>
  <c r="J40" i="40"/>
  <c r="O12" i="36"/>
  <c r="P12" i="36"/>
  <c r="N12" i="36"/>
  <c r="B13" i="36" s="1" a="1"/>
  <c r="E29" i="28"/>
  <c r="C30" i="28" s="1"/>
  <c r="D29" i="28"/>
  <c r="B30" i="28"/>
  <c r="F37" i="25"/>
  <c r="A38" i="25"/>
  <c r="M33" i="20"/>
  <c r="A34" i="20"/>
  <c r="I21" i="20"/>
  <c r="J21" i="20" s="1"/>
  <c r="K21" i="20" s="1"/>
  <c r="L21" i="20" s="1"/>
  <c r="B21" i="20"/>
  <c r="D22" i="23" s="1"/>
  <c r="H21" i="20"/>
  <c r="G31" i="19"/>
  <c r="F32" i="19" s="1"/>
  <c r="E32" i="19"/>
  <c r="D31" i="19"/>
  <c r="C33" i="23" s="1"/>
  <c r="A35" i="19"/>
  <c r="C34" i="19"/>
  <c r="B34" i="19" s="1"/>
  <c r="B36" i="23" s="1"/>
  <c r="A29" i="15"/>
  <c r="B29" i="15"/>
  <c r="C29" i="15"/>
  <c r="A30" i="15" a="1"/>
  <c r="E38" i="51" l="1"/>
  <c r="D39" i="51" s="1"/>
  <c r="C38" i="51"/>
  <c r="B39" i="51" s="1"/>
  <c r="A87" i="50"/>
  <c r="B86" i="50"/>
  <c r="D24" i="41"/>
  <c r="E24" i="41"/>
  <c r="F24" i="41"/>
  <c r="B29" i="43"/>
  <c r="I29" i="43" s="1"/>
  <c r="B29" i="44"/>
  <c r="D29" i="44" s="1"/>
  <c r="B29" i="42"/>
  <c r="C37" i="41"/>
  <c r="E15" i="43"/>
  <c r="F14" i="43" s="1"/>
  <c r="H14" i="43" s="1"/>
  <c r="J16" i="43"/>
  <c r="F27" i="40"/>
  <c r="G27" i="40" s="1"/>
  <c r="I27" i="40" s="1"/>
  <c r="C27" i="40"/>
  <c r="D27" i="40" s="1"/>
  <c r="E27" i="40" s="1"/>
  <c r="J41" i="40"/>
  <c r="H40" i="40"/>
  <c r="A41" i="40"/>
  <c r="B13" i="36"/>
  <c r="D13" i="36"/>
  <c r="C13" i="36"/>
  <c r="C31" i="28"/>
  <c r="E30" i="28"/>
  <c r="D30" i="28"/>
  <c r="B31" i="28"/>
  <c r="F38" i="25"/>
  <c r="A39" i="25"/>
  <c r="A35" i="20"/>
  <c r="M34" i="20"/>
  <c r="H22" i="20"/>
  <c r="D21" i="20"/>
  <c r="E21" i="20" s="1"/>
  <c r="F21" i="20" s="1"/>
  <c r="G21" i="20" s="1"/>
  <c r="D32" i="19"/>
  <c r="C34" i="23" s="1"/>
  <c r="E33" i="19"/>
  <c r="G32" i="19"/>
  <c r="F33" i="19" s="1"/>
  <c r="C35" i="19"/>
  <c r="B35" i="19" s="1"/>
  <c r="B37" i="23" s="1"/>
  <c r="A36" i="19"/>
  <c r="A30" i="15"/>
  <c r="B30" i="15"/>
  <c r="C30" i="15"/>
  <c r="A31" i="15" a="1"/>
  <c r="C39" i="51" l="1"/>
  <c r="E39" i="51"/>
  <c r="D40" i="51"/>
  <c r="B40" i="51"/>
  <c r="A88" i="50"/>
  <c r="B87" i="50"/>
  <c r="B30" i="44"/>
  <c r="D30" i="44" s="1"/>
  <c r="B30" i="43"/>
  <c r="I30" i="43" s="1"/>
  <c r="B30" i="42"/>
  <c r="C38" i="41"/>
  <c r="C17" i="44"/>
  <c r="C17" i="43"/>
  <c r="C17" i="42"/>
  <c r="D25" i="41" a="1"/>
  <c r="B28" i="40"/>
  <c r="J42" i="40"/>
  <c r="A42" i="40"/>
  <c r="H41" i="40"/>
  <c r="E13" i="36" a="1"/>
  <c r="B32" i="28"/>
  <c r="D31" i="28"/>
  <c r="E31" i="28"/>
  <c r="C32" i="28"/>
  <c r="F39" i="25"/>
  <c r="A40" i="25"/>
  <c r="A36" i="20"/>
  <c r="M35" i="20"/>
  <c r="D22" i="20"/>
  <c r="E22" i="20"/>
  <c r="F22" i="20" s="1"/>
  <c r="G22" i="20" s="1"/>
  <c r="C22" i="20"/>
  <c r="G33" i="19"/>
  <c r="F34" i="19" s="1"/>
  <c r="D33" i="19"/>
  <c r="C35" i="23" s="1"/>
  <c r="E34" i="19"/>
  <c r="A37" i="19"/>
  <c r="C36" i="19"/>
  <c r="B36" i="19" s="1"/>
  <c r="B38" i="23" s="1"/>
  <c r="A31" i="15"/>
  <c r="B31" i="15"/>
  <c r="C31" i="15"/>
  <c r="A32" i="15" a="1"/>
  <c r="C40" i="51" l="1"/>
  <c r="B41" i="51" s="1"/>
  <c r="E40" i="51"/>
  <c r="D41" i="51" s="1"/>
  <c r="A89" i="50"/>
  <c r="B88" i="50"/>
  <c r="F25" i="41"/>
  <c r="E25" i="41"/>
  <c r="D25" i="41"/>
  <c r="E16" i="43"/>
  <c r="F15" i="43" s="1"/>
  <c r="H15" i="43" s="1"/>
  <c r="J17" i="43"/>
  <c r="B31" i="44"/>
  <c r="D31" i="44" s="1"/>
  <c r="B31" i="43"/>
  <c r="I31" i="43" s="1"/>
  <c r="C39" i="41"/>
  <c r="B31" i="42"/>
  <c r="F28" i="40"/>
  <c r="G28" i="40" s="1"/>
  <c r="I28" i="40" s="1"/>
  <c r="C28" i="40"/>
  <c r="D28" i="40" s="1"/>
  <c r="E28" i="40" s="1"/>
  <c r="H42" i="40"/>
  <c r="A43" i="40"/>
  <c r="J43" i="40"/>
  <c r="E13" i="36"/>
  <c r="F13" i="36"/>
  <c r="G13" i="36"/>
  <c r="E32" i="28"/>
  <c r="C33" i="28" s="1"/>
  <c r="D32" i="28"/>
  <c r="B33" i="28" s="1"/>
  <c r="F40" i="25"/>
  <c r="A41" i="25"/>
  <c r="A37" i="20"/>
  <c r="M36" i="20"/>
  <c r="C23" i="20"/>
  <c r="B22" i="20"/>
  <c r="D23" i="23" s="1"/>
  <c r="I22" i="20"/>
  <c r="J22" i="20" s="1"/>
  <c r="K22" i="20" s="1"/>
  <c r="L22" i="20" s="1"/>
  <c r="D34" i="19"/>
  <c r="C36" i="23" s="1"/>
  <c r="E35" i="19"/>
  <c r="G34" i="19"/>
  <c r="F35" i="19" s="1"/>
  <c r="C37" i="19"/>
  <c r="B37" i="19" s="1"/>
  <c r="B39" i="23" s="1"/>
  <c r="A38" i="19"/>
  <c r="A32" i="15"/>
  <c r="B32" i="15"/>
  <c r="C32" i="15"/>
  <c r="A33" i="15" a="1"/>
  <c r="E41" i="51" l="1"/>
  <c r="D42" i="51" s="1"/>
  <c r="C41" i="51"/>
  <c r="B42" i="51" s="1"/>
  <c r="A90" i="50"/>
  <c r="B89" i="50"/>
  <c r="B32" i="44"/>
  <c r="D32" i="44" s="1"/>
  <c r="B32" i="43"/>
  <c r="I32" i="43" s="1"/>
  <c r="C40" i="41"/>
  <c r="B32" i="42"/>
  <c r="C18" i="43"/>
  <c r="C18" i="44"/>
  <c r="C18" i="42"/>
  <c r="D26" i="41" a="1"/>
  <c r="B29" i="40"/>
  <c r="A44" i="40"/>
  <c r="H43" i="40"/>
  <c r="J44" i="40"/>
  <c r="H13" i="36" a="1"/>
  <c r="D33" i="28"/>
  <c r="B34" i="28" s="1"/>
  <c r="E33" i="28"/>
  <c r="C34" i="28"/>
  <c r="F41" i="25"/>
  <c r="A42" i="25"/>
  <c r="M37" i="20"/>
  <c r="A38" i="20"/>
  <c r="I23" i="20"/>
  <c r="J23" i="20" s="1"/>
  <c r="K23" i="20" s="1"/>
  <c r="L23" i="20" s="1"/>
  <c r="B23" i="20"/>
  <c r="D24" i="23" s="1"/>
  <c r="H23" i="20"/>
  <c r="G35" i="19"/>
  <c r="F36" i="19" s="1"/>
  <c r="D35" i="19"/>
  <c r="C37" i="23" s="1"/>
  <c r="E36" i="19"/>
  <c r="A39" i="19"/>
  <c r="C38" i="19"/>
  <c r="B38" i="19" s="1"/>
  <c r="B40" i="23" s="1"/>
  <c r="A33" i="15"/>
  <c r="B33" i="15"/>
  <c r="C33" i="15"/>
  <c r="A34" i="15" a="1"/>
  <c r="E42" i="51" l="1"/>
  <c r="D43" i="51" s="1"/>
  <c r="C42" i="51"/>
  <c r="B43" i="51" s="1"/>
  <c r="A91" i="50"/>
  <c r="B90" i="50"/>
  <c r="D26" i="41"/>
  <c r="E26" i="41"/>
  <c r="F26" i="41"/>
  <c r="B33" i="44"/>
  <c r="D33" i="44" s="1"/>
  <c r="B33" i="43"/>
  <c r="I33" i="43" s="1"/>
  <c r="C41" i="41"/>
  <c r="B33" i="42"/>
  <c r="E17" i="43"/>
  <c r="F16" i="43" s="1"/>
  <c r="H16" i="43" s="1"/>
  <c r="J18" i="43"/>
  <c r="F29" i="40"/>
  <c r="G29" i="40" s="1"/>
  <c r="I29" i="40" s="1"/>
  <c r="C29" i="40"/>
  <c r="D29" i="40" s="1"/>
  <c r="E29" i="40" s="1"/>
  <c r="H44" i="40"/>
  <c r="A45" i="40"/>
  <c r="J45" i="40"/>
  <c r="H13" i="36"/>
  <c r="I13" i="36"/>
  <c r="J13" i="36"/>
  <c r="D34" i="28"/>
  <c r="B35" i="28"/>
  <c r="E34" i="28"/>
  <c r="C35" i="28" s="1"/>
  <c r="F42" i="25"/>
  <c r="A43" i="25"/>
  <c r="A39" i="20"/>
  <c r="M38" i="20"/>
  <c r="H24" i="20"/>
  <c r="D23" i="20"/>
  <c r="E23" i="20" s="1"/>
  <c r="F23" i="20" s="1"/>
  <c r="G23" i="20" s="1"/>
  <c r="D36" i="19"/>
  <c r="C38" i="23" s="1"/>
  <c r="E37" i="19"/>
  <c r="G36" i="19"/>
  <c r="F37" i="19" s="1"/>
  <c r="C39" i="19"/>
  <c r="B39" i="19" s="1"/>
  <c r="B41" i="23" s="1"/>
  <c r="A40" i="19"/>
  <c r="A34" i="15"/>
  <c r="B34" i="15"/>
  <c r="C34" i="15"/>
  <c r="A35" i="15" a="1"/>
  <c r="C43" i="51" l="1"/>
  <c r="B44" i="51" s="1"/>
  <c r="E43" i="51"/>
  <c r="D44" i="51" s="1"/>
  <c r="A92" i="50"/>
  <c r="B91" i="50"/>
  <c r="B34" i="44"/>
  <c r="D34" i="44" s="1"/>
  <c r="B34" i="43"/>
  <c r="I34" i="43" s="1"/>
  <c r="B34" i="42"/>
  <c r="C42" i="41"/>
  <c r="C19" i="44"/>
  <c r="C19" i="43"/>
  <c r="C19" i="42"/>
  <c r="D27" i="41" a="1"/>
  <c r="B30" i="40"/>
  <c r="J46" i="40"/>
  <c r="A46" i="40"/>
  <c r="H45" i="40"/>
  <c r="K13" i="36" a="1"/>
  <c r="E35" i="28"/>
  <c r="C36" i="28" s="1"/>
  <c r="D35" i="28"/>
  <c r="B36" i="28" s="1"/>
  <c r="F43" i="25"/>
  <c r="A44" i="25"/>
  <c r="M39" i="20"/>
  <c r="A40" i="20"/>
  <c r="D24" i="20"/>
  <c r="E24" i="20" s="1"/>
  <c r="F24" i="20" s="1"/>
  <c r="G24" i="20" s="1"/>
  <c r="C24" i="20"/>
  <c r="G37" i="19"/>
  <c r="F38" i="19" s="1"/>
  <c r="D37" i="19"/>
  <c r="C39" i="23" s="1"/>
  <c r="E38" i="19"/>
  <c r="A41" i="19"/>
  <c r="C40" i="19"/>
  <c r="B40" i="19" s="1"/>
  <c r="B42" i="23" s="1"/>
  <c r="A35" i="15"/>
  <c r="B35" i="15"/>
  <c r="C35" i="15"/>
  <c r="A36" i="15" a="1"/>
  <c r="C44" i="51" l="1"/>
  <c r="E44" i="51"/>
  <c r="D45" i="51"/>
  <c r="B45" i="51"/>
  <c r="A93" i="50"/>
  <c r="B92" i="50"/>
  <c r="F27" i="41"/>
  <c r="D27" i="41"/>
  <c r="E27" i="41"/>
  <c r="J19" i="43"/>
  <c r="E18" i="43"/>
  <c r="F17" i="43" s="1"/>
  <c r="H17" i="43" s="1"/>
  <c r="B35" i="44"/>
  <c r="D35" i="44" s="1"/>
  <c r="B35" i="43"/>
  <c r="I35" i="43" s="1"/>
  <c r="C43" i="41"/>
  <c r="B35" i="42"/>
  <c r="F30" i="40"/>
  <c r="G30" i="40" s="1"/>
  <c r="I30" i="40" s="1"/>
  <c r="C30" i="40"/>
  <c r="D30" i="40" s="1"/>
  <c r="E30" i="40" s="1"/>
  <c r="H46" i="40"/>
  <c r="A47" i="40"/>
  <c r="J47" i="40"/>
  <c r="K13" i="36"/>
  <c r="L13" i="36"/>
  <c r="M13" i="36"/>
  <c r="D36" i="28"/>
  <c r="B37" i="28" s="1"/>
  <c r="E36" i="28"/>
  <c r="C37" i="28" s="1"/>
  <c r="A45" i="25"/>
  <c r="F44" i="25"/>
  <c r="M40" i="20"/>
  <c r="A41" i="20"/>
  <c r="B24" i="20"/>
  <c r="D25" i="23" s="1"/>
  <c r="C25" i="20"/>
  <c r="I24" i="20"/>
  <c r="J24" i="20" s="1"/>
  <c r="K24" i="20" s="1"/>
  <c r="L24" i="20" s="1"/>
  <c r="D38" i="19"/>
  <c r="C40" i="23" s="1"/>
  <c r="E39" i="19"/>
  <c r="G38" i="19"/>
  <c r="F39" i="19" s="1"/>
  <c r="C41" i="19"/>
  <c r="B41" i="19" s="1"/>
  <c r="B43" i="23" s="1"/>
  <c r="A42" i="19"/>
  <c r="A36" i="15"/>
  <c r="B36" i="15"/>
  <c r="C36" i="15"/>
  <c r="A37" i="15" a="1"/>
  <c r="E45" i="51" l="1"/>
  <c r="D46" i="51" s="1"/>
  <c r="C45" i="51"/>
  <c r="B46" i="51"/>
  <c r="A94" i="50"/>
  <c r="B93" i="50"/>
  <c r="B36" i="43"/>
  <c r="I36" i="43" s="1"/>
  <c r="B36" i="44"/>
  <c r="D36" i="44" s="1"/>
  <c r="B36" i="42"/>
  <c r="C44" i="41"/>
  <c r="C20" i="44"/>
  <c r="C20" i="43"/>
  <c r="C20" i="42"/>
  <c r="D28" i="41" a="1"/>
  <c r="B31" i="40"/>
  <c r="J48" i="40"/>
  <c r="A48" i="40"/>
  <c r="H47" i="40"/>
  <c r="N13" i="36" a="1"/>
  <c r="E37" i="28"/>
  <c r="C38" i="28" s="1"/>
  <c r="D37" i="28"/>
  <c r="B38" i="28"/>
  <c r="F45" i="25"/>
  <c r="A46" i="25"/>
  <c r="M41" i="20"/>
  <c r="A42" i="20"/>
  <c r="I25" i="20"/>
  <c r="J25" i="20" s="1"/>
  <c r="K25" i="20" s="1"/>
  <c r="L25" i="20" s="1"/>
  <c r="B25" i="20"/>
  <c r="D26" i="23" s="1"/>
  <c r="H25" i="20"/>
  <c r="G39" i="19"/>
  <c r="F40" i="19" s="1"/>
  <c r="D39" i="19"/>
  <c r="C41" i="23" s="1"/>
  <c r="E40" i="19"/>
  <c r="A43" i="19"/>
  <c r="C42" i="19"/>
  <c r="B42" i="19" s="1"/>
  <c r="B44" i="23" s="1"/>
  <c r="A37" i="15"/>
  <c r="B37" i="15"/>
  <c r="C37" i="15"/>
  <c r="A38" i="15" a="1"/>
  <c r="E46" i="51" l="1"/>
  <c r="D47" i="51" s="1"/>
  <c r="C46" i="51"/>
  <c r="B47" i="51" s="1"/>
  <c r="A95" i="50"/>
  <c r="B94" i="50"/>
  <c r="D28" i="41"/>
  <c r="E28" i="41"/>
  <c r="F28" i="41"/>
  <c r="B37" i="43"/>
  <c r="I37" i="43" s="1"/>
  <c r="B37" i="44"/>
  <c r="D37" i="44" s="1"/>
  <c r="C45" i="41"/>
  <c r="B37" i="42"/>
  <c r="E19" i="43"/>
  <c r="F18" i="43" s="1"/>
  <c r="H18" i="43" s="1"/>
  <c r="J20" i="43"/>
  <c r="F31" i="40"/>
  <c r="G31" i="40" s="1"/>
  <c r="I31" i="40" s="1"/>
  <c r="C31" i="40"/>
  <c r="D31" i="40" s="1"/>
  <c r="E31" i="40" s="1"/>
  <c r="J49" i="40"/>
  <c r="H48" i="40"/>
  <c r="A49" i="40"/>
  <c r="N13" i="36"/>
  <c r="B14" i="36" s="1" a="1"/>
  <c r="P13" i="36"/>
  <c r="O13" i="36"/>
  <c r="E38" i="28"/>
  <c r="C39" i="28" s="1"/>
  <c r="D38" i="28"/>
  <c r="B39" i="28"/>
  <c r="F46" i="25"/>
  <c r="A47" i="25"/>
  <c r="A43" i="20"/>
  <c r="M42" i="20"/>
  <c r="H26" i="20"/>
  <c r="D25" i="20"/>
  <c r="E25" i="20" s="1"/>
  <c r="F25" i="20" s="1"/>
  <c r="G25" i="20" s="1"/>
  <c r="D40" i="19"/>
  <c r="C42" i="23" s="1"/>
  <c r="E41" i="19"/>
  <c r="G40" i="19"/>
  <c r="F41" i="19" s="1"/>
  <c r="C43" i="19"/>
  <c r="B43" i="19" s="1"/>
  <c r="B45" i="23" s="1"/>
  <c r="A44" i="19"/>
  <c r="A38" i="15"/>
  <c r="B38" i="15"/>
  <c r="C38" i="15"/>
  <c r="A39" i="15" a="1"/>
  <c r="C47" i="51" l="1"/>
  <c r="B48" i="51" s="1"/>
  <c r="E47" i="51"/>
  <c r="D48" i="51" s="1"/>
  <c r="A96" i="50"/>
  <c r="B95" i="50"/>
  <c r="B38" i="44"/>
  <c r="D38" i="44" s="1"/>
  <c r="B38" i="43"/>
  <c r="I38" i="43" s="1"/>
  <c r="B38" i="42"/>
  <c r="C46" i="41"/>
  <c r="C21" i="44"/>
  <c r="C21" i="43"/>
  <c r="D29" i="41" a="1"/>
  <c r="C21" i="42"/>
  <c r="B32" i="40"/>
  <c r="A50" i="40"/>
  <c r="H49" i="40"/>
  <c r="J50" i="40"/>
  <c r="D14" i="36"/>
  <c r="C14" i="36"/>
  <c r="B14" i="36"/>
  <c r="E39" i="28"/>
  <c r="C40" i="28" s="1"/>
  <c r="D39" i="28"/>
  <c r="B40" i="28" s="1"/>
  <c r="F47" i="25"/>
  <c r="A48" i="25"/>
  <c r="A44" i="20"/>
  <c r="M43" i="20"/>
  <c r="D26" i="20"/>
  <c r="E26" i="20"/>
  <c r="F26" i="20" s="1"/>
  <c r="G26" i="20" s="1"/>
  <c r="C26" i="20"/>
  <c r="G41" i="19"/>
  <c r="F42" i="19" s="1"/>
  <c r="E42" i="19"/>
  <c r="D41" i="19"/>
  <c r="C43" i="23" s="1"/>
  <c r="A45" i="19"/>
  <c r="C44" i="19"/>
  <c r="B44" i="19" s="1"/>
  <c r="B46" i="23" s="1"/>
  <c r="A39" i="15"/>
  <c r="B39" i="15"/>
  <c r="C39" i="15"/>
  <c r="A40" i="15" a="1"/>
  <c r="C48" i="51" l="1"/>
  <c r="E48" i="51"/>
  <c r="D49" i="51" s="1"/>
  <c r="B49" i="51"/>
  <c r="A97" i="50"/>
  <c r="B96" i="50"/>
  <c r="F29" i="41"/>
  <c r="E29" i="41"/>
  <c r="D29" i="41"/>
  <c r="B39" i="44"/>
  <c r="D39" i="44" s="1"/>
  <c r="B39" i="43"/>
  <c r="I39" i="43" s="1"/>
  <c r="C47" i="41"/>
  <c r="B39" i="42"/>
  <c r="E20" i="43"/>
  <c r="F19" i="43" s="1"/>
  <c r="H19" i="43" s="1"/>
  <c r="J21" i="43"/>
  <c r="F32" i="40"/>
  <c r="G32" i="40" s="1"/>
  <c r="I32" i="40" s="1"/>
  <c r="C32" i="40"/>
  <c r="D32" i="40" s="1"/>
  <c r="E32" i="40" s="1"/>
  <c r="H50" i="40"/>
  <c r="A51" i="40"/>
  <c r="J51" i="40"/>
  <c r="E14" i="36" a="1"/>
  <c r="D40" i="28"/>
  <c r="B41" i="28"/>
  <c r="E40" i="28"/>
  <c r="C41" i="28"/>
  <c r="F48" i="25"/>
  <c r="A49" i="25"/>
  <c r="A45" i="20"/>
  <c r="M44" i="20"/>
  <c r="C27" i="20"/>
  <c r="B26" i="20"/>
  <c r="D27" i="23" s="1"/>
  <c r="I26" i="20"/>
  <c r="J26" i="20" s="1"/>
  <c r="K26" i="20" s="1"/>
  <c r="L26" i="20" s="1"/>
  <c r="D42" i="19"/>
  <c r="C44" i="23" s="1"/>
  <c r="E43" i="19"/>
  <c r="G42" i="19"/>
  <c r="F43" i="19" s="1"/>
  <c r="C45" i="19"/>
  <c r="B45" i="19" s="1"/>
  <c r="B47" i="23" s="1"/>
  <c r="A46" i="19"/>
  <c r="A40" i="15"/>
  <c r="B40" i="15"/>
  <c r="C40" i="15"/>
  <c r="A41" i="15" a="1"/>
  <c r="E49" i="51" l="1"/>
  <c r="D50" i="51" s="1"/>
  <c r="C49" i="51"/>
  <c r="B50" i="51" s="1"/>
  <c r="A98" i="50"/>
  <c r="B97" i="50"/>
  <c r="C22" i="44"/>
  <c r="C22" i="43"/>
  <c r="C22" i="42"/>
  <c r="D30" i="41" a="1"/>
  <c r="B40" i="44"/>
  <c r="D40" i="44" s="1"/>
  <c r="B40" i="43"/>
  <c r="I40" i="43" s="1"/>
  <c r="B40" i="42"/>
  <c r="C48" i="41"/>
  <c r="B33" i="40"/>
  <c r="J52" i="40"/>
  <c r="A52" i="40"/>
  <c r="H51" i="40"/>
  <c r="G14" i="36"/>
  <c r="E14" i="36"/>
  <c r="F14" i="36"/>
  <c r="D41" i="28"/>
  <c r="B42" i="28"/>
  <c r="E41" i="28"/>
  <c r="C42" i="28"/>
  <c r="F49" i="25"/>
  <c r="A50" i="25"/>
  <c r="M45" i="20"/>
  <c r="A46" i="20"/>
  <c r="I27" i="20"/>
  <c r="J27" i="20" s="1"/>
  <c r="K27" i="20" s="1"/>
  <c r="L27" i="20" s="1"/>
  <c r="B27" i="20"/>
  <c r="D28" i="23" s="1"/>
  <c r="H27" i="20"/>
  <c r="G43" i="19"/>
  <c r="F44" i="19" s="1"/>
  <c r="D43" i="19"/>
  <c r="C45" i="23" s="1"/>
  <c r="E44" i="19"/>
  <c r="A47" i="19"/>
  <c r="C46" i="19"/>
  <c r="B46" i="19" s="1"/>
  <c r="B48" i="23" s="1"/>
  <c r="A41" i="15"/>
  <c r="B41" i="15"/>
  <c r="C41" i="15"/>
  <c r="A42" i="15" a="1"/>
  <c r="E50" i="51" l="1"/>
  <c r="D51" i="51" s="1"/>
  <c r="C50" i="51"/>
  <c r="B51" i="51" s="1"/>
  <c r="A99" i="50"/>
  <c r="B98" i="50"/>
  <c r="D30" i="41"/>
  <c r="E30" i="41"/>
  <c r="F30" i="41"/>
  <c r="B41" i="44"/>
  <c r="D41" i="44" s="1"/>
  <c r="B41" i="43"/>
  <c r="I41" i="43" s="1"/>
  <c r="C49" i="41"/>
  <c r="B41" i="42"/>
  <c r="J22" i="43"/>
  <c r="E21" i="43"/>
  <c r="F20" i="43" s="1"/>
  <c r="H20" i="43" s="1"/>
  <c r="F33" i="40"/>
  <c r="G33" i="40" s="1"/>
  <c r="I33" i="40" s="1"/>
  <c r="C33" i="40"/>
  <c r="D33" i="40" s="1"/>
  <c r="E33" i="40" s="1"/>
  <c r="J53" i="40"/>
  <c r="H52" i="40"/>
  <c r="A53" i="40"/>
  <c r="H14" i="36" a="1"/>
  <c r="D42" i="28"/>
  <c r="B43" i="28"/>
  <c r="E42" i="28"/>
  <c r="C43" i="28" s="1"/>
  <c r="A51" i="25"/>
  <c r="F50" i="25"/>
  <c r="M46" i="20"/>
  <c r="A47" i="20"/>
  <c r="H28" i="20"/>
  <c r="D27" i="20"/>
  <c r="E27" i="20" s="1"/>
  <c r="F27" i="20" s="1"/>
  <c r="G27" i="20" s="1"/>
  <c r="D44" i="19"/>
  <c r="C46" i="23" s="1"/>
  <c r="E45" i="19"/>
  <c r="G44" i="19"/>
  <c r="F45" i="19" s="1"/>
  <c r="C47" i="19"/>
  <c r="B47" i="19" s="1"/>
  <c r="B49" i="23" s="1"/>
  <c r="A48" i="19"/>
  <c r="A42" i="15"/>
  <c r="B42" i="15"/>
  <c r="C42" i="15"/>
  <c r="A43" i="15" a="1"/>
  <c r="C51" i="51" l="1"/>
  <c r="B52" i="51" s="1"/>
  <c r="E51" i="51"/>
  <c r="D52" i="51" s="1"/>
  <c r="A100" i="50"/>
  <c r="B99" i="50"/>
  <c r="B42" i="44"/>
  <c r="D42" i="44" s="1"/>
  <c r="B42" i="43"/>
  <c r="I42" i="43" s="1"/>
  <c r="B42" i="42"/>
  <c r="C50" i="41"/>
  <c r="C23" i="44"/>
  <c r="C23" i="43"/>
  <c r="C23" i="42"/>
  <c r="D31" i="41" a="1"/>
  <c r="B34" i="40"/>
  <c r="A54" i="40"/>
  <c r="H53" i="40"/>
  <c r="J54" i="40"/>
  <c r="H14" i="36"/>
  <c r="I14" i="36"/>
  <c r="J14" i="36"/>
  <c r="E43" i="28"/>
  <c r="C44" i="28"/>
  <c r="D43" i="28"/>
  <c r="B44" i="28" s="1"/>
  <c r="F51" i="25"/>
  <c r="A52" i="25"/>
  <c r="A48" i="20"/>
  <c r="M47" i="20"/>
  <c r="C28" i="20"/>
  <c r="D28" i="20"/>
  <c r="E28" i="20" s="1"/>
  <c r="F28" i="20" s="1"/>
  <c r="G28" i="20" s="1"/>
  <c r="G45" i="19"/>
  <c r="F46" i="19" s="1"/>
  <c r="D45" i="19"/>
  <c r="C47" i="23" s="1"/>
  <c r="E46" i="19"/>
  <c r="A49" i="19"/>
  <c r="C48" i="19"/>
  <c r="B48" i="19" s="1"/>
  <c r="B50" i="23" s="1"/>
  <c r="A43" i="15"/>
  <c r="B43" i="15"/>
  <c r="C43" i="15"/>
  <c r="A44" i="15" a="1"/>
  <c r="C52" i="51" l="1"/>
  <c r="E52" i="51"/>
  <c r="D53" i="51" s="1"/>
  <c r="B53" i="51"/>
  <c r="A101" i="50"/>
  <c r="B100" i="50"/>
  <c r="F31" i="41"/>
  <c r="D31" i="41"/>
  <c r="E31" i="41"/>
  <c r="B43" i="43"/>
  <c r="I43" i="43" s="1"/>
  <c r="B43" i="44"/>
  <c r="D43" i="44" s="1"/>
  <c r="B43" i="42"/>
  <c r="C51" i="41"/>
  <c r="E22" i="43"/>
  <c r="F21" i="43" s="1"/>
  <c r="H21" i="43" s="1"/>
  <c r="J23" i="43"/>
  <c r="F34" i="40"/>
  <c r="G34" i="40" s="1"/>
  <c r="I34" i="40" s="1"/>
  <c r="C34" i="40"/>
  <c r="D34" i="40" s="1"/>
  <c r="E34" i="40" s="1"/>
  <c r="J55" i="40"/>
  <c r="H54" i="40"/>
  <c r="A55" i="40"/>
  <c r="K14" i="36" a="1"/>
  <c r="D44" i="28"/>
  <c r="B45" i="28"/>
  <c r="E44" i="28"/>
  <c r="C45" i="28"/>
  <c r="A53" i="25"/>
  <c r="F52" i="25"/>
  <c r="M48" i="20"/>
  <c r="A49" i="20"/>
  <c r="B28" i="20"/>
  <c r="D29" i="23" s="1"/>
  <c r="C29" i="20"/>
  <c r="I28" i="20"/>
  <c r="J28" i="20" s="1"/>
  <c r="K28" i="20" s="1"/>
  <c r="L28" i="20" s="1"/>
  <c r="D46" i="19"/>
  <c r="C48" i="23" s="1"/>
  <c r="E47" i="19"/>
  <c r="G46" i="19"/>
  <c r="F47" i="19" s="1"/>
  <c r="C49" i="19"/>
  <c r="B49" i="19" s="1"/>
  <c r="B51" i="23" s="1"/>
  <c r="A50" i="19"/>
  <c r="A44" i="15"/>
  <c r="B44" i="15"/>
  <c r="C44" i="15"/>
  <c r="A45" i="15" a="1"/>
  <c r="E53" i="51" l="1"/>
  <c r="D54" i="51"/>
  <c r="C53" i="51"/>
  <c r="B54" i="51" s="1"/>
  <c r="A102" i="50"/>
  <c r="B101" i="50"/>
  <c r="C24" i="43"/>
  <c r="C24" i="44"/>
  <c r="C24" i="42"/>
  <c r="D32" i="41" a="1"/>
  <c r="B44" i="44"/>
  <c r="D44" i="44" s="1"/>
  <c r="B44" i="43"/>
  <c r="I44" i="43" s="1"/>
  <c r="B44" i="42"/>
  <c r="C52" i="41"/>
  <c r="B35" i="40"/>
  <c r="A56" i="40"/>
  <c r="H55" i="40"/>
  <c r="J56" i="40"/>
  <c r="L14" i="36"/>
  <c r="M14" i="36"/>
  <c r="K14" i="36"/>
  <c r="D45" i="28"/>
  <c r="B46" i="28" s="1"/>
  <c r="E45" i="28"/>
  <c r="C46" i="28"/>
  <c r="F53" i="25"/>
  <c r="A54" i="25"/>
  <c r="M49" i="20"/>
  <c r="A50" i="20"/>
  <c r="H29" i="20"/>
  <c r="I29" i="20"/>
  <c r="J29" i="20" s="1"/>
  <c r="K29" i="20" s="1"/>
  <c r="L29" i="20" s="1"/>
  <c r="B29" i="20"/>
  <c r="D30" i="23" s="1"/>
  <c r="G47" i="19"/>
  <c r="F48" i="19" s="1"/>
  <c r="E48" i="19"/>
  <c r="D47" i="19"/>
  <c r="C49" i="23" s="1"/>
  <c r="A51" i="19"/>
  <c r="C50" i="19"/>
  <c r="B50" i="19" s="1"/>
  <c r="B52" i="23" s="1"/>
  <c r="A45" i="15"/>
  <c r="B45" i="15"/>
  <c r="C45" i="15"/>
  <c r="A46" i="15" a="1"/>
  <c r="E54" i="51" l="1"/>
  <c r="D55" i="51" s="1"/>
  <c r="C54" i="51"/>
  <c r="B55" i="51" s="1"/>
  <c r="A103" i="50"/>
  <c r="B102" i="50"/>
  <c r="B45" i="43"/>
  <c r="I45" i="43" s="1"/>
  <c r="B45" i="44"/>
  <c r="D45" i="44" s="1"/>
  <c r="B45" i="42"/>
  <c r="C53" i="41"/>
  <c r="D32" i="41"/>
  <c r="E32" i="41"/>
  <c r="F32" i="41"/>
  <c r="E23" i="43"/>
  <c r="F22" i="43" s="1"/>
  <c r="H22" i="43" s="1"/>
  <c r="J24" i="43"/>
  <c r="F35" i="40"/>
  <c r="G35" i="40" s="1"/>
  <c r="I35" i="40" s="1"/>
  <c r="C35" i="40"/>
  <c r="D35" i="40" s="1"/>
  <c r="E35" i="40" s="1"/>
  <c r="J57" i="40"/>
  <c r="H56" i="40"/>
  <c r="A57" i="40"/>
  <c r="N14" i="36" a="1"/>
  <c r="D46" i="28"/>
  <c r="B47" i="28" s="1"/>
  <c r="E46" i="28"/>
  <c r="C47" i="28" s="1"/>
  <c r="F54" i="25"/>
  <c r="A55" i="25"/>
  <c r="M50" i="20"/>
  <c r="A51" i="20"/>
  <c r="H30" i="20"/>
  <c r="D29" i="20"/>
  <c r="E29" i="20" s="1"/>
  <c r="F29" i="20" s="1"/>
  <c r="G29" i="20" s="1"/>
  <c r="D48" i="19"/>
  <c r="C50" i="23" s="1"/>
  <c r="E49" i="19"/>
  <c r="G48" i="19"/>
  <c r="F49" i="19" s="1"/>
  <c r="C51" i="19"/>
  <c r="B51" i="19" s="1"/>
  <c r="B53" i="23" s="1"/>
  <c r="A52" i="19"/>
  <c r="A46" i="15"/>
  <c r="B46" i="15"/>
  <c r="C46" i="15"/>
  <c r="A47" i="15" a="1"/>
  <c r="B56" i="51" l="1"/>
  <c r="C55" i="51"/>
  <c r="E55" i="51"/>
  <c r="D56" i="51" s="1"/>
  <c r="A104" i="50"/>
  <c r="B103" i="50"/>
  <c r="B46" i="44"/>
  <c r="D46" i="44" s="1"/>
  <c r="B46" i="43"/>
  <c r="I46" i="43" s="1"/>
  <c r="B46" i="42"/>
  <c r="C54" i="41"/>
  <c r="C25" i="43"/>
  <c r="C25" i="44"/>
  <c r="C25" i="42"/>
  <c r="D33" i="41" a="1"/>
  <c r="B36" i="40"/>
  <c r="A58" i="40"/>
  <c r="H57" i="40"/>
  <c r="J58" i="40"/>
  <c r="P14" i="36"/>
  <c r="N14" i="36"/>
  <c r="B15" i="36" s="1" a="1"/>
  <c r="O14" i="36"/>
  <c r="B48" i="28"/>
  <c r="D47" i="28"/>
  <c r="E47" i="28"/>
  <c r="C48" i="28"/>
  <c r="F55" i="25"/>
  <c r="A56" i="25"/>
  <c r="M51" i="20"/>
  <c r="A52" i="20"/>
  <c r="D30" i="20"/>
  <c r="E30" i="20" s="1"/>
  <c r="F30" i="20" s="1"/>
  <c r="G30" i="20" s="1"/>
  <c r="C30" i="20"/>
  <c r="G49" i="19"/>
  <c r="F50" i="19" s="1"/>
  <c r="D49" i="19"/>
  <c r="C51" i="23" s="1"/>
  <c r="E50" i="19"/>
  <c r="A53" i="19"/>
  <c r="C52" i="19"/>
  <c r="B52" i="19" s="1"/>
  <c r="B54" i="23" s="1"/>
  <c r="A47" i="15"/>
  <c r="B47" i="15"/>
  <c r="C47" i="15"/>
  <c r="A48" i="15" a="1"/>
  <c r="C56" i="51" l="1"/>
  <c r="E56" i="51"/>
  <c r="D57" i="51" s="1"/>
  <c r="A105" i="50"/>
  <c r="B104" i="50"/>
  <c r="B57" i="51"/>
  <c r="F33" i="41"/>
  <c r="E33" i="41"/>
  <c r="D33" i="41"/>
  <c r="B47" i="44"/>
  <c r="D47" i="44" s="1"/>
  <c r="B47" i="43"/>
  <c r="I47" i="43" s="1"/>
  <c r="C55" i="41"/>
  <c r="B47" i="42"/>
  <c r="E24" i="43"/>
  <c r="F23" i="43" s="1"/>
  <c r="H23" i="43" s="1"/>
  <c r="J25" i="43"/>
  <c r="F36" i="40"/>
  <c r="G36" i="40" s="1"/>
  <c r="I36" i="40" s="1"/>
  <c r="C36" i="40"/>
  <c r="D36" i="40" s="1"/>
  <c r="E36" i="40" s="1"/>
  <c r="J59" i="40"/>
  <c r="H58" i="40"/>
  <c r="A59" i="40"/>
  <c r="D15" i="36"/>
  <c r="C15" i="36"/>
  <c r="B15" i="36"/>
  <c r="E48" i="28"/>
  <c r="C49" i="28" s="1"/>
  <c r="D48" i="28"/>
  <c r="B49" i="28" s="1"/>
  <c r="A57" i="25"/>
  <c r="F56" i="25"/>
  <c r="M52" i="20"/>
  <c r="A53" i="20"/>
  <c r="C31" i="20"/>
  <c r="B30" i="20"/>
  <c r="D31" i="23" s="1"/>
  <c r="I30" i="20"/>
  <c r="D50" i="19"/>
  <c r="C52" i="23" s="1"/>
  <c r="E51" i="19"/>
  <c r="G50" i="19"/>
  <c r="F51" i="19" s="1"/>
  <c r="C53" i="19"/>
  <c r="B53" i="19" s="1"/>
  <c r="B55" i="23" s="1"/>
  <c r="A54" i="19"/>
  <c r="A48" i="15"/>
  <c r="B48" i="15"/>
  <c r="C48" i="15"/>
  <c r="A49" i="15" a="1"/>
  <c r="E57" i="51" l="1"/>
  <c r="D58" i="51" s="1"/>
  <c r="C57" i="51"/>
  <c r="B58" i="51" s="1"/>
  <c r="A106" i="50"/>
  <c r="B105" i="50"/>
  <c r="C26" i="43"/>
  <c r="C26" i="44"/>
  <c r="C26" i="42"/>
  <c r="D34" i="41" a="1"/>
  <c r="B48" i="44"/>
  <c r="D48" i="44" s="1"/>
  <c r="B48" i="43"/>
  <c r="I48" i="43" s="1"/>
  <c r="B48" i="42"/>
  <c r="C56" i="41"/>
  <c r="B37" i="40"/>
  <c r="A60" i="40"/>
  <c r="H59" i="40"/>
  <c r="J60" i="40"/>
  <c r="E15" i="36" a="1"/>
  <c r="E49" i="28"/>
  <c r="C50" i="28" s="1"/>
  <c r="D49" i="28"/>
  <c r="B50" i="28" s="1"/>
  <c r="F57" i="25"/>
  <c r="A58" i="25"/>
  <c r="M53" i="20"/>
  <c r="A54" i="20"/>
  <c r="I31" i="20"/>
  <c r="J31" i="20" s="1"/>
  <c r="K31" i="20" s="1"/>
  <c r="L31" i="20" s="1"/>
  <c r="B31" i="20"/>
  <c r="D32" i="23" s="1"/>
  <c r="J30" i="20"/>
  <c r="K30" i="20" s="1"/>
  <c r="L30" i="20" s="1"/>
  <c r="G51" i="19"/>
  <c r="F52" i="19" s="1"/>
  <c r="D51" i="19"/>
  <c r="C53" i="23" s="1"/>
  <c r="E52" i="19"/>
  <c r="A55" i="19"/>
  <c r="C54" i="19"/>
  <c r="B54" i="19" s="1"/>
  <c r="B56" i="23" s="1"/>
  <c r="A49" i="15"/>
  <c r="B49" i="15"/>
  <c r="C49" i="15"/>
  <c r="A50" i="15" a="1"/>
  <c r="E58" i="51" l="1"/>
  <c r="D59" i="51"/>
  <c r="C58" i="51"/>
  <c r="B59" i="51" s="1"/>
  <c r="A107" i="50"/>
  <c r="B106" i="50"/>
  <c r="B49" i="44"/>
  <c r="D49" i="44" s="1"/>
  <c r="B49" i="43"/>
  <c r="I49" i="43" s="1"/>
  <c r="C57" i="41"/>
  <c r="B49" i="42"/>
  <c r="D34" i="41"/>
  <c r="E34" i="41"/>
  <c r="F34" i="41"/>
  <c r="J26" i="43"/>
  <c r="E25" i="43"/>
  <c r="F24" i="43" s="1"/>
  <c r="H24" i="43" s="1"/>
  <c r="F37" i="40"/>
  <c r="G37" i="40" s="1"/>
  <c r="I37" i="40" s="1"/>
  <c r="C37" i="40"/>
  <c r="D37" i="40" s="1"/>
  <c r="E37" i="40" s="1"/>
  <c r="J61" i="40"/>
  <c r="H60" i="40"/>
  <c r="A61" i="40"/>
  <c r="G15" i="36"/>
  <c r="F15" i="36"/>
  <c r="E15" i="36"/>
  <c r="D50" i="28"/>
  <c r="B51" i="28" s="1"/>
  <c r="E50" i="28"/>
  <c r="C51" i="28" s="1"/>
  <c r="F58" i="25"/>
  <c r="A59" i="25"/>
  <c r="M54" i="20"/>
  <c r="A55" i="20"/>
  <c r="H31" i="20"/>
  <c r="D52" i="19"/>
  <c r="C54" i="23" s="1"/>
  <c r="E53" i="19"/>
  <c r="G52" i="19"/>
  <c r="F53" i="19" s="1"/>
  <c r="C55" i="19"/>
  <c r="B55" i="19" s="1"/>
  <c r="B57" i="23" s="1"/>
  <c r="A56" i="19"/>
  <c r="A50" i="15"/>
  <c r="B50" i="15"/>
  <c r="C50" i="15"/>
  <c r="A51" i="15" a="1"/>
  <c r="C59" i="51" l="1"/>
  <c r="B60" i="51" s="1"/>
  <c r="E59" i="51"/>
  <c r="D60" i="51" s="1"/>
  <c r="A108" i="50"/>
  <c r="B107" i="50"/>
  <c r="B50" i="44"/>
  <c r="D50" i="44" s="1"/>
  <c r="B50" i="43"/>
  <c r="I50" i="43" s="1"/>
  <c r="B50" i="42"/>
  <c r="C58" i="41"/>
  <c r="C27" i="44"/>
  <c r="C27" i="43"/>
  <c r="C27" i="42"/>
  <c r="D35" i="41" a="1"/>
  <c r="B38" i="40"/>
  <c r="A62" i="40"/>
  <c r="H61" i="40"/>
  <c r="J62" i="40"/>
  <c r="H15" i="36" a="1"/>
  <c r="C52" i="28"/>
  <c r="E51" i="28"/>
  <c r="D51" i="28"/>
  <c r="B52" i="28" s="1"/>
  <c r="F59" i="25"/>
  <c r="A60" i="25"/>
  <c r="A56" i="20"/>
  <c r="M55" i="20"/>
  <c r="H32" i="20"/>
  <c r="D31" i="20"/>
  <c r="E31" i="20" s="1"/>
  <c r="F31" i="20" s="1"/>
  <c r="G31" i="20" s="1"/>
  <c r="G53" i="19"/>
  <c r="F54" i="19" s="1"/>
  <c r="D53" i="19"/>
  <c r="C55" i="23" s="1"/>
  <c r="E54" i="19"/>
  <c r="A57" i="19"/>
  <c r="C56" i="19"/>
  <c r="B56" i="19" s="1"/>
  <c r="B58" i="23" s="1"/>
  <c r="A51" i="15"/>
  <c r="B51" i="15"/>
  <c r="C51" i="15"/>
  <c r="A52" i="15" a="1"/>
  <c r="C60" i="51" l="1"/>
  <c r="E60" i="51"/>
  <c r="D61" i="51"/>
  <c r="B61" i="51"/>
  <c r="A109" i="50"/>
  <c r="B108" i="50"/>
  <c r="B51" i="44"/>
  <c r="D51" i="44" s="1"/>
  <c r="B51" i="43"/>
  <c r="I51" i="43" s="1"/>
  <c r="C59" i="41"/>
  <c r="B51" i="42"/>
  <c r="J27" i="43"/>
  <c r="E26" i="43"/>
  <c r="F25" i="43" s="1"/>
  <c r="H25" i="43" s="1"/>
  <c r="F35" i="41"/>
  <c r="D35" i="41"/>
  <c r="E35" i="41"/>
  <c r="F38" i="40"/>
  <c r="G38" i="40" s="1"/>
  <c r="I38" i="40" s="1"/>
  <c r="C38" i="40"/>
  <c r="D38" i="40" s="1"/>
  <c r="E38" i="40" s="1"/>
  <c r="J63" i="40"/>
  <c r="H62" i="40"/>
  <c r="A63" i="40"/>
  <c r="H63" i="40" s="1"/>
  <c r="J15" i="36"/>
  <c r="H15" i="36"/>
  <c r="I15" i="36"/>
  <c r="B53" i="28"/>
  <c r="D52" i="28"/>
  <c r="E52" i="28"/>
  <c r="C53" i="28" s="1"/>
  <c r="A61" i="25"/>
  <c r="F60" i="25"/>
  <c r="M56" i="20"/>
  <c r="A57" i="20"/>
  <c r="C32" i="20"/>
  <c r="D32" i="20"/>
  <c r="E32" i="20" s="1"/>
  <c r="F32" i="20" s="1"/>
  <c r="G32" i="20" s="1"/>
  <c r="D54" i="19"/>
  <c r="C56" i="23" s="1"/>
  <c r="E55" i="19"/>
  <c r="G54" i="19"/>
  <c r="F55" i="19" s="1"/>
  <c r="C57" i="19"/>
  <c r="B57" i="19" s="1"/>
  <c r="B59" i="23" s="1"/>
  <c r="A58" i="19"/>
  <c r="A52" i="15"/>
  <c r="B52" i="15"/>
  <c r="C52" i="15"/>
  <c r="A53" i="15" a="1"/>
  <c r="E61" i="51" l="1"/>
  <c r="D62" i="51" s="1"/>
  <c r="C61" i="51"/>
  <c r="B62" i="51" s="1"/>
  <c r="A110" i="50"/>
  <c r="B109" i="50"/>
  <c r="C28" i="44"/>
  <c r="C28" i="43"/>
  <c r="D36" i="41" a="1"/>
  <c r="C28" i="42"/>
  <c r="B52" i="43"/>
  <c r="I52" i="43" s="1"/>
  <c r="B52" i="44"/>
  <c r="D52" i="44" s="1"/>
  <c r="B52" i="42"/>
  <c r="C60" i="41"/>
  <c r="B39" i="40"/>
  <c r="F39" i="40" s="1"/>
  <c r="G39" i="40" s="1"/>
  <c r="I39" i="40" s="1"/>
  <c r="K15" i="36" a="1"/>
  <c r="E53" i="28"/>
  <c r="C54" i="28" s="1"/>
  <c r="D53" i="28"/>
  <c r="B54" i="28"/>
  <c r="F61" i="25"/>
  <c r="A62" i="25"/>
  <c r="A58" i="20"/>
  <c r="M57" i="20"/>
  <c r="B32" i="20"/>
  <c r="D33" i="23" s="1"/>
  <c r="C33" i="20"/>
  <c r="I32" i="20"/>
  <c r="J32" i="20" s="1"/>
  <c r="K32" i="20" s="1"/>
  <c r="L32" i="20" s="1"/>
  <c r="G55" i="19"/>
  <c r="F56" i="19" s="1"/>
  <c r="D55" i="19"/>
  <c r="C57" i="23" s="1"/>
  <c r="E56" i="19"/>
  <c r="A59" i="19"/>
  <c r="C58" i="19"/>
  <c r="B58" i="19" s="1"/>
  <c r="B60" i="23" s="1"/>
  <c r="A53" i="15"/>
  <c r="B53" i="15"/>
  <c r="C53" i="15"/>
  <c r="A54" i="15" a="1"/>
  <c r="E62" i="51" l="1"/>
  <c r="D63" i="51" s="1"/>
  <c r="C62" i="51"/>
  <c r="B63" i="51" s="1"/>
  <c r="A111" i="50"/>
  <c r="B110" i="50"/>
  <c r="D36" i="41"/>
  <c r="E36" i="41"/>
  <c r="F36" i="41"/>
  <c r="E27" i="43"/>
  <c r="F26" i="43" s="1"/>
  <c r="H26" i="43" s="1"/>
  <c r="J28" i="43"/>
  <c r="B53" i="44"/>
  <c r="D53" i="44" s="1"/>
  <c r="B53" i="43"/>
  <c r="I53" i="43" s="1"/>
  <c r="C61" i="41"/>
  <c r="B53" i="42"/>
  <c r="C39" i="40"/>
  <c r="D39" i="40" s="1"/>
  <c r="E39" i="40" s="1"/>
  <c r="B40" i="40" s="1"/>
  <c r="M15" i="36"/>
  <c r="L15" i="36"/>
  <c r="K15" i="36"/>
  <c r="C55" i="28"/>
  <c r="E54" i="28"/>
  <c r="D54" i="28"/>
  <c r="B55" i="28"/>
  <c r="F62" i="25"/>
  <c r="A63" i="25"/>
  <c r="A59" i="20"/>
  <c r="M58" i="20"/>
  <c r="H33" i="20"/>
  <c r="I33" i="20"/>
  <c r="J33" i="20" s="1"/>
  <c r="K33" i="20" s="1"/>
  <c r="L33" i="20" s="1"/>
  <c r="B33" i="20"/>
  <c r="D34" i="23" s="1"/>
  <c r="D56" i="19"/>
  <c r="C58" i="23" s="1"/>
  <c r="E57" i="19"/>
  <c r="G56" i="19"/>
  <c r="F57" i="19" s="1"/>
  <c r="C59" i="19"/>
  <c r="B59" i="19" s="1"/>
  <c r="B61" i="23" s="1"/>
  <c r="A60" i="19"/>
  <c r="A54" i="15"/>
  <c r="B54" i="15"/>
  <c r="C54" i="15"/>
  <c r="A55" i="15" a="1"/>
  <c r="C63" i="51" l="1"/>
  <c r="B64" i="51" s="1"/>
  <c r="E63" i="51"/>
  <c r="D64" i="51"/>
  <c r="A112" i="50"/>
  <c r="B111" i="50"/>
  <c r="B54" i="44"/>
  <c r="D54" i="44" s="1"/>
  <c r="B54" i="43"/>
  <c r="I54" i="43" s="1"/>
  <c r="B54" i="42"/>
  <c r="C62" i="41"/>
  <c r="C29" i="44"/>
  <c r="C29" i="43"/>
  <c r="C29" i="42"/>
  <c r="D37" i="41" a="1"/>
  <c r="F40" i="40"/>
  <c r="G40" i="40" s="1"/>
  <c r="I40" i="40" s="1"/>
  <c r="C40" i="40"/>
  <c r="D40" i="40" s="1"/>
  <c r="E40" i="40" s="1"/>
  <c r="N15" i="36" a="1"/>
  <c r="B56" i="28"/>
  <c r="D55" i="28"/>
  <c r="E55" i="28"/>
  <c r="C56" i="28" s="1"/>
  <c r="F63" i="25"/>
  <c r="A64" i="25"/>
  <c r="M59" i="20"/>
  <c r="A60" i="20"/>
  <c r="H34" i="20"/>
  <c r="D33" i="20"/>
  <c r="E33" i="20" s="1"/>
  <c r="F33" i="20" s="1"/>
  <c r="G33" i="20" s="1"/>
  <c r="G57" i="19"/>
  <c r="F58" i="19" s="1"/>
  <c r="E58" i="19"/>
  <c r="D57" i="19"/>
  <c r="C59" i="23" s="1"/>
  <c r="A61" i="19"/>
  <c r="C60" i="19"/>
  <c r="B60" i="19" s="1"/>
  <c r="B62" i="23" s="1"/>
  <c r="A55" i="15"/>
  <c r="B55" i="15"/>
  <c r="C55" i="15"/>
  <c r="A56" i="15" a="1"/>
  <c r="C64" i="51" l="1"/>
  <c r="B65" i="51" s="1"/>
  <c r="E64" i="51"/>
  <c r="D65" i="51" s="1"/>
  <c r="A113" i="50"/>
  <c r="B112" i="50"/>
  <c r="F37" i="41"/>
  <c r="E37" i="41"/>
  <c r="D37" i="41"/>
  <c r="J29" i="43"/>
  <c r="E28" i="43"/>
  <c r="F27" i="43" s="1"/>
  <c r="H27" i="43" s="1"/>
  <c r="B55" i="44"/>
  <c r="D55" i="44" s="1"/>
  <c r="B55" i="43"/>
  <c r="I55" i="43" s="1"/>
  <c r="C63" i="41"/>
  <c r="B55" i="42"/>
  <c r="B41" i="40"/>
  <c r="C41" i="40" s="1"/>
  <c r="D41" i="40" s="1"/>
  <c r="E41" i="40" s="1"/>
  <c r="P15" i="36"/>
  <c r="N15" i="36"/>
  <c r="B16" i="36" s="1" a="1"/>
  <c r="O15" i="36"/>
  <c r="E56" i="28"/>
  <c r="C57" i="28" s="1"/>
  <c r="D56" i="28"/>
  <c r="B57" i="28"/>
  <c r="F64" i="25"/>
  <c r="A65" i="25"/>
  <c r="M60" i="20"/>
  <c r="A61" i="20"/>
  <c r="D34" i="20"/>
  <c r="E34" i="20"/>
  <c r="F34" i="20" s="1"/>
  <c r="G34" i="20" s="1"/>
  <c r="C34" i="20"/>
  <c r="D58" i="19"/>
  <c r="C60" i="23" s="1"/>
  <c r="E59" i="19"/>
  <c r="G58" i="19"/>
  <c r="F59" i="19" s="1"/>
  <c r="A62" i="19"/>
  <c r="C61" i="19"/>
  <c r="B61" i="19" s="1"/>
  <c r="B63" i="23" s="1"/>
  <c r="A56" i="15"/>
  <c r="B56" i="15"/>
  <c r="C56" i="15"/>
  <c r="A57" i="15" a="1"/>
  <c r="E65" i="51" l="1"/>
  <c r="D66" i="51"/>
  <c r="C65" i="51"/>
  <c r="B66" i="51" s="1"/>
  <c r="A114" i="50"/>
  <c r="B113" i="50"/>
  <c r="B56" i="44"/>
  <c r="D56" i="44" s="1"/>
  <c r="B56" i="43"/>
  <c r="I56" i="43" s="1"/>
  <c r="B56" i="42"/>
  <c r="C64" i="41"/>
  <c r="C30" i="44"/>
  <c r="C30" i="43"/>
  <c r="C30" i="42"/>
  <c r="D38" i="41" a="1"/>
  <c r="F41" i="40"/>
  <c r="G41" i="40" s="1"/>
  <c r="I41" i="40" s="1"/>
  <c r="B42" i="40" s="1"/>
  <c r="C16" i="36"/>
  <c r="D16" i="36"/>
  <c r="B16" i="36"/>
  <c r="E57" i="28"/>
  <c r="C58" i="28" s="1"/>
  <c r="D57" i="28"/>
  <c r="B58" i="28"/>
  <c r="F65" i="25"/>
  <c r="A66" i="25"/>
  <c r="M61" i="20"/>
  <c r="A62" i="20"/>
  <c r="C35" i="20"/>
  <c r="B34" i="20"/>
  <c r="D35" i="23" s="1"/>
  <c r="I34" i="20"/>
  <c r="G59" i="19"/>
  <c r="F60" i="19" s="1"/>
  <c r="E60" i="19"/>
  <c r="D59" i="19"/>
  <c r="C61" i="23" s="1"/>
  <c r="A63" i="19"/>
  <c r="C62" i="19"/>
  <c r="B62" i="19" s="1"/>
  <c r="B64" i="23" s="1"/>
  <c r="A57" i="15"/>
  <c r="B57" i="15"/>
  <c r="C57" i="15"/>
  <c r="A58" i="15" a="1"/>
  <c r="E66" i="51" l="1"/>
  <c r="D67" i="51"/>
  <c r="C66" i="51"/>
  <c r="B67" i="51" s="1"/>
  <c r="A115" i="50"/>
  <c r="B114" i="50"/>
  <c r="D38" i="41"/>
  <c r="E38" i="41"/>
  <c r="F38" i="41"/>
  <c r="B57" i="44"/>
  <c r="D57" i="44" s="1"/>
  <c r="B57" i="43"/>
  <c r="I57" i="43" s="1"/>
  <c r="C65" i="41"/>
  <c r="B57" i="42"/>
  <c r="E29" i="43"/>
  <c r="F28" i="43" s="1"/>
  <c r="H28" i="43" s="1"/>
  <c r="J30" i="43"/>
  <c r="C42" i="40"/>
  <c r="D42" i="40" s="1"/>
  <c r="E42" i="40" s="1"/>
  <c r="F42" i="40"/>
  <c r="G42" i="40" s="1"/>
  <c r="I42" i="40" s="1"/>
  <c r="E16" i="36" a="1"/>
  <c r="E58" i="28"/>
  <c r="C59" i="28" s="1"/>
  <c r="D58" i="28"/>
  <c r="B59" i="28"/>
  <c r="F66" i="25"/>
  <c r="A67" i="25"/>
  <c r="A63" i="20"/>
  <c r="M62" i="20"/>
  <c r="B35" i="20"/>
  <c r="D36" i="23" s="1"/>
  <c r="I35" i="20"/>
  <c r="J35" i="20" s="1"/>
  <c r="K35" i="20" s="1"/>
  <c r="L35" i="20" s="1"/>
  <c r="J34" i="20"/>
  <c r="K34" i="20" s="1"/>
  <c r="L34" i="20" s="1"/>
  <c r="D60" i="19"/>
  <c r="C62" i="23" s="1"/>
  <c r="E61" i="19"/>
  <c r="G60" i="19"/>
  <c r="F61" i="19" s="1"/>
  <c r="C63" i="19"/>
  <c r="B63" i="19" s="1"/>
  <c r="B65" i="23" s="1"/>
  <c r="A64" i="19"/>
  <c r="A58" i="15"/>
  <c r="B58" i="15"/>
  <c r="C58" i="15"/>
  <c r="A59" i="15" a="1"/>
  <c r="C67" i="51" l="1"/>
  <c r="B68" i="51" s="1"/>
  <c r="E67" i="51"/>
  <c r="D68" i="51" s="1"/>
  <c r="A116" i="50"/>
  <c r="B115" i="50"/>
  <c r="B58" i="44"/>
  <c r="D58" i="44" s="1"/>
  <c r="B58" i="43"/>
  <c r="I58" i="43" s="1"/>
  <c r="B58" i="42"/>
  <c r="C66" i="41"/>
  <c r="C31" i="44"/>
  <c r="C31" i="43"/>
  <c r="C31" i="42"/>
  <c r="D39" i="41" a="1"/>
  <c r="B43" i="40"/>
  <c r="F16" i="36"/>
  <c r="G16" i="36"/>
  <c r="E16" i="36"/>
  <c r="E59" i="28"/>
  <c r="C60" i="28"/>
  <c r="D59" i="28"/>
  <c r="B60" i="28" s="1"/>
  <c r="F67" i="25"/>
  <c r="A68" i="25"/>
  <c r="A64" i="20"/>
  <c r="M63" i="20"/>
  <c r="H35" i="20"/>
  <c r="D61" i="19"/>
  <c r="C63" i="23" s="1"/>
  <c r="E62" i="19"/>
  <c r="G61" i="19"/>
  <c r="F62" i="19" s="1"/>
  <c r="A65" i="19"/>
  <c r="C64" i="19"/>
  <c r="B64" i="19" s="1"/>
  <c r="B66" i="23" s="1"/>
  <c r="A59" i="15"/>
  <c r="B59" i="15"/>
  <c r="C59" i="15"/>
  <c r="A60" i="15" a="1"/>
  <c r="C68" i="51" l="1"/>
  <c r="B69" i="51" s="1"/>
  <c r="E68" i="51"/>
  <c r="D69" i="51" s="1"/>
  <c r="A117" i="50"/>
  <c r="B116" i="50"/>
  <c r="B59" i="43"/>
  <c r="I59" i="43" s="1"/>
  <c r="B59" i="44"/>
  <c r="D59" i="44" s="1"/>
  <c r="B59" i="42"/>
  <c r="C67" i="41"/>
  <c r="J31" i="43"/>
  <c r="E30" i="43"/>
  <c r="F29" i="43" s="1"/>
  <c r="H29" i="43" s="1"/>
  <c r="F39" i="41"/>
  <c r="D39" i="41"/>
  <c r="E39" i="41"/>
  <c r="F43" i="40"/>
  <c r="G43" i="40" s="1"/>
  <c r="I43" i="40" s="1"/>
  <c r="C43" i="40"/>
  <c r="D43" i="40" s="1"/>
  <c r="E43" i="40" s="1"/>
  <c r="H16" i="36" a="1"/>
  <c r="D60" i="28"/>
  <c r="B61" i="28" s="1"/>
  <c r="E60" i="28"/>
  <c r="C61" i="28"/>
  <c r="A69" i="25"/>
  <c r="F68" i="25"/>
  <c r="M64" i="20"/>
  <c r="A65" i="20"/>
  <c r="D35" i="20"/>
  <c r="E35" i="20" s="1"/>
  <c r="F35" i="20" s="1"/>
  <c r="G35" i="20" s="1"/>
  <c r="H36" i="20"/>
  <c r="D62" i="19"/>
  <c r="C64" i="23" s="1"/>
  <c r="E63" i="19"/>
  <c r="G62" i="19"/>
  <c r="F63" i="19" s="1"/>
  <c r="A66" i="19"/>
  <c r="C65" i="19"/>
  <c r="B65" i="19" s="1"/>
  <c r="B67" i="23" s="1"/>
  <c r="A60" i="15"/>
  <c r="B60" i="15"/>
  <c r="C60" i="15"/>
  <c r="A61" i="15" a="1"/>
  <c r="E69" i="51" l="1"/>
  <c r="D70" i="51" s="1"/>
  <c r="C69" i="51"/>
  <c r="B70" i="51" s="1"/>
  <c r="A118" i="50"/>
  <c r="B117" i="50"/>
  <c r="B60" i="44"/>
  <c r="D60" i="44" s="1"/>
  <c r="B60" i="43"/>
  <c r="I60" i="43" s="1"/>
  <c r="B60" i="42"/>
  <c r="C68" i="41"/>
  <c r="C32" i="43"/>
  <c r="C32" i="44"/>
  <c r="D40" i="41" a="1"/>
  <c r="C32" i="42"/>
  <c r="B44" i="40"/>
  <c r="F44" i="40" s="1"/>
  <c r="G44" i="40" s="1"/>
  <c r="I44" i="40" s="1"/>
  <c r="I16" i="36"/>
  <c r="H16" i="36"/>
  <c r="J16" i="36"/>
  <c r="D61" i="28"/>
  <c r="B62" i="28"/>
  <c r="E61" i="28"/>
  <c r="C62" i="28"/>
  <c r="F69" i="25"/>
  <c r="A70" i="25"/>
  <c r="M65" i="20"/>
  <c r="A66" i="20"/>
  <c r="C36" i="20"/>
  <c r="D36" i="20"/>
  <c r="E36" i="20" s="1"/>
  <c r="F36" i="20" s="1"/>
  <c r="G36" i="20" s="1"/>
  <c r="G63" i="19"/>
  <c r="F64" i="19" s="1"/>
  <c r="D63" i="19"/>
  <c r="C65" i="23" s="1"/>
  <c r="E64" i="19"/>
  <c r="A67" i="19"/>
  <c r="C66" i="19"/>
  <c r="B66" i="19" s="1"/>
  <c r="B68" i="23" s="1"/>
  <c r="A61" i="15"/>
  <c r="B61" i="15"/>
  <c r="C61" i="15"/>
  <c r="A62" i="15" a="1"/>
  <c r="B71" i="51" l="1"/>
  <c r="E70" i="51"/>
  <c r="D71" i="51" s="1"/>
  <c r="C70" i="51"/>
  <c r="A119" i="50"/>
  <c r="B118" i="50"/>
  <c r="C44" i="40"/>
  <c r="D44" i="40" s="1"/>
  <c r="E44" i="40" s="1"/>
  <c r="B45" i="40" s="1"/>
  <c r="D40" i="41"/>
  <c r="E40" i="41"/>
  <c r="F40" i="41"/>
  <c r="B61" i="43"/>
  <c r="I61" i="43" s="1"/>
  <c r="B61" i="44"/>
  <c r="D61" i="44" s="1"/>
  <c r="B61" i="42"/>
  <c r="C69" i="41"/>
  <c r="E31" i="43"/>
  <c r="F30" i="43" s="1"/>
  <c r="H30" i="43" s="1"/>
  <c r="J32" i="43"/>
  <c r="K16" i="36" a="1"/>
  <c r="D62" i="28"/>
  <c r="B63" i="28"/>
  <c r="E62" i="28"/>
  <c r="C63" i="28" s="1"/>
  <c r="F70" i="25"/>
  <c r="A71" i="25"/>
  <c r="A67" i="20"/>
  <c r="M66" i="20"/>
  <c r="B36" i="20"/>
  <c r="D37" i="23" s="1"/>
  <c r="I36" i="20"/>
  <c r="J36" i="20" s="1"/>
  <c r="K36" i="20" s="1"/>
  <c r="L36" i="20" s="1"/>
  <c r="C37" i="20"/>
  <c r="D64" i="19"/>
  <c r="C66" i="23" s="1"/>
  <c r="E65" i="19"/>
  <c r="G64" i="19"/>
  <c r="F65" i="19" s="1"/>
  <c r="C67" i="19"/>
  <c r="B67" i="19" s="1"/>
  <c r="B69" i="23" s="1"/>
  <c r="A68" i="19"/>
  <c r="A62" i="15"/>
  <c r="B62" i="15"/>
  <c r="C62" i="15"/>
  <c r="A63" i="15" a="1"/>
  <c r="C71" i="51" l="1"/>
  <c r="B72" i="51" s="1"/>
  <c r="E71" i="51"/>
  <c r="D72" i="51" s="1"/>
  <c r="A120" i="50"/>
  <c r="B119" i="50"/>
  <c r="B62" i="44"/>
  <c r="D62" i="44" s="1"/>
  <c r="B62" i="43"/>
  <c r="I62" i="43" s="1"/>
  <c r="B62" i="42"/>
  <c r="C70" i="41"/>
  <c r="C33" i="44"/>
  <c r="C33" i="43"/>
  <c r="D41" i="41" a="1"/>
  <c r="C33" i="42"/>
  <c r="F45" i="40"/>
  <c r="G45" i="40" s="1"/>
  <c r="I45" i="40" s="1"/>
  <c r="C45" i="40"/>
  <c r="D45" i="40" s="1"/>
  <c r="E45" i="40" s="1"/>
  <c r="L16" i="36"/>
  <c r="M16" i="36"/>
  <c r="K16" i="36"/>
  <c r="E63" i="28"/>
  <c r="C64" i="28" s="1"/>
  <c r="D63" i="28"/>
  <c r="B64" i="28" s="1"/>
  <c r="F71" i="25"/>
  <c r="A72" i="25"/>
  <c r="A68" i="20"/>
  <c r="M67" i="20"/>
  <c r="I37" i="20"/>
  <c r="J37" i="20" s="1"/>
  <c r="K37" i="20" s="1"/>
  <c r="L37" i="20" s="1"/>
  <c r="B37" i="20"/>
  <c r="D38" i="23" s="1"/>
  <c r="H37" i="20"/>
  <c r="D65" i="19"/>
  <c r="C67" i="23" s="1"/>
  <c r="E66" i="19"/>
  <c r="G65" i="19"/>
  <c r="F66" i="19" s="1"/>
  <c r="A69" i="19"/>
  <c r="C68" i="19"/>
  <c r="B68" i="19" s="1"/>
  <c r="B70" i="23" s="1"/>
  <c r="A63" i="15"/>
  <c r="B63" i="15"/>
  <c r="C63" i="15"/>
  <c r="A64" i="15" a="1"/>
  <c r="C72" i="51" l="1"/>
  <c r="E72" i="51"/>
  <c r="D73" i="51" s="1"/>
  <c r="B73" i="51"/>
  <c r="A121" i="50"/>
  <c r="B120" i="50"/>
  <c r="J33" i="43"/>
  <c r="E32" i="43"/>
  <c r="F31" i="43" s="1"/>
  <c r="H31" i="43" s="1"/>
  <c r="B63" i="44"/>
  <c r="D63" i="44" s="1"/>
  <c r="B63" i="43"/>
  <c r="I63" i="43" s="1"/>
  <c r="C71" i="41"/>
  <c r="B63" i="42"/>
  <c r="F41" i="41"/>
  <c r="E41" i="41"/>
  <c r="D41" i="41"/>
  <c r="B46" i="40"/>
  <c r="N16" i="36" a="1"/>
  <c r="D64" i="28"/>
  <c r="B65" i="28" s="1"/>
  <c r="E64" i="28"/>
  <c r="C65" i="28"/>
  <c r="F72" i="25"/>
  <c r="A73" i="25"/>
  <c r="A69" i="20"/>
  <c r="M68" i="20"/>
  <c r="D37" i="20"/>
  <c r="E37" i="20"/>
  <c r="F37" i="20" s="1"/>
  <c r="G37" i="20" s="1"/>
  <c r="H38" i="20"/>
  <c r="D66" i="19"/>
  <c r="C68" i="23" s="1"/>
  <c r="E67" i="19"/>
  <c r="G66" i="19"/>
  <c r="F67" i="19" s="1"/>
  <c r="A70" i="19"/>
  <c r="C69" i="19"/>
  <c r="B69" i="19" s="1"/>
  <c r="B71" i="23" s="1"/>
  <c r="A64" i="15"/>
  <c r="B64" i="15"/>
  <c r="C64" i="15"/>
  <c r="A65" i="15" a="1"/>
  <c r="E73" i="51" l="1"/>
  <c r="D74" i="51" s="1"/>
  <c r="C73" i="51"/>
  <c r="B74" i="51" s="1"/>
  <c r="A122" i="50"/>
  <c r="B121" i="50"/>
  <c r="C34" i="43"/>
  <c r="C34" i="44"/>
  <c r="C34" i="42"/>
  <c r="D42" i="41" a="1"/>
  <c r="B64" i="44"/>
  <c r="D64" i="44" s="1"/>
  <c r="B64" i="43"/>
  <c r="I64" i="43" s="1"/>
  <c r="B64" i="42"/>
  <c r="C72" i="41"/>
  <c r="F46" i="40"/>
  <c r="G46" i="40" s="1"/>
  <c r="I46" i="40" s="1"/>
  <c r="C46" i="40"/>
  <c r="D46" i="40" s="1"/>
  <c r="E46" i="40" s="1"/>
  <c r="O16" i="36"/>
  <c r="N16" i="36"/>
  <c r="B17" i="36" s="1" a="1"/>
  <c r="P16" i="36"/>
  <c r="D65" i="28"/>
  <c r="B66" i="28" s="1"/>
  <c r="E65" i="28"/>
  <c r="C66" i="28"/>
  <c r="F73" i="25"/>
  <c r="A74" i="25"/>
  <c r="M69" i="20"/>
  <c r="A70" i="20"/>
  <c r="D38" i="20"/>
  <c r="E38" i="20" s="1"/>
  <c r="F38" i="20" s="1"/>
  <c r="G38" i="20" s="1"/>
  <c r="C38" i="20"/>
  <c r="G67" i="19"/>
  <c r="F68" i="19" s="1"/>
  <c r="D67" i="19"/>
  <c r="C69" i="23" s="1"/>
  <c r="E68" i="19"/>
  <c r="A71" i="19"/>
  <c r="C70" i="19"/>
  <c r="B70" i="19" s="1"/>
  <c r="B72" i="23" s="1"/>
  <c r="A65" i="15"/>
  <c r="B65" i="15"/>
  <c r="C65" i="15"/>
  <c r="A66" i="15" a="1"/>
  <c r="E74" i="51" l="1"/>
  <c r="D75" i="51"/>
  <c r="C74" i="51"/>
  <c r="B75" i="51" s="1"/>
  <c r="A123" i="50"/>
  <c r="B122" i="50"/>
  <c r="D42" i="41"/>
  <c r="E42" i="41"/>
  <c r="F42" i="41"/>
  <c r="B65" i="44"/>
  <c r="D65" i="44" s="1"/>
  <c r="B65" i="43"/>
  <c r="I65" i="43" s="1"/>
  <c r="C73" i="41"/>
  <c r="B65" i="42"/>
  <c r="E33" i="43"/>
  <c r="F32" i="43" s="1"/>
  <c r="H32" i="43" s="1"/>
  <c r="J34" i="43"/>
  <c r="B47" i="40"/>
  <c r="B17" i="36"/>
  <c r="D17" i="36"/>
  <c r="C17" i="36"/>
  <c r="D66" i="28"/>
  <c r="B67" i="28"/>
  <c r="E66" i="28"/>
  <c r="C67" i="28" s="1"/>
  <c r="A75" i="25"/>
  <c r="F74" i="25"/>
  <c r="M70" i="20"/>
  <c r="A71" i="20"/>
  <c r="C39" i="20"/>
  <c r="I38" i="20"/>
  <c r="J38" i="20" s="1"/>
  <c r="K38" i="20" s="1"/>
  <c r="L38" i="20" s="1"/>
  <c r="B38" i="20"/>
  <c r="D39" i="23" s="1"/>
  <c r="D68" i="19"/>
  <c r="C70" i="23" s="1"/>
  <c r="E69" i="19"/>
  <c r="G68" i="19"/>
  <c r="F69" i="19" s="1"/>
  <c r="C71" i="19"/>
  <c r="B71" i="19" s="1"/>
  <c r="B73" i="23" s="1"/>
  <c r="A72" i="19"/>
  <c r="A66" i="15"/>
  <c r="B66" i="15"/>
  <c r="C66" i="15"/>
  <c r="A67" i="15" a="1"/>
  <c r="C75" i="51" l="1"/>
  <c r="B76" i="51" s="1"/>
  <c r="E75" i="51"/>
  <c r="D76" i="51" s="1"/>
  <c r="A124" i="50"/>
  <c r="B123" i="50"/>
  <c r="B66" i="44"/>
  <c r="D66" i="44" s="1"/>
  <c r="B66" i="43"/>
  <c r="I66" i="43" s="1"/>
  <c r="B66" i="42"/>
  <c r="C74" i="41"/>
  <c r="C35" i="44"/>
  <c r="C35" i="43"/>
  <c r="C35" i="42"/>
  <c r="D43" i="41" a="1"/>
  <c r="F47" i="40"/>
  <c r="G47" i="40" s="1"/>
  <c r="I47" i="40" s="1"/>
  <c r="C47" i="40"/>
  <c r="D47" i="40" s="1"/>
  <c r="E47" i="40" s="1"/>
  <c r="E17" i="36" a="1"/>
  <c r="E67" i="28"/>
  <c r="C68" i="28" s="1"/>
  <c r="D67" i="28"/>
  <c r="B68" i="28" s="1"/>
  <c r="F75" i="25"/>
  <c r="A76" i="25"/>
  <c r="A72" i="20"/>
  <c r="M71" i="20"/>
  <c r="B39" i="20"/>
  <c r="D40" i="23" s="1"/>
  <c r="I39" i="20"/>
  <c r="J39" i="20" s="1"/>
  <c r="K39" i="20" s="1"/>
  <c r="L39" i="20" s="1"/>
  <c r="H39" i="20"/>
  <c r="D69" i="19"/>
  <c r="C71" i="23" s="1"/>
  <c r="E70" i="19"/>
  <c r="G69" i="19"/>
  <c r="F70" i="19" s="1"/>
  <c r="A73" i="19"/>
  <c r="C72" i="19"/>
  <c r="B72" i="19" s="1"/>
  <c r="B74" i="23" s="1"/>
  <c r="A67" i="15"/>
  <c r="B67" i="15"/>
  <c r="C67" i="15"/>
  <c r="A68" i="15" a="1"/>
  <c r="C76" i="51" l="1"/>
  <c r="E76" i="51"/>
  <c r="D77" i="51" s="1"/>
  <c r="B77" i="51"/>
  <c r="A125" i="50"/>
  <c r="B124" i="50"/>
  <c r="F43" i="41"/>
  <c r="D43" i="41"/>
  <c r="E43" i="41"/>
  <c r="J35" i="43"/>
  <c r="E34" i="43"/>
  <c r="F33" i="43" s="1"/>
  <c r="H33" i="43" s="1"/>
  <c r="B67" i="44"/>
  <c r="D67" i="44" s="1"/>
  <c r="B67" i="43"/>
  <c r="I67" i="43" s="1"/>
  <c r="C75" i="41"/>
  <c r="B67" i="42"/>
  <c r="B48" i="40"/>
  <c r="E17" i="36"/>
  <c r="F17" i="36"/>
  <c r="G17" i="36"/>
  <c r="B69" i="28"/>
  <c r="D68" i="28"/>
  <c r="E68" i="28"/>
  <c r="C69" i="28" s="1"/>
  <c r="A77" i="25"/>
  <c r="F76" i="25"/>
  <c r="M72" i="20"/>
  <c r="A73" i="20"/>
  <c r="D39" i="20"/>
  <c r="E39" i="20" s="1"/>
  <c r="F39" i="20" s="1"/>
  <c r="G39" i="20" s="1"/>
  <c r="H40" i="20"/>
  <c r="D70" i="19"/>
  <c r="C72" i="23" s="1"/>
  <c r="E71" i="19"/>
  <c r="G70" i="19"/>
  <c r="F71" i="19" s="1"/>
  <c r="A74" i="19"/>
  <c r="C73" i="19"/>
  <c r="B73" i="19" s="1"/>
  <c r="B75" i="23" s="1"/>
  <c r="A68" i="15"/>
  <c r="B68" i="15"/>
  <c r="C68" i="15"/>
  <c r="A69" i="15" a="1"/>
  <c r="E77" i="51" l="1"/>
  <c r="D78" i="51"/>
  <c r="C77" i="51"/>
  <c r="B78" i="51" s="1"/>
  <c r="A126" i="50"/>
  <c r="B125" i="50"/>
  <c r="B68" i="44"/>
  <c r="D68" i="44" s="1"/>
  <c r="B68" i="43"/>
  <c r="I68" i="43" s="1"/>
  <c r="C76" i="41"/>
  <c r="B68" i="42"/>
  <c r="C36" i="44"/>
  <c r="C36" i="43"/>
  <c r="C36" i="42"/>
  <c r="D44" i="41" a="1"/>
  <c r="F48" i="40"/>
  <c r="G48" i="40" s="1"/>
  <c r="I48" i="40" s="1"/>
  <c r="C48" i="40"/>
  <c r="D48" i="40" s="1"/>
  <c r="E48" i="40" s="1"/>
  <c r="H17" i="36" a="1"/>
  <c r="E69" i="28"/>
  <c r="C70" i="28" s="1"/>
  <c r="D69" i="28"/>
  <c r="B70" i="28" s="1"/>
  <c r="F77" i="25"/>
  <c r="A78" i="25"/>
  <c r="M73" i="20"/>
  <c r="A74" i="20"/>
  <c r="D40" i="20"/>
  <c r="E40" i="20" s="1"/>
  <c r="F40" i="20" s="1"/>
  <c r="G40" i="20" s="1"/>
  <c r="C40" i="20"/>
  <c r="G71" i="19"/>
  <c r="F72" i="19" s="1"/>
  <c r="E72" i="19"/>
  <c r="D71" i="19"/>
  <c r="C73" i="23" s="1"/>
  <c r="A75" i="19"/>
  <c r="C74" i="19"/>
  <c r="B74" i="19" s="1"/>
  <c r="B76" i="23" s="1"/>
  <c r="A69" i="15"/>
  <c r="B69" i="15"/>
  <c r="C69" i="15"/>
  <c r="A70" i="15" a="1"/>
  <c r="E78" i="51" l="1"/>
  <c r="D79" i="51"/>
  <c r="C78" i="51"/>
  <c r="B79" i="51" s="1"/>
  <c r="A127" i="50"/>
  <c r="B126" i="50"/>
  <c r="B69" i="43"/>
  <c r="I69" i="43" s="1"/>
  <c r="B69" i="44"/>
  <c r="D69" i="44" s="1"/>
  <c r="C77" i="41"/>
  <c r="B69" i="42"/>
  <c r="E35" i="43"/>
  <c r="F34" i="43" s="1"/>
  <c r="H34" i="43" s="1"/>
  <c r="J36" i="43"/>
  <c r="D44" i="41"/>
  <c r="E44" i="41"/>
  <c r="F44" i="41"/>
  <c r="B49" i="40"/>
  <c r="H17" i="36"/>
  <c r="I17" i="36"/>
  <c r="J17" i="36"/>
  <c r="C71" i="28"/>
  <c r="E70" i="28"/>
  <c r="D70" i="28"/>
  <c r="B71" i="28"/>
  <c r="F78" i="25"/>
  <c r="A79" i="25"/>
  <c r="A75" i="20"/>
  <c r="M74" i="20"/>
  <c r="I40" i="20"/>
  <c r="J40" i="20" s="1"/>
  <c r="K40" i="20" s="1"/>
  <c r="L40" i="20" s="1"/>
  <c r="B40" i="20"/>
  <c r="D41" i="23" s="1"/>
  <c r="C41" i="20"/>
  <c r="D72" i="19"/>
  <c r="C74" i="23" s="1"/>
  <c r="E73" i="19"/>
  <c r="G72" i="19"/>
  <c r="F73" i="19" s="1"/>
  <c r="C75" i="19"/>
  <c r="B75" i="19" s="1"/>
  <c r="B77" i="23" s="1"/>
  <c r="A76" i="19"/>
  <c r="A70" i="15"/>
  <c r="B70" i="15"/>
  <c r="C70" i="15"/>
  <c r="A71" i="15" a="1"/>
  <c r="C79" i="51" l="1"/>
  <c r="B80" i="51" s="1"/>
  <c r="E79" i="51"/>
  <c r="D80" i="51" s="1"/>
  <c r="A128" i="50"/>
  <c r="B127" i="50"/>
  <c r="C37" i="44"/>
  <c r="C37" i="43"/>
  <c r="D45" i="41" a="1"/>
  <c r="C37" i="42"/>
  <c r="B70" i="44"/>
  <c r="D70" i="44" s="1"/>
  <c r="B70" i="43"/>
  <c r="I70" i="43" s="1"/>
  <c r="B70" i="42"/>
  <c r="C78" i="41"/>
  <c r="F49" i="40"/>
  <c r="G49" i="40" s="1"/>
  <c r="I49" i="40" s="1"/>
  <c r="C49" i="40"/>
  <c r="D49" i="40" s="1"/>
  <c r="E49" i="40" s="1"/>
  <c r="K17" i="36" a="1"/>
  <c r="D71" i="28"/>
  <c r="B72" i="28" s="1"/>
  <c r="E71" i="28"/>
  <c r="C72" i="28"/>
  <c r="F79" i="25"/>
  <c r="A80" i="25"/>
  <c r="A76" i="20"/>
  <c r="M75" i="20"/>
  <c r="I41" i="20"/>
  <c r="J41" i="20" s="1"/>
  <c r="K41" i="20" s="1"/>
  <c r="L41" i="20" s="1"/>
  <c r="B41" i="20"/>
  <c r="D42" i="23" s="1"/>
  <c r="H41" i="20"/>
  <c r="D73" i="19"/>
  <c r="C75" i="23" s="1"/>
  <c r="E74" i="19"/>
  <c r="G73" i="19"/>
  <c r="F74" i="19" s="1"/>
  <c r="A77" i="19"/>
  <c r="C76" i="19"/>
  <c r="B76" i="19" s="1"/>
  <c r="B78" i="23" s="1"/>
  <c r="A71" i="15"/>
  <c r="B71" i="15"/>
  <c r="C71" i="15"/>
  <c r="A72" i="15" a="1"/>
  <c r="C80" i="51" l="1"/>
  <c r="B81" i="51" s="1"/>
  <c r="E80" i="51"/>
  <c r="D81" i="51" s="1"/>
  <c r="A129" i="50"/>
  <c r="B128" i="50"/>
  <c r="J37" i="43"/>
  <c r="E36" i="43"/>
  <c r="F35" i="43" s="1"/>
  <c r="H35" i="43" s="1"/>
  <c r="B71" i="44"/>
  <c r="D71" i="44" s="1"/>
  <c r="B71" i="43"/>
  <c r="I71" i="43" s="1"/>
  <c r="C79" i="41"/>
  <c r="B71" i="42"/>
  <c r="F45" i="41"/>
  <c r="E45" i="41"/>
  <c r="D45" i="41"/>
  <c r="B50" i="40"/>
  <c r="K17" i="36"/>
  <c r="M17" i="36"/>
  <c r="L17" i="36"/>
  <c r="D72" i="28"/>
  <c r="B73" i="28"/>
  <c r="E72" i="28"/>
  <c r="C73" i="28" s="1"/>
  <c r="A81" i="25"/>
  <c r="F80" i="25"/>
  <c r="A77" i="20"/>
  <c r="M76" i="20"/>
  <c r="D41" i="20"/>
  <c r="E41" i="20" s="1"/>
  <c r="F41" i="20" s="1"/>
  <c r="G41" i="20" s="1"/>
  <c r="H42" i="20"/>
  <c r="D74" i="19"/>
  <c r="C76" i="23" s="1"/>
  <c r="E75" i="19"/>
  <c r="G74" i="19"/>
  <c r="F75" i="19" s="1"/>
  <c r="A78" i="19"/>
  <c r="C77" i="19"/>
  <c r="B77" i="19" s="1"/>
  <c r="B79" i="23" s="1"/>
  <c r="A72" i="15"/>
  <c r="B72" i="15"/>
  <c r="C72" i="15"/>
  <c r="A73" i="15" a="1"/>
  <c r="E81" i="51" l="1"/>
  <c r="D82" i="51" s="1"/>
  <c r="C81" i="51"/>
  <c r="B82" i="51" s="1"/>
  <c r="A130" i="50"/>
  <c r="B129" i="50"/>
  <c r="C38" i="44"/>
  <c r="C38" i="43"/>
  <c r="C38" i="42"/>
  <c r="D46" i="41" a="1"/>
  <c r="B72" i="44"/>
  <c r="D72" i="44" s="1"/>
  <c r="B72" i="43"/>
  <c r="I72" i="43" s="1"/>
  <c r="B72" i="42"/>
  <c r="C80" i="41"/>
  <c r="F50" i="40"/>
  <c r="G50" i="40" s="1"/>
  <c r="I50" i="40" s="1"/>
  <c r="C50" i="40"/>
  <c r="D50" i="40" s="1"/>
  <c r="E50" i="40" s="1"/>
  <c r="N17" i="36" a="1"/>
  <c r="E73" i="28"/>
  <c r="C74" i="28" s="1"/>
  <c r="D73" i="28"/>
  <c r="B74" i="28"/>
  <c r="F81" i="25"/>
  <c r="A82" i="25"/>
  <c r="A78" i="20"/>
  <c r="M77" i="20"/>
  <c r="D42" i="20"/>
  <c r="E42" i="20" s="1"/>
  <c r="F42" i="20" s="1"/>
  <c r="G42" i="20" s="1"/>
  <c r="C42" i="20"/>
  <c r="G75" i="19"/>
  <c r="F76" i="19" s="1"/>
  <c r="E76" i="19"/>
  <c r="D75" i="19"/>
  <c r="C77" i="23" s="1"/>
  <c r="A79" i="19"/>
  <c r="C78" i="19"/>
  <c r="B78" i="19" s="1"/>
  <c r="B80" i="23" s="1"/>
  <c r="A73" i="15"/>
  <c r="B73" i="15"/>
  <c r="C73" i="15"/>
  <c r="A74" i="15" a="1"/>
  <c r="E82" i="51" l="1"/>
  <c r="D83" i="51" s="1"/>
  <c r="C82" i="51"/>
  <c r="B83" i="51" s="1"/>
  <c r="A131" i="50"/>
  <c r="B130" i="50"/>
  <c r="B73" i="44"/>
  <c r="D73" i="44" s="1"/>
  <c r="B73" i="43"/>
  <c r="I73" i="43" s="1"/>
  <c r="C81" i="41"/>
  <c r="B73" i="42"/>
  <c r="E37" i="43"/>
  <c r="F36" i="43" s="1"/>
  <c r="H36" i="43" s="1"/>
  <c r="J38" i="43"/>
  <c r="D46" i="41"/>
  <c r="E46" i="41"/>
  <c r="F46" i="41"/>
  <c r="B51" i="40"/>
  <c r="N17" i="36"/>
  <c r="B18" i="36" s="1" a="1"/>
  <c r="O17" i="36"/>
  <c r="P17" i="36"/>
  <c r="E74" i="28"/>
  <c r="C75" i="28" s="1"/>
  <c r="D74" i="28"/>
  <c r="B75" i="28"/>
  <c r="F82" i="25"/>
  <c r="A83" i="25"/>
  <c r="A79" i="20"/>
  <c r="M78" i="20"/>
  <c r="C43" i="20"/>
  <c r="I42" i="20"/>
  <c r="J42" i="20" s="1"/>
  <c r="K42" i="20" s="1"/>
  <c r="L42" i="20" s="1"/>
  <c r="B42" i="20"/>
  <c r="D43" i="23" s="1"/>
  <c r="D76" i="19"/>
  <c r="C78" i="23" s="1"/>
  <c r="E77" i="19"/>
  <c r="G76" i="19"/>
  <c r="F77" i="19" s="1"/>
  <c r="C79" i="19"/>
  <c r="B79" i="19" s="1"/>
  <c r="B81" i="23" s="1"/>
  <c r="A80" i="19"/>
  <c r="A74" i="15"/>
  <c r="B74" i="15"/>
  <c r="C74" i="15"/>
  <c r="A75" i="15" a="1"/>
  <c r="C83" i="51" l="1"/>
  <c r="B84" i="51" s="1"/>
  <c r="D84" i="51"/>
  <c r="E83" i="51"/>
  <c r="A132" i="50"/>
  <c r="B131" i="50"/>
  <c r="B74" i="44"/>
  <c r="D74" i="44" s="1"/>
  <c r="B74" i="43"/>
  <c r="I74" i="43" s="1"/>
  <c r="B74" i="42"/>
  <c r="C82" i="41"/>
  <c r="C39" i="44"/>
  <c r="C39" i="43"/>
  <c r="C39" i="42"/>
  <c r="D47" i="41" a="1"/>
  <c r="F51" i="40"/>
  <c r="G51" i="40" s="1"/>
  <c r="I51" i="40" s="1"/>
  <c r="C51" i="40"/>
  <c r="D51" i="40" s="1"/>
  <c r="E51" i="40" s="1"/>
  <c r="D18" i="36"/>
  <c r="C18" i="36"/>
  <c r="B18" i="36"/>
  <c r="C76" i="28"/>
  <c r="E75" i="28"/>
  <c r="D75" i="28"/>
  <c r="B76" i="28"/>
  <c r="F83" i="25"/>
  <c r="A84" i="25"/>
  <c r="M79" i="20"/>
  <c r="A80" i="20"/>
  <c r="B43" i="20"/>
  <c r="D44" i="23" s="1"/>
  <c r="I43" i="20"/>
  <c r="J43" i="20" s="1"/>
  <c r="K43" i="20" s="1"/>
  <c r="L43" i="20" s="1"/>
  <c r="H43" i="20"/>
  <c r="D77" i="19"/>
  <c r="C79" i="23" s="1"/>
  <c r="E78" i="19"/>
  <c r="G77" i="19"/>
  <c r="F78" i="19" s="1"/>
  <c r="A81" i="19"/>
  <c r="C80" i="19"/>
  <c r="B80" i="19" s="1"/>
  <c r="B82" i="23" s="1"/>
  <c r="A75" i="15"/>
  <c r="B75" i="15"/>
  <c r="C75" i="15"/>
  <c r="A76" i="15" a="1"/>
  <c r="C84" i="51" l="1"/>
  <c r="B85" i="51" s="1"/>
  <c r="E84" i="51"/>
  <c r="D85" i="51" s="1"/>
  <c r="A133" i="50"/>
  <c r="B132" i="50"/>
  <c r="B75" i="43"/>
  <c r="I75" i="43" s="1"/>
  <c r="B75" i="44"/>
  <c r="D75" i="44" s="1"/>
  <c r="B75" i="42"/>
  <c r="C83" i="41"/>
  <c r="J39" i="43"/>
  <c r="E38" i="43"/>
  <c r="F37" i="43" s="1"/>
  <c r="H37" i="43" s="1"/>
  <c r="F47" i="41"/>
  <c r="D47" i="41"/>
  <c r="E47" i="41"/>
  <c r="B52" i="40"/>
  <c r="E18" i="36" a="1"/>
  <c r="D76" i="28"/>
  <c r="B77" i="28" s="1"/>
  <c r="E76" i="28"/>
  <c r="C77" i="28"/>
  <c r="A85" i="25"/>
  <c r="F84" i="25"/>
  <c r="M80" i="20"/>
  <c r="A81" i="20"/>
  <c r="D43" i="20"/>
  <c r="E43" i="20" s="1"/>
  <c r="F43" i="20" s="1"/>
  <c r="G43" i="20" s="1"/>
  <c r="H44" i="20"/>
  <c r="D78" i="19"/>
  <c r="C80" i="23" s="1"/>
  <c r="E79" i="19"/>
  <c r="G78" i="19"/>
  <c r="F79" i="19" s="1"/>
  <c r="A82" i="19"/>
  <c r="C81" i="19"/>
  <c r="B81" i="19" s="1"/>
  <c r="B83" i="23" s="1"/>
  <c r="A76" i="15"/>
  <c r="B76" i="15"/>
  <c r="C76" i="15"/>
  <c r="A77" i="15" a="1"/>
  <c r="E85" i="51" l="1"/>
  <c r="D86" i="51" s="1"/>
  <c r="C85" i="51"/>
  <c r="B86" i="51"/>
  <c r="A134" i="50"/>
  <c r="B133" i="50"/>
  <c r="C40" i="44"/>
  <c r="C40" i="43"/>
  <c r="C40" i="42"/>
  <c r="D48" i="41" a="1"/>
  <c r="B76" i="44"/>
  <c r="D76" i="44" s="1"/>
  <c r="B76" i="43"/>
  <c r="I76" i="43" s="1"/>
  <c r="B76" i="42"/>
  <c r="C84" i="41"/>
  <c r="F52" i="40"/>
  <c r="G52" i="40" s="1"/>
  <c r="I52" i="40" s="1"/>
  <c r="C52" i="40"/>
  <c r="D52" i="40" s="1"/>
  <c r="E52" i="40" s="1"/>
  <c r="E18" i="36"/>
  <c r="G18" i="36"/>
  <c r="F18" i="36"/>
  <c r="D77" i="28"/>
  <c r="B78" i="28" s="1"/>
  <c r="E77" i="28"/>
  <c r="C78" i="28" s="1"/>
  <c r="F85" i="25"/>
  <c r="A86" i="25"/>
  <c r="M81" i="20"/>
  <c r="A82" i="20"/>
  <c r="D44" i="20"/>
  <c r="E44" i="20" s="1"/>
  <c r="F44" i="20" s="1"/>
  <c r="G44" i="20" s="1"/>
  <c r="C44" i="20"/>
  <c r="G79" i="19"/>
  <c r="F80" i="19" s="1"/>
  <c r="D79" i="19"/>
  <c r="C81" i="23" s="1"/>
  <c r="E80" i="19"/>
  <c r="A83" i="19"/>
  <c r="C82" i="19"/>
  <c r="B82" i="19" s="1"/>
  <c r="B84" i="23" s="1"/>
  <c r="A77" i="15"/>
  <c r="B77" i="15"/>
  <c r="C77" i="15"/>
  <c r="E86" i="51" l="1"/>
  <c r="D87" i="51" s="1"/>
  <c r="C86" i="51"/>
  <c r="B87" i="51" s="1"/>
  <c r="A135" i="50"/>
  <c r="B134" i="50"/>
  <c r="B77" i="43"/>
  <c r="I77" i="43" s="1"/>
  <c r="B77" i="44"/>
  <c r="D77" i="44" s="1"/>
  <c r="B77" i="42"/>
  <c r="C85" i="41"/>
  <c r="E39" i="43"/>
  <c r="F38" i="43" s="1"/>
  <c r="H38" i="43" s="1"/>
  <c r="J40" i="43"/>
  <c r="D48" i="41"/>
  <c r="E48" i="41"/>
  <c r="F48" i="41"/>
  <c r="B53" i="40"/>
  <c r="H18" i="36" a="1"/>
  <c r="E78" i="28"/>
  <c r="C79" i="28" s="1"/>
  <c r="D78" i="28"/>
  <c r="B79" i="28" s="1"/>
  <c r="F86" i="25"/>
  <c r="A87" i="25"/>
  <c r="A83" i="20"/>
  <c r="M82" i="20"/>
  <c r="I44" i="20"/>
  <c r="J44" i="20" s="1"/>
  <c r="K44" i="20" s="1"/>
  <c r="L44" i="20" s="1"/>
  <c r="B44" i="20"/>
  <c r="D45" i="23" s="1"/>
  <c r="C45" i="20"/>
  <c r="D80" i="19"/>
  <c r="C82" i="23" s="1"/>
  <c r="E81" i="19"/>
  <c r="G80" i="19"/>
  <c r="F81" i="19" s="1"/>
  <c r="A84" i="19"/>
  <c r="C83" i="19"/>
  <c r="B83" i="19" s="1"/>
  <c r="B85" i="23" s="1"/>
  <c r="B7" i="13"/>
  <c r="C7" i="13"/>
  <c r="B8" i="13" s="1"/>
  <c r="C8" i="13" s="1"/>
  <c r="D7" i="13"/>
  <c r="I7" i="13"/>
  <c r="A8" i="13"/>
  <c r="I8" i="13"/>
  <c r="A9" i="13"/>
  <c r="I9" i="13"/>
  <c r="A10" i="13"/>
  <c r="A11" i="13" s="1"/>
  <c r="I10" i="13"/>
  <c r="U8" i="9"/>
  <c r="T8" i="9"/>
  <c r="S8" i="9"/>
  <c r="R8" i="9"/>
  <c r="Q8" i="9"/>
  <c r="P8" i="9"/>
  <c r="O8" i="9"/>
  <c r="N8" i="9"/>
  <c r="M8" i="9"/>
  <c r="L8" i="9"/>
  <c r="C87" i="51" l="1"/>
  <c r="B88" i="51" s="1"/>
  <c r="E87" i="51"/>
  <c r="D88" i="51" s="1"/>
  <c r="A136" i="50"/>
  <c r="B135" i="50"/>
  <c r="B78" i="44"/>
  <c r="D78" i="44" s="1"/>
  <c r="B78" i="43"/>
  <c r="I78" i="43" s="1"/>
  <c r="B78" i="42"/>
  <c r="C86" i="41"/>
  <c r="C41" i="43"/>
  <c r="C41" i="44"/>
  <c r="C41" i="42"/>
  <c r="D49" i="41" a="1"/>
  <c r="F53" i="40"/>
  <c r="G53" i="40" s="1"/>
  <c r="I53" i="40" s="1"/>
  <c r="C53" i="40"/>
  <c r="D53" i="40" s="1"/>
  <c r="E53" i="40" s="1"/>
  <c r="I18" i="36"/>
  <c r="J18" i="36"/>
  <c r="H18" i="36"/>
  <c r="D79" i="28"/>
  <c r="B80" i="28" s="1"/>
  <c r="E79" i="28"/>
  <c r="C80" i="28" s="1"/>
  <c r="F87" i="25"/>
  <c r="A88" i="25"/>
  <c r="A84" i="20"/>
  <c r="M83" i="20"/>
  <c r="I45" i="20"/>
  <c r="J45" i="20" s="1"/>
  <c r="K45" i="20" s="1"/>
  <c r="L45" i="20" s="1"/>
  <c r="B45" i="20"/>
  <c r="D46" i="23" s="1"/>
  <c r="H45" i="20"/>
  <c r="D81" i="19"/>
  <c r="C83" i="23" s="1"/>
  <c r="E82" i="19"/>
  <c r="G81" i="19"/>
  <c r="F82" i="19" s="1"/>
  <c r="C84" i="19"/>
  <c r="B84" i="19" s="1"/>
  <c r="B86" i="23" s="1"/>
  <c r="A85" i="19"/>
  <c r="E7" i="13"/>
  <c r="F7" i="13" s="1"/>
  <c r="B9" i="13"/>
  <c r="A12" i="13"/>
  <c r="I11" i="13"/>
  <c r="A9" i="9"/>
  <c r="A99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A13" i="7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C12" i="7"/>
  <c r="B12" i="7"/>
  <c r="C7" i="7"/>
  <c r="E209" i="1"/>
  <c r="D209" i="1"/>
  <c r="C209" i="1"/>
  <c r="B209" i="1"/>
  <c r="E208" i="1"/>
  <c r="D208" i="1"/>
  <c r="C208" i="1"/>
  <c r="B208" i="1"/>
  <c r="E207" i="1"/>
  <c r="D207" i="1"/>
  <c r="C207" i="1"/>
  <c r="B207" i="1"/>
  <c r="E206" i="1"/>
  <c r="D206" i="1"/>
  <c r="C206" i="1"/>
  <c r="B206" i="1"/>
  <c r="E205" i="1"/>
  <c r="D205" i="1"/>
  <c r="C205" i="1"/>
  <c r="B205" i="1"/>
  <c r="E204" i="1"/>
  <c r="D204" i="1"/>
  <c r="C204" i="1"/>
  <c r="B204" i="1"/>
  <c r="E203" i="1"/>
  <c r="D203" i="1"/>
  <c r="C203" i="1"/>
  <c r="B203" i="1"/>
  <c r="E202" i="1"/>
  <c r="D202" i="1"/>
  <c r="C202" i="1"/>
  <c r="B202" i="1"/>
  <c r="E201" i="1"/>
  <c r="D201" i="1"/>
  <c r="C201" i="1"/>
  <c r="B201" i="1"/>
  <c r="E200" i="1"/>
  <c r="D200" i="1"/>
  <c r="C200" i="1"/>
  <c r="B200" i="1"/>
  <c r="E199" i="1"/>
  <c r="D199" i="1"/>
  <c r="C199" i="1"/>
  <c r="B199" i="1"/>
  <c r="E198" i="1"/>
  <c r="D198" i="1"/>
  <c r="C198" i="1"/>
  <c r="B198" i="1"/>
  <c r="E197" i="1"/>
  <c r="D197" i="1"/>
  <c r="C197" i="1"/>
  <c r="B197" i="1"/>
  <c r="E196" i="1"/>
  <c r="D196" i="1"/>
  <c r="C196" i="1"/>
  <c r="B196" i="1"/>
  <c r="E195" i="1"/>
  <c r="D195" i="1"/>
  <c r="C195" i="1"/>
  <c r="B195" i="1"/>
  <c r="E194" i="1"/>
  <c r="D194" i="1"/>
  <c r="C194" i="1"/>
  <c r="B194" i="1"/>
  <c r="E193" i="1"/>
  <c r="D193" i="1"/>
  <c r="C193" i="1"/>
  <c r="B193" i="1"/>
  <c r="E192" i="1"/>
  <c r="D192" i="1"/>
  <c r="C192" i="1"/>
  <c r="B192" i="1"/>
  <c r="E191" i="1"/>
  <c r="D191" i="1"/>
  <c r="C191" i="1"/>
  <c r="B191" i="1"/>
  <c r="E190" i="1"/>
  <c r="D190" i="1"/>
  <c r="C190" i="1"/>
  <c r="B190" i="1"/>
  <c r="E189" i="1"/>
  <c r="D189" i="1"/>
  <c r="C189" i="1"/>
  <c r="B189" i="1"/>
  <c r="E188" i="1"/>
  <c r="D188" i="1"/>
  <c r="C188" i="1"/>
  <c r="B188" i="1"/>
  <c r="E187" i="1"/>
  <c r="D187" i="1"/>
  <c r="C187" i="1"/>
  <c r="B187" i="1"/>
  <c r="E186" i="1"/>
  <c r="D186" i="1"/>
  <c r="C186" i="1"/>
  <c r="B186" i="1"/>
  <c r="E185" i="1"/>
  <c r="D185" i="1"/>
  <c r="C185" i="1"/>
  <c r="B185" i="1"/>
  <c r="E184" i="1"/>
  <c r="D184" i="1"/>
  <c r="C184" i="1"/>
  <c r="B184" i="1"/>
  <c r="E183" i="1"/>
  <c r="D183" i="1"/>
  <c r="C183" i="1"/>
  <c r="B183" i="1"/>
  <c r="E182" i="1"/>
  <c r="D182" i="1"/>
  <c r="C182" i="1"/>
  <c r="B182" i="1"/>
  <c r="E181" i="1"/>
  <c r="D181" i="1"/>
  <c r="C181" i="1"/>
  <c r="B181" i="1"/>
  <c r="E180" i="1"/>
  <c r="D180" i="1"/>
  <c r="C180" i="1"/>
  <c r="B180" i="1"/>
  <c r="E179" i="1"/>
  <c r="D179" i="1"/>
  <c r="C179" i="1"/>
  <c r="B179" i="1"/>
  <c r="E178" i="1"/>
  <c r="D178" i="1"/>
  <c r="C178" i="1"/>
  <c r="B178" i="1"/>
  <c r="E177" i="1"/>
  <c r="D177" i="1"/>
  <c r="C177" i="1"/>
  <c r="B177" i="1"/>
  <c r="E176" i="1"/>
  <c r="D176" i="1"/>
  <c r="C176" i="1"/>
  <c r="B176" i="1"/>
  <c r="E175" i="1"/>
  <c r="D175" i="1"/>
  <c r="C175" i="1"/>
  <c r="B175" i="1"/>
  <c r="E174" i="1"/>
  <c r="D174" i="1"/>
  <c r="C174" i="1"/>
  <c r="B174" i="1"/>
  <c r="E173" i="1"/>
  <c r="D173" i="1"/>
  <c r="C173" i="1"/>
  <c r="B173" i="1"/>
  <c r="E172" i="1"/>
  <c r="D172" i="1"/>
  <c r="C172" i="1"/>
  <c r="B172" i="1"/>
  <c r="E171" i="1"/>
  <c r="D171" i="1"/>
  <c r="C171" i="1"/>
  <c r="B171" i="1"/>
  <c r="E170" i="1"/>
  <c r="D170" i="1"/>
  <c r="C170" i="1"/>
  <c r="B170" i="1"/>
  <c r="E169" i="1"/>
  <c r="D169" i="1"/>
  <c r="C169" i="1"/>
  <c r="B169" i="1"/>
  <c r="E168" i="1"/>
  <c r="D168" i="1"/>
  <c r="C168" i="1"/>
  <c r="B168" i="1"/>
  <c r="E167" i="1"/>
  <c r="D167" i="1"/>
  <c r="C167" i="1"/>
  <c r="B167" i="1"/>
  <c r="E166" i="1"/>
  <c r="D166" i="1"/>
  <c r="C166" i="1"/>
  <c r="B166" i="1"/>
  <c r="E165" i="1"/>
  <c r="D165" i="1"/>
  <c r="C165" i="1"/>
  <c r="B165" i="1"/>
  <c r="E164" i="1"/>
  <c r="D164" i="1"/>
  <c r="C164" i="1"/>
  <c r="B164" i="1"/>
  <c r="E163" i="1"/>
  <c r="D163" i="1"/>
  <c r="C163" i="1"/>
  <c r="B163" i="1"/>
  <c r="E162" i="1"/>
  <c r="D162" i="1"/>
  <c r="C162" i="1"/>
  <c r="B162" i="1"/>
  <c r="E161" i="1"/>
  <c r="D161" i="1"/>
  <c r="C161" i="1"/>
  <c r="B161" i="1"/>
  <c r="E160" i="1"/>
  <c r="D160" i="1"/>
  <c r="C160" i="1"/>
  <c r="B160" i="1"/>
  <c r="E159" i="1"/>
  <c r="D159" i="1"/>
  <c r="C159" i="1"/>
  <c r="B159" i="1"/>
  <c r="E158" i="1"/>
  <c r="D158" i="1"/>
  <c r="C158" i="1"/>
  <c r="B158" i="1"/>
  <c r="E157" i="1"/>
  <c r="D157" i="1"/>
  <c r="C157" i="1"/>
  <c r="B157" i="1"/>
  <c r="E156" i="1"/>
  <c r="D156" i="1"/>
  <c r="C156" i="1"/>
  <c r="B156" i="1"/>
  <c r="E155" i="1"/>
  <c r="D155" i="1"/>
  <c r="C155" i="1"/>
  <c r="B155" i="1"/>
  <c r="E154" i="1"/>
  <c r="D154" i="1"/>
  <c r="C154" i="1"/>
  <c r="B154" i="1"/>
  <c r="E153" i="1"/>
  <c r="D153" i="1"/>
  <c r="C153" i="1"/>
  <c r="B153" i="1"/>
  <c r="E152" i="1"/>
  <c r="D152" i="1"/>
  <c r="C152" i="1"/>
  <c r="B152" i="1"/>
  <c r="E151" i="1"/>
  <c r="D151" i="1"/>
  <c r="C151" i="1"/>
  <c r="B151" i="1"/>
  <c r="E150" i="1"/>
  <c r="D150" i="1"/>
  <c r="C150" i="1"/>
  <c r="B150" i="1"/>
  <c r="E149" i="1"/>
  <c r="D149" i="1"/>
  <c r="C149" i="1"/>
  <c r="B149" i="1"/>
  <c r="E148" i="1"/>
  <c r="D148" i="1"/>
  <c r="C148" i="1"/>
  <c r="B148" i="1"/>
  <c r="E147" i="1"/>
  <c r="D147" i="1"/>
  <c r="C147" i="1"/>
  <c r="B147" i="1"/>
  <c r="E146" i="1"/>
  <c r="D146" i="1"/>
  <c r="C146" i="1"/>
  <c r="B146" i="1"/>
  <c r="E145" i="1"/>
  <c r="D145" i="1"/>
  <c r="C145" i="1"/>
  <c r="B145" i="1"/>
  <c r="E144" i="1"/>
  <c r="D144" i="1"/>
  <c r="C144" i="1"/>
  <c r="B144" i="1"/>
  <c r="E143" i="1"/>
  <c r="D143" i="1"/>
  <c r="C143" i="1"/>
  <c r="B143" i="1"/>
  <c r="E142" i="1"/>
  <c r="D142" i="1"/>
  <c r="C142" i="1"/>
  <c r="B142" i="1"/>
  <c r="E141" i="1"/>
  <c r="D141" i="1"/>
  <c r="C141" i="1"/>
  <c r="B141" i="1"/>
  <c r="E140" i="1"/>
  <c r="D140" i="1"/>
  <c r="C140" i="1"/>
  <c r="B140" i="1"/>
  <c r="E139" i="1"/>
  <c r="D139" i="1"/>
  <c r="C139" i="1"/>
  <c r="B139" i="1"/>
  <c r="E138" i="1"/>
  <c r="D138" i="1"/>
  <c r="C138" i="1"/>
  <c r="B138" i="1"/>
  <c r="E137" i="1"/>
  <c r="D137" i="1"/>
  <c r="C137" i="1"/>
  <c r="B137" i="1"/>
  <c r="E136" i="1"/>
  <c r="D136" i="1"/>
  <c r="C136" i="1"/>
  <c r="B136" i="1"/>
  <c r="E135" i="1"/>
  <c r="D135" i="1"/>
  <c r="C135" i="1"/>
  <c r="B135" i="1"/>
  <c r="E134" i="1"/>
  <c r="D134" i="1"/>
  <c r="C134" i="1"/>
  <c r="B134" i="1"/>
  <c r="E133" i="1"/>
  <c r="D133" i="1"/>
  <c r="C133" i="1"/>
  <c r="B133" i="1"/>
  <c r="E132" i="1"/>
  <c r="D132" i="1"/>
  <c r="C132" i="1"/>
  <c r="B132" i="1"/>
  <c r="E131" i="1"/>
  <c r="D131" i="1"/>
  <c r="C131" i="1"/>
  <c r="B131" i="1"/>
  <c r="E130" i="1"/>
  <c r="D130" i="1"/>
  <c r="C130" i="1"/>
  <c r="B130" i="1"/>
  <c r="E129" i="1"/>
  <c r="D129" i="1"/>
  <c r="C129" i="1"/>
  <c r="B129" i="1"/>
  <c r="E128" i="1"/>
  <c r="D128" i="1"/>
  <c r="C128" i="1"/>
  <c r="B128" i="1"/>
  <c r="E127" i="1"/>
  <c r="D127" i="1"/>
  <c r="C127" i="1"/>
  <c r="B127" i="1"/>
  <c r="E126" i="1"/>
  <c r="D126" i="1"/>
  <c r="C126" i="1"/>
  <c r="B126" i="1"/>
  <c r="E125" i="1"/>
  <c r="D125" i="1"/>
  <c r="C125" i="1"/>
  <c r="B125" i="1"/>
  <c r="E124" i="1"/>
  <c r="D124" i="1"/>
  <c r="C124" i="1"/>
  <c r="B124" i="1"/>
  <c r="E123" i="1"/>
  <c r="D123" i="1"/>
  <c r="C123" i="1"/>
  <c r="B123" i="1"/>
  <c r="E122" i="1"/>
  <c r="D122" i="1"/>
  <c r="C122" i="1"/>
  <c r="B122" i="1"/>
  <c r="E121" i="1"/>
  <c r="D121" i="1"/>
  <c r="C121" i="1"/>
  <c r="B121" i="1"/>
  <c r="E120" i="1"/>
  <c r="D120" i="1"/>
  <c r="C120" i="1"/>
  <c r="B120" i="1"/>
  <c r="E119" i="1"/>
  <c r="D119" i="1"/>
  <c r="C119" i="1"/>
  <c r="B119" i="1"/>
  <c r="E118" i="1"/>
  <c r="D118" i="1"/>
  <c r="C118" i="1"/>
  <c r="B118" i="1"/>
  <c r="E117" i="1"/>
  <c r="D117" i="1"/>
  <c r="C117" i="1"/>
  <c r="B117" i="1"/>
  <c r="E116" i="1"/>
  <c r="D116" i="1"/>
  <c r="C116" i="1"/>
  <c r="B116" i="1"/>
  <c r="E115" i="1"/>
  <c r="D115" i="1"/>
  <c r="C115" i="1"/>
  <c r="B115" i="1"/>
  <c r="E114" i="1"/>
  <c r="D114" i="1"/>
  <c r="C114" i="1"/>
  <c r="B114" i="1"/>
  <c r="E113" i="1"/>
  <c r="D113" i="1"/>
  <c r="C113" i="1"/>
  <c r="B113" i="1"/>
  <c r="E112" i="1"/>
  <c r="D112" i="1"/>
  <c r="C112" i="1"/>
  <c r="B112" i="1"/>
  <c r="E111" i="1"/>
  <c r="D111" i="1"/>
  <c r="C111" i="1"/>
  <c r="B111" i="1"/>
  <c r="E110" i="1"/>
  <c r="D110" i="1"/>
  <c r="C110" i="1"/>
  <c r="B110" i="1"/>
  <c r="E109" i="1"/>
  <c r="D109" i="1"/>
  <c r="C109" i="1"/>
  <c r="B109" i="1"/>
  <c r="E108" i="1"/>
  <c r="D108" i="1"/>
  <c r="C108" i="1"/>
  <c r="B108" i="1"/>
  <c r="E107" i="1"/>
  <c r="D107" i="1"/>
  <c r="C107" i="1"/>
  <c r="B107" i="1"/>
  <c r="E106" i="1"/>
  <c r="D106" i="1"/>
  <c r="C106" i="1"/>
  <c r="B106" i="1"/>
  <c r="E105" i="1"/>
  <c r="D105" i="1"/>
  <c r="C105" i="1"/>
  <c r="B105" i="1"/>
  <c r="E104" i="1"/>
  <c r="D104" i="1"/>
  <c r="C104" i="1"/>
  <c r="B104" i="1"/>
  <c r="E103" i="1"/>
  <c r="D103" i="1"/>
  <c r="C103" i="1"/>
  <c r="B103" i="1"/>
  <c r="E102" i="1"/>
  <c r="D102" i="1"/>
  <c r="C102" i="1"/>
  <c r="B102" i="1"/>
  <c r="E101" i="1"/>
  <c r="D101" i="1"/>
  <c r="C101" i="1"/>
  <c r="B101" i="1"/>
  <c r="E100" i="1"/>
  <c r="D100" i="1"/>
  <c r="C100" i="1"/>
  <c r="B100" i="1"/>
  <c r="E99" i="1"/>
  <c r="D99" i="1"/>
  <c r="C99" i="1"/>
  <c r="B99" i="1"/>
  <c r="E98" i="1"/>
  <c r="D98" i="1"/>
  <c r="C98" i="1"/>
  <c r="B98" i="1"/>
  <c r="E97" i="1"/>
  <c r="D97" i="1"/>
  <c r="C97" i="1"/>
  <c r="B97" i="1"/>
  <c r="E96" i="1"/>
  <c r="D96" i="1"/>
  <c r="C96" i="1"/>
  <c r="B96" i="1"/>
  <c r="E95" i="1"/>
  <c r="D95" i="1"/>
  <c r="C95" i="1"/>
  <c r="B95" i="1"/>
  <c r="E94" i="1"/>
  <c r="D94" i="1"/>
  <c r="C94" i="1"/>
  <c r="B94" i="1"/>
  <c r="E93" i="1"/>
  <c r="D93" i="1"/>
  <c r="C93" i="1"/>
  <c r="B93" i="1"/>
  <c r="E92" i="1"/>
  <c r="D92" i="1"/>
  <c r="C92" i="1"/>
  <c r="B92" i="1"/>
  <c r="E91" i="1"/>
  <c r="D91" i="1"/>
  <c r="C91" i="1"/>
  <c r="B91" i="1"/>
  <c r="E90" i="1"/>
  <c r="D90" i="1"/>
  <c r="C90" i="1"/>
  <c r="B90" i="1"/>
  <c r="E89" i="1"/>
  <c r="D89" i="1"/>
  <c r="C89" i="1"/>
  <c r="B89" i="1"/>
  <c r="E88" i="1"/>
  <c r="D88" i="1"/>
  <c r="C88" i="1"/>
  <c r="B88" i="1"/>
  <c r="E87" i="1"/>
  <c r="D87" i="1"/>
  <c r="C87" i="1"/>
  <c r="B87" i="1"/>
  <c r="E86" i="1"/>
  <c r="D86" i="1"/>
  <c r="C86" i="1"/>
  <c r="B86" i="1"/>
  <c r="E85" i="1"/>
  <c r="D85" i="1"/>
  <c r="C85" i="1"/>
  <c r="B85" i="1"/>
  <c r="E84" i="1"/>
  <c r="D84" i="1"/>
  <c r="C84" i="1"/>
  <c r="B84" i="1"/>
  <c r="E83" i="1"/>
  <c r="D83" i="1"/>
  <c r="C83" i="1"/>
  <c r="B83" i="1"/>
  <c r="E82" i="1"/>
  <c r="D82" i="1"/>
  <c r="C82" i="1"/>
  <c r="B82" i="1"/>
  <c r="E81" i="1"/>
  <c r="D81" i="1"/>
  <c r="C81" i="1"/>
  <c r="B81" i="1"/>
  <c r="E80" i="1"/>
  <c r="D80" i="1"/>
  <c r="C80" i="1"/>
  <c r="B80" i="1"/>
  <c r="E79" i="1"/>
  <c r="D79" i="1"/>
  <c r="C79" i="1"/>
  <c r="B79" i="1"/>
  <c r="E78" i="1"/>
  <c r="D78" i="1"/>
  <c r="C78" i="1"/>
  <c r="B78" i="1"/>
  <c r="E77" i="1"/>
  <c r="D77" i="1"/>
  <c r="C77" i="1"/>
  <c r="B77" i="1"/>
  <c r="E76" i="1"/>
  <c r="D76" i="1"/>
  <c r="C76" i="1"/>
  <c r="B76" i="1"/>
  <c r="E75" i="1"/>
  <c r="D75" i="1"/>
  <c r="C75" i="1"/>
  <c r="B75" i="1"/>
  <c r="E74" i="1"/>
  <c r="D74" i="1"/>
  <c r="C74" i="1"/>
  <c r="B74" i="1"/>
  <c r="E73" i="1"/>
  <c r="D73" i="1"/>
  <c r="C73" i="1"/>
  <c r="B73" i="1"/>
  <c r="E72" i="1"/>
  <c r="D72" i="1"/>
  <c r="C72" i="1"/>
  <c r="B72" i="1"/>
  <c r="E71" i="1"/>
  <c r="D71" i="1"/>
  <c r="C71" i="1"/>
  <c r="B71" i="1"/>
  <c r="E70" i="1"/>
  <c r="D70" i="1"/>
  <c r="C70" i="1"/>
  <c r="B70" i="1"/>
  <c r="E69" i="1"/>
  <c r="D69" i="1"/>
  <c r="C69" i="1"/>
  <c r="B69" i="1"/>
  <c r="E68" i="1"/>
  <c r="D68" i="1"/>
  <c r="C68" i="1"/>
  <c r="B68" i="1"/>
  <c r="E67" i="1"/>
  <c r="D67" i="1"/>
  <c r="C67" i="1"/>
  <c r="B67" i="1"/>
  <c r="E66" i="1"/>
  <c r="D66" i="1"/>
  <c r="C66" i="1"/>
  <c r="B66" i="1"/>
  <c r="E65" i="1"/>
  <c r="D65" i="1"/>
  <c r="C65" i="1"/>
  <c r="B65" i="1"/>
  <c r="E64" i="1"/>
  <c r="D64" i="1"/>
  <c r="C64" i="1"/>
  <c r="B64" i="1"/>
  <c r="E63" i="1"/>
  <c r="D63" i="1"/>
  <c r="C63" i="1"/>
  <c r="B63" i="1"/>
  <c r="E62" i="1"/>
  <c r="D62" i="1"/>
  <c r="C62" i="1"/>
  <c r="B62" i="1"/>
  <c r="E61" i="1"/>
  <c r="D61" i="1"/>
  <c r="C61" i="1"/>
  <c r="B61" i="1"/>
  <c r="E60" i="1"/>
  <c r="D60" i="1"/>
  <c r="C60" i="1"/>
  <c r="B60" i="1"/>
  <c r="E59" i="1"/>
  <c r="D59" i="1"/>
  <c r="C59" i="1"/>
  <c r="B59" i="1"/>
  <c r="E58" i="1"/>
  <c r="D58" i="1"/>
  <c r="C58" i="1"/>
  <c r="B58" i="1"/>
  <c r="E57" i="1"/>
  <c r="D57" i="1"/>
  <c r="C57" i="1"/>
  <c r="B57" i="1"/>
  <c r="E56" i="1"/>
  <c r="D56" i="1"/>
  <c r="C56" i="1"/>
  <c r="B56" i="1"/>
  <c r="E55" i="1"/>
  <c r="D55" i="1"/>
  <c r="C55" i="1"/>
  <c r="B55" i="1"/>
  <c r="E54" i="1"/>
  <c r="D54" i="1"/>
  <c r="C54" i="1"/>
  <c r="B54" i="1"/>
  <c r="E53" i="1"/>
  <c r="D53" i="1"/>
  <c r="C53" i="1"/>
  <c r="B53" i="1"/>
  <c r="E52" i="1"/>
  <c r="D52" i="1"/>
  <c r="C52" i="1"/>
  <c r="B52" i="1"/>
  <c r="E51" i="1"/>
  <c r="D51" i="1"/>
  <c r="C51" i="1"/>
  <c r="B51" i="1"/>
  <c r="E50" i="1"/>
  <c r="D50" i="1"/>
  <c r="C50" i="1"/>
  <c r="B50" i="1"/>
  <c r="E49" i="1"/>
  <c r="D49" i="1"/>
  <c r="C49" i="1"/>
  <c r="B49" i="1"/>
  <c r="E48" i="1"/>
  <c r="D48" i="1"/>
  <c r="C48" i="1"/>
  <c r="B48" i="1"/>
  <c r="E47" i="1"/>
  <c r="D47" i="1"/>
  <c r="C47" i="1"/>
  <c r="B47" i="1"/>
  <c r="E46" i="1"/>
  <c r="D46" i="1"/>
  <c r="C46" i="1"/>
  <c r="B46" i="1"/>
  <c r="E45" i="1"/>
  <c r="D45" i="1"/>
  <c r="C45" i="1"/>
  <c r="B45" i="1"/>
  <c r="E44" i="1"/>
  <c r="D44" i="1"/>
  <c r="C44" i="1"/>
  <c r="B44" i="1"/>
  <c r="E43" i="1"/>
  <c r="D43" i="1"/>
  <c r="C43" i="1"/>
  <c r="B43" i="1"/>
  <c r="E42" i="1"/>
  <c r="D42" i="1"/>
  <c r="C42" i="1"/>
  <c r="B42" i="1"/>
  <c r="E41" i="1"/>
  <c r="D41" i="1"/>
  <c r="C41" i="1"/>
  <c r="B41" i="1"/>
  <c r="E40" i="1"/>
  <c r="D40" i="1"/>
  <c r="C40" i="1"/>
  <c r="B40" i="1"/>
  <c r="E39" i="1"/>
  <c r="D39" i="1"/>
  <c r="C39" i="1"/>
  <c r="B39" i="1"/>
  <c r="E38" i="1"/>
  <c r="D38" i="1"/>
  <c r="C38" i="1"/>
  <c r="B38" i="1"/>
  <c r="E37" i="1"/>
  <c r="D37" i="1"/>
  <c r="C37" i="1"/>
  <c r="B37" i="1"/>
  <c r="E36" i="1"/>
  <c r="D36" i="1"/>
  <c r="C36" i="1"/>
  <c r="B36" i="1"/>
  <c r="E35" i="1"/>
  <c r="D35" i="1"/>
  <c r="C35" i="1"/>
  <c r="B35" i="1"/>
  <c r="E34" i="1"/>
  <c r="D34" i="1"/>
  <c r="C34" i="1"/>
  <c r="B34" i="1"/>
  <c r="E33" i="1"/>
  <c r="D33" i="1"/>
  <c r="C33" i="1"/>
  <c r="B33" i="1"/>
  <c r="E32" i="1"/>
  <c r="D32" i="1"/>
  <c r="C32" i="1"/>
  <c r="B32" i="1"/>
  <c r="E31" i="1"/>
  <c r="D31" i="1"/>
  <c r="C31" i="1"/>
  <c r="B31" i="1"/>
  <c r="E30" i="1"/>
  <c r="D30" i="1"/>
  <c r="C30" i="1"/>
  <c r="B30" i="1"/>
  <c r="E29" i="1"/>
  <c r="D29" i="1"/>
  <c r="C29" i="1"/>
  <c r="B29" i="1"/>
  <c r="E28" i="1"/>
  <c r="D28" i="1"/>
  <c r="C28" i="1"/>
  <c r="B28" i="1"/>
  <c r="E27" i="1"/>
  <c r="D27" i="1"/>
  <c r="C27" i="1"/>
  <c r="B27" i="1"/>
  <c r="E26" i="1"/>
  <c r="D26" i="1"/>
  <c r="C26" i="1"/>
  <c r="B26" i="1"/>
  <c r="E25" i="1"/>
  <c r="D25" i="1"/>
  <c r="C25" i="1"/>
  <c r="B25" i="1"/>
  <c r="E24" i="1"/>
  <c r="D24" i="1"/>
  <c r="C24" i="1"/>
  <c r="B24" i="1"/>
  <c r="E23" i="1"/>
  <c r="D23" i="1"/>
  <c r="C23" i="1"/>
  <c r="B23" i="1"/>
  <c r="E22" i="1"/>
  <c r="D22" i="1"/>
  <c r="C22" i="1"/>
  <c r="B22" i="1"/>
  <c r="E21" i="1"/>
  <c r="D21" i="1"/>
  <c r="C21" i="1"/>
  <c r="B21" i="1"/>
  <c r="E20" i="1"/>
  <c r="D20" i="1"/>
  <c r="C20" i="1"/>
  <c r="B20" i="1"/>
  <c r="E19" i="1"/>
  <c r="D19" i="1"/>
  <c r="C19" i="1"/>
  <c r="B19" i="1"/>
  <c r="E18" i="1"/>
  <c r="D18" i="1"/>
  <c r="C18" i="1"/>
  <c r="B18" i="1"/>
  <c r="E17" i="1"/>
  <c r="D17" i="1"/>
  <c r="C17" i="1"/>
  <c r="B17" i="1"/>
  <c r="E16" i="1"/>
  <c r="D16" i="1"/>
  <c r="C16" i="1"/>
  <c r="B16" i="1"/>
  <c r="E15" i="1"/>
  <c r="D15" i="1"/>
  <c r="C15" i="1"/>
  <c r="B15" i="1"/>
  <c r="E14" i="1"/>
  <c r="D14" i="1"/>
  <c r="C14" i="1"/>
  <c r="B14" i="1"/>
  <c r="E13" i="1"/>
  <c r="D13" i="1"/>
  <c r="C13" i="1"/>
  <c r="B13" i="1"/>
  <c r="E12" i="1"/>
  <c r="D12" i="1"/>
  <c r="C12" i="1"/>
  <c r="B12" i="1"/>
  <c r="E11" i="1"/>
  <c r="D11" i="1"/>
  <c r="C11" i="1"/>
  <c r="B11" i="1"/>
  <c r="E10" i="1"/>
  <c r="D10" i="1"/>
  <c r="C10" i="1"/>
  <c r="B10" i="1"/>
  <c r="E9" i="1"/>
  <c r="D9" i="1"/>
  <c r="C9" i="1"/>
  <c r="I8" i="9"/>
  <c r="K8" i="9"/>
  <c r="J8" i="9"/>
  <c r="C8" i="9"/>
  <c r="E8" i="9"/>
  <c r="B8" i="9"/>
  <c r="G8" i="9"/>
  <c r="F8" i="9"/>
  <c r="D8" i="9"/>
  <c r="H8" i="9"/>
  <c r="C88" i="51" l="1"/>
  <c r="B89" i="51" s="1"/>
  <c r="E88" i="51"/>
  <c r="D89" i="51" s="1"/>
  <c r="A137" i="50"/>
  <c r="B136" i="50"/>
  <c r="F49" i="41"/>
  <c r="E49" i="41"/>
  <c r="D49" i="41"/>
  <c r="B79" i="44"/>
  <c r="D79" i="44" s="1"/>
  <c r="B79" i="43"/>
  <c r="I79" i="43" s="1"/>
  <c r="C87" i="41"/>
  <c r="B79" i="42"/>
  <c r="J41" i="43"/>
  <c r="E40" i="43"/>
  <c r="F39" i="43" s="1"/>
  <c r="H39" i="43" s="1"/>
  <c r="B54" i="40"/>
  <c r="K18" i="36" a="1"/>
  <c r="E80" i="28"/>
  <c r="C81" i="28" s="1"/>
  <c r="D80" i="28"/>
  <c r="B81" i="28" s="1"/>
  <c r="F88" i="25"/>
  <c r="A89" i="25"/>
  <c r="A85" i="20"/>
  <c r="M84" i="20"/>
  <c r="D45" i="20"/>
  <c r="E45" i="20"/>
  <c r="F45" i="20" s="1"/>
  <c r="G45" i="20" s="1"/>
  <c r="H46" i="20"/>
  <c r="G82" i="19"/>
  <c r="F83" i="19" s="1"/>
  <c r="D82" i="19"/>
  <c r="C84" i="23" s="1"/>
  <c r="E83" i="19"/>
  <c r="A86" i="19"/>
  <c r="C85" i="19"/>
  <c r="B85" i="19" s="1"/>
  <c r="B87" i="23" s="1"/>
  <c r="G7" i="13"/>
  <c r="H7" i="13" s="1"/>
  <c r="D8" i="13"/>
  <c r="I12" i="13"/>
  <c r="A13" i="13"/>
  <c r="C9" i="13"/>
  <c r="B10" i="13"/>
  <c r="U9" i="9"/>
  <c r="Q9" i="9"/>
  <c r="M9" i="9"/>
  <c r="T9" i="9"/>
  <c r="P9" i="9"/>
  <c r="L9" i="9"/>
  <c r="S9" i="9"/>
  <c r="O9" i="9"/>
  <c r="R9" i="9"/>
  <c r="N9" i="9"/>
  <c r="A100" i="7"/>
  <c r="A101" i="7" s="1"/>
  <c r="B99" i="7"/>
  <c r="D12" i="7"/>
  <c r="B98" i="7"/>
  <c r="B100" i="7"/>
  <c r="A10" i="9"/>
  <c r="J9" i="9"/>
  <c r="F9" i="9"/>
  <c r="D9" i="9"/>
  <c r="K9" i="9"/>
  <c r="I9" i="9"/>
  <c r="H9" i="9"/>
  <c r="B9" i="9"/>
  <c r="C9" i="9"/>
  <c r="G9" i="9"/>
  <c r="E9" i="9"/>
  <c r="E89" i="51" l="1"/>
  <c r="D90" i="51" s="1"/>
  <c r="C89" i="51"/>
  <c r="B90" i="51"/>
  <c r="A138" i="50"/>
  <c r="B137" i="50"/>
  <c r="C42" i="44"/>
  <c r="C42" i="43"/>
  <c r="C42" i="42"/>
  <c r="D50" i="41" a="1"/>
  <c r="B80" i="44"/>
  <c r="D80" i="44" s="1"/>
  <c r="B80" i="43"/>
  <c r="I80" i="43" s="1"/>
  <c r="C88" i="41"/>
  <c r="B80" i="42"/>
  <c r="F54" i="40"/>
  <c r="G54" i="40" s="1"/>
  <c r="I54" i="40" s="1"/>
  <c r="C54" i="40"/>
  <c r="D54" i="40" s="1"/>
  <c r="E54" i="40" s="1"/>
  <c r="M18" i="36"/>
  <c r="K18" i="36"/>
  <c r="L18" i="36"/>
  <c r="D81" i="28"/>
  <c r="B82" i="28" s="1"/>
  <c r="E81" i="28"/>
  <c r="C82" i="28" s="1"/>
  <c r="F89" i="25"/>
  <c r="A90" i="25"/>
  <c r="A86" i="20"/>
  <c r="M85" i="20"/>
  <c r="D46" i="20"/>
  <c r="E46" i="20" s="1"/>
  <c r="F46" i="20" s="1"/>
  <c r="G46" i="20" s="1"/>
  <c r="C46" i="20"/>
  <c r="D83" i="19"/>
  <c r="C85" i="23" s="1"/>
  <c r="E84" i="19"/>
  <c r="G83" i="19"/>
  <c r="F84" i="19" s="1"/>
  <c r="C86" i="19"/>
  <c r="B86" i="19" s="1"/>
  <c r="B88" i="23" s="1"/>
  <c r="A87" i="19"/>
  <c r="C10" i="13"/>
  <c r="B11" i="13"/>
  <c r="A14" i="13"/>
  <c r="I13" i="13"/>
  <c r="E8" i="13"/>
  <c r="F8" i="13"/>
  <c r="G8" i="13" s="1"/>
  <c r="S10" i="9"/>
  <c r="O10" i="9"/>
  <c r="R10" i="9"/>
  <c r="N10" i="9"/>
  <c r="Q10" i="9"/>
  <c r="U10" i="9"/>
  <c r="L10" i="9"/>
  <c r="P10" i="9"/>
  <c r="M10" i="9"/>
  <c r="T10" i="9"/>
  <c r="E12" i="7"/>
  <c r="F12" i="7" s="1"/>
  <c r="G12" i="7" s="1"/>
  <c r="A102" i="7"/>
  <c r="B101" i="7"/>
  <c r="A11" i="9"/>
  <c r="E10" i="9"/>
  <c r="D10" i="9"/>
  <c r="B10" i="9"/>
  <c r="H10" i="9"/>
  <c r="F10" i="9"/>
  <c r="K10" i="9"/>
  <c r="C10" i="9"/>
  <c r="I10" i="9"/>
  <c r="G10" i="9"/>
  <c r="J10" i="9"/>
  <c r="B91" i="51" l="1"/>
  <c r="E90" i="51"/>
  <c r="D91" i="51" s="1"/>
  <c r="C90" i="51"/>
  <c r="A139" i="50"/>
  <c r="B138" i="50"/>
  <c r="E41" i="43"/>
  <c r="F40" i="43" s="1"/>
  <c r="H40" i="43" s="1"/>
  <c r="J42" i="43"/>
  <c r="D50" i="41"/>
  <c r="E50" i="41"/>
  <c r="F50" i="41"/>
  <c r="B81" i="44"/>
  <c r="D81" i="44" s="1"/>
  <c r="B81" i="43"/>
  <c r="I81" i="43" s="1"/>
  <c r="C89" i="41"/>
  <c r="B81" i="42"/>
  <c r="B55" i="40"/>
  <c r="N18" i="36" a="1"/>
  <c r="E82" i="28"/>
  <c r="C83" i="28"/>
  <c r="D82" i="28"/>
  <c r="B83" i="28" s="1"/>
  <c r="A91" i="25"/>
  <c r="F90" i="25"/>
  <c r="A87" i="20"/>
  <c r="M86" i="20"/>
  <c r="C47" i="20"/>
  <c r="I46" i="20"/>
  <c r="B46" i="20"/>
  <c r="D47" i="23" s="1"/>
  <c r="G84" i="19"/>
  <c r="F85" i="19" s="1"/>
  <c r="E85" i="19"/>
  <c r="D84" i="19"/>
  <c r="C86" i="23" s="1"/>
  <c r="A88" i="19"/>
  <c r="C87" i="19"/>
  <c r="B87" i="19" s="1"/>
  <c r="B89" i="23" s="1"/>
  <c r="H8" i="13"/>
  <c r="D9" i="13" s="1"/>
  <c r="A15" i="13"/>
  <c r="I14" i="13"/>
  <c r="C11" i="13"/>
  <c r="B12" i="13"/>
  <c r="U11" i="9"/>
  <c r="Q11" i="9"/>
  <c r="M11" i="9"/>
  <c r="T11" i="9"/>
  <c r="P11" i="9"/>
  <c r="L11" i="9"/>
  <c r="O11" i="9"/>
  <c r="R11" i="9"/>
  <c r="N11" i="9"/>
  <c r="S11" i="9"/>
  <c r="H12" i="7"/>
  <c r="C13" i="7" s="1"/>
  <c r="A103" i="7"/>
  <c r="B102" i="7"/>
  <c r="A12" i="9"/>
  <c r="H11" i="9"/>
  <c r="I11" i="9"/>
  <c r="J11" i="9"/>
  <c r="G11" i="9"/>
  <c r="D11" i="9"/>
  <c r="K11" i="9"/>
  <c r="C11" i="9"/>
  <c r="F11" i="9"/>
  <c r="E11" i="9"/>
  <c r="B11" i="9"/>
  <c r="C91" i="51" l="1"/>
  <c r="E91" i="51"/>
  <c r="D92" i="51" s="1"/>
  <c r="A140" i="50"/>
  <c r="B139" i="50"/>
  <c r="B92" i="51"/>
  <c r="B82" i="44"/>
  <c r="D82" i="44" s="1"/>
  <c r="B82" i="43"/>
  <c r="I82" i="43" s="1"/>
  <c r="B82" i="42"/>
  <c r="C90" i="41"/>
  <c r="C43" i="44"/>
  <c r="C43" i="43"/>
  <c r="C43" i="42"/>
  <c r="D51" i="41" a="1"/>
  <c r="F55" i="40"/>
  <c r="G55" i="40" s="1"/>
  <c r="I55" i="40" s="1"/>
  <c r="C55" i="40"/>
  <c r="D55" i="40" s="1"/>
  <c r="E55" i="40" s="1"/>
  <c r="O18" i="36"/>
  <c r="P18" i="36"/>
  <c r="N18" i="36"/>
  <c r="B19" i="36" s="1" a="1"/>
  <c r="D83" i="28"/>
  <c r="B84" i="28" s="1"/>
  <c r="E83" i="28"/>
  <c r="C84" i="28" s="1"/>
  <c r="F91" i="25"/>
  <c r="A92" i="25"/>
  <c r="M87" i="20"/>
  <c r="A88" i="20"/>
  <c r="B47" i="20"/>
  <c r="D48" i="23" s="1"/>
  <c r="I47" i="20"/>
  <c r="J47" i="20" s="1"/>
  <c r="K47" i="20" s="1"/>
  <c r="L47" i="20" s="1"/>
  <c r="J46" i="20"/>
  <c r="K46" i="20" s="1"/>
  <c r="L46" i="20" s="1"/>
  <c r="D85" i="19"/>
  <c r="C87" i="23" s="1"/>
  <c r="E86" i="19"/>
  <c r="G85" i="19"/>
  <c r="F86" i="19" s="1"/>
  <c r="C88" i="19"/>
  <c r="B88" i="19" s="1"/>
  <c r="B90" i="23" s="1"/>
  <c r="A89" i="19"/>
  <c r="F9" i="13"/>
  <c r="G9" i="13" s="1"/>
  <c r="H9" i="13" s="1"/>
  <c r="E9" i="13"/>
  <c r="C12" i="13"/>
  <c r="B13" i="13"/>
  <c r="A16" i="13"/>
  <c r="I15" i="13"/>
  <c r="S12" i="9"/>
  <c r="O12" i="9"/>
  <c r="R12" i="9"/>
  <c r="N12" i="9"/>
  <c r="U12" i="9"/>
  <c r="M12" i="9"/>
  <c r="Q12" i="9"/>
  <c r="T12" i="9"/>
  <c r="L12" i="9"/>
  <c r="P12" i="9"/>
  <c r="A104" i="7"/>
  <c r="B103" i="7"/>
  <c r="D13" i="7"/>
  <c r="E13" i="7" s="1"/>
  <c r="A13" i="9"/>
  <c r="C12" i="9"/>
  <c r="F12" i="9"/>
  <c r="G12" i="9"/>
  <c r="J12" i="9"/>
  <c r="D12" i="9"/>
  <c r="E12" i="9"/>
  <c r="H12" i="9"/>
  <c r="K12" i="9"/>
  <c r="B12" i="9"/>
  <c r="I12" i="9"/>
  <c r="C92" i="51" l="1"/>
  <c r="E92" i="51"/>
  <c r="D93" i="51" s="1"/>
  <c r="B93" i="51"/>
  <c r="A141" i="50"/>
  <c r="B140" i="50"/>
  <c r="J43" i="43"/>
  <c r="E42" i="43"/>
  <c r="F41" i="43" s="1"/>
  <c r="H41" i="43" s="1"/>
  <c r="F51" i="41"/>
  <c r="D51" i="41"/>
  <c r="E51" i="41"/>
  <c r="B83" i="44"/>
  <c r="D83" i="44" s="1"/>
  <c r="B83" i="43"/>
  <c r="I83" i="43" s="1"/>
  <c r="C91" i="41"/>
  <c r="B83" i="42"/>
  <c r="B56" i="40"/>
  <c r="D19" i="36"/>
  <c r="B19" i="36"/>
  <c r="C19" i="36"/>
  <c r="E84" i="28"/>
  <c r="C85" i="28" s="1"/>
  <c r="D84" i="28"/>
  <c r="B85" i="28" s="1"/>
  <c r="F92" i="25"/>
  <c r="A93" i="25"/>
  <c r="M88" i="20"/>
  <c r="A89" i="20"/>
  <c r="H47" i="20"/>
  <c r="G86" i="19"/>
  <c r="F87" i="19" s="1"/>
  <c r="D86" i="19"/>
  <c r="C88" i="23" s="1"/>
  <c r="E87" i="19"/>
  <c r="A90" i="19"/>
  <c r="C89" i="19"/>
  <c r="B89" i="19" s="1"/>
  <c r="B91" i="23" s="1"/>
  <c r="C13" i="13"/>
  <c r="B14" i="13"/>
  <c r="I16" i="13"/>
  <c r="A17" i="13"/>
  <c r="D10" i="13"/>
  <c r="U13" i="9"/>
  <c r="Q13" i="9"/>
  <c r="M13" i="9"/>
  <c r="T13" i="9"/>
  <c r="P13" i="9"/>
  <c r="L13" i="9"/>
  <c r="S13" i="9"/>
  <c r="N13" i="9"/>
  <c r="R13" i="9"/>
  <c r="O13" i="9"/>
  <c r="F13" i="7"/>
  <c r="G13" i="7" s="1"/>
  <c r="H13" i="7"/>
  <c r="C14" i="7" s="1"/>
  <c r="A105" i="7"/>
  <c r="B104" i="7"/>
  <c r="A14" i="9"/>
  <c r="K13" i="9"/>
  <c r="I13" i="9"/>
  <c r="B13" i="9"/>
  <c r="G13" i="9"/>
  <c r="D13" i="9"/>
  <c r="E13" i="9"/>
  <c r="F13" i="9"/>
  <c r="H13" i="9"/>
  <c r="C13" i="9"/>
  <c r="J13" i="9"/>
  <c r="E93" i="51" l="1"/>
  <c r="D94" i="51" s="1"/>
  <c r="C93" i="51"/>
  <c r="B94" i="51" s="1"/>
  <c r="A142" i="50"/>
  <c r="B141" i="50"/>
  <c r="B84" i="43"/>
  <c r="I84" i="43" s="1"/>
  <c r="B84" i="44"/>
  <c r="D84" i="44" s="1"/>
  <c r="B84" i="42"/>
  <c r="C92" i="41"/>
  <c r="C44" i="44"/>
  <c r="C44" i="43"/>
  <c r="C44" i="42"/>
  <c r="D52" i="41" a="1"/>
  <c r="F56" i="40"/>
  <c r="G56" i="40" s="1"/>
  <c r="I56" i="40" s="1"/>
  <c r="C56" i="40"/>
  <c r="D56" i="40" s="1"/>
  <c r="E56" i="40" s="1"/>
  <c r="E19" i="36" a="1"/>
  <c r="D85" i="28"/>
  <c r="B86" i="28" s="1"/>
  <c r="E85" i="28"/>
  <c r="C86" i="28" s="1"/>
  <c r="F93" i="25"/>
  <c r="A94" i="25"/>
  <c r="M89" i="20"/>
  <c r="A90" i="20"/>
  <c r="D47" i="20"/>
  <c r="E47" i="20" s="1"/>
  <c r="F47" i="20" s="1"/>
  <c r="G47" i="20" s="1"/>
  <c r="H48" i="20"/>
  <c r="D87" i="19"/>
  <c r="C89" i="23" s="1"/>
  <c r="E88" i="19"/>
  <c r="G87" i="19"/>
  <c r="F88" i="19" s="1"/>
  <c r="C90" i="19"/>
  <c r="B90" i="19" s="1"/>
  <c r="B92" i="23" s="1"/>
  <c r="A91" i="19"/>
  <c r="I17" i="13"/>
  <c r="A18" i="13"/>
  <c r="C14" i="13"/>
  <c r="B15" i="13" s="1"/>
  <c r="F10" i="13"/>
  <c r="G10" i="13" s="1"/>
  <c r="H10" i="13" s="1"/>
  <c r="E10" i="13"/>
  <c r="S14" i="9"/>
  <c r="O14" i="9"/>
  <c r="R14" i="9"/>
  <c r="N14" i="9"/>
  <c r="Q14" i="9"/>
  <c r="M14" i="9"/>
  <c r="T14" i="9"/>
  <c r="P14" i="9"/>
  <c r="U14" i="9"/>
  <c r="L14" i="9"/>
  <c r="E14" i="7"/>
  <c r="F14" i="7" s="1"/>
  <c r="D14" i="7"/>
  <c r="A106" i="7"/>
  <c r="B105" i="7"/>
  <c r="A15" i="9"/>
  <c r="C14" i="9"/>
  <c r="D14" i="9"/>
  <c r="G14" i="9"/>
  <c r="K14" i="9"/>
  <c r="F14" i="9"/>
  <c r="I14" i="9"/>
  <c r="B14" i="9"/>
  <c r="H14" i="9"/>
  <c r="E14" i="9"/>
  <c r="J14" i="9"/>
  <c r="E94" i="51" l="1"/>
  <c r="D95" i="51" s="1"/>
  <c r="C94" i="51"/>
  <c r="B95" i="51"/>
  <c r="A143" i="50"/>
  <c r="B142" i="50"/>
  <c r="D52" i="41"/>
  <c r="E52" i="41"/>
  <c r="F52" i="41"/>
  <c r="B85" i="44"/>
  <c r="D85" i="44" s="1"/>
  <c r="B85" i="43"/>
  <c r="I85" i="43" s="1"/>
  <c r="C93" i="41"/>
  <c r="B85" i="42"/>
  <c r="E43" i="43"/>
  <c r="F42" i="43" s="1"/>
  <c r="H42" i="43" s="1"/>
  <c r="J44" i="43"/>
  <c r="B57" i="40"/>
  <c r="G19" i="36"/>
  <c r="E19" i="36"/>
  <c r="F19" i="36"/>
  <c r="E86" i="28"/>
  <c r="C87" i="28" s="1"/>
  <c r="D86" i="28"/>
  <c r="B87" i="28"/>
  <c r="F94" i="25"/>
  <c r="A95" i="25"/>
  <c r="A91" i="20"/>
  <c r="M90" i="20"/>
  <c r="C48" i="20"/>
  <c r="D48" i="20"/>
  <c r="E48" i="20" s="1"/>
  <c r="F48" i="20" s="1"/>
  <c r="G48" i="20" s="1"/>
  <c r="G88" i="19"/>
  <c r="F89" i="19" s="1"/>
  <c r="E89" i="19"/>
  <c r="D88" i="19"/>
  <c r="C90" i="23" s="1"/>
  <c r="A92" i="19"/>
  <c r="C91" i="19"/>
  <c r="B91" i="19" s="1"/>
  <c r="B93" i="23" s="1"/>
  <c r="C15" i="13"/>
  <c r="B16" i="13"/>
  <c r="D11" i="13"/>
  <c r="A19" i="13"/>
  <c r="I18" i="13"/>
  <c r="T15" i="9"/>
  <c r="P15" i="9"/>
  <c r="L15" i="9"/>
  <c r="S15" i="9"/>
  <c r="N15" i="9"/>
  <c r="R15" i="9"/>
  <c r="M15" i="9"/>
  <c r="Q15" i="9"/>
  <c r="O15" i="9"/>
  <c r="U15" i="9"/>
  <c r="G14" i="7"/>
  <c r="H14" i="7"/>
  <c r="C15" i="7" s="1"/>
  <c r="A107" i="7"/>
  <c r="B106" i="7"/>
  <c r="A16" i="9"/>
  <c r="G15" i="9"/>
  <c r="B15" i="9"/>
  <c r="E15" i="9"/>
  <c r="J15" i="9"/>
  <c r="I15" i="9"/>
  <c r="F15" i="9"/>
  <c r="K15" i="9"/>
  <c r="H15" i="9"/>
  <c r="C15" i="9"/>
  <c r="D15" i="9"/>
  <c r="C95" i="51" l="1"/>
  <c r="B96" i="51" s="1"/>
  <c r="E95" i="51"/>
  <c r="D96" i="51" s="1"/>
  <c r="A144" i="50"/>
  <c r="B143" i="50"/>
  <c r="B86" i="44"/>
  <c r="D86" i="44" s="1"/>
  <c r="B86" i="43"/>
  <c r="I86" i="43" s="1"/>
  <c r="B86" i="42"/>
  <c r="C94" i="41"/>
  <c r="C45" i="44"/>
  <c r="C45" i="43"/>
  <c r="C45" i="42"/>
  <c r="D53" i="41" a="1"/>
  <c r="F57" i="40"/>
  <c r="G57" i="40" s="1"/>
  <c r="I57" i="40" s="1"/>
  <c r="C57" i="40"/>
  <c r="D57" i="40" s="1"/>
  <c r="E57" i="40" s="1"/>
  <c r="H19" i="36" a="1"/>
  <c r="C88" i="28"/>
  <c r="E87" i="28"/>
  <c r="D87" i="28"/>
  <c r="B88" i="28"/>
  <c r="F95" i="25"/>
  <c r="A96" i="25"/>
  <c r="A92" i="20"/>
  <c r="M91" i="20"/>
  <c r="I48" i="20"/>
  <c r="J48" i="20" s="1"/>
  <c r="K48" i="20" s="1"/>
  <c r="L48" i="20" s="1"/>
  <c r="B48" i="20"/>
  <c r="D49" i="23" s="1"/>
  <c r="C49" i="20"/>
  <c r="D89" i="19"/>
  <c r="C91" i="23" s="1"/>
  <c r="E90" i="19"/>
  <c r="G89" i="19"/>
  <c r="F90" i="19" s="1"/>
  <c r="C92" i="19"/>
  <c r="B92" i="19" s="1"/>
  <c r="B94" i="23" s="1"/>
  <c r="A93" i="19"/>
  <c r="E11" i="13"/>
  <c r="F11" i="13" s="1"/>
  <c r="A20" i="13"/>
  <c r="I19" i="13"/>
  <c r="B17" i="13"/>
  <c r="C16" i="13"/>
  <c r="R16" i="9"/>
  <c r="N16" i="9"/>
  <c r="T16" i="9"/>
  <c r="O16" i="9"/>
  <c r="S16" i="9"/>
  <c r="M16" i="9"/>
  <c r="Q16" i="9"/>
  <c r="L16" i="9"/>
  <c r="U16" i="9"/>
  <c r="P16" i="9"/>
  <c r="D15" i="7"/>
  <c r="E15" i="7" s="1"/>
  <c r="F15" i="7" s="1"/>
  <c r="G15" i="7" s="1"/>
  <c r="A108" i="7"/>
  <c r="B107" i="7"/>
  <c r="A17" i="9"/>
  <c r="I16" i="9"/>
  <c r="C16" i="9"/>
  <c r="B16" i="9"/>
  <c r="J16" i="9"/>
  <c r="F16" i="9"/>
  <c r="K16" i="9"/>
  <c r="G16" i="9"/>
  <c r="E16" i="9"/>
  <c r="H16" i="9"/>
  <c r="D16" i="9"/>
  <c r="C96" i="51" l="1"/>
  <c r="B97" i="51" s="1"/>
  <c r="E96" i="51"/>
  <c r="D97" i="51" s="1"/>
  <c r="A145" i="50"/>
  <c r="B144" i="50"/>
  <c r="F53" i="41"/>
  <c r="E53" i="41"/>
  <c r="D53" i="41"/>
  <c r="B87" i="44"/>
  <c r="D87" i="44" s="1"/>
  <c r="B87" i="43"/>
  <c r="I87" i="43" s="1"/>
  <c r="C95" i="41"/>
  <c r="B87" i="42"/>
  <c r="J45" i="43"/>
  <c r="E44" i="43"/>
  <c r="F43" i="43" s="1"/>
  <c r="H43" i="43" s="1"/>
  <c r="B58" i="40"/>
  <c r="J19" i="36"/>
  <c r="I19" i="36"/>
  <c r="H19" i="36"/>
  <c r="B89" i="28"/>
  <c r="D88" i="28"/>
  <c r="E88" i="28"/>
  <c r="C89" i="28"/>
  <c r="F96" i="25"/>
  <c r="A97" i="25"/>
  <c r="A93" i="20"/>
  <c r="M92" i="20"/>
  <c r="I49" i="20"/>
  <c r="J49" i="20" s="1"/>
  <c r="K49" i="20" s="1"/>
  <c r="L49" i="20" s="1"/>
  <c r="B49" i="20"/>
  <c r="D50" i="23" s="1"/>
  <c r="H49" i="20"/>
  <c r="G90" i="19"/>
  <c r="F91" i="19" s="1"/>
  <c r="D90" i="19"/>
  <c r="C92" i="23" s="1"/>
  <c r="E91" i="19"/>
  <c r="A94" i="19"/>
  <c r="C93" i="19"/>
  <c r="B93" i="19" s="1"/>
  <c r="B95" i="23" s="1"/>
  <c r="G11" i="13"/>
  <c r="H11" i="13" s="1"/>
  <c r="I20" i="13"/>
  <c r="A21" i="13"/>
  <c r="C17" i="13"/>
  <c r="B18" i="13"/>
  <c r="T17" i="9"/>
  <c r="P17" i="9"/>
  <c r="L17" i="9"/>
  <c r="U17" i="9"/>
  <c r="O17" i="9"/>
  <c r="S17" i="9"/>
  <c r="N17" i="9"/>
  <c r="R17" i="9"/>
  <c r="Q17" i="9"/>
  <c r="M17" i="9"/>
  <c r="H15" i="7"/>
  <c r="C16" i="7" s="1"/>
  <c r="A109" i="7"/>
  <c r="B108" i="7"/>
  <c r="A18" i="9"/>
  <c r="E17" i="9"/>
  <c r="J17" i="9"/>
  <c r="I17" i="9"/>
  <c r="B17" i="9"/>
  <c r="K17" i="9"/>
  <c r="G17" i="9"/>
  <c r="H17" i="9"/>
  <c r="F17" i="9"/>
  <c r="D17" i="9"/>
  <c r="C17" i="9"/>
  <c r="E97" i="51" l="1"/>
  <c r="D98" i="51" s="1"/>
  <c r="C97" i="51"/>
  <c r="B98" i="51"/>
  <c r="A146" i="50"/>
  <c r="B145" i="50"/>
  <c r="C46" i="44"/>
  <c r="C46" i="43"/>
  <c r="D54" i="41" a="1"/>
  <c r="C46" i="42"/>
  <c r="B88" i="44"/>
  <c r="D88" i="44" s="1"/>
  <c r="B88" i="43"/>
  <c r="I88" i="43" s="1"/>
  <c r="B88" i="42"/>
  <c r="C96" i="41"/>
  <c r="F58" i="40"/>
  <c r="G58" i="40" s="1"/>
  <c r="I58" i="40" s="1"/>
  <c r="C58" i="40"/>
  <c r="D58" i="40" s="1"/>
  <c r="E58" i="40" s="1"/>
  <c r="K19" i="36" a="1"/>
  <c r="E89" i="28"/>
  <c r="C90" i="28" s="1"/>
  <c r="D89" i="28"/>
  <c r="B90" i="28"/>
  <c r="F97" i="25"/>
  <c r="A98" i="25"/>
  <c r="M93" i="20"/>
  <c r="A94" i="20"/>
  <c r="D49" i="20"/>
  <c r="E49" i="20" s="1"/>
  <c r="F49" i="20" s="1"/>
  <c r="G49" i="20" s="1"/>
  <c r="H50" i="20"/>
  <c r="D91" i="19"/>
  <c r="C93" i="23" s="1"/>
  <c r="E92" i="19"/>
  <c r="G91" i="19"/>
  <c r="F92" i="19" s="1"/>
  <c r="C94" i="19"/>
  <c r="B94" i="19" s="1"/>
  <c r="B96" i="23" s="1"/>
  <c r="A95" i="19"/>
  <c r="C18" i="13"/>
  <c r="B19" i="13"/>
  <c r="A22" i="13"/>
  <c r="I21" i="13"/>
  <c r="D12" i="13"/>
  <c r="R18" i="9"/>
  <c r="N18" i="9"/>
  <c r="U18" i="9"/>
  <c r="P18" i="9"/>
  <c r="T18" i="9"/>
  <c r="O18" i="9"/>
  <c r="S18" i="9"/>
  <c r="M18" i="9"/>
  <c r="Q18" i="9"/>
  <c r="L18" i="9"/>
  <c r="D16" i="7"/>
  <c r="E16" i="7" s="1"/>
  <c r="F16" i="7" s="1"/>
  <c r="G16" i="7" s="1"/>
  <c r="A110" i="7"/>
  <c r="B109" i="7"/>
  <c r="A19" i="9"/>
  <c r="D18" i="9"/>
  <c r="B18" i="9"/>
  <c r="G18" i="9"/>
  <c r="I18" i="9"/>
  <c r="J18" i="9"/>
  <c r="F18" i="9"/>
  <c r="E18" i="9"/>
  <c r="K18" i="9"/>
  <c r="C18" i="9"/>
  <c r="H18" i="9"/>
  <c r="E98" i="51" l="1"/>
  <c r="D99" i="51" s="1"/>
  <c r="C98" i="51"/>
  <c r="B99" i="51"/>
  <c r="A147" i="50"/>
  <c r="B146" i="50"/>
  <c r="D54" i="41"/>
  <c r="E54" i="41"/>
  <c r="F54" i="41"/>
  <c r="B89" i="44"/>
  <c r="D89" i="44" s="1"/>
  <c r="B89" i="43"/>
  <c r="I89" i="43" s="1"/>
  <c r="C97" i="41"/>
  <c r="B89" i="42"/>
  <c r="E45" i="43"/>
  <c r="F44" i="43" s="1"/>
  <c r="H44" i="43" s="1"/>
  <c r="J46" i="43"/>
  <c r="B59" i="40"/>
  <c r="M19" i="36"/>
  <c r="K19" i="36"/>
  <c r="L19" i="36"/>
  <c r="E90" i="28"/>
  <c r="C91" i="28" s="1"/>
  <c r="D90" i="28"/>
  <c r="B91" i="28" s="1"/>
  <c r="F98" i="25"/>
  <c r="A99" i="25"/>
  <c r="M94" i="20"/>
  <c r="A95" i="20"/>
  <c r="C50" i="20"/>
  <c r="D50" i="20"/>
  <c r="E50" i="20" s="1"/>
  <c r="F50" i="20" s="1"/>
  <c r="G50" i="20" s="1"/>
  <c r="G92" i="19"/>
  <c r="F93" i="19" s="1"/>
  <c r="D92" i="19"/>
  <c r="C94" i="23" s="1"/>
  <c r="E93" i="19"/>
  <c r="A96" i="19"/>
  <c r="C95" i="19"/>
  <c r="B95" i="19" s="1"/>
  <c r="B97" i="23" s="1"/>
  <c r="A23" i="13"/>
  <c r="I22" i="13"/>
  <c r="B20" i="13"/>
  <c r="C19" i="13"/>
  <c r="E12" i="13"/>
  <c r="F12" i="13"/>
  <c r="G12" i="13" s="1"/>
  <c r="T19" i="9"/>
  <c r="P19" i="9"/>
  <c r="L19" i="9"/>
  <c r="Q19" i="9"/>
  <c r="U19" i="9"/>
  <c r="O19" i="9"/>
  <c r="S19" i="9"/>
  <c r="M19" i="9"/>
  <c r="R19" i="9"/>
  <c r="N19" i="9"/>
  <c r="A111" i="7"/>
  <c r="B110" i="7"/>
  <c r="H16" i="7"/>
  <c r="C17" i="7" s="1"/>
  <c r="A20" i="9"/>
  <c r="E19" i="9"/>
  <c r="I19" i="9"/>
  <c r="B19" i="9"/>
  <c r="J19" i="9"/>
  <c r="H19" i="9"/>
  <c r="C19" i="9"/>
  <c r="G19" i="9"/>
  <c r="F19" i="9"/>
  <c r="D19" i="9"/>
  <c r="K19" i="9"/>
  <c r="C99" i="51" l="1"/>
  <c r="E99" i="51"/>
  <c r="D100" i="51" s="1"/>
  <c r="B100" i="51"/>
  <c r="A148" i="50"/>
  <c r="B147" i="50"/>
  <c r="B90" i="44"/>
  <c r="D90" i="44" s="1"/>
  <c r="B90" i="43"/>
  <c r="I90" i="43" s="1"/>
  <c r="B90" i="42"/>
  <c r="C98" i="41"/>
  <c r="C47" i="44"/>
  <c r="C47" i="43"/>
  <c r="C47" i="42"/>
  <c r="D55" i="41" a="1"/>
  <c r="F59" i="40"/>
  <c r="G59" i="40" s="1"/>
  <c r="I59" i="40" s="1"/>
  <c r="C59" i="40"/>
  <c r="D59" i="40" s="1"/>
  <c r="E59" i="40" s="1"/>
  <c r="N19" i="36" a="1"/>
  <c r="D91" i="28"/>
  <c r="B92" i="28" s="1"/>
  <c r="E91" i="28"/>
  <c r="C92" i="28" s="1"/>
  <c r="F99" i="25"/>
  <c r="A100" i="25"/>
  <c r="M95" i="20"/>
  <c r="A96" i="20"/>
  <c r="C51" i="20"/>
  <c r="I50" i="20"/>
  <c r="J50" i="20" s="1"/>
  <c r="K50" i="20" s="1"/>
  <c r="L50" i="20" s="1"/>
  <c r="B50" i="20"/>
  <c r="D51" i="23" s="1"/>
  <c r="D93" i="19"/>
  <c r="C95" i="23" s="1"/>
  <c r="E94" i="19"/>
  <c r="G93" i="19"/>
  <c r="F94" i="19" s="1"/>
  <c r="C96" i="19"/>
  <c r="B96" i="19" s="1"/>
  <c r="B98" i="23" s="1"/>
  <c r="A97" i="19"/>
  <c r="H12" i="13"/>
  <c r="D13" i="13" s="1"/>
  <c r="C20" i="13"/>
  <c r="B21" i="13" s="1"/>
  <c r="A24" i="13"/>
  <c r="I23" i="13"/>
  <c r="R20" i="9"/>
  <c r="N20" i="9"/>
  <c r="Q20" i="9"/>
  <c r="L20" i="9"/>
  <c r="U20" i="9"/>
  <c r="P20" i="9"/>
  <c r="T20" i="9"/>
  <c r="O20" i="9"/>
  <c r="S20" i="9"/>
  <c r="M20" i="9"/>
  <c r="D17" i="7"/>
  <c r="E17" i="7" s="1"/>
  <c r="F17" i="7" s="1"/>
  <c r="G17" i="7" s="1"/>
  <c r="A112" i="7"/>
  <c r="B111" i="7"/>
  <c r="A21" i="9"/>
  <c r="H20" i="9"/>
  <c r="C20" i="9"/>
  <c r="J20" i="9"/>
  <c r="B20" i="9"/>
  <c r="K20" i="9"/>
  <c r="E20" i="9"/>
  <c r="G20" i="9"/>
  <c r="F20" i="9"/>
  <c r="I20" i="9"/>
  <c r="D20" i="9"/>
  <c r="C100" i="51" l="1"/>
  <c r="B101" i="51" s="1"/>
  <c r="E100" i="51"/>
  <c r="D101" i="51"/>
  <c r="A149" i="50"/>
  <c r="B148" i="50"/>
  <c r="F55" i="41"/>
  <c r="D55" i="41"/>
  <c r="E55" i="41"/>
  <c r="B91" i="43"/>
  <c r="I91" i="43" s="1"/>
  <c r="B91" i="44"/>
  <c r="D91" i="44" s="1"/>
  <c r="B91" i="42"/>
  <c r="C99" i="41"/>
  <c r="J47" i="43"/>
  <c r="E46" i="43"/>
  <c r="F45" i="43" s="1"/>
  <c r="H45" i="43" s="1"/>
  <c r="B60" i="40"/>
  <c r="P19" i="36"/>
  <c r="O19" i="36"/>
  <c r="N19" i="36"/>
  <c r="B20" i="36" s="1" a="1"/>
  <c r="D92" i="28"/>
  <c r="B93" i="28" s="1"/>
  <c r="E92" i="28"/>
  <c r="C93" i="28"/>
  <c r="F100" i="25"/>
  <c r="A101" i="25"/>
  <c r="M96" i="20"/>
  <c r="A97" i="20"/>
  <c r="H51" i="20"/>
  <c r="B51" i="20"/>
  <c r="D52" i="23" s="1"/>
  <c r="I51" i="20"/>
  <c r="J51" i="20" s="1"/>
  <c r="K51" i="20" s="1"/>
  <c r="L51" i="20" s="1"/>
  <c r="G94" i="19"/>
  <c r="F95" i="19" s="1"/>
  <c r="D94" i="19"/>
  <c r="C96" i="23" s="1"/>
  <c r="E95" i="19"/>
  <c r="A98" i="19"/>
  <c r="C97" i="19"/>
  <c r="B97" i="19" s="1"/>
  <c r="B99" i="23" s="1"/>
  <c r="C21" i="13"/>
  <c r="B22" i="13"/>
  <c r="E13" i="13"/>
  <c r="F13" i="13"/>
  <c r="G13" i="13" s="1"/>
  <c r="H13" i="13" s="1"/>
  <c r="I24" i="13"/>
  <c r="A25" i="13"/>
  <c r="T21" i="9"/>
  <c r="P21" i="9"/>
  <c r="L21" i="9"/>
  <c r="R21" i="9"/>
  <c r="M21" i="9"/>
  <c r="Q21" i="9"/>
  <c r="U21" i="9"/>
  <c r="N21" i="9"/>
  <c r="S21" i="9"/>
  <c r="O21" i="9"/>
  <c r="H17" i="7"/>
  <c r="C18" i="7" s="1"/>
  <c r="A113" i="7"/>
  <c r="B112" i="7"/>
  <c r="A22" i="9"/>
  <c r="E21" i="9"/>
  <c r="C21" i="9"/>
  <c r="F21" i="9"/>
  <c r="J21" i="9"/>
  <c r="G21" i="9"/>
  <c r="D21" i="9"/>
  <c r="H21" i="9"/>
  <c r="I21" i="9"/>
  <c r="B21" i="9"/>
  <c r="K21" i="9"/>
  <c r="E101" i="51" l="1"/>
  <c r="D102" i="51" s="1"/>
  <c r="C101" i="51"/>
  <c r="B102" i="51" s="1"/>
  <c r="A150" i="50"/>
  <c r="B149" i="50"/>
  <c r="B92" i="44"/>
  <c r="D92" i="44" s="1"/>
  <c r="B92" i="43"/>
  <c r="I92" i="43" s="1"/>
  <c r="B92" i="42"/>
  <c r="C100" i="41"/>
  <c r="C48" i="43"/>
  <c r="C48" i="44"/>
  <c r="C48" i="42"/>
  <c r="D56" i="41" a="1"/>
  <c r="F60" i="40"/>
  <c r="G60" i="40" s="1"/>
  <c r="I60" i="40" s="1"/>
  <c r="C60" i="40"/>
  <c r="D60" i="40" s="1"/>
  <c r="E60" i="40" s="1"/>
  <c r="C20" i="36"/>
  <c r="D20" i="36"/>
  <c r="B20" i="36"/>
  <c r="D93" i="28"/>
  <c r="B94" i="28" s="1"/>
  <c r="E93" i="28"/>
  <c r="C94" i="28"/>
  <c r="F101" i="25"/>
  <c r="A102" i="25"/>
  <c r="A98" i="20"/>
  <c r="M97" i="20"/>
  <c r="H52" i="20"/>
  <c r="D51" i="20"/>
  <c r="D95" i="19"/>
  <c r="C97" i="23" s="1"/>
  <c r="E96" i="19"/>
  <c r="G95" i="19"/>
  <c r="F96" i="19" s="1"/>
  <c r="C98" i="19"/>
  <c r="B98" i="19" s="1"/>
  <c r="B100" i="23" s="1"/>
  <c r="A99" i="19"/>
  <c r="D14" i="13"/>
  <c r="C22" i="13"/>
  <c r="B23" i="13"/>
  <c r="I25" i="13"/>
  <c r="A26" i="13"/>
  <c r="R22" i="9"/>
  <c r="N22" i="9"/>
  <c r="S22" i="9"/>
  <c r="M22" i="9"/>
  <c r="Q22" i="9"/>
  <c r="L22" i="9"/>
  <c r="U22" i="9"/>
  <c r="P22" i="9"/>
  <c r="T22" i="9"/>
  <c r="O22" i="9"/>
  <c r="A114" i="7"/>
  <c r="B113" i="7"/>
  <c r="D18" i="7"/>
  <c r="E18" i="7" s="1"/>
  <c r="F18" i="7" s="1"/>
  <c r="G18" i="7" s="1"/>
  <c r="A23" i="9"/>
  <c r="J22" i="9"/>
  <c r="B22" i="9"/>
  <c r="E22" i="9"/>
  <c r="G22" i="9"/>
  <c r="C22" i="9"/>
  <c r="I22" i="9"/>
  <c r="K22" i="9"/>
  <c r="F22" i="9"/>
  <c r="D22" i="9"/>
  <c r="H22" i="9"/>
  <c r="E102" i="51" l="1"/>
  <c r="D103" i="51" s="1"/>
  <c r="C102" i="51"/>
  <c r="A151" i="50"/>
  <c r="B150" i="50"/>
  <c r="B103" i="51"/>
  <c r="D56" i="41"/>
  <c r="E56" i="41"/>
  <c r="F56" i="41"/>
  <c r="B93" i="43"/>
  <c r="I93" i="43" s="1"/>
  <c r="B93" i="44"/>
  <c r="D93" i="44" s="1"/>
  <c r="B93" i="42"/>
  <c r="C101" i="41"/>
  <c r="E47" i="43"/>
  <c r="F46" i="43" s="1"/>
  <c r="H46" i="43" s="1"/>
  <c r="J48" i="43"/>
  <c r="B61" i="40"/>
  <c r="E20" i="36" a="1"/>
  <c r="D94" i="28"/>
  <c r="B95" i="28" s="1"/>
  <c r="E94" i="28"/>
  <c r="C95" i="28"/>
  <c r="F102" i="25"/>
  <c r="A103" i="25"/>
  <c r="A99" i="20"/>
  <c r="M98" i="20"/>
  <c r="D52" i="20"/>
  <c r="E52" i="20" s="1"/>
  <c r="F52" i="20" s="1"/>
  <c r="G52" i="20" s="1"/>
  <c r="E51" i="20"/>
  <c r="F51" i="20" s="1"/>
  <c r="G51" i="20" s="1"/>
  <c r="G96" i="19"/>
  <c r="F97" i="19" s="1"/>
  <c r="D96" i="19"/>
  <c r="C98" i="23" s="1"/>
  <c r="E97" i="19"/>
  <c r="A100" i="19"/>
  <c r="C99" i="19"/>
  <c r="B99" i="19" s="1"/>
  <c r="B101" i="23" s="1"/>
  <c r="C23" i="13"/>
  <c r="B24" i="13"/>
  <c r="A27" i="13"/>
  <c r="I26" i="13"/>
  <c r="F14" i="13"/>
  <c r="G14" i="13" s="1"/>
  <c r="E14" i="13"/>
  <c r="T23" i="9"/>
  <c r="P23" i="9"/>
  <c r="L23" i="9"/>
  <c r="S23" i="9"/>
  <c r="N23" i="9"/>
  <c r="R23" i="9"/>
  <c r="M23" i="9"/>
  <c r="U23" i="9"/>
  <c r="Q23" i="9"/>
  <c r="O23" i="9"/>
  <c r="H18" i="7"/>
  <c r="C19" i="7" s="1"/>
  <c r="A115" i="7"/>
  <c r="B114" i="7"/>
  <c r="A24" i="9"/>
  <c r="C23" i="9"/>
  <c r="D23" i="9"/>
  <c r="F23" i="9"/>
  <c r="H23" i="9"/>
  <c r="G23" i="9"/>
  <c r="B23" i="9"/>
  <c r="I23" i="9"/>
  <c r="J23" i="9"/>
  <c r="E23" i="9"/>
  <c r="K23" i="9"/>
  <c r="A152" i="50" l="1"/>
  <c r="B151" i="50"/>
  <c r="C103" i="51"/>
  <c r="B104" i="51" s="1"/>
  <c r="E103" i="51"/>
  <c r="D104" i="51" s="1"/>
  <c r="B94" i="44"/>
  <c r="D94" i="44" s="1"/>
  <c r="B94" i="43"/>
  <c r="I94" i="43" s="1"/>
  <c r="B94" i="42"/>
  <c r="C102" i="41"/>
  <c r="C49" i="44"/>
  <c r="C49" i="43"/>
  <c r="D57" i="41" a="1"/>
  <c r="C49" i="42"/>
  <c r="F61" i="40"/>
  <c r="G61" i="40" s="1"/>
  <c r="I61" i="40" s="1"/>
  <c r="C61" i="40"/>
  <c r="D61" i="40" s="1"/>
  <c r="E61" i="40" s="1"/>
  <c r="F20" i="36"/>
  <c r="E20" i="36"/>
  <c r="G20" i="36"/>
  <c r="D95" i="28"/>
  <c r="B96" i="28" s="1"/>
  <c r="E95" i="28"/>
  <c r="C96" i="28" s="1"/>
  <c r="F103" i="25"/>
  <c r="A104" i="25"/>
  <c r="C52" i="20"/>
  <c r="C53" i="20" s="1"/>
  <c r="A100" i="20"/>
  <c r="M99" i="20"/>
  <c r="D97" i="19"/>
  <c r="C99" i="23" s="1"/>
  <c r="E98" i="19"/>
  <c r="G97" i="19"/>
  <c r="F98" i="19" s="1"/>
  <c r="C100" i="19"/>
  <c r="B100" i="19" s="1"/>
  <c r="B102" i="23" s="1"/>
  <c r="A101" i="19"/>
  <c r="H14" i="13"/>
  <c r="D15" i="13"/>
  <c r="A28" i="13"/>
  <c r="I27" i="13"/>
  <c r="C24" i="13"/>
  <c r="B25" i="13"/>
  <c r="R24" i="9"/>
  <c r="N24" i="9"/>
  <c r="T24" i="9"/>
  <c r="O24" i="9"/>
  <c r="S24" i="9"/>
  <c r="M24" i="9"/>
  <c r="L24" i="9"/>
  <c r="Q24" i="9"/>
  <c r="P24" i="9"/>
  <c r="U24" i="9"/>
  <c r="A116" i="7"/>
  <c r="B115" i="7"/>
  <c r="D19" i="7"/>
  <c r="A25" i="9"/>
  <c r="I24" i="9"/>
  <c r="F24" i="9"/>
  <c r="J24" i="9"/>
  <c r="B24" i="9"/>
  <c r="H24" i="9"/>
  <c r="E24" i="9"/>
  <c r="G24" i="9"/>
  <c r="C24" i="9"/>
  <c r="K24" i="9"/>
  <c r="D24" i="9"/>
  <c r="C104" i="51" l="1"/>
  <c r="B105" i="51" s="1"/>
  <c r="E104" i="51"/>
  <c r="D105" i="51" s="1"/>
  <c r="A153" i="50"/>
  <c r="B152" i="50"/>
  <c r="B95" i="44"/>
  <c r="D95" i="44" s="1"/>
  <c r="B95" i="43"/>
  <c r="I95" i="43" s="1"/>
  <c r="C103" i="41"/>
  <c r="B95" i="42"/>
  <c r="F57" i="41"/>
  <c r="E57" i="41"/>
  <c r="D57" i="41"/>
  <c r="J49" i="43"/>
  <c r="E48" i="43"/>
  <c r="F47" i="43" s="1"/>
  <c r="H47" i="43" s="1"/>
  <c r="B62" i="40"/>
  <c r="H20" i="36" a="1"/>
  <c r="E96" i="28"/>
  <c r="C97" i="28" s="1"/>
  <c r="D96" i="28"/>
  <c r="B97" i="28" s="1"/>
  <c r="F104" i="25"/>
  <c r="A105" i="25"/>
  <c r="B52" i="20"/>
  <c r="D53" i="23" s="1"/>
  <c r="I52" i="20"/>
  <c r="J52" i="20" s="1"/>
  <c r="K52" i="20" s="1"/>
  <c r="L52" i="20" s="1"/>
  <c r="M100" i="20"/>
  <c r="A101" i="20"/>
  <c r="I53" i="20"/>
  <c r="J53" i="20" s="1"/>
  <c r="K53" i="20" s="1"/>
  <c r="L53" i="20" s="1"/>
  <c r="B53" i="20"/>
  <c r="D54" i="23" s="1"/>
  <c r="G98" i="19"/>
  <c r="F99" i="19" s="1"/>
  <c r="D98" i="19"/>
  <c r="C100" i="23" s="1"/>
  <c r="E99" i="19"/>
  <c r="A102" i="19"/>
  <c r="C101" i="19"/>
  <c r="B101" i="19" s="1"/>
  <c r="B103" i="23" s="1"/>
  <c r="I28" i="13"/>
  <c r="A29" i="13"/>
  <c r="C25" i="13"/>
  <c r="B26" i="13" s="1"/>
  <c r="E15" i="13"/>
  <c r="F15" i="13" s="1"/>
  <c r="T25" i="9"/>
  <c r="P25" i="9"/>
  <c r="L25" i="9"/>
  <c r="U25" i="9"/>
  <c r="O25" i="9"/>
  <c r="S25" i="9"/>
  <c r="N25" i="9"/>
  <c r="M25" i="9"/>
  <c r="R25" i="9"/>
  <c r="Q25" i="9"/>
  <c r="E19" i="7"/>
  <c r="F19" i="7" s="1"/>
  <c r="G19" i="7" s="1"/>
  <c r="A117" i="7"/>
  <c r="B116" i="7"/>
  <c r="A26" i="9"/>
  <c r="B25" i="9"/>
  <c r="F25" i="9"/>
  <c r="K25" i="9"/>
  <c r="G25" i="9"/>
  <c r="I25" i="9"/>
  <c r="D25" i="9"/>
  <c r="J25" i="9"/>
  <c r="E25" i="9"/>
  <c r="H25" i="9"/>
  <c r="C25" i="9"/>
  <c r="E105" i="51" l="1"/>
  <c r="D106" i="51" s="1"/>
  <c r="C105" i="51"/>
  <c r="B106" i="51" s="1"/>
  <c r="A154" i="50"/>
  <c r="B153" i="50"/>
  <c r="C50" i="43"/>
  <c r="C50" i="44"/>
  <c r="C50" i="42"/>
  <c r="D58" i="41" a="1"/>
  <c r="B96" i="44"/>
  <c r="D96" i="44" s="1"/>
  <c r="B96" i="43"/>
  <c r="I96" i="43" s="1"/>
  <c r="C104" i="41"/>
  <c r="B96" i="42"/>
  <c r="F62" i="40"/>
  <c r="G62" i="40" s="1"/>
  <c r="I62" i="40" s="1"/>
  <c r="C62" i="40"/>
  <c r="D62" i="40" s="1"/>
  <c r="E62" i="40" s="1"/>
  <c r="I20" i="36"/>
  <c r="J20" i="36"/>
  <c r="H20" i="36"/>
  <c r="D97" i="28"/>
  <c r="B98" i="28" s="1"/>
  <c r="E97" i="28"/>
  <c r="C98" i="28" s="1"/>
  <c r="F105" i="25"/>
  <c r="A106" i="25"/>
  <c r="H53" i="20"/>
  <c r="D53" i="20" s="1"/>
  <c r="E53" i="20" s="1"/>
  <c r="F53" i="20" s="1"/>
  <c r="G53" i="20" s="1"/>
  <c r="A102" i="20"/>
  <c r="M101" i="20"/>
  <c r="D99" i="19"/>
  <c r="C101" i="23" s="1"/>
  <c r="E100" i="19"/>
  <c r="G99" i="19"/>
  <c r="F100" i="19" s="1"/>
  <c r="C102" i="19"/>
  <c r="B102" i="19" s="1"/>
  <c r="B104" i="23" s="1"/>
  <c r="A103" i="19"/>
  <c r="G15" i="13"/>
  <c r="H15" i="13" s="1"/>
  <c r="D16" i="13"/>
  <c r="C26" i="13"/>
  <c r="B27" i="13" s="1"/>
  <c r="A30" i="13"/>
  <c r="I29" i="13"/>
  <c r="R26" i="9"/>
  <c r="N26" i="9"/>
  <c r="U26" i="9"/>
  <c r="P26" i="9"/>
  <c r="T26" i="9"/>
  <c r="O26" i="9"/>
  <c r="M26" i="9"/>
  <c r="S26" i="9"/>
  <c r="Q26" i="9"/>
  <c r="L26" i="9"/>
  <c r="A118" i="7"/>
  <c r="B117" i="7"/>
  <c r="H19" i="7"/>
  <c r="C20" i="7" s="1"/>
  <c r="A27" i="9"/>
  <c r="I26" i="9"/>
  <c r="K26" i="9"/>
  <c r="F26" i="9"/>
  <c r="D26" i="9"/>
  <c r="G26" i="9"/>
  <c r="B26" i="9"/>
  <c r="C26" i="9"/>
  <c r="J26" i="9"/>
  <c r="E26" i="9"/>
  <c r="H26" i="9"/>
  <c r="E106" i="51" l="1"/>
  <c r="D107" i="51" s="1"/>
  <c r="C106" i="51"/>
  <c r="B107" i="51" s="1"/>
  <c r="A155" i="50"/>
  <c r="B154" i="50"/>
  <c r="D58" i="41"/>
  <c r="E58" i="41"/>
  <c r="F58" i="41"/>
  <c r="B97" i="44"/>
  <c r="D97" i="44" s="1"/>
  <c r="B97" i="43"/>
  <c r="I97" i="43" s="1"/>
  <c r="C105" i="41"/>
  <c r="B97" i="42"/>
  <c r="E49" i="43"/>
  <c r="F48" i="43" s="1"/>
  <c r="H48" i="43" s="1"/>
  <c r="J50" i="43"/>
  <c r="B63" i="40"/>
  <c r="K20" i="36" a="1"/>
  <c r="H54" i="20"/>
  <c r="E98" i="28"/>
  <c r="C99" i="28"/>
  <c r="D98" i="28"/>
  <c r="B99" i="28" s="1"/>
  <c r="F106" i="25"/>
  <c r="A107" i="25"/>
  <c r="A103" i="20"/>
  <c r="M102" i="20"/>
  <c r="C54" i="20"/>
  <c r="D54" i="20"/>
  <c r="E54" i="20" s="1"/>
  <c r="F54" i="20" s="1"/>
  <c r="G54" i="20" s="1"/>
  <c r="G100" i="19"/>
  <c r="F101" i="19" s="1"/>
  <c r="E101" i="19"/>
  <c r="D100" i="19"/>
  <c r="C102" i="23" s="1"/>
  <c r="A104" i="19"/>
  <c r="C103" i="19"/>
  <c r="B103" i="19" s="1"/>
  <c r="B105" i="23" s="1"/>
  <c r="C27" i="13"/>
  <c r="B28" i="13" s="1"/>
  <c r="E16" i="13"/>
  <c r="F16" i="13"/>
  <c r="G16" i="13" s="1"/>
  <c r="H16" i="13" s="1"/>
  <c r="A31" i="13"/>
  <c r="I30" i="13"/>
  <c r="T27" i="9"/>
  <c r="P27" i="9"/>
  <c r="L27" i="9"/>
  <c r="Q27" i="9"/>
  <c r="U27" i="9"/>
  <c r="O27" i="9"/>
  <c r="N27" i="9"/>
  <c r="M27" i="9"/>
  <c r="S27" i="9"/>
  <c r="R27" i="9"/>
  <c r="D20" i="7"/>
  <c r="E20" i="7" s="1"/>
  <c r="A119" i="7"/>
  <c r="B118" i="7"/>
  <c r="A28" i="9"/>
  <c r="C27" i="9"/>
  <c r="H27" i="9"/>
  <c r="K27" i="9"/>
  <c r="B27" i="9"/>
  <c r="F27" i="9"/>
  <c r="G27" i="9"/>
  <c r="D27" i="9"/>
  <c r="J27" i="9"/>
  <c r="I27" i="9"/>
  <c r="E27" i="9"/>
  <c r="C107" i="51" l="1"/>
  <c r="E107" i="51"/>
  <c r="D108" i="51" s="1"/>
  <c r="A156" i="50"/>
  <c r="B155" i="50"/>
  <c r="B108" i="51"/>
  <c r="B98" i="44"/>
  <c r="D98" i="44" s="1"/>
  <c r="B98" i="43"/>
  <c r="I98" i="43" s="1"/>
  <c r="B98" i="42"/>
  <c r="C106" i="41"/>
  <c r="C51" i="44"/>
  <c r="C51" i="43"/>
  <c r="C51" i="42"/>
  <c r="D59" i="41" a="1"/>
  <c r="F63" i="40"/>
  <c r="G63" i="40" s="1"/>
  <c r="I63" i="40" s="1"/>
  <c r="C63" i="40"/>
  <c r="D63" i="40" s="1"/>
  <c r="E63" i="40" s="1"/>
  <c r="L20" i="36"/>
  <c r="M20" i="36"/>
  <c r="K20" i="36"/>
  <c r="D99" i="28"/>
  <c r="B100" i="28" s="1"/>
  <c r="E99" i="28"/>
  <c r="C100" i="28" s="1"/>
  <c r="F107" i="25"/>
  <c r="A108" i="25"/>
  <c r="M103" i="20"/>
  <c r="A104" i="20"/>
  <c r="C55" i="20"/>
  <c r="B54" i="20"/>
  <c r="D55" i="23" s="1"/>
  <c r="I54" i="20"/>
  <c r="D101" i="19"/>
  <c r="C103" i="23" s="1"/>
  <c r="E102" i="19"/>
  <c r="G101" i="19"/>
  <c r="F102" i="19" s="1"/>
  <c r="C104" i="19"/>
  <c r="B104" i="19" s="1"/>
  <c r="B106" i="23" s="1"/>
  <c r="A105" i="19"/>
  <c r="D17" i="13"/>
  <c r="C28" i="13"/>
  <c r="B29" i="13"/>
  <c r="A32" i="13"/>
  <c r="I31" i="13"/>
  <c r="R28" i="9"/>
  <c r="N28" i="9"/>
  <c r="Q28" i="9"/>
  <c r="L28" i="9"/>
  <c r="U28" i="9"/>
  <c r="P28" i="9"/>
  <c r="O28" i="9"/>
  <c r="T28" i="9"/>
  <c r="S28" i="9"/>
  <c r="M28" i="9"/>
  <c r="F20" i="7"/>
  <c r="G20" i="7" s="1"/>
  <c r="H20" i="7" s="1"/>
  <c r="C21" i="7" s="1"/>
  <c r="A120" i="7"/>
  <c r="B119" i="7"/>
  <c r="A29" i="9"/>
  <c r="H28" i="9"/>
  <c r="K28" i="9"/>
  <c r="C28" i="9"/>
  <c r="F28" i="9"/>
  <c r="D28" i="9"/>
  <c r="B28" i="9"/>
  <c r="I28" i="9"/>
  <c r="G28" i="9"/>
  <c r="J28" i="9"/>
  <c r="E28" i="9"/>
  <c r="A157" i="50" l="1"/>
  <c r="B156" i="50"/>
  <c r="C108" i="51"/>
  <c r="B109" i="51" s="1"/>
  <c r="E108" i="51"/>
  <c r="D109" i="51" s="1"/>
  <c r="F59" i="41"/>
  <c r="D59" i="41"/>
  <c r="E59" i="41"/>
  <c r="B99" i="44"/>
  <c r="D99" i="44" s="1"/>
  <c r="B99" i="43"/>
  <c r="I99" i="43" s="1"/>
  <c r="C107" i="41"/>
  <c r="B99" i="42"/>
  <c r="J51" i="43"/>
  <c r="E50" i="43"/>
  <c r="F49" i="43" s="1"/>
  <c r="H49" i="43" s="1"/>
  <c r="N20" i="36" a="1"/>
  <c r="E100" i="28"/>
  <c r="C101" i="28" s="1"/>
  <c r="D100" i="28"/>
  <c r="B101" i="28" s="1"/>
  <c r="F108" i="25"/>
  <c r="A109" i="25"/>
  <c r="M104" i="20"/>
  <c r="A105" i="20"/>
  <c r="J54" i="20"/>
  <c r="K54" i="20" s="1"/>
  <c r="L54" i="20" s="1"/>
  <c r="B55" i="20"/>
  <c r="D56" i="23" s="1"/>
  <c r="I55" i="20"/>
  <c r="J55" i="20" s="1"/>
  <c r="K55" i="20" s="1"/>
  <c r="L55" i="20" s="1"/>
  <c r="G102" i="19"/>
  <c r="F103" i="19" s="1"/>
  <c r="D102" i="19"/>
  <c r="C104" i="23" s="1"/>
  <c r="E103" i="19"/>
  <c r="A106" i="19"/>
  <c r="C105" i="19"/>
  <c r="B105" i="19" s="1"/>
  <c r="B107" i="23" s="1"/>
  <c r="C29" i="13"/>
  <c r="B30" i="13"/>
  <c r="I32" i="13"/>
  <c r="A33" i="13"/>
  <c r="F17" i="13"/>
  <c r="G17" i="13" s="1"/>
  <c r="H17" i="13" s="1"/>
  <c r="E17" i="13"/>
  <c r="D18" i="13" s="1"/>
  <c r="T29" i="9"/>
  <c r="P29" i="9"/>
  <c r="L29" i="9"/>
  <c r="R29" i="9"/>
  <c r="M29" i="9"/>
  <c r="Q29" i="9"/>
  <c r="O29" i="9"/>
  <c r="N29" i="9"/>
  <c r="U29" i="9"/>
  <c r="S29" i="9"/>
  <c r="D21" i="7"/>
  <c r="E21" i="7" s="1"/>
  <c r="F21" i="7" s="1"/>
  <c r="G21" i="7" s="1"/>
  <c r="A121" i="7"/>
  <c r="B120" i="7"/>
  <c r="A30" i="9"/>
  <c r="J29" i="9"/>
  <c r="I29" i="9"/>
  <c r="C29" i="9"/>
  <c r="D29" i="9"/>
  <c r="F29" i="9"/>
  <c r="K29" i="9"/>
  <c r="G29" i="9"/>
  <c r="E29" i="9"/>
  <c r="B29" i="9"/>
  <c r="H29" i="9"/>
  <c r="E109" i="51" l="1"/>
  <c r="D110" i="51" s="1"/>
  <c r="C109" i="51"/>
  <c r="B110" i="51" s="1"/>
  <c r="A158" i="50"/>
  <c r="B157" i="50"/>
  <c r="B100" i="44"/>
  <c r="D100" i="44" s="1"/>
  <c r="B100" i="43"/>
  <c r="I100" i="43" s="1"/>
  <c r="B100" i="42"/>
  <c r="C108" i="41"/>
  <c r="C52" i="44"/>
  <c r="C52" i="43"/>
  <c r="C52" i="42"/>
  <c r="D60" i="41" a="1"/>
  <c r="O20" i="36"/>
  <c r="P20" i="36"/>
  <c r="N20" i="36"/>
  <c r="D101" i="28"/>
  <c r="B102" i="28"/>
  <c r="E101" i="28"/>
  <c r="C102" i="28" s="1"/>
  <c r="F109" i="25"/>
  <c r="A110" i="25"/>
  <c r="A106" i="20"/>
  <c r="M105" i="20"/>
  <c r="H55" i="20"/>
  <c r="D103" i="19"/>
  <c r="C105" i="23" s="1"/>
  <c r="E104" i="19"/>
  <c r="G103" i="19"/>
  <c r="F104" i="19" s="1"/>
  <c r="C106" i="19"/>
  <c r="B106" i="19" s="1"/>
  <c r="B108" i="23" s="1"/>
  <c r="A107" i="19"/>
  <c r="F18" i="13"/>
  <c r="G18" i="13" s="1"/>
  <c r="H18" i="13" s="1"/>
  <c r="E18" i="13"/>
  <c r="D19" i="13" s="1"/>
  <c r="I33" i="13"/>
  <c r="A34" i="13"/>
  <c r="C30" i="13"/>
  <c r="B31" i="13" s="1"/>
  <c r="R30" i="9"/>
  <c r="N30" i="9"/>
  <c r="S30" i="9"/>
  <c r="M30" i="9"/>
  <c r="Q30" i="9"/>
  <c r="L30" i="9"/>
  <c r="P30" i="9"/>
  <c r="U30" i="9"/>
  <c r="T30" i="9"/>
  <c r="O30" i="9"/>
  <c r="H21" i="7"/>
  <c r="C22" i="7" s="1"/>
  <c r="A122" i="7"/>
  <c r="B121" i="7"/>
  <c r="A31" i="9"/>
  <c r="G30" i="9"/>
  <c r="J30" i="9"/>
  <c r="E30" i="9"/>
  <c r="H30" i="9"/>
  <c r="B30" i="9"/>
  <c r="D30" i="9"/>
  <c r="C30" i="9"/>
  <c r="K30" i="9"/>
  <c r="I30" i="9"/>
  <c r="F30" i="9"/>
  <c r="E110" i="51" l="1"/>
  <c r="D111" i="51" s="1"/>
  <c r="C110" i="51"/>
  <c r="B111" i="51" s="1"/>
  <c r="A159" i="50"/>
  <c r="B158" i="50"/>
  <c r="B101" i="44"/>
  <c r="D101" i="44" s="1"/>
  <c r="B101" i="43"/>
  <c r="I101" i="43" s="1"/>
  <c r="C109" i="41"/>
  <c r="B101" i="42"/>
  <c r="E51" i="43"/>
  <c r="F50" i="43" s="1"/>
  <c r="H50" i="43" s="1"/>
  <c r="J52" i="43"/>
  <c r="D60" i="41"/>
  <c r="E60" i="41"/>
  <c r="F60" i="41"/>
  <c r="B21" i="36" a="1"/>
  <c r="E102" i="28"/>
  <c r="C103" i="28" s="1"/>
  <c r="D102" i="28"/>
  <c r="B103" i="28" s="1"/>
  <c r="F110" i="25"/>
  <c r="A111" i="25"/>
  <c r="M106" i="20"/>
  <c r="A107" i="20"/>
  <c r="H56" i="20"/>
  <c r="D55" i="20"/>
  <c r="E55" i="20" s="1"/>
  <c r="F55" i="20" s="1"/>
  <c r="G55" i="20" s="1"/>
  <c r="G104" i="19"/>
  <c r="F105" i="19" s="1"/>
  <c r="D104" i="19"/>
  <c r="C106" i="23" s="1"/>
  <c r="E105" i="19"/>
  <c r="A108" i="19"/>
  <c r="C107" i="19"/>
  <c r="B107" i="19" s="1"/>
  <c r="B109" i="23" s="1"/>
  <c r="C31" i="13"/>
  <c r="B32" i="13"/>
  <c r="F19" i="13"/>
  <c r="G19" i="13" s="1"/>
  <c r="H19" i="13" s="1"/>
  <c r="E19" i="13"/>
  <c r="A35" i="13"/>
  <c r="I34" i="13"/>
  <c r="T31" i="9"/>
  <c r="P31" i="9"/>
  <c r="L31" i="9"/>
  <c r="S31" i="9"/>
  <c r="N31" i="9"/>
  <c r="R31" i="9"/>
  <c r="M31" i="9"/>
  <c r="Q31" i="9"/>
  <c r="O31" i="9"/>
  <c r="U31" i="9"/>
  <c r="A123" i="7"/>
  <c r="B122" i="7"/>
  <c r="E22" i="7"/>
  <c r="F22" i="7" s="1"/>
  <c r="D22" i="7"/>
  <c r="A32" i="9"/>
  <c r="G31" i="9"/>
  <c r="J31" i="9"/>
  <c r="H31" i="9"/>
  <c r="E31" i="9"/>
  <c r="K31" i="9"/>
  <c r="F31" i="9"/>
  <c r="D31" i="9"/>
  <c r="C31" i="9"/>
  <c r="I31" i="9"/>
  <c r="B31" i="9"/>
  <c r="C111" i="51" l="1"/>
  <c r="E111" i="51"/>
  <c r="D112" i="51" s="1"/>
  <c r="A160" i="50"/>
  <c r="B159" i="50"/>
  <c r="B112" i="51"/>
  <c r="C53" i="44"/>
  <c r="C53" i="43"/>
  <c r="D61" i="41" a="1"/>
  <c r="C53" i="42"/>
  <c r="B102" i="44"/>
  <c r="D102" i="44" s="1"/>
  <c r="B102" i="43"/>
  <c r="I102" i="43" s="1"/>
  <c r="B102" i="42"/>
  <c r="C110" i="41"/>
  <c r="B21" i="36"/>
  <c r="D21" i="36"/>
  <c r="C21" i="36"/>
  <c r="D103" i="28"/>
  <c r="B104" i="28" s="1"/>
  <c r="E103" i="28"/>
  <c r="C104" i="28" s="1"/>
  <c r="A112" i="25"/>
  <c r="F112" i="25" s="1"/>
  <c r="F111" i="25"/>
  <c r="A108" i="20"/>
  <c r="M107" i="20"/>
  <c r="D56" i="20"/>
  <c r="E56" i="20" s="1"/>
  <c r="F56" i="20" s="1"/>
  <c r="G56" i="20" s="1"/>
  <c r="C56" i="20"/>
  <c r="D105" i="19"/>
  <c r="C107" i="23" s="1"/>
  <c r="E106" i="19"/>
  <c r="G105" i="19"/>
  <c r="F106" i="19" s="1"/>
  <c r="C108" i="19"/>
  <c r="B108" i="19" s="1"/>
  <c r="B110" i="23" s="1"/>
  <c r="A109" i="19"/>
  <c r="D20" i="13"/>
  <c r="A36" i="13"/>
  <c r="I35" i="13"/>
  <c r="C32" i="13"/>
  <c r="B33" i="13" s="1"/>
  <c r="R32" i="9"/>
  <c r="N32" i="9"/>
  <c r="T32" i="9"/>
  <c r="O32" i="9"/>
  <c r="S32" i="9"/>
  <c r="M32" i="9"/>
  <c r="Q32" i="9"/>
  <c r="U32" i="9"/>
  <c r="P32" i="9"/>
  <c r="L32" i="9"/>
  <c r="G22" i="7"/>
  <c r="H22" i="7" s="1"/>
  <c r="C23" i="7" s="1"/>
  <c r="A124" i="7"/>
  <c r="B123" i="7"/>
  <c r="A33" i="9"/>
  <c r="H32" i="9"/>
  <c r="I32" i="9"/>
  <c r="F32" i="9"/>
  <c r="D32" i="9"/>
  <c r="C32" i="9"/>
  <c r="E32" i="9"/>
  <c r="J32" i="9"/>
  <c r="B32" i="9"/>
  <c r="K32" i="9"/>
  <c r="G32" i="9"/>
  <c r="C112" i="51" l="1"/>
  <c r="B113" i="51" s="1"/>
  <c r="E112" i="51"/>
  <c r="D113" i="51" s="1"/>
  <c r="A161" i="50"/>
  <c r="B160" i="50"/>
  <c r="F61" i="41"/>
  <c r="E61" i="41"/>
  <c r="D61" i="41"/>
  <c r="B103" i="44"/>
  <c r="D103" i="44" s="1"/>
  <c r="B103" i="43"/>
  <c r="I103" i="43" s="1"/>
  <c r="C111" i="41"/>
  <c r="B103" i="42"/>
  <c r="J53" i="43"/>
  <c r="E52" i="43"/>
  <c r="F51" i="43" s="1"/>
  <c r="H51" i="43" s="1"/>
  <c r="E21" i="36" a="1"/>
  <c r="B105" i="28"/>
  <c r="D104" i="28"/>
  <c r="E104" i="28"/>
  <c r="C105" i="28"/>
  <c r="A109" i="20"/>
  <c r="M108" i="20"/>
  <c r="I56" i="20"/>
  <c r="J56" i="20" s="1"/>
  <c r="K56" i="20" s="1"/>
  <c r="L56" i="20" s="1"/>
  <c r="B56" i="20"/>
  <c r="D57" i="23" s="1"/>
  <c r="C57" i="20"/>
  <c r="G106" i="19"/>
  <c r="F107" i="19" s="1"/>
  <c r="D106" i="19"/>
  <c r="C108" i="23" s="1"/>
  <c r="E107" i="19"/>
  <c r="A110" i="19"/>
  <c r="C109" i="19"/>
  <c r="B109" i="19" s="1"/>
  <c r="B111" i="23" s="1"/>
  <c r="C33" i="13"/>
  <c r="B34" i="13"/>
  <c r="I36" i="13"/>
  <c r="A37" i="13"/>
  <c r="E20" i="13"/>
  <c r="F20" i="13"/>
  <c r="G20" i="13" s="1"/>
  <c r="T33" i="9"/>
  <c r="P33" i="9"/>
  <c r="L33" i="9"/>
  <c r="U33" i="9"/>
  <c r="O33" i="9"/>
  <c r="S33" i="9"/>
  <c r="N33" i="9"/>
  <c r="R33" i="9"/>
  <c r="M33" i="9"/>
  <c r="Q33" i="9"/>
  <c r="D23" i="7"/>
  <c r="E23" i="7" s="1"/>
  <c r="F23" i="7" s="1"/>
  <c r="G23" i="7" s="1"/>
  <c r="A125" i="7"/>
  <c r="B124" i="7"/>
  <c r="A34" i="9"/>
  <c r="B33" i="9"/>
  <c r="C33" i="9"/>
  <c r="D33" i="9"/>
  <c r="E33" i="9"/>
  <c r="J33" i="9"/>
  <c r="H33" i="9"/>
  <c r="K33" i="9"/>
  <c r="F33" i="9"/>
  <c r="I33" i="9"/>
  <c r="G33" i="9"/>
  <c r="E113" i="51" l="1"/>
  <c r="D114" i="51" s="1"/>
  <c r="C113" i="51"/>
  <c r="B114" i="51"/>
  <c r="A162" i="50"/>
  <c r="B161" i="50"/>
  <c r="C54" i="44"/>
  <c r="C54" i="43"/>
  <c r="C54" i="42"/>
  <c r="D62" i="41" a="1"/>
  <c r="B104" i="44"/>
  <c r="D104" i="44" s="1"/>
  <c r="B104" i="43"/>
  <c r="I104" i="43" s="1"/>
  <c r="B104" i="42"/>
  <c r="C112" i="41"/>
  <c r="E21" i="36"/>
  <c r="F21" i="36"/>
  <c r="G21" i="36"/>
  <c r="E105" i="28"/>
  <c r="C106" i="28" s="1"/>
  <c r="D105" i="28"/>
  <c r="B106" i="28"/>
  <c r="M109" i="20"/>
  <c r="A110" i="20"/>
  <c r="I57" i="20"/>
  <c r="J57" i="20" s="1"/>
  <c r="K57" i="20" s="1"/>
  <c r="L57" i="20" s="1"/>
  <c r="B57" i="20"/>
  <c r="D58" i="23" s="1"/>
  <c r="H57" i="20"/>
  <c r="D107" i="19"/>
  <c r="C109" i="23" s="1"/>
  <c r="E108" i="19"/>
  <c r="G107" i="19"/>
  <c r="F108" i="19" s="1"/>
  <c r="C110" i="19"/>
  <c r="B110" i="19" s="1"/>
  <c r="B112" i="23" s="1"/>
  <c r="A111" i="19"/>
  <c r="H20" i="13"/>
  <c r="D21" i="13" s="1"/>
  <c r="A38" i="13"/>
  <c r="I37" i="13"/>
  <c r="C34" i="13"/>
  <c r="B35" i="13"/>
  <c r="R34" i="9"/>
  <c r="N34" i="9"/>
  <c r="U34" i="9"/>
  <c r="P34" i="9"/>
  <c r="T34" i="9"/>
  <c r="O34" i="9"/>
  <c r="S34" i="9"/>
  <c r="Q34" i="9"/>
  <c r="M34" i="9"/>
  <c r="L34" i="9"/>
  <c r="H23" i="7"/>
  <c r="C24" i="7" s="1"/>
  <c r="A126" i="7"/>
  <c r="B125" i="7"/>
  <c r="A35" i="9"/>
  <c r="B34" i="9"/>
  <c r="F34" i="9"/>
  <c r="H34" i="9"/>
  <c r="C34" i="9"/>
  <c r="E34" i="9"/>
  <c r="J34" i="9"/>
  <c r="K34" i="9"/>
  <c r="I34" i="9"/>
  <c r="G34" i="9"/>
  <c r="D34" i="9"/>
  <c r="E114" i="51" l="1"/>
  <c r="D115" i="51" s="1"/>
  <c r="C114" i="51"/>
  <c r="B115" i="51" s="1"/>
  <c r="A163" i="50"/>
  <c r="B162" i="50"/>
  <c r="B105" i="44"/>
  <c r="D105" i="44" s="1"/>
  <c r="B105" i="43"/>
  <c r="I105" i="43" s="1"/>
  <c r="C113" i="41"/>
  <c r="B105" i="42"/>
  <c r="D62" i="41"/>
  <c r="E62" i="41"/>
  <c r="F62" i="41"/>
  <c r="E53" i="43"/>
  <c r="F52" i="43" s="1"/>
  <c r="H52" i="43" s="1"/>
  <c r="J54" i="43"/>
  <c r="H21" i="36" a="1"/>
  <c r="E106" i="28"/>
  <c r="C107" i="28" s="1"/>
  <c r="D106" i="28"/>
  <c r="B107" i="28"/>
  <c r="M110" i="20"/>
  <c r="A111" i="20"/>
  <c r="D57" i="20"/>
  <c r="E57" i="20"/>
  <c r="F57" i="20" s="1"/>
  <c r="G57" i="20" s="1"/>
  <c r="H58" i="20"/>
  <c r="G108" i="19"/>
  <c r="F109" i="19" s="1"/>
  <c r="D108" i="19"/>
  <c r="C110" i="23" s="1"/>
  <c r="E109" i="19"/>
  <c r="A112" i="19"/>
  <c r="C111" i="19"/>
  <c r="B111" i="19" s="1"/>
  <c r="B113" i="23" s="1"/>
  <c r="E21" i="13"/>
  <c r="F21" i="13" s="1"/>
  <c r="G21" i="13" s="1"/>
  <c r="H21" i="13" s="1"/>
  <c r="C35" i="13"/>
  <c r="B36" i="13" s="1"/>
  <c r="A39" i="13"/>
  <c r="I38" i="13"/>
  <c r="T35" i="9"/>
  <c r="P35" i="9"/>
  <c r="L35" i="9"/>
  <c r="Q35" i="9"/>
  <c r="U35" i="9"/>
  <c r="O35" i="9"/>
  <c r="S35" i="9"/>
  <c r="N35" i="9"/>
  <c r="M35" i="9"/>
  <c r="R35" i="9"/>
  <c r="A127" i="7"/>
  <c r="B126" i="7"/>
  <c r="D24" i="7"/>
  <c r="E24" i="7" s="1"/>
  <c r="A36" i="9"/>
  <c r="H35" i="9"/>
  <c r="B35" i="9"/>
  <c r="I35" i="9"/>
  <c r="K35" i="9"/>
  <c r="D35" i="9"/>
  <c r="C35" i="9"/>
  <c r="J35" i="9"/>
  <c r="F35" i="9"/>
  <c r="E35" i="9"/>
  <c r="G35" i="9"/>
  <c r="C115" i="51" l="1"/>
  <c r="E115" i="51"/>
  <c r="D116" i="51" s="1"/>
  <c r="B116" i="51"/>
  <c r="A164" i="50"/>
  <c r="B163" i="50"/>
  <c r="B106" i="44"/>
  <c r="D106" i="44" s="1"/>
  <c r="B106" i="43"/>
  <c r="I106" i="43" s="1"/>
  <c r="B106" i="42"/>
  <c r="C114" i="41"/>
  <c r="C55" i="44"/>
  <c r="C55" i="43"/>
  <c r="C55" i="42"/>
  <c r="D63" i="41" a="1"/>
  <c r="H21" i="36"/>
  <c r="J21" i="36"/>
  <c r="I21" i="36"/>
  <c r="E107" i="28"/>
  <c r="C108" i="28" s="1"/>
  <c r="D107" i="28"/>
  <c r="B108" i="28"/>
  <c r="M111" i="20"/>
  <c r="A112" i="20"/>
  <c r="D58" i="20"/>
  <c r="E58" i="20" s="1"/>
  <c r="F58" i="20" s="1"/>
  <c r="G58" i="20" s="1"/>
  <c r="C58" i="20"/>
  <c r="D109" i="19"/>
  <c r="C111" i="23" s="1"/>
  <c r="E110" i="19"/>
  <c r="G109" i="19"/>
  <c r="F110" i="19" s="1"/>
  <c r="C112" i="19"/>
  <c r="B112" i="19" s="1"/>
  <c r="B114" i="23" s="1"/>
  <c r="A113" i="19"/>
  <c r="C36" i="13"/>
  <c r="B37" i="13"/>
  <c r="A40" i="13"/>
  <c r="I39" i="13"/>
  <c r="D22" i="13"/>
  <c r="R36" i="9"/>
  <c r="N36" i="9"/>
  <c r="Q36" i="9"/>
  <c r="L36" i="9"/>
  <c r="U36" i="9"/>
  <c r="P36" i="9"/>
  <c r="T36" i="9"/>
  <c r="S36" i="9"/>
  <c r="O36" i="9"/>
  <c r="M36" i="9"/>
  <c r="F24" i="7"/>
  <c r="G24" i="7" s="1"/>
  <c r="A128" i="7"/>
  <c r="B127" i="7"/>
  <c r="A37" i="9"/>
  <c r="D36" i="9"/>
  <c r="K36" i="9"/>
  <c r="G36" i="9"/>
  <c r="C36" i="9"/>
  <c r="B36" i="9"/>
  <c r="H36" i="9"/>
  <c r="J36" i="9"/>
  <c r="E36" i="9"/>
  <c r="I36" i="9"/>
  <c r="F36" i="9"/>
  <c r="C116" i="51" l="1"/>
  <c r="B117" i="51" s="1"/>
  <c r="E116" i="51"/>
  <c r="D117" i="51" s="1"/>
  <c r="A165" i="50"/>
  <c r="B164" i="50"/>
  <c r="B107" i="44"/>
  <c r="D107" i="44" s="1"/>
  <c r="B107" i="43"/>
  <c r="I107" i="43" s="1"/>
  <c r="B107" i="42"/>
  <c r="C115" i="41"/>
  <c r="F63" i="41"/>
  <c r="D63" i="41"/>
  <c r="E63" i="41"/>
  <c r="J55" i="43"/>
  <c r="E54" i="43"/>
  <c r="F53" i="43" s="1"/>
  <c r="H53" i="43" s="1"/>
  <c r="K21" i="36" a="1"/>
  <c r="E108" i="28"/>
  <c r="C109" i="28"/>
  <c r="D108" i="28"/>
  <c r="B109" i="28" s="1"/>
  <c r="A113" i="20"/>
  <c r="M112" i="20"/>
  <c r="C59" i="20"/>
  <c r="B58" i="20"/>
  <c r="D59" i="23" s="1"/>
  <c r="I58" i="20"/>
  <c r="G110" i="19"/>
  <c r="F111" i="19" s="1"/>
  <c r="D110" i="19"/>
  <c r="C112" i="23" s="1"/>
  <c r="E111" i="19"/>
  <c r="A114" i="19"/>
  <c r="C113" i="19"/>
  <c r="B113" i="19" s="1"/>
  <c r="B115" i="23" s="1"/>
  <c r="I40" i="13"/>
  <c r="A41" i="13"/>
  <c r="C37" i="13"/>
  <c r="B38" i="13" s="1"/>
  <c r="E22" i="13"/>
  <c r="T37" i="9"/>
  <c r="P37" i="9"/>
  <c r="L37" i="9"/>
  <c r="R37" i="9"/>
  <c r="M37" i="9"/>
  <c r="Q37" i="9"/>
  <c r="U37" i="9"/>
  <c r="N37" i="9"/>
  <c r="S37" i="9"/>
  <c r="O37" i="9"/>
  <c r="A129" i="7"/>
  <c r="B128" i="7"/>
  <c r="H24" i="7"/>
  <c r="C25" i="7" s="1"/>
  <c r="A38" i="9"/>
  <c r="C37" i="9"/>
  <c r="J37" i="9"/>
  <c r="E37" i="9"/>
  <c r="F37" i="9"/>
  <c r="H37" i="9"/>
  <c r="D37" i="9"/>
  <c r="K37" i="9"/>
  <c r="B37" i="9"/>
  <c r="I37" i="9"/>
  <c r="G37" i="9"/>
  <c r="A166" i="50" l="1"/>
  <c r="B165" i="50"/>
  <c r="E117" i="51"/>
  <c r="D118" i="51" s="1"/>
  <c r="C117" i="51"/>
  <c r="B118" i="51" s="1"/>
  <c r="B108" i="44"/>
  <c r="D108" i="44" s="1"/>
  <c r="B108" i="43"/>
  <c r="I108" i="43" s="1"/>
  <c r="B108" i="42"/>
  <c r="C116" i="41"/>
  <c r="C56" i="44"/>
  <c r="C56" i="43"/>
  <c r="C56" i="42"/>
  <c r="D64" i="41" a="1"/>
  <c r="K21" i="36"/>
  <c r="M21" i="36"/>
  <c r="L21" i="36"/>
  <c r="B110" i="28"/>
  <c r="D109" i="28"/>
  <c r="E109" i="28"/>
  <c r="C110" i="28"/>
  <c r="M113" i="20"/>
  <c r="A114" i="20"/>
  <c r="B59" i="20"/>
  <c r="D60" i="23" s="1"/>
  <c r="I59" i="20"/>
  <c r="J59" i="20" s="1"/>
  <c r="K59" i="20" s="1"/>
  <c r="L59" i="20" s="1"/>
  <c r="J58" i="20"/>
  <c r="K58" i="20" s="1"/>
  <c r="L58" i="20" s="1"/>
  <c r="D111" i="19"/>
  <c r="C113" i="23" s="1"/>
  <c r="E112" i="19"/>
  <c r="G111" i="19"/>
  <c r="F112" i="19" s="1"/>
  <c r="C114" i="19"/>
  <c r="B114" i="19" s="1"/>
  <c r="B116" i="23" s="1"/>
  <c r="A115" i="19"/>
  <c r="C38" i="13"/>
  <c r="B39" i="13"/>
  <c r="F22" i="13"/>
  <c r="G22" i="13" s="1"/>
  <c r="H22" i="13" s="1"/>
  <c r="I41" i="13"/>
  <c r="A42" i="13"/>
  <c r="R38" i="9"/>
  <c r="N38" i="9"/>
  <c r="S38" i="9"/>
  <c r="M38" i="9"/>
  <c r="Q38" i="9"/>
  <c r="L38" i="9"/>
  <c r="U38" i="9"/>
  <c r="P38" i="9"/>
  <c r="T38" i="9"/>
  <c r="O38" i="9"/>
  <c r="D25" i="7"/>
  <c r="E25" i="7" s="1"/>
  <c r="F25" i="7" s="1"/>
  <c r="G25" i="7" s="1"/>
  <c r="A130" i="7"/>
  <c r="B129" i="7"/>
  <c r="A39" i="9"/>
  <c r="D38" i="9"/>
  <c r="G38" i="9"/>
  <c r="B38" i="9"/>
  <c r="K38" i="9"/>
  <c r="I38" i="9"/>
  <c r="F38" i="9"/>
  <c r="E38" i="9"/>
  <c r="J38" i="9"/>
  <c r="H38" i="9"/>
  <c r="C38" i="9"/>
  <c r="E118" i="51" l="1"/>
  <c r="D119" i="51" s="1"/>
  <c r="C118" i="51"/>
  <c r="B119" i="51" s="1"/>
  <c r="A167" i="50"/>
  <c r="B166" i="50"/>
  <c r="E55" i="43"/>
  <c r="F54" i="43" s="1"/>
  <c r="H54" i="43" s="1"/>
  <c r="J56" i="43"/>
  <c r="D64" i="41"/>
  <c r="E64" i="41"/>
  <c r="F64" i="41"/>
  <c r="B109" i="43"/>
  <c r="I109" i="43" s="1"/>
  <c r="B109" i="44"/>
  <c r="D109" i="44" s="1"/>
  <c r="B109" i="42"/>
  <c r="C117" i="41"/>
  <c r="N21" i="36" a="1"/>
  <c r="E110" i="28"/>
  <c r="C111" i="28"/>
  <c r="D110" i="28"/>
  <c r="B111" i="28" s="1"/>
  <c r="A115" i="20"/>
  <c r="M114" i="20"/>
  <c r="H59" i="20"/>
  <c r="G112" i="19"/>
  <c r="F113" i="19" s="1"/>
  <c r="D112" i="19"/>
  <c r="C114" i="23" s="1"/>
  <c r="E113" i="19"/>
  <c r="A116" i="19"/>
  <c r="C115" i="19"/>
  <c r="B115" i="19" s="1"/>
  <c r="B117" i="23" s="1"/>
  <c r="C39" i="13"/>
  <c r="B40" i="13"/>
  <c r="A43" i="13"/>
  <c r="I42" i="13"/>
  <c r="D23" i="13"/>
  <c r="T39" i="9"/>
  <c r="P39" i="9"/>
  <c r="L39" i="9"/>
  <c r="S39" i="9"/>
  <c r="N39" i="9"/>
  <c r="R39" i="9"/>
  <c r="M39" i="9"/>
  <c r="O39" i="9"/>
  <c r="U39" i="9"/>
  <c r="Q39" i="9"/>
  <c r="H25" i="7"/>
  <c r="C26" i="7" s="1"/>
  <c r="A131" i="7"/>
  <c r="B130" i="7"/>
  <c r="A40" i="9"/>
  <c r="I39" i="9"/>
  <c r="H39" i="9"/>
  <c r="K39" i="9"/>
  <c r="F39" i="9"/>
  <c r="J39" i="9"/>
  <c r="D39" i="9"/>
  <c r="G39" i="9"/>
  <c r="B39" i="9"/>
  <c r="C39" i="9"/>
  <c r="E39" i="9"/>
  <c r="C119" i="51" l="1"/>
  <c r="B120" i="51" s="1"/>
  <c r="E119" i="51"/>
  <c r="D120" i="51" s="1"/>
  <c r="A168" i="50"/>
  <c r="B167" i="50"/>
  <c r="C57" i="44"/>
  <c r="C57" i="43"/>
  <c r="C57" i="42"/>
  <c r="D65" i="41" a="1"/>
  <c r="B110" i="44"/>
  <c r="D110" i="44" s="1"/>
  <c r="B110" i="43"/>
  <c r="I110" i="43" s="1"/>
  <c r="B110" i="42"/>
  <c r="C118" i="41"/>
  <c r="N21" i="36"/>
  <c r="B22" i="36" s="1" a="1"/>
  <c r="P21" i="36"/>
  <c r="O21" i="36"/>
  <c r="D111" i="28"/>
  <c r="B112" i="28" s="1"/>
  <c r="E111" i="28"/>
  <c r="C112" i="28" s="1"/>
  <c r="M115" i="20"/>
  <c r="A116" i="20"/>
  <c r="H60" i="20"/>
  <c r="D59" i="20"/>
  <c r="D113" i="19"/>
  <c r="C115" i="23" s="1"/>
  <c r="E114" i="19"/>
  <c r="G113" i="19"/>
  <c r="F114" i="19" s="1"/>
  <c r="C116" i="19"/>
  <c r="B116" i="19" s="1"/>
  <c r="B118" i="23" s="1"/>
  <c r="A117" i="19"/>
  <c r="A44" i="13"/>
  <c r="I43" i="13"/>
  <c r="C40" i="13"/>
  <c r="B41" i="13" s="1"/>
  <c r="E23" i="13"/>
  <c r="F23" i="13" s="1"/>
  <c r="R40" i="9"/>
  <c r="N40" i="9"/>
  <c r="T40" i="9"/>
  <c r="O40" i="9"/>
  <c r="S40" i="9"/>
  <c r="M40" i="9"/>
  <c r="L40" i="9"/>
  <c r="Q40" i="9"/>
  <c r="U40" i="9"/>
  <c r="P40" i="9"/>
  <c r="A132" i="7"/>
  <c r="B131" i="7"/>
  <c r="E26" i="7"/>
  <c r="F26" i="7" s="1"/>
  <c r="D26" i="7"/>
  <c r="A41" i="9"/>
  <c r="J40" i="9"/>
  <c r="F40" i="9"/>
  <c r="D40" i="9"/>
  <c r="I40" i="9"/>
  <c r="K40" i="9"/>
  <c r="G40" i="9"/>
  <c r="H40" i="9"/>
  <c r="E40" i="9"/>
  <c r="B40" i="9"/>
  <c r="C40" i="9"/>
  <c r="A169" i="50" l="1"/>
  <c r="B168" i="50"/>
  <c r="C120" i="51"/>
  <c r="B121" i="51" s="1"/>
  <c r="E120" i="51"/>
  <c r="D121" i="51" s="1"/>
  <c r="F65" i="41"/>
  <c r="E65" i="41"/>
  <c r="D65" i="41"/>
  <c r="B111" i="44"/>
  <c r="D111" i="44" s="1"/>
  <c r="B111" i="43"/>
  <c r="I111" i="43" s="1"/>
  <c r="C119" i="41"/>
  <c r="B111" i="42"/>
  <c r="J57" i="43"/>
  <c r="E56" i="43"/>
  <c r="F55" i="43" s="1"/>
  <c r="H55" i="43" s="1"/>
  <c r="B22" i="36"/>
  <c r="D22" i="36"/>
  <c r="C22" i="36"/>
  <c r="B113" i="28"/>
  <c r="D112" i="28"/>
  <c r="E112" i="28"/>
  <c r="C113" i="28" s="1"/>
  <c r="M116" i="20"/>
  <c r="A117" i="20"/>
  <c r="D60" i="20"/>
  <c r="E60" i="20" s="1"/>
  <c r="F60" i="20" s="1"/>
  <c r="G60" i="20" s="1"/>
  <c r="E59" i="20"/>
  <c r="F59" i="20" s="1"/>
  <c r="G59" i="20" s="1"/>
  <c r="G114" i="19"/>
  <c r="F115" i="19" s="1"/>
  <c r="D114" i="19"/>
  <c r="C116" i="23" s="1"/>
  <c r="E115" i="19"/>
  <c r="A118" i="19"/>
  <c r="C117" i="19"/>
  <c r="B117" i="19" s="1"/>
  <c r="B119" i="23" s="1"/>
  <c r="G23" i="13"/>
  <c r="H23" i="13" s="1"/>
  <c r="D24" i="13"/>
  <c r="C41" i="13"/>
  <c r="B42" i="13" s="1"/>
  <c r="I44" i="13"/>
  <c r="A45" i="13"/>
  <c r="T41" i="9"/>
  <c r="P41" i="9"/>
  <c r="L41" i="9"/>
  <c r="U41" i="9"/>
  <c r="O41" i="9"/>
  <c r="S41" i="9"/>
  <c r="N41" i="9"/>
  <c r="M41" i="9"/>
  <c r="Q41" i="9"/>
  <c r="R41" i="9"/>
  <c r="G26" i="7"/>
  <c r="H26" i="7" s="1"/>
  <c r="C27" i="7" s="1"/>
  <c r="A133" i="7"/>
  <c r="B132" i="7"/>
  <c r="A42" i="9"/>
  <c r="C41" i="9"/>
  <c r="G41" i="9"/>
  <c r="D41" i="9"/>
  <c r="I41" i="9"/>
  <c r="H41" i="9"/>
  <c r="J41" i="9"/>
  <c r="K41" i="9"/>
  <c r="F41" i="9"/>
  <c r="E41" i="9"/>
  <c r="B41" i="9"/>
  <c r="E121" i="51" l="1"/>
  <c r="D122" i="51" s="1"/>
  <c r="C121" i="51"/>
  <c r="B122" i="51" s="1"/>
  <c r="A170" i="50"/>
  <c r="B169" i="50"/>
  <c r="C58" i="43"/>
  <c r="C58" i="44"/>
  <c r="C58" i="42"/>
  <c r="D66" i="41" a="1"/>
  <c r="B112" i="44"/>
  <c r="D112" i="44" s="1"/>
  <c r="B112" i="43"/>
  <c r="I112" i="43" s="1"/>
  <c r="B112" i="42"/>
  <c r="C120" i="41"/>
  <c r="E22" i="36" a="1"/>
  <c r="E113" i="28"/>
  <c r="C114" i="28" s="1"/>
  <c r="D113" i="28"/>
  <c r="B114" i="28" s="1"/>
  <c r="C60" i="20"/>
  <c r="I60" i="20" s="1"/>
  <c r="J60" i="20" s="1"/>
  <c r="K60" i="20" s="1"/>
  <c r="L60" i="20" s="1"/>
  <c r="M117" i="20"/>
  <c r="A118" i="20"/>
  <c r="B60" i="20"/>
  <c r="D61" i="23" s="1"/>
  <c r="C61" i="20"/>
  <c r="D115" i="19"/>
  <c r="C117" i="23" s="1"/>
  <c r="E116" i="19"/>
  <c r="G115" i="19"/>
  <c r="F116" i="19" s="1"/>
  <c r="C118" i="19"/>
  <c r="B118" i="19" s="1"/>
  <c r="B120" i="23" s="1"/>
  <c r="A119" i="19"/>
  <c r="C42" i="13"/>
  <c r="B43" i="13"/>
  <c r="I45" i="13"/>
  <c r="A46" i="13"/>
  <c r="E24" i="13"/>
  <c r="H24" i="13"/>
  <c r="D25" i="13" s="1"/>
  <c r="G24" i="13"/>
  <c r="F24" i="13"/>
  <c r="R42" i="9"/>
  <c r="N42" i="9"/>
  <c r="U42" i="9"/>
  <c r="P42" i="9"/>
  <c r="S42" i="9"/>
  <c r="T42" i="9"/>
  <c r="O42" i="9"/>
  <c r="M42" i="9"/>
  <c r="L42" i="9"/>
  <c r="Q42" i="9"/>
  <c r="D27" i="7"/>
  <c r="E27" i="7" s="1"/>
  <c r="F27" i="7" s="1"/>
  <c r="G27" i="7" s="1"/>
  <c r="A134" i="7"/>
  <c r="B133" i="7"/>
  <c r="A43" i="9"/>
  <c r="C42" i="9"/>
  <c r="K42" i="9"/>
  <c r="F42" i="9"/>
  <c r="D42" i="9"/>
  <c r="G42" i="9"/>
  <c r="I42" i="9"/>
  <c r="H42" i="9"/>
  <c r="J42" i="9"/>
  <c r="E42" i="9"/>
  <c r="B42" i="9"/>
  <c r="E122" i="51" l="1"/>
  <c r="D123" i="51" s="1"/>
  <c r="C122" i="51"/>
  <c r="B123" i="51" s="1"/>
  <c r="A171" i="50"/>
  <c r="B170" i="50"/>
  <c r="E57" i="43"/>
  <c r="F56" i="43" s="1"/>
  <c r="H56" i="43" s="1"/>
  <c r="J58" i="43"/>
  <c r="B113" i="44"/>
  <c r="D113" i="44" s="1"/>
  <c r="B113" i="43"/>
  <c r="I113" i="43" s="1"/>
  <c r="B113" i="42"/>
  <c r="C121" i="41"/>
  <c r="D66" i="41"/>
  <c r="E66" i="41"/>
  <c r="F66" i="41"/>
  <c r="F22" i="36"/>
  <c r="E22" i="36"/>
  <c r="G22" i="36"/>
  <c r="D114" i="28"/>
  <c r="B115" i="28" s="1"/>
  <c r="E114" i="28"/>
  <c r="C115" i="28"/>
  <c r="M118" i="20"/>
  <c r="A119" i="20"/>
  <c r="I61" i="20"/>
  <c r="J61" i="20" s="1"/>
  <c r="K61" i="20" s="1"/>
  <c r="L61" i="20" s="1"/>
  <c r="B61" i="20"/>
  <c r="D62" i="23" s="1"/>
  <c r="H61" i="20"/>
  <c r="G116" i="19"/>
  <c r="F117" i="19" s="1"/>
  <c r="E117" i="19"/>
  <c r="D116" i="19"/>
  <c r="C118" i="23" s="1"/>
  <c r="A120" i="19"/>
  <c r="C119" i="19"/>
  <c r="B119" i="19" s="1"/>
  <c r="B121" i="23" s="1"/>
  <c r="F25" i="13"/>
  <c r="G25" i="13" s="1"/>
  <c r="H25" i="13" s="1"/>
  <c r="E25" i="13"/>
  <c r="D26" i="13" s="1"/>
  <c r="A47" i="13"/>
  <c r="I46" i="13"/>
  <c r="C43" i="13"/>
  <c r="B44" i="13" s="1"/>
  <c r="T43" i="9"/>
  <c r="P43" i="9"/>
  <c r="L43" i="9"/>
  <c r="Q43" i="9"/>
  <c r="S43" i="9"/>
  <c r="U43" i="9"/>
  <c r="O43" i="9"/>
  <c r="N43" i="9"/>
  <c r="M43" i="9"/>
  <c r="R43" i="9"/>
  <c r="H27" i="7"/>
  <c r="C28" i="7" s="1"/>
  <c r="A135" i="7"/>
  <c r="B134" i="7"/>
  <c r="A44" i="9"/>
  <c r="E43" i="9"/>
  <c r="K43" i="9"/>
  <c r="B43" i="9"/>
  <c r="F43" i="9"/>
  <c r="I43" i="9"/>
  <c r="G43" i="9"/>
  <c r="J43" i="9"/>
  <c r="H43" i="9"/>
  <c r="D43" i="9"/>
  <c r="C43" i="9"/>
  <c r="C123" i="51" l="1"/>
  <c r="B124" i="51" s="1"/>
  <c r="E123" i="51"/>
  <c r="D124" i="51" s="1"/>
  <c r="A172" i="50"/>
  <c r="B171" i="50"/>
  <c r="C59" i="44"/>
  <c r="C59" i="43"/>
  <c r="C59" i="42"/>
  <c r="D67" i="41" a="1"/>
  <c r="B114" i="44"/>
  <c r="D114" i="44" s="1"/>
  <c r="B114" i="43"/>
  <c r="I114" i="43" s="1"/>
  <c r="B114" i="42"/>
  <c r="C122" i="41"/>
  <c r="H22" i="36" a="1"/>
  <c r="D115" i="28"/>
  <c r="B116" i="28" s="1"/>
  <c r="E115" i="28"/>
  <c r="C116" i="28" s="1"/>
  <c r="M119" i="20"/>
  <c r="A120" i="20"/>
  <c r="D61" i="20"/>
  <c r="E61" i="20"/>
  <c r="F61" i="20" s="1"/>
  <c r="G61" i="20" s="1"/>
  <c r="H62" i="20"/>
  <c r="D117" i="19"/>
  <c r="C119" i="23" s="1"/>
  <c r="E118" i="19"/>
  <c r="G117" i="19"/>
  <c r="F118" i="19" s="1"/>
  <c r="C120" i="19"/>
  <c r="B120" i="19" s="1"/>
  <c r="B122" i="23" s="1"/>
  <c r="A121" i="19"/>
  <c r="C44" i="13"/>
  <c r="B45" i="13"/>
  <c r="E26" i="13"/>
  <c r="F26" i="13" s="1"/>
  <c r="A48" i="13"/>
  <c r="I47" i="13"/>
  <c r="R44" i="9"/>
  <c r="N44" i="9"/>
  <c r="Q44" i="9"/>
  <c r="L44" i="9"/>
  <c r="T44" i="9"/>
  <c r="U44" i="9"/>
  <c r="P44" i="9"/>
  <c r="O44" i="9"/>
  <c r="M44" i="9"/>
  <c r="S44" i="9"/>
  <c r="A136" i="7"/>
  <c r="B135" i="7"/>
  <c r="D28" i="7"/>
  <c r="E28" i="7" s="1"/>
  <c r="A45" i="9"/>
  <c r="K44" i="9"/>
  <c r="J44" i="9"/>
  <c r="C44" i="9"/>
  <c r="I44" i="9"/>
  <c r="E44" i="9"/>
  <c r="H44" i="9"/>
  <c r="B44" i="9"/>
  <c r="G44" i="9"/>
  <c r="D44" i="9"/>
  <c r="F44" i="9"/>
  <c r="C124" i="51" l="1"/>
  <c r="B125" i="51" s="1"/>
  <c r="E124" i="51"/>
  <c r="D125" i="51" s="1"/>
  <c r="A173" i="50"/>
  <c r="B172" i="50"/>
  <c r="F67" i="41"/>
  <c r="D67" i="41"/>
  <c r="E67" i="41"/>
  <c r="J59" i="43"/>
  <c r="E58" i="43"/>
  <c r="F57" i="43" s="1"/>
  <c r="H57" i="43" s="1"/>
  <c r="B115" i="44"/>
  <c r="D115" i="44" s="1"/>
  <c r="B115" i="43"/>
  <c r="I115" i="43" s="1"/>
  <c r="C123" i="41"/>
  <c r="B115" i="42"/>
  <c r="J22" i="36"/>
  <c r="I22" i="36"/>
  <c r="H22" i="36"/>
  <c r="C117" i="28"/>
  <c r="E116" i="28"/>
  <c r="D116" i="28"/>
  <c r="B117" i="28" s="1"/>
  <c r="M120" i="20"/>
  <c r="A121" i="20"/>
  <c r="D62" i="20"/>
  <c r="E62" i="20" s="1"/>
  <c r="F62" i="20" s="1"/>
  <c r="G62" i="20" s="1"/>
  <c r="C62" i="20"/>
  <c r="G118" i="19"/>
  <c r="F119" i="19" s="1"/>
  <c r="D118" i="19"/>
  <c r="C120" i="23" s="1"/>
  <c r="E119" i="19"/>
  <c r="A122" i="19"/>
  <c r="C121" i="19"/>
  <c r="B121" i="19" s="1"/>
  <c r="B123" i="23" s="1"/>
  <c r="G26" i="13"/>
  <c r="H26" i="13" s="1"/>
  <c r="A49" i="13"/>
  <c r="I48" i="13"/>
  <c r="C45" i="13"/>
  <c r="B46" i="13"/>
  <c r="T45" i="9"/>
  <c r="P45" i="9"/>
  <c r="L45" i="9"/>
  <c r="R45" i="9"/>
  <c r="M45" i="9"/>
  <c r="U45" i="9"/>
  <c r="Q45" i="9"/>
  <c r="O45" i="9"/>
  <c r="N45" i="9"/>
  <c r="S45" i="9"/>
  <c r="F28" i="7"/>
  <c r="G28" i="7" s="1"/>
  <c r="A137" i="7"/>
  <c r="B136" i="7"/>
  <c r="A46" i="9"/>
  <c r="I45" i="9"/>
  <c r="D45" i="9"/>
  <c r="E45" i="9"/>
  <c r="G45" i="9"/>
  <c r="H45" i="9"/>
  <c r="B45" i="9"/>
  <c r="C45" i="9"/>
  <c r="F45" i="9"/>
  <c r="K45" i="9"/>
  <c r="J45" i="9"/>
  <c r="B126" i="51" l="1"/>
  <c r="E125" i="51"/>
  <c r="D126" i="51" s="1"/>
  <c r="C125" i="51"/>
  <c r="A174" i="50"/>
  <c r="B173" i="50"/>
  <c r="C60" i="44"/>
  <c r="C60" i="43"/>
  <c r="D68" i="41" a="1"/>
  <c r="C60" i="42"/>
  <c r="B116" i="44"/>
  <c r="D116" i="44" s="1"/>
  <c r="B116" i="43"/>
  <c r="I116" i="43" s="1"/>
  <c r="B116" i="42"/>
  <c r="C124" i="41"/>
  <c r="K22" i="36" a="1"/>
  <c r="D117" i="28"/>
  <c r="B118" i="28" s="1"/>
  <c r="E117" i="28"/>
  <c r="C118" i="28" s="1"/>
  <c r="A122" i="20"/>
  <c r="M121" i="20"/>
  <c r="C63" i="20"/>
  <c r="B62" i="20"/>
  <c r="D63" i="23" s="1"/>
  <c r="I62" i="20"/>
  <c r="D119" i="19"/>
  <c r="C121" i="23" s="1"/>
  <c r="E120" i="19"/>
  <c r="G119" i="19"/>
  <c r="F120" i="19" s="1"/>
  <c r="C122" i="19"/>
  <c r="B122" i="19" s="1"/>
  <c r="B124" i="23" s="1"/>
  <c r="A123" i="19"/>
  <c r="I49" i="13"/>
  <c r="A50" i="13"/>
  <c r="C46" i="13"/>
  <c r="B47" i="13" s="1"/>
  <c r="D27" i="13"/>
  <c r="R46" i="9"/>
  <c r="N46" i="9"/>
  <c r="S46" i="9"/>
  <c r="M46" i="9"/>
  <c r="U46" i="9"/>
  <c r="Q46" i="9"/>
  <c r="L46" i="9"/>
  <c r="P46" i="9"/>
  <c r="O46" i="9"/>
  <c r="T46" i="9"/>
  <c r="A138" i="7"/>
  <c r="B137" i="7"/>
  <c r="H28" i="7"/>
  <c r="C29" i="7" s="1"/>
  <c r="A47" i="9"/>
  <c r="J46" i="9"/>
  <c r="H46" i="9"/>
  <c r="C46" i="9"/>
  <c r="F46" i="9"/>
  <c r="I46" i="9"/>
  <c r="D46" i="9"/>
  <c r="B46" i="9"/>
  <c r="E46" i="9"/>
  <c r="G46" i="9"/>
  <c r="K46" i="9"/>
  <c r="E126" i="51" l="1"/>
  <c r="D127" i="51"/>
  <c r="C126" i="51"/>
  <c r="A175" i="50"/>
  <c r="B174" i="50"/>
  <c r="B127" i="51"/>
  <c r="B117" i="44"/>
  <c r="D117" i="44" s="1"/>
  <c r="B117" i="43"/>
  <c r="I117" i="43" s="1"/>
  <c r="B117" i="42"/>
  <c r="C125" i="41"/>
  <c r="D68" i="41"/>
  <c r="E68" i="41"/>
  <c r="F68" i="41"/>
  <c r="E59" i="43"/>
  <c r="F58" i="43" s="1"/>
  <c r="H58" i="43" s="1"/>
  <c r="J60" i="43"/>
  <c r="K22" i="36"/>
  <c r="L22" i="36"/>
  <c r="M22" i="36"/>
  <c r="D118" i="28"/>
  <c r="B119" i="28" s="1"/>
  <c r="E118" i="28"/>
  <c r="C119" i="28"/>
  <c r="A123" i="20"/>
  <c r="M122" i="20"/>
  <c r="B63" i="20"/>
  <c r="D64" i="23" s="1"/>
  <c r="I63" i="20"/>
  <c r="J63" i="20" s="1"/>
  <c r="K63" i="20" s="1"/>
  <c r="L63" i="20" s="1"/>
  <c r="J62" i="20"/>
  <c r="K62" i="20" s="1"/>
  <c r="L62" i="20" s="1"/>
  <c r="G120" i="19"/>
  <c r="F121" i="19" s="1"/>
  <c r="E121" i="19"/>
  <c r="D120" i="19"/>
  <c r="C122" i="23" s="1"/>
  <c r="A124" i="19"/>
  <c r="C123" i="19"/>
  <c r="B123" i="19" s="1"/>
  <c r="B125" i="23" s="1"/>
  <c r="C47" i="13"/>
  <c r="B48" i="13"/>
  <c r="I50" i="13"/>
  <c r="A51" i="13"/>
  <c r="E27" i="13"/>
  <c r="F27" i="13" s="1"/>
  <c r="T47" i="9"/>
  <c r="P47" i="9"/>
  <c r="L47" i="9"/>
  <c r="S47" i="9"/>
  <c r="N47" i="9"/>
  <c r="R47" i="9"/>
  <c r="M47" i="9"/>
  <c r="Q47" i="9"/>
  <c r="U47" i="9"/>
  <c r="O47" i="9"/>
  <c r="D29" i="7"/>
  <c r="E29" i="7" s="1"/>
  <c r="F29" i="7" s="1"/>
  <c r="G29" i="7" s="1"/>
  <c r="A139" i="7"/>
  <c r="B138" i="7"/>
  <c r="A48" i="9"/>
  <c r="E47" i="9"/>
  <c r="G47" i="9"/>
  <c r="K47" i="9"/>
  <c r="B47" i="9"/>
  <c r="J47" i="9"/>
  <c r="D47" i="9"/>
  <c r="I47" i="9"/>
  <c r="F47" i="9"/>
  <c r="C47" i="9"/>
  <c r="H47" i="9"/>
  <c r="A176" i="50" l="1"/>
  <c r="B175" i="50"/>
  <c r="C127" i="51"/>
  <c r="B128" i="51" s="1"/>
  <c r="E127" i="51"/>
  <c r="D128" i="51" s="1"/>
  <c r="B118" i="44"/>
  <c r="D118" i="44" s="1"/>
  <c r="B118" i="43"/>
  <c r="I118" i="43" s="1"/>
  <c r="B118" i="42"/>
  <c r="C126" i="41"/>
  <c r="C61" i="44"/>
  <c r="C61" i="43"/>
  <c r="C61" i="42"/>
  <c r="D69" i="41" a="1"/>
  <c r="N22" i="36" a="1"/>
  <c r="D119" i="28"/>
  <c r="B120" i="28" s="1"/>
  <c r="E119" i="28"/>
  <c r="C120" i="28" s="1"/>
  <c r="A124" i="20"/>
  <c r="M123" i="20"/>
  <c r="H63" i="20"/>
  <c r="D121" i="19"/>
  <c r="C123" i="23" s="1"/>
  <c r="E122" i="19"/>
  <c r="G121" i="19"/>
  <c r="F122" i="19" s="1"/>
  <c r="C124" i="19"/>
  <c r="B124" i="19" s="1"/>
  <c r="B126" i="23" s="1"/>
  <c r="A125" i="19"/>
  <c r="G27" i="13"/>
  <c r="H27" i="13" s="1"/>
  <c r="A52" i="13"/>
  <c r="I51" i="13"/>
  <c r="C48" i="13"/>
  <c r="B49" i="13"/>
  <c r="R48" i="9"/>
  <c r="N48" i="9"/>
  <c r="T48" i="9"/>
  <c r="O48" i="9"/>
  <c r="L48" i="9"/>
  <c r="S48" i="9"/>
  <c r="M48" i="9"/>
  <c r="Q48" i="9"/>
  <c r="P48" i="9"/>
  <c r="U48" i="9"/>
  <c r="H29" i="7"/>
  <c r="C30" i="7" s="1"/>
  <c r="A140" i="7"/>
  <c r="B139" i="7"/>
  <c r="A49" i="9"/>
  <c r="C48" i="9"/>
  <c r="E48" i="9"/>
  <c r="I48" i="9"/>
  <c r="B48" i="9"/>
  <c r="J48" i="9"/>
  <c r="F48" i="9"/>
  <c r="G48" i="9"/>
  <c r="K48" i="9"/>
  <c r="D48" i="9"/>
  <c r="H48" i="9"/>
  <c r="C128" i="51" l="1"/>
  <c r="B129" i="51" s="1"/>
  <c r="E128" i="51"/>
  <c r="D129" i="51" s="1"/>
  <c r="A177" i="50"/>
  <c r="B176" i="50"/>
  <c r="B119" i="44"/>
  <c r="D119" i="44" s="1"/>
  <c r="B119" i="43"/>
  <c r="I119" i="43" s="1"/>
  <c r="C127" i="41"/>
  <c r="B119" i="42"/>
  <c r="F69" i="41"/>
  <c r="E69" i="41"/>
  <c r="D69" i="41"/>
  <c r="J61" i="43"/>
  <c r="E60" i="43"/>
  <c r="F59" i="43" s="1"/>
  <c r="H59" i="43" s="1"/>
  <c r="N22" i="36"/>
  <c r="B23" i="36" s="1" a="1"/>
  <c r="P22" i="36"/>
  <c r="O22" i="36"/>
  <c r="E120" i="28"/>
  <c r="C121" i="28" s="1"/>
  <c r="D120" i="28"/>
  <c r="B121" i="28" s="1"/>
  <c r="A125" i="20"/>
  <c r="M124" i="20"/>
  <c r="H64" i="20"/>
  <c r="D63" i="20"/>
  <c r="E63" i="20" s="1"/>
  <c r="F63" i="20" s="1"/>
  <c r="G63" i="20" s="1"/>
  <c r="G122" i="19"/>
  <c r="F123" i="19" s="1"/>
  <c r="D122" i="19"/>
  <c r="C124" i="23" s="1"/>
  <c r="E123" i="19"/>
  <c r="A126" i="19"/>
  <c r="C125" i="19"/>
  <c r="B125" i="19" s="1"/>
  <c r="B127" i="23" s="1"/>
  <c r="A53" i="13"/>
  <c r="I52" i="13"/>
  <c r="C49" i="13"/>
  <c r="B50" i="13" s="1"/>
  <c r="D28" i="13"/>
  <c r="A141" i="7"/>
  <c r="B140" i="7"/>
  <c r="E30" i="7"/>
  <c r="F30" i="7" s="1"/>
  <c r="D30" i="7"/>
  <c r="E129" i="51" l="1"/>
  <c r="D130" i="51" s="1"/>
  <c r="C129" i="51"/>
  <c r="B130" i="51" s="1"/>
  <c r="A178" i="50"/>
  <c r="B177" i="50"/>
  <c r="C62" i="44"/>
  <c r="C62" i="43"/>
  <c r="D70" i="41" a="1"/>
  <c r="C62" i="42"/>
  <c r="B120" i="44"/>
  <c r="D120" i="44" s="1"/>
  <c r="B120" i="43"/>
  <c r="I120" i="43" s="1"/>
  <c r="B120" i="42"/>
  <c r="C128" i="41"/>
  <c r="D23" i="36"/>
  <c r="B23" i="36"/>
  <c r="C23" i="36"/>
  <c r="E121" i="28"/>
  <c r="C122" i="28" s="1"/>
  <c r="D121" i="28"/>
  <c r="B122" i="28"/>
  <c r="A126" i="20"/>
  <c r="M125" i="20"/>
  <c r="C64" i="20"/>
  <c r="D64" i="20"/>
  <c r="E64" i="20" s="1"/>
  <c r="F64" i="20" s="1"/>
  <c r="G64" i="20" s="1"/>
  <c r="D123" i="19"/>
  <c r="C125" i="23" s="1"/>
  <c r="E124" i="19"/>
  <c r="G123" i="19"/>
  <c r="F124" i="19" s="1"/>
  <c r="C126" i="19"/>
  <c r="B126" i="19" s="1"/>
  <c r="B128" i="23" s="1"/>
  <c r="A127" i="19"/>
  <c r="C50" i="13"/>
  <c r="B51" i="13"/>
  <c r="E28" i="13"/>
  <c r="I53" i="13"/>
  <c r="A54" i="13"/>
  <c r="G30" i="7"/>
  <c r="H30" i="7" s="1"/>
  <c r="C31" i="7" s="1"/>
  <c r="A142" i="7"/>
  <c r="B141" i="7"/>
  <c r="E130" i="51" l="1"/>
  <c r="D131" i="51" s="1"/>
  <c r="C130" i="51"/>
  <c r="A179" i="50"/>
  <c r="B178" i="50"/>
  <c r="B131" i="51"/>
  <c r="D70" i="41"/>
  <c r="E70" i="41"/>
  <c r="F70" i="41"/>
  <c r="E61" i="43"/>
  <c r="F60" i="43" s="1"/>
  <c r="H60" i="43" s="1"/>
  <c r="J62" i="43"/>
  <c r="B121" i="43"/>
  <c r="I121" i="43" s="1"/>
  <c r="B121" i="44"/>
  <c r="D121" i="44" s="1"/>
  <c r="B121" i="42"/>
  <c r="C129" i="41"/>
  <c r="E23" i="36" a="1"/>
  <c r="E122" i="28"/>
  <c r="C123" i="28" s="1"/>
  <c r="D122" i="28"/>
  <c r="B123" i="28"/>
  <c r="M126" i="20"/>
  <c r="A127" i="20"/>
  <c r="I64" i="20"/>
  <c r="B64" i="20"/>
  <c r="D65" i="23" s="1"/>
  <c r="C65" i="20"/>
  <c r="G124" i="19"/>
  <c r="F125" i="19" s="1"/>
  <c r="D124" i="19"/>
  <c r="C126" i="23" s="1"/>
  <c r="E125" i="19"/>
  <c r="A128" i="19"/>
  <c r="C127" i="19"/>
  <c r="B127" i="19" s="1"/>
  <c r="B129" i="23" s="1"/>
  <c r="F28" i="13"/>
  <c r="G28" i="13" s="1"/>
  <c r="H28" i="13" s="1"/>
  <c r="C51" i="13"/>
  <c r="B52" i="13" s="1"/>
  <c r="A55" i="13"/>
  <c r="I54" i="13"/>
  <c r="D31" i="7"/>
  <c r="E31" i="7" s="1"/>
  <c r="F31" i="7" s="1"/>
  <c r="G31" i="7" s="1"/>
  <c r="A143" i="7"/>
  <c r="B142" i="7"/>
  <c r="C131" i="51" l="1"/>
  <c r="B132" i="51" s="1"/>
  <c r="E131" i="51"/>
  <c r="D132" i="51" s="1"/>
  <c r="A180" i="50"/>
  <c r="B179" i="50"/>
  <c r="B122" i="44"/>
  <c r="D122" i="44" s="1"/>
  <c r="B122" i="43"/>
  <c r="I122" i="43" s="1"/>
  <c r="B122" i="42"/>
  <c r="C130" i="41"/>
  <c r="C63" i="44"/>
  <c r="C63" i="43"/>
  <c r="C63" i="42"/>
  <c r="D71" i="41" a="1"/>
  <c r="G23" i="36"/>
  <c r="F23" i="36"/>
  <c r="E23" i="36"/>
  <c r="C124" i="28"/>
  <c r="E123" i="28"/>
  <c r="D123" i="28"/>
  <c r="B124" i="28"/>
  <c r="M127" i="20"/>
  <c r="A128" i="20"/>
  <c r="I65" i="20"/>
  <c r="J65" i="20" s="1"/>
  <c r="K65" i="20" s="1"/>
  <c r="L65" i="20" s="1"/>
  <c r="B65" i="20"/>
  <c r="D66" i="23" s="1"/>
  <c r="J64" i="20"/>
  <c r="K64" i="20" s="1"/>
  <c r="L64" i="20" s="1"/>
  <c r="D125" i="19"/>
  <c r="C127" i="23" s="1"/>
  <c r="E126" i="19"/>
  <c r="G125" i="19"/>
  <c r="F126" i="19" s="1"/>
  <c r="C128" i="19"/>
  <c r="B128" i="19" s="1"/>
  <c r="B130" i="23" s="1"/>
  <c r="A129" i="19"/>
  <c r="C52" i="13"/>
  <c r="B53" i="13" s="1"/>
  <c r="A56" i="13"/>
  <c r="I55" i="13"/>
  <c r="D29" i="13"/>
  <c r="H31" i="7"/>
  <c r="C32" i="7" s="1"/>
  <c r="A144" i="7"/>
  <c r="B143" i="7"/>
  <c r="C132" i="51" l="1"/>
  <c r="B133" i="51" s="1"/>
  <c r="E132" i="51"/>
  <c r="D133" i="51" s="1"/>
  <c r="A181" i="50"/>
  <c r="B180" i="50"/>
  <c r="J63" i="43"/>
  <c r="E62" i="43"/>
  <c r="F61" i="43" s="1"/>
  <c r="H61" i="43" s="1"/>
  <c r="F71" i="41"/>
  <c r="D71" i="41"/>
  <c r="E71" i="41"/>
  <c r="B123" i="44"/>
  <c r="D123" i="44" s="1"/>
  <c r="B123" i="43"/>
  <c r="I123" i="43" s="1"/>
  <c r="C131" i="41"/>
  <c r="B123" i="42"/>
  <c r="H23" i="36" a="1"/>
  <c r="B125" i="28"/>
  <c r="D124" i="28"/>
  <c r="E124" i="28"/>
  <c r="C125" i="28"/>
  <c r="M128" i="20"/>
  <c r="A129" i="20"/>
  <c r="H65" i="20"/>
  <c r="G126" i="19"/>
  <c r="F127" i="19" s="1"/>
  <c r="D126" i="19"/>
  <c r="C128" i="23" s="1"/>
  <c r="E127" i="19"/>
  <c r="A130" i="19"/>
  <c r="C129" i="19"/>
  <c r="B129" i="19" s="1"/>
  <c r="B131" i="23" s="1"/>
  <c r="C53" i="13"/>
  <c r="B54" i="13"/>
  <c r="A57" i="13"/>
  <c r="I56" i="13"/>
  <c r="E29" i="13"/>
  <c r="F29" i="13" s="1"/>
  <c r="G29" i="13" s="1"/>
  <c r="H29" i="13" s="1"/>
  <c r="A145" i="7"/>
  <c r="B144" i="7"/>
  <c r="D32" i="7"/>
  <c r="E32" i="7" s="1"/>
  <c r="E133" i="51" l="1"/>
  <c r="D134" i="51" s="1"/>
  <c r="C133" i="51"/>
  <c r="B134" i="51" s="1"/>
  <c r="A182" i="50"/>
  <c r="B181" i="50"/>
  <c r="B124" i="44"/>
  <c r="D124" i="44" s="1"/>
  <c r="B124" i="43"/>
  <c r="I124" i="43" s="1"/>
  <c r="B124" i="42"/>
  <c r="C132" i="41"/>
  <c r="C64" i="43"/>
  <c r="C64" i="44"/>
  <c r="D72" i="41" a="1"/>
  <c r="C64" i="42"/>
  <c r="J23" i="36"/>
  <c r="I23" i="36"/>
  <c r="H23" i="36"/>
  <c r="B126" i="28"/>
  <c r="D125" i="28"/>
  <c r="E125" i="28"/>
  <c r="C126" i="28"/>
  <c r="M129" i="20"/>
  <c r="A130" i="20"/>
  <c r="D65" i="20"/>
  <c r="E65" i="20"/>
  <c r="F65" i="20" s="1"/>
  <c r="G65" i="20" s="1"/>
  <c r="H66" i="20"/>
  <c r="D127" i="19"/>
  <c r="C129" i="23" s="1"/>
  <c r="E128" i="19"/>
  <c r="G127" i="19"/>
  <c r="F128" i="19" s="1"/>
  <c r="C130" i="19"/>
  <c r="B130" i="19" s="1"/>
  <c r="B132" i="23" s="1"/>
  <c r="A131" i="19"/>
  <c r="I57" i="13"/>
  <c r="A58" i="13"/>
  <c r="D30" i="13"/>
  <c r="C54" i="13"/>
  <c r="B55" i="13" s="1"/>
  <c r="F32" i="7"/>
  <c r="G32" i="7" s="1"/>
  <c r="H32" i="7" s="1"/>
  <c r="C33" i="7" s="1"/>
  <c r="A146" i="7"/>
  <c r="B145" i="7"/>
  <c r="B135" i="51" l="1"/>
  <c r="E134" i="51"/>
  <c r="D135" i="51" s="1"/>
  <c r="C134" i="51"/>
  <c r="A183" i="50"/>
  <c r="B182" i="50"/>
  <c r="D72" i="41"/>
  <c r="E72" i="41"/>
  <c r="F72" i="41"/>
  <c r="E63" i="43"/>
  <c r="F62" i="43" s="1"/>
  <c r="H62" i="43" s="1"/>
  <c r="J64" i="43"/>
  <c r="B125" i="43"/>
  <c r="I125" i="43" s="1"/>
  <c r="B125" i="44"/>
  <c r="D125" i="44" s="1"/>
  <c r="B125" i="42"/>
  <c r="C133" i="41"/>
  <c r="K23" i="36" a="1"/>
  <c r="E126" i="28"/>
  <c r="C127" i="28" s="1"/>
  <c r="D126" i="28"/>
  <c r="B127" i="28" s="1"/>
  <c r="M130" i="20"/>
  <c r="A131" i="20"/>
  <c r="D66" i="20"/>
  <c r="E66" i="20"/>
  <c r="F66" i="20" s="1"/>
  <c r="G66" i="20" s="1"/>
  <c r="C66" i="20"/>
  <c r="G128" i="19"/>
  <c r="F129" i="19" s="1"/>
  <c r="D128" i="19"/>
  <c r="C130" i="23" s="1"/>
  <c r="E129" i="19"/>
  <c r="A132" i="19"/>
  <c r="C131" i="19"/>
  <c r="B131" i="19" s="1"/>
  <c r="B133" i="23" s="1"/>
  <c r="C55" i="13"/>
  <c r="B56" i="13"/>
  <c r="E30" i="13"/>
  <c r="I58" i="13"/>
  <c r="A59" i="13"/>
  <c r="D33" i="7"/>
  <c r="E33" i="7" s="1"/>
  <c r="F33" i="7" s="1"/>
  <c r="G33" i="7" s="1"/>
  <c r="A147" i="7"/>
  <c r="B146" i="7"/>
  <c r="C135" i="51" l="1"/>
  <c r="E135" i="51"/>
  <c r="D136" i="51" s="1"/>
  <c r="A184" i="50"/>
  <c r="B183" i="50"/>
  <c r="B136" i="51"/>
  <c r="B126" i="44"/>
  <c r="D126" i="44" s="1"/>
  <c r="B126" i="43"/>
  <c r="I126" i="43" s="1"/>
  <c r="B126" i="42"/>
  <c r="C134" i="41"/>
  <c r="C65" i="44"/>
  <c r="C65" i="43"/>
  <c r="D73" i="41" a="1"/>
  <c r="C65" i="42"/>
  <c r="M23" i="36"/>
  <c r="K23" i="36"/>
  <c r="L23" i="36"/>
  <c r="D127" i="28"/>
  <c r="B128" i="28" s="1"/>
  <c r="E127" i="28"/>
  <c r="C128" i="28" s="1"/>
  <c r="A132" i="20"/>
  <c r="M131" i="20"/>
  <c r="C67" i="20"/>
  <c r="B66" i="20"/>
  <c r="D67" i="23" s="1"/>
  <c r="I66" i="20"/>
  <c r="D129" i="19"/>
  <c r="C131" i="23" s="1"/>
  <c r="E130" i="19"/>
  <c r="G129" i="19"/>
  <c r="F130" i="19" s="1"/>
  <c r="C132" i="19"/>
  <c r="B132" i="19" s="1"/>
  <c r="B134" i="23" s="1"/>
  <c r="A133" i="19"/>
  <c r="F30" i="13"/>
  <c r="G30" i="13" s="1"/>
  <c r="H30" i="13" s="1"/>
  <c r="C56" i="13"/>
  <c r="B57" i="13" s="1"/>
  <c r="A60" i="13"/>
  <c r="I59" i="13"/>
  <c r="A148" i="7"/>
  <c r="B147" i="7"/>
  <c r="H33" i="7"/>
  <c r="C34" i="7" s="1"/>
  <c r="A185" i="50" l="1"/>
  <c r="B184" i="50"/>
  <c r="C136" i="51"/>
  <c r="E136" i="51"/>
  <c r="D137" i="51" s="1"/>
  <c r="B137" i="51"/>
  <c r="F73" i="41"/>
  <c r="E73" i="41"/>
  <c r="D73" i="41"/>
  <c r="J65" i="43"/>
  <c r="E64" i="43"/>
  <c r="F63" i="43" s="1"/>
  <c r="H63" i="43" s="1"/>
  <c r="B127" i="44"/>
  <c r="D127" i="44" s="1"/>
  <c r="B127" i="43"/>
  <c r="I127" i="43" s="1"/>
  <c r="C135" i="41"/>
  <c r="B127" i="42"/>
  <c r="N23" i="36" a="1"/>
  <c r="E128" i="28"/>
  <c r="C129" i="28" s="1"/>
  <c r="D128" i="28"/>
  <c r="B129" i="28" s="1"/>
  <c r="M132" i="20"/>
  <c r="A133" i="20"/>
  <c r="B67" i="20"/>
  <c r="D68" i="23" s="1"/>
  <c r="I67" i="20"/>
  <c r="J67" i="20" s="1"/>
  <c r="K67" i="20" s="1"/>
  <c r="L67" i="20" s="1"/>
  <c r="J66" i="20"/>
  <c r="K66" i="20" s="1"/>
  <c r="L66" i="20" s="1"/>
  <c r="G130" i="19"/>
  <c r="F131" i="19" s="1"/>
  <c r="D130" i="19"/>
  <c r="C132" i="23" s="1"/>
  <c r="E131" i="19"/>
  <c r="A134" i="19"/>
  <c r="C133" i="19"/>
  <c r="B133" i="19" s="1"/>
  <c r="B135" i="23" s="1"/>
  <c r="C57" i="13"/>
  <c r="B58" i="13" s="1"/>
  <c r="A61" i="13"/>
  <c r="I60" i="13"/>
  <c r="D31" i="13"/>
  <c r="D34" i="7"/>
  <c r="E34" i="7" s="1"/>
  <c r="F34" i="7" s="1"/>
  <c r="G34" i="7" s="1"/>
  <c r="A149" i="7"/>
  <c r="B148" i="7"/>
  <c r="E137" i="51" l="1"/>
  <c r="D138" i="51" s="1"/>
  <c r="C137" i="51"/>
  <c r="B138" i="51" s="1"/>
  <c r="A186" i="50"/>
  <c r="B185" i="50"/>
  <c r="B128" i="44"/>
  <c r="D128" i="44" s="1"/>
  <c r="B128" i="43"/>
  <c r="I128" i="43" s="1"/>
  <c r="B128" i="42"/>
  <c r="C136" i="41"/>
  <c r="C66" i="43"/>
  <c r="C66" i="44"/>
  <c r="C66" i="42"/>
  <c r="D74" i="41" a="1"/>
  <c r="P23" i="36"/>
  <c r="N23" i="36"/>
  <c r="B24" i="36" s="1" a="1"/>
  <c r="O23" i="36"/>
  <c r="D129" i="28"/>
  <c r="B130" i="28" s="1"/>
  <c r="E129" i="28"/>
  <c r="C130" i="28" s="1"/>
  <c r="M133" i="20"/>
  <c r="A134" i="20"/>
  <c r="H67" i="20"/>
  <c r="D131" i="19"/>
  <c r="C133" i="23" s="1"/>
  <c r="E132" i="19"/>
  <c r="G131" i="19"/>
  <c r="F132" i="19" s="1"/>
  <c r="C134" i="19"/>
  <c r="B134" i="19" s="1"/>
  <c r="B136" i="23" s="1"/>
  <c r="A135" i="19"/>
  <c r="C58" i="13"/>
  <c r="B59" i="13"/>
  <c r="I61" i="13"/>
  <c r="A62" i="13"/>
  <c r="E31" i="13"/>
  <c r="F31" i="13" s="1"/>
  <c r="A150" i="7"/>
  <c r="B149" i="7"/>
  <c r="H34" i="7"/>
  <c r="C35" i="7" s="1"/>
  <c r="E138" i="51" l="1"/>
  <c r="D139" i="51" s="1"/>
  <c r="C138" i="51"/>
  <c r="B139" i="51" s="1"/>
  <c r="A187" i="50"/>
  <c r="B186" i="50"/>
  <c r="E65" i="43"/>
  <c r="F64" i="43" s="1"/>
  <c r="H64" i="43" s="1"/>
  <c r="J66" i="43"/>
  <c r="D74" i="41"/>
  <c r="E74" i="41"/>
  <c r="F74" i="41"/>
  <c r="B129" i="43"/>
  <c r="I129" i="43" s="1"/>
  <c r="B129" i="44"/>
  <c r="D129" i="44" s="1"/>
  <c r="B129" i="42"/>
  <c r="C137" i="41"/>
  <c r="C24" i="36"/>
  <c r="B24" i="36"/>
  <c r="D24" i="36"/>
  <c r="E130" i="28"/>
  <c r="C131" i="28"/>
  <c r="D130" i="28"/>
  <c r="B131" i="28" s="1"/>
  <c r="A135" i="20"/>
  <c r="M134" i="20"/>
  <c r="H68" i="20"/>
  <c r="D67" i="20"/>
  <c r="E67" i="20" s="1"/>
  <c r="F67" i="20" s="1"/>
  <c r="G67" i="20" s="1"/>
  <c r="G132" i="19"/>
  <c r="F133" i="19" s="1"/>
  <c r="E133" i="19"/>
  <c r="D132" i="19"/>
  <c r="C134" i="23" s="1"/>
  <c r="A136" i="19"/>
  <c r="C135" i="19"/>
  <c r="B135" i="19" s="1"/>
  <c r="B137" i="23" s="1"/>
  <c r="G31" i="13"/>
  <c r="H31" i="13" s="1"/>
  <c r="D32" i="13"/>
  <c r="A63" i="13"/>
  <c r="I62" i="13"/>
  <c r="C59" i="13"/>
  <c r="B60" i="13"/>
  <c r="D35" i="7"/>
  <c r="E35" i="7" s="1"/>
  <c r="F35" i="7" s="1"/>
  <c r="G35" i="7" s="1"/>
  <c r="A151" i="7"/>
  <c r="B150" i="7"/>
  <c r="C139" i="51" l="1"/>
  <c r="B140" i="51" s="1"/>
  <c r="E139" i="51"/>
  <c r="D140" i="51" s="1"/>
  <c r="A188" i="50"/>
  <c r="B187" i="50"/>
  <c r="B130" i="44"/>
  <c r="D130" i="44" s="1"/>
  <c r="B130" i="43"/>
  <c r="I130" i="43" s="1"/>
  <c r="B130" i="42"/>
  <c r="C67" i="44"/>
  <c r="C67" i="43"/>
  <c r="C67" i="42"/>
  <c r="D75" i="41" a="1"/>
  <c r="E24" i="36" a="1"/>
  <c r="D131" i="28"/>
  <c r="B132" i="28" s="1"/>
  <c r="E131" i="28"/>
  <c r="C132" i="28" s="1"/>
  <c r="A136" i="20"/>
  <c r="M135" i="20"/>
  <c r="D68" i="20"/>
  <c r="E68" i="20" s="1"/>
  <c r="F68" i="20" s="1"/>
  <c r="G68" i="20" s="1"/>
  <c r="C68" i="20"/>
  <c r="D133" i="19"/>
  <c r="C135" i="23" s="1"/>
  <c r="E134" i="19"/>
  <c r="G133" i="19"/>
  <c r="F134" i="19" s="1"/>
  <c r="C136" i="19"/>
  <c r="B136" i="19" s="1"/>
  <c r="B138" i="23" s="1"/>
  <c r="A137" i="19"/>
  <c r="A64" i="13"/>
  <c r="I63" i="13"/>
  <c r="B61" i="13"/>
  <c r="C60" i="13"/>
  <c r="E32" i="13"/>
  <c r="H32" i="13"/>
  <c r="D33" i="13" s="1"/>
  <c r="G32" i="13"/>
  <c r="F32" i="13"/>
  <c r="H35" i="7"/>
  <c r="C36" i="7" s="1"/>
  <c r="A152" i="7"/>
  <c r="B151" i="7"/>
  <c r="C140" i="51" l="1"/>
  <c r="B141" i="51" s="1"/>
  <c r="E140" i="51"/>
  <c r="D141" i="51" s="1"/>
  <c r="A189" i="50"/>
  <c r="B188" i="50"/>
  <c r="F75" i="41"/>
  <c r="D75" i="41"/>
  <c r="E75" i="41"/>
  <c r="J67" i="43"/>
  <c r="E66" i="43"/>
  <c r="F65" i="43" s="1"/>
  <c r="H65" i="43" s="1"/>
  <c r="F24" i="36"/>
  <c r="G24" i="36"/>
  <c r="E24" i="36"/>
  <c r="E132" i="28"/>
  <c r="C133" i="28" s="1"/>
  <c r="D132" i="28"/>
  <c r="B133" i="28" s="1"/>
  <c r="M136" i="20"/>
  <c r="A137" i="20"/>
  <c r="I68" i="20"/>
  <c r="J68" i="20" s="1"/>
  <c r="K68" i="20" s="1"/>
  <c r="L68" i="20" s="1"/>
  <c r="B68" i="20"/>
  <c r="D69" i="23" s="1"/>
  <c r="C69" i="20"/>
  <c r="G134" i="19"/>
  <c r="F135" i="19" s="1"/>
  <c r="D134" i="19"/>
  <c r="C136" i="23" s="1"/>
  <c r="E135" i="19"/>
  <c r="A138" i="19"/>
  <c r="C137" i="19"/>
  <c r="B137" i="19" s="1"/>
  <c r="B139" i="23" s="1"/>
  <c r="F33" i="13"/>
  <c r="G33" i="13" s="1"/>
  <c r="H33" i="13" s="1"/>
  <c r="E33" i="13"/>
  <c r="D34" i="13" s="1"/>
  <c r="C61" i="13"/>
  <c r="B62" i="13"/>
  <c r="I64" i="13"/>
  <c r="A65" i="13"/>
  <c r="A153" i="7"/>
  <c r="B152" i="7"/>
  <c r="D36" i="7"/>
  <c r="E36" i="7" s="1"/>
  <c r="E141" i="51" l="1"/>
  <c r="D142" i="51" s="1"/>
  <c r="C141" i="51"/>
  <c r="B142" i="51" s="1"/>
  <c r="A190" i="50"/>
  <c r="B189" i="50"/>
  <c r="C68" i="44"/>
  <c r="C68" i="43"/>
  <c r="C68" i="42"/>
  <c r="D76" i="41" a="1"/>
  <c r="H24" i="36" a="1"/>
  <c r="D133" i="28"/>
  <c r="B134" i="28"/>
  <c r="E133" i="28"/>
  <c r="C134" i="28" s="1"/>
  <c r="M137" i="20"/>
  <c r="A138" i="20"/>
  <c r="B69" i="20"/>
  <c r="D70" i="23" s="1"/>
  <c r="I69" i="20"/>
  <c r="J69" i="20" s="1"/>
  <c r="K69" i="20" s="1"/>
  <c r="L69" i="20" s="1"/>
  <c r="H69" i="20"/>
  <c r="D135" i="19"/>
  <c r="C137" i="23" s="1"/>
  <c r="E136" i="19"/>
  <c r="G135" i="19"/>
  <c r="F136" i="19" s="1"/>
  <c r="C138" i="19"/>
  <c r="B138" i="19" s="1"/>
  <c r="B140" i="23" s="1"/>
  <c r="A139" i="19"/>
  <c r="F34" i="13"/>
  <c r="G34" i="13" s="1"/>
  <c r="H34" i="13" s="1"/>
  <c r="E34" i="13"/>
  <c r="D35" i="13" s="1"/>
  <c r="C62" i="13"/>
  <c r="B63" i="13"/>
  <c r="A66" i="13"/>
  <c r="I65" i="13"/>
  <c r="F36" i="7"/>
  <c r="G36" i="7" s="1"/>
  <c r="H36" i="7" s="1"/>
  <c r="C37" i="7" s="1"/>
  <c r="A154" i="7"/>
  <c r="B153" i="7"/>
  <c r="E142" i="51" l="1"/>
  <c r="D143" i="51" s="1"/>
  <c r="C142" i="51"/>
  <c r="B143" i="51" s="1"/>
  <c r="A191" i="50"/>
  <c r="B190" i="50"/>
  <c r="E67" i="43"/>
  <c r="F66" i="43" s="1"/>
  <c r="H66" i="43" s="1"/>
  <c r="J68" i="43"/>
  <c r="D76" i="41"/>
  <c r="E76" i="41"/>
  <c r="F76" i="41"/>
  <c r="I24" i="36"/>
  <c r="H24" i="36"/>
  <c r="J24" i="36"/>
  <c r="E134" i="28"/>
  <c r="C135" i="28" s="1"/>
  <c r="D134" i="28"/>
  <c r="B135" i="28"/>
  <c r="A139" i="20"/>
  <c r="M138" i="20"/>
  <c r="D69" i="20"/>
  <c r="E69" i="20" s="1"/>
  <c r="F69" i="20" s="1"/>
  <c r="G69" i="20" s="1"/>
  <c r="H70" i="20"/>
  <c r="G136" i="19"/>
  <c r="F137" i="19" s="1"/>
  <c r="D136" i="19"/>
  <c r="C138" i="23" s="1"/>
  <c r="E137" i="19"/>
  <c r="A140" i="19"/>
  <c r="C139" i="19"/>
  <c r="B139" i="19" s="1"/>
  <c r="B141" i="23" s="1"/>
  <c r="E35" i="13"/>
  <c r="F35" i="13" s="1"/>
  <c r="I66" i="13"/>
  <c r="A67" i="13"/>
  <c r="C63" i="13"/>
  <c r="B64" i="13" s="1"/>
  <c r="D37" i="7"/>
  <c r="E37" i="7" s="1"/>
  <c r="F37" i="7" s="1"/>
  <c r="G37" i="7" s="1"/>
  <c r="A155" i="7"/>
  <c r="B154" i="7"/>
  <c r="C143" i="51" l="1"/>
  <c r="E143" i="51"/>
  <c r="D144" i="51" s="1"/>
  <c r="A192" i="50"/>
  <c r="B191" i="50"/>
  <c r="B144" i="51"/>
  <c r="C69" i="44"/>
  <c r="C69" i="43"/>
  <c r="D77" i="41" a="1"/>
  <c r="C69" i="42"/>
  <c r="K24" i="36" a="1"/>
  <c r="E135" i="28"/>
  <c r="C136" i="28" s="1"/>
  <c r="D135" i="28"/>
  <c r="B136" i="28"/>
  <c r="A140" i="20"/>
  <c r="M139" i="20"/>
  <c r="C70" i="20"/>
  <c r="D70" i="20"/>
  <c r="E70" i="20" s="1"/>
  <c r="F70" i="20" s="1"/>
  <c r="G70" i="20" s="1"/>
  <c r="D137" i="19"/>
  <c r="C139" i="23" s="1"/>
  <c r="E138" i="19"/>
  <c r="G137" i="19"/>
  <c r="F138" i="19" s="1"/>
  <c r="C140" i="19"/>
  <c r="B140" i="19" s="1"/>
  <c r="B142" i="23" s="1"/>
  <c r="A141" i="19"/>
  <c r="C64" i="13"/>
  <c r="B65" i="13"/>
  <c r="G35" i="13"/>
  <c r="H35" i="13" s="1"/>
  <c r="A68" i="13"/>
  <c r="I67" i="13"/>
  <c r="A156" i="7"/>
  <c r="B155" i="7"/>
  <c r="H37" i="7"/>
  <c r="C38" i="7" s="1"/>
  <c r="C144" i="51" l="1"/>
  <c r="E144" i="51"/>
  <c r="D145" i="51" s="1"/>
  <c r="A193" i="50"/>
  <c r="B192" i="50"/>
  <c r="B145" i="51"/>
  <c r="F77" i="41"/>
  <c r="E77" i="41"/>
  <c r="D77" i="41"/>
  <c r="J69" i="43"/>
  <c r="E68" i="43"/>
  <c r="F67" i="43" s="1"/>
  <c r="H67" i="43" s="1"/>
  <c r="L24" i="36"/>
  <c r="K24" i="36"/>
  <c r="M24" i="36"/>
  <c r="E136" i="28"/>
  <c r="C137" i="28"/>
  <c r="D136" i="28"/>
  <c r="B137" i="28" s="1"/>
  <c r="M140" i="20"/>
  <c r="A141" i="20"/>
  <c r="B70" i="20"/>
  <c r="D71" i="23" s="1"/>
  <c r="I70" i="20"/>
  <c r="J70" i="20" s="1"/>
  <c r="K70" i="20" s="1"/>
  <c r="L70" i="20" s="1"/>
  <c r="C71" i="20"/>
  <c r="G138" i="19"/>
  <c r="F139" i="19" s="1"/>
  <c r="D138" i="19"/>
  <c r="C140" i="23" s="1"/>
  <c r="E139" i="19"/>
  <c r="A142" i="19"/>
  <c r="C141" i="19"/>
  <c r="B141" i="19" s="1"/>
  <c r="B143" i="23" s="1"/>
  <c r="D36" i="13"/>
  <c r="C65" i="13"/>
  <c r="B66" i="13" s="1"/>
  <c r="A69" i="13"/>
  <c r="I68" i="13"/>
  <c r="D38" i="7"/>
  <c r="E38" i="7" s="1"/>
  <c r="F38" i="7" s="1"/>
  <c r="G38" i="7" s="1"/>
  <c r="A157" i="7"/>
  <c r="B156" i="7"/>
  <c r="A194" i="50" l="1"/>
  <c r="B193" i="50"/>
  <c r="C145" i="51"/>
  <c r="E145" i="51"/>
  <c r="D146" i="51" s="1"/>
  <c r="B146" i="51"/>
  <c r="C70" i="44"/>
  <c r="C70" i="43"/>
  <c r="C70" i="42"/>
  <c r="D78" i="41" a="1"/>
  <c r="N24" i="36" a="1"/>
  <c r="D137" i="28"/>
  <c r="B138" i="28"/>
  <c r="E137" i="28"/>
  <c r="C138" i="28"/>
  <c r="M141" i="20"/>
  <c r="A142" i="20"/>
  <c r="B71" i="20"/>
  <c r="D72" i="23" s="1"/>
  <c r="I71" i="20"/>
  <c r="J71" i="20" s="1"/>
  <c r="K71" i="20" s="1"/>
  <c r="L71" i="20" s="1"/>
  <c r="H71" i="20"/>
  <c r="D139" i="19"/>
  <c r="C141" i="23" s="1"/>
  <c r="E140" i="19"/>
  <c r="G139" i="19"/>
  <c r="F140" i="19" s="1"/>
  <c r="C142" i="19"/>
  <c r="B142" i="19" s="1"/>
  <c r="B144" i="23" s="1"/>
  <c r="A143" i="19"/>
  <c r="C66" i="13"/>
  <c r="B67" i="13"/>
  <c r="I69" i="13"/>
  <c r="A70" i="13"/>
  <c r="E36" i="13"/>
  <c r="F36" i="13"/>
  <c r="G36" i="13" s="1"/>
  <c r="A158" i="7"/>
  <c r="B157" i="7"/>
  <c r="H38" i="7"/>
  <c r="C39" i="7" s="1"/>
  <c r="E146" i="51" l="1"/>
  <c r="D147" i="51" s="1"/>
  <c r="C146" i="51"/>
  <c r="B147" i="51"/>
  <c r="A195" i="50"/>
  <c r="B194" i="50"/>
  <c r="E69" i="43"/>
  <c r="F68" i="43" s="1"/>
  <c r="H68" i="43" s="1"/>
  <c r="J70" i="43"/>
  <c r="D78" i="41"/>
  <c r="E78" i="41"/>
  <c r="F78" i="41"/>
  <c r="O24" i="36"/>
  <c r="N24" i="36"/>
  <c r="B25" i="36" s="1" a="1"/>
  <c r="P24" i="36"/>
  <c r="E138" i="28"/>
  <c r="C139" i="28" s="1"/>
  <c r="D138" i="28"/>
  <c r="B139" i="28"/>
  <c r="M142" i="20"/>
  <c r="A143" i="20"/>
  <c r="H72" i="20"/>
  <c r="D71" i="20"/>
  <c r="E71" i="20" s="1"/>
  <c r="F71" i="20" s="1"/>
  <c r="G71" i="20" s="1"/>
  <c r="G140" i="19"/>
  <c r="F141" i="19" s="1"/>
  <c r="D140" i="19"/>
  <c r="C142" i="23" s="1"/>
  <c r="E141" i="19"/>
  <c r="A144" i="19"/>
  <c r="C143" i="19"/>
  <c r="B143" i="19" s="1"/>
  <c r="B145" i="23" s="1"/>
  <c r="H36" i="13"/>
  <c r="D37" i="13" s="1"/>
  <c r="I70" i="13"/>
  <c r="A71" i="13"/>
  <c r="C67" i="13"/>
  <c r="B68" i="13"/>
  <c r="D39" i="7"/>
  <c r="E39" i="7" s="1"/>
  <c r="F39" i="7" s="1"/>
  <c r="G39" i="7" s="1"/>
  <c r="A159" i="7"/>
  <c r="B158" i="7"/>
  <c r="E147" i="51" l="1"/>
  <c r="D148" i="51" s="1"/>
  <c r="C147" i="51"/>
  <c r="A196" i="50"/>
  <c r="B195" i="50"/>
  <c r="B148" i="51"/>
  <c r="C71" i="44"/>
  <c r="C71" i="43"/>
  <c r="C71" i="42"/>
  <c r="D79" i="41" a="1"/>
  <c r="B25" i="36"/>
  <c r="C25" i="36"/>
  <c r="D25" i="36"/>
  <c r="E139" i="28"/>
  <c r="C140" i="28" s="1"/>
  <c r="D139" i="28"/>
  <c r="B140" i="28"/>
  <c r="M143" i="20"/>
  <c r="A144" i="20"/>
  <c r="D72" i="20"/>
  <c r="E72" i="20" s="1"/>
  <c r="F72" i="20" s="1"/>
  <c r="G72" i="20" s="1"/>
  <c r="C72" i="20"/>
  <c r="D141" i="19"/>
  <c r="C143" i="23" s="1"/>
  <c r="E142" i="19"/>
  <c r="G141" i="19"/>
  <c r="F142" i="19" s="1"/>
  <c r="C144" i="19"/>
  <c r="B144" i="19" s="1"/>
  <c r="B146" i="23" s="1"/>
  <c r="A145" i="19"/>
  <c r="E37" i="13"/>
  <c r="F37" i="13" s="1"/>
  <c r="G37" i="13" s="1"/>
  <c r="H37" i="13" s="1"/>
  <c r="C68" i="13"/>
  <c r="B69" i="13"/>
  <c r="A72" i="13"/>
  <c r="I71" i="13"/>
  <c r="A160" i="7"/>
  <c r="B159" i="7"/>
  <c r="H39" i="7"/>
  <c r="C40" i="7" s="1"/>
  <c r="C148" i="51" l="1"/>
  <c r="E148" i="51"/>
  <c r="D149" i="51" s="1"/>
  <c r="A197" i="50"/>
  <c r="B196" i="50"/>
  <c r="B149" i="51"/>
  <c r="J71" i="43"/>
  <c r="E70" i="43"/>
  <c r="F69" i="43" s="1"/>
  <c r="H69" i="43" s="1"/>
  <c r="F79" i="41"/>
  <c r="D79" i="41"/>
  <c r="E79" i="41"/>
  <c r="E25" i="36" a="1"/>
  <c r="E140" i="28"/>
  <c r="C141" i="28" s="1"/>
  <c r="D140" i="28"/>
  <c r="B141" i="28" s="1"/>
  <c r="A145" i="20"/>
  <c r="M144" i="20"/>
  <c r="C73" i="20"/>
  <c r="I72" i="20"/>
  <c r="J72" i="20" s="1"/>
  <c r="K72" i="20" s="1"/>
  <c r="L72" i="20" s="1"/>
  <c r="B72" i="20"/>
  <c r="D73" i="23" s="1"/>
  <c r="G142" i="19"/>
  <c r="F143" i="19" s="1"/>
  <c r="D142" i="19"/>
  <c r="C144" i="23" s="1"/>
  <c r="E143" i="19"/>
  <c r="A146" i="19"/>
  <c r="C145" i="19"/>
  <c r="B145" i="19" s="1"/>
  <c r="B147" i="23" s="1"/>
  <c r="A73" i="13"/>
  <c r="I72" i="13"/>
  <c r="D38" i="13"/>
  <c r="C69" i="13"/>
  <c r="B70" i="13" s="1"/>
  <c r="D40" i="7"/>
  <c r="E40" i="7" s="1"/>
  <c r="A161" i="7"/>
  <c r="B160" i="7"/>
  <c r="C149" i="51" l="1"/>
  <c r="E149" i="51"/>
  <c r="D150" i="51" s="1"/>
  <c r="A198" i="50"/>
  <c r="B197" i="50"/>
  <c r="B150" i="51"/>
  <c r="C72" i="44"/>
  <c r="C72" i="43"/>
  <c r="C72" i="42"/>
  <c r="D80" i="41" a="1"/>
  <c r="E25" i="36"/>
  <c r="G25" i="36"/>
  <c r="F25" i="36"/>
  <c r="D141" i="28"/>
  <c r="B142" i="28" s="1"/>
  <c r="E141" i="28"/>
  <c r="C142" i="28"/>
  <c r="M145" i="20"/>
  <c r="A146" i="20"/>
  <c r="H73" i="20"/>
  <c r="I73" i="20"/>
  <c r="J73" i="20" s="1"/>
  <c r="K73" i="20" s="1"/>
  <c r="L73" i="20" s="1"/>
  <c r="B73" i="20"/>
  <c r="D74" i="23" s="1"/>
  <c r="D143" i="19"/>
  <c r="C145" i="23" s="1"/>
  <c r="E144" i="19"/>
  <c r="G143" i="19"/>
  <c r="F144" i="19" s="1"/>
  <c r="C146" i="19"/>
  <c r="B146" i="19" s="1"/>
  <c r="B148" i="23" s="1"/>
  <c r="A147" i="19"/>
  <c r="C70" i="13"/>
  <c r="B71" i="13"/>
  <c r="G38" i="13"/>
  <c r="H38" i="13" s="1"/>
  <c r="F38" i="13"/>
  <c r="E38" i="13"/>
  <c r="I73" i="13"/>
  <c r="A74" i="13"/>
  <c r="F40" i="7"/>
  <c r="G40" i="7" s="1"/>
  <c r="H40" i="7" s="1"/>
  <c r="C41" i="7" s="1"/>
  <c r="A162" i="7"/>
  <c r="B161" i="7"/>
  <c r="E150" i="51" l="1"/>
  <c r="D151" i="51" s="1"/>
  <c r="C150" i="51"/>
  <c r="A199" i="50"/>
  <c r="B198" i="50"/>
  <c r="B151" i="51"/>
  <c r="E71" i="43"/>
  <c r="F70" i="43" s="1"/>
  <c r="H70" i="43" s="1"/>
  <c r="J72" i="43"/>
  <c r="D80" i="41"/>
  <c r="E80" i="41"/>
  <c r="F80" i="41"/>
  <c r="H25" i="36" a="1"/>
  <c r="D142" i="28"/>
  <c r="B143" i="28" s="1"/>
  <c r="E142" i="28"/>
  <c r="C143" i="28"/>
  <c r="A147" i="20"/>
  <c r="M146" i="20"/>
  <c r="D73" i="20"/>
  <c r="E73" i="20"/>
  <c r="F73" i="20" s="1"/>
  <c r="G73" i="20" s="1"/>
  <c r="H74" i="20"/>
  <c r="G144" i="19"/>
  <c r="F145" i="19" s="1"/>
  <c r="D144" i="19"/>
  <c r="C146" i="23" s="1"/>
  <c r="E145" i="19"/>
  <c r="A148" i="19"/>
  <c r="C147" i="19"/>
  <c r="B147" i="19" s="1"/>
  <c r="B149" i="23" s="1"/>
  <c r="D39" i="13"/>
  <c r="C71" i="13"/>
  <c r="B72" i="13"/>
  <c r="I74" i="13"/>
  <c r="A75" i="13"/>
  <c r="D41" i="7"/>
  <c r="E41" i="7" s="1"/>
  <c r="F41" i="7" s="1"/>
  <c r="G41" i="7" s="1"/>
  <c r="A163" i="7"/>
  <c r="B162" i="7"/>
  <c r="E151" i="51" l="1"/>
  <c r="D152" i="51" s="1"/>
  <c r="C151" i="51"/>
  <c r="B152" i="51" s="1"/>
  <c r="A200" i="50"/>
  <c r="B199" i="50"/>
  <c r="C73" i="43"/>
  <c r="C73" i="44"/>
  <c r="C73" i="42"/>
  <c r="D81" i="41" a="1"/>
  <c r="H25" i="36"/>
  <c r="I25" i="36"/>
  <c r="J25" i="36"/>
  <c r="D143" i="28"/>
  <c r="B144" i="28" s="1"/>
  <c r="E143" i="28"/>
  <c r="C144" i="28" s="1"/>
  <c r="M147" i="20"/>
  <c r="A148" i="20"/>
  <c r="C74" i="20"/>
  <c r="D74" i="20"/>
  <c r="E74" i="20" s="1"/>
  <c r="F74" i="20" s="1"/>
  <c r="G74" i="20" s="1"/>
  <c r="D145" i="19"/>
  <c r="C147" i="23" s="1"/>
  <c r="E146" i="19"/>
  <c r="G145" i="19"/>
  <c r="F146" i="19" s="1"/>
  <c r="C148" i="19"/>
  <c r="B148" i="19" s="1"/>
  <c r="B150" i="23" s="1"/>
  <c r="A149" i="19"/>
  <c r="C72" i="13"/>
  <c r="B73" i="13"/>
  <c r="A76" i="13"/>
  <c r="I75" i="13"/>
  <c r="E39" i="13"/>
  <c r="F39" i="13" s="1"/>
  <c r="A164" i="7"/>
  <c r="B163" i="7"/>
  <c r="H41" i="7"/>
  <c r="C42" i="7" s="1"/>
  <c r="C152" i="51" l="1"/>
  <c r="B153" i="51" s="1"/>
  <c r="E152" i="51"/>
  <c r="D153" i="51"/>
  <c r="A201" i="50"/>
  <c r="B200" i="50"/>
  <c r="J73" i="43"/>
  <c r="E72" i="43"/>
  <c r="F71" i="43" s="1"/>
  <c r="H71" i="43" s="1"/>
  <c r="F81" i="41"/>
  <c r="E81" i="41"/>
  <c r="D81" i="41"/>
  <c r="K25" i="36" a="1"/>
  <c r="E144" i="28"/>
  <c r="C145" i="28" s="1"/>
  <c r="D144" i="28"/>
  <c r="B145" i="28" s="1"/>
  <c r="M148" i="20"/>
  <c r="A149" i="20"/>
  <c r="B74" i="20"/>
  <c r="D75" i="23" s="1"/>
  <c r="C75" i="20"/>
  <c r="I74" i="20"/>
  <c r="G146" i="19"/>
  <c r="F147" i="19" s="1"/>
  <c r="D146" i="19"/>
  <c r="C148" i="23" s="1"/>
  <c r="E147" i="19"/>
  <c r="A150" i="19"/>
  <c r="C149" i="19"/>
  <c r="B149" i="19" s="1"/>
  <c r="B151" i="23" s="1"/>
  <c r="G39" i="13"/>
  <c r="H39" i="13" s="1"/>
  <c r="D40" i="13"/>
  <c r="A77" i="13"/>
  <c r="I76" i="13"/>
  <c r="C73" i="13"/>
  <c r="B74" i="13" s="1"/>
  <c r="D42" i="7"/>
  <c r="E42" i="7" s="1"/>
  <c r="F42" i="7" s="1"/>
  <c r="G42" i="7" s="1"/>
  <c r="A165" i="7"/>
  <c r="B164" i="7"/>
  <c r="C153" i="51" l="1"/>
  <c r="B154" i="51" s="1"/>
  <c r="E153" i="51"/>
  <c r="D154" i="51" s="1"/>
  <c r="A202" i="50"/>
  <c r="B201" i="50"/>
  <c r="C74" i="44"/>
  <c r="C74" i="43"/>
  <c r="C74" i="42"/>
  <c r="D82" i="41" a="1"/>
  <c r="K25" i="36"/>
  <c r="L25" i="36"/>
  <c r="M25" i="36"/>
  <c r="D145" i="28"/>
  <c r="B146" i="28" s="1"/>
  <c r="E145" i="28"/>
  <c r="C146" i="28" s="1"/>
  <c r="A150" i="20"/>
  <c r="M149" i="20"/>
  <c r="J74" i="20"/>
  <c r="K74" i="20" s="1"/>
  <c r="L74" i="20" s="1"/>
  <c r="I75" i="20"/>
  <c r="J75" i="20" s="1"/>
  <c r="K75" i="20" s="1"/>
  <c r="L75" i="20" s="1"/>
  <c r="B75" i="20"/>
  <c r="D76" i="23" s="1"/>
  <c r="D147" i="19"/>
  <c r="C149" i="23" s="1"/>
  <c r="E148" i="19"/>
  <c r="G147" i="19"/>
  <c r="F148" i="19" s="1"/>
  <c r="C150" i="19"/>
  <c r="B150" i="19" s="1"/>
  <c r="B152" i="23" s="1"/>
  <c r="A151" i="19"/>
  <c r="C74" i="13"/>
  <c r="B75" i="13"/>
  <c r="I77" i="13"/>
  <c r="A78" i="13"/>
  <c r="E40" i="13"/>
  <c r="H40" i="13"/>
  <c r="D41" i="13" s="1"/>
  <c r="G40" i="13"/>
  <c r="F40" i="13"/>
  <c r="A166" i="7"/>
  <c r="B165" i="7"/>
  <c r="H42" i="7"/>
  <c r="C43" i="7" s="1"/>
  <c r="E154" i="51" l="1"/>
  <c r="D155" i="51" s="1"/>
  <c r="C154" i="51"/>
  <c r="B155" i="51"/>
  <c r="A203" i="50"/>
  <c r="B202" i="50"/>
  <c r="E73" i="43"/>
  <c r="F72" i="43" s="1"/>
  <c r="H72" i="43" s="1"/>
  <c r="J74" i="43"/>
  <c r="D82" i="41"/>
  <c r="E82" i="41"/>
  <c r="F82" i="41"/>
  <c r="N25" i="36" a="1"/>
  <c r="E146" i="28"/>
  <c r="C147" i="28" s="1"/>
  <c r="D146" i="28"/>
  <c r="B147" i="28" s="1"/>
  <c r="M150" i="20"/>
  <c r="A151" i="20"/>
  <c r="H75" i="20"/>
  <c r="G148" i="19"/>
  <c r="F149" i="19" s="1"/>
  <c r="E149" i="19"/>
  <c r="D148" i="19"/>
  <c r="C150" i="23" s="1"/>
  <c r="A152" i="19"/>
  <c r="C151" i="19"/>
  <c r="B151" i="19" s="1"/>
  <c r="B153" i="23" s="1"/>
  <c r="F41" i="13"/>
  <c r="G41" i="13" s="1"/>
  <c r="H41" i="13" s="1"/>
  <c r="E41" i="13"/>
  <c r="A79" i="13"/>
  <c r="I78" i="13"/>
  <c r="C75" i="13"/>
  <c r="B76" i="13" s="1"/>
  <c r="D43" i="7"/>
  <c r="E43" i="7" s="1"/>
  <c r="F43" i="7" s="1"/>
  <c r="G43" i="7" s="1"/>
  <c r="A167" i="7"/>
  <c r="B166" i="7"/>
  <c r="E155" i="51" l="1"/>
  <c r="D156" i="51" s="1"/>
  <c r="C155" i="51"/>
  <c r="B156" i="51" s="1"/>
  <c r="A204" i="50"/>
  <c r="B203" i="50"/>
  <c r="C75" i="44"/>
  <c r="C75" i="43"/>
  <c r="C75" i="42"/>
  <c r="D83" i="41" a="1"/>
  <c r="N25" i="36"/>
  <c r="B26" i="36" s="1" a="1"/>
  <c r="O25" i="36"/>
  <c r="P25" i="36"/>
  <c r="D147" i="28"/>
  <c r="B148" i="28" s="1"/>
  <c r="E147" i="28"/>
  <c r="C148" i="28" s="1"/>
  <c r="A152" i="20"/>
  <c r="M151" i="20"/>
  <c r="H76" i="20"/>
  <c r="D75" i="20"/>
  <c r="D149" i="19"/>
  <c r="C151" i="23" s="1"/>
  <c r="E150" i="19"/>
  <c r="G149" i="19"/>
  <c r="F150" i="19" s="1"/>
  <c r="C152" i="19"/>
  <c r="B152" i="19" s="1"/>
  <c r="B154" i="23" s="1"/>
  <c r="A153" i="19"/>
  <c r="C76" i="13"/>
  <c r="B77" i="13"/>
  <c r="A80" i="13"/>
  <c r="I79" i="13"/>
  <c r="D42" i="13"/>
  <c r="A168" i="7"/>
  <c r="B167" i="7"/>
  <c r="H43" i="7"/>
  <c r="C44" i="7" s="1"/>
  <c r="E156" i="51" l="1"/>
  <c r="D157" i="51" s="1"/>
  <c r="C156" i="51"/>
  <c r="B157" i="51" s="1"/>
  <c r="A205" i="50"/>
  <c r="B204" i="50"/>
  <c r="J75" i="43"/>
  <c r="E74" i="43"/>
  <c r="F73" i="43" s="1"/>
  <c r="H73" i="43" s="1"/>
  <c r="F83" i="41"/>
  <c r="D83" i="41"/>
  <c r="E83" i="41"/>
  <c r="C26" i="36"/>
  <c r="D26" i="36"/>
  <c r="B26" i="36"/>
  <c r="E148" i="28"/>
  <c r="C149" i="28" s="1"/>
  <c r="D148" i="28"/>
  <c r="B149" i="28" s="1"/>
  <c r="M152" i="20"/>
  <c r="A153" i="20"/>
  <c r="D76" i="20"/>
  <c r="E76" i="20"/>
  <c r="F76" i="20" s="1"/>
  <c r="G76" i="20" s="1"/>
  <c r="E75" i="20"/>
  <c r="F75" i="20" s="1"/>
  <c r="G75" i="20" s="1"/>
  <c r="G150" i="19"/>
  <c r="F151" i="19" s="1"/>
  <c r="D150" i="19"/>
  <c r="C152" i="23" s="1"/>
  <c r="E151" i="19"/>
  <c r="A154" i="19"/>
  <c r="C153" i="19"/>
  <c r="B153" i="19" s="1"/>
  <c r="B155" i="23" s="1"/>
  <c r="A81" i="13"/>
  <c r="I80" i="13"/>
  <c r="C77" i="13"/>
  <c r="B78" i="13" s="1"/>
  <c r="F42" i="13"/>
  <c r="G42" i="13" s="1"/>
  <c r="H42" i="13" s="1"/>
  <c r="E42" i="13"/>
  <c r="D44" i="7"/>
  <c r="E44" i="7" s="1"/>
  <c r="A169" i="7"/>
  <c r="B168" i="7"/>
  <c r="C157" i="51" l="1"/>
  <c r="B158" i="51" s="1"/>
  <c r="E157" i="51"/>
  <c r="D158" i="51" s="1"/>
  <c r="A206" i="50"/>
  <c r="B205" i="50"/>
  <c r="C76" i="44"/>
  <c r="C76" i="43"/>
  <c r="D84" i="41" a="1"/>
  <c r="C76" i="42"/>
  <c r="E26" i="36" a="1"/>
  <c r="D149" i="28"/>
  <c r="B150" i="28" s="1"/>
  <c r="E149" i="28"/>
  <c r="C150" i="28" s="1"/>
  <c r="A154" i="20"/>
  <c r="M153" i="20"/>
  <c r="C76" i="20"/>
  <c r="I76" i="20" s="1"/>
  <c r="J76" i="20" s="1"/>
  <c r="K76" i="20" s="1"/>
  <c r="L76" i="20" s="1"/>
  <c r="D151" i="19"/>
  <c r="C153" i="23" s="1"/>
  <c r="E152" i="19"/>
  <c r="G151" i="19"/>
  <c r="F152" i="19" s="1"/>
  <c r="C154" i="19"/>
  <c r="B154" i="19" s="1"/>
  <c r="B156" i="23" s="1"/>
  <c r="A155" i="19"/>
  <c r="C78" i="13"/>
  <c r="B79" i="13"/>
  <c r="D43" i="13"/>
  <c r="I81" i="13"/>
  <c r="A82" i="13"/>
  <c r="F44" i="7"/>
  <c r="G44" i="7" s="1"/>
  <c r="H44" i="7" s="1"/>
  <c r="C45" i="7" s="1"/>
  <c r="A170" i="7"/>
  <c r="B169" i="7"/>
  <c r="C158" i="51" l="1"/>
  <c r="E158" i="51"/>
  <c r="D159" i="51" s="1"/>
  <c r="B159" i="51"/>
  <c r="A207" i="50"/>
  <c r="B206" i="50"/>
  <c r="D84" i="41"/>
  <c r="F84" i="41"/>
  <c r="E84" i="41"/>
  <c r="E75" i="43"/>
  <c r="F74" i="43" s="1"/>
  <c r="H74" i="43" s="1"/>
  <c r="J76" i="43"/>
  <c r="G26" i="36"/>
  <c r="F26" i="36"/>
  <c r="E26" i="36"/>
  <c r="E150" i="28"/>
  <c r="C151" i="28" s="1"/>
  <c r="D150" i="28"/>
  <c r="B151" i="28"/>
  <c r="C77" i="20"/>
  <c r="B77" i="20" s="1"/>
  <c r="D78" i="23" s="1"/>
  <c r="B76" i="20"/>
  <c r="D77" i="23" s="1"/>
  <c r="M154" i="20"/>
  <c r="A155" i="20"/>
  <c r="I77" i="20"/>
  <c r="J77" i="20" s="1"/>
  <c r="K77" i="20" s="1"/>
  <c r="L77" i="20" s="1"/>
  <c r="H77" i="20"/>
  <c r="G152" i="19"/>
  <c r="F153" i="19" s="1"/>
  <c r="E153" i="19"/>
  <c r="D152" i="19"/>
  <c r="C154" i="23" s="1"/>
  <c r="A156" i="19"/>
  <c r="C155" i="19"/>
  <c r="B155" i="19" s="1"/>
  <c r="B157" i="23" s="1"/>
  <c r="E43" i="13"/>
  <c r="F43" i="13" s="1"/>
  <c r="C79" i="13"/>
  <c r="B80" i="13"/>
  <c r="A83" i="13"/>
  <c r="I82" i="13"/>
  <c r="D45" i="7"/>
  <c r="E45" i="7" s="1"/>
  <c r="F45" i="7" s="1"/>
  <c r="G45" i="7" s="1"/>
  <c r="A171" i="7"/>
  <c r="B170" i="7"/>
  <c r="C159" i="51" l="1"/>
  <c r="B160" i="51" s="1"/>
  <c r="E159" i="51"/>
  <c r="D160" i="51" s="1"/>
  <c r="A208" i="50"/>
  <c r="B207" i="50"/>
  <c r="C77" i="44"/>
  <c r="C77" i="43"/>
  <c r="C77" i="42"/>
  <c r="D85" i="41" a="1"/>
  <c r="H26" i="36" a="1"/>
  <c r="E151" i="28"/>
  <c r="C152" i="28" s="1"/>
  <c r="D151" i="28"/>
  <c r="B152" i="28"/>
  <c r="A156" i="20"/>
  <c r="M155" i="20"/>
  <c r="D77" i="20"/>
  <c r="H78" i="20"/>
  <c r="D153" i="19"/>
  <c r="C155" i="23" s="1"/>
  <c r="E154" i="19"/>
  <c r="G153" i="19"/>
  <c r="F154" i="19" s="1"/>
  <c r="A157" i="19"/>
  <c r="C156" i="19"/>
  <c r="B156" i="19" s="1"/>
  <c r="B158" i="23" s="1"/>
  <c r="G43" i="13"/>
  <c r="H43" i="13" s="1"/>
  <c r="D44" i="13"/>
  <c r="A84" i="13"/>
  <c r="I83" i="13"/>
  <c r="C80" i="13"/>
  <c r="B81" i="13"/>
  <c r="H45" i="7"/>
  <c r="C46" i="7" s="1"/>
  <c r="A172" i="7"/>
  <c r="B171" i="7"/>
  <c r="E160" i="51" l="1"/>
  <c r="D161" i="51" s="1"/>
  <c r="C160" i="51"/>
  <c r="B161" i="51"/>
  <c r="A209" i="50"/>
  <c r="B208" i="50"/>
  <c r="J77" i="43"/>
  <c r="E76" i="43"/>
  <c r="F75" i="43" s="1"/>
  <c r="H75" i="43" s="1"/>
  <c r="F85" i="41"/>
  <c r="E85" i="41"/>
  <c r="D85" i="41"/>
  <c r="J26" i="36"/>
  <c r="H26" i="36"/>
  <c r="I26" i="36"/>
  <c r="E152" i="28"/>
  <c r="C153" i="28" s="1"/>
  <c r="D152" i="28"/>
  <c r="B153" i="28" s="1"/>
  <c r="A157" i="20"/>
  <c r="M156" i="20"/>
  <c r="D78" i="20"/>
  <c r="E78" i="20" s="1"/>
  <c r="F78" i="20" s="1"/>
  <c r="G78" i="20" s="1"/>
  <c r="E77" i="20"/>
  <c r="F77" i="20" s="1"/>
  <c r="G77" i="20" s="1"/>
  <c r="G154" i="19"/>
  <c r="F155" i="19" s="1"/>
  <c r="D154" i="19"/>
  <c r="C156" i="23" s="1"/>
  <c r="E155" i="19"/>
  <c r="C157" i="19"/>
  <c r="B157" i="19" s="1"/>
  <c r="B159" i="23" s="1"/>
  <c r="A158" i="19"/>
  <c r="A85" i="13"/>
  <c r="I84" i="13"/>
  <c r="C81" i="13"/>
  <c r="B82" i="13" s="1"/>
  <c r="E44" i="13"/>
  <c r="F44" i="13"/>
  <c r="G44" i="13" s="1"/>
  <c r="A173" i="7"/>
  <c r="B172" i="7"/>
  <c r="E46" i="7"/>
  <c r="F46" i="7" s="1"/>
  <c r="D46" i="7"/>
  <c r="E161" i="51" l="1"/>
  <c r="D162" i="51" s="1"/>
  <c r="C161" i="51"/>
  <c r="B162" i="51" s="1"/>
  <c r="A210" i="50"/>
  <c r="B209" i="50"/>
  <c r="C78" i="44"/>
  <c r="C78" i="43"/>
  <c r="C78" i="42"/>
  <c r="D86" i="41" a="1"/>
  <c r="K26" i="36" a="1"/>
  <c r="D153" i="28"/>
  <c r="B154" i="28" s="1"/>
  <c r="E153" i="28"/>
  <c r="C154" i="28"/>
  <c r="M157" i="20"/>
  <c r="A158" i="20"/>
  <c r="C78" i="20"/>
  <c r="D155" i="19"/>
  <c r="C157" i="23" s="1"/>
  <c r="G155" i="19"/>
  <c r="F156" i="19" s="1"/>
  <c r="E156" i="19"/>
  <c r="A159" i="19"/>
  <c r="C158" i="19"/>
  <c r="B158" i="19" s="1"/>
  <c r="B160" i="23" s="1"/>
  <c r="C82" i="13"/>
  <c r="B83" i="13"/>
  <c r="D45" i="13"/>
  <c r="H44" i="13"/>
  <c r="I85" i="13"/>
  <c r="A86" i="13"/>
  <c r="G46" i="7"/>
  <c r="H46" i="7" s="1"/>
  <c r="C47" i="7" s="1"/>
  <c r="A174" i="7"/>
  <c r="B173" i="7"/>
  <c r="C162" i="51" l="1"/>
  <c r="B163" i="51" s="1"/>
  <c r="E162" i="51"/>
  <c r="D163" i="51" s="1"/>
  <c r="A211" i="50"/>
  <c r="B210" i="50"/>
  <c r="D86" i="41"/>
  <c r="E86" i="41"/>
  <c r="F86" i="41"/>
  <c r="E77" i="43"/>
  <c r="F76" i="43" s="1"/>
  <c r="H76" i="43" s="1"/>
  <c r="J78" i="43"/>
  <c r="K26" i="36"/>
  <c r="L26" i="36"/>
  <c r="M26" i="36"/>
  <c r="D154" i="28"/>
  <c r="B155" i="28" s="1"/>
  <c r="E154" i="28"/>
  <c r="C155" i="28"/>
  <c r="M158" i="20"/>
  <c r="A159" i="20"/>
  <c r="B78" i="20"/>
  <c r="D79" i="23" s="1"/>
  <c r="C79" i="20"/>
  <c r="I78" i="20"/>
  <c r="D156" i="19"/>
  <c r="C158" i="23" s="1"/>
  <c r="E157" i="19"/>
  <c r="G156" i="19"/>
  <c r="F157" i="19" s="1"/>
  <c r="C159" i="19"/>
  <c r="B159" i="19" s="1"/>
  <c r="B161" i="23" s="1"/>
  <c r="A160" i="19"/>
  <c r="A87" i="13"/>
  <c r="I86" i="13"/>
  <c r="E45" i="13"/>
  <c r="C83" i="13"/>
  <c r="B84" i="13" s="1"/>
  <c r="D47" i="7"/>
  <c r="E47" i="7" s="1"/>
  <c r="F47" i="7" s="1"/>
  <c r="G47" i="7" s="1"/>
  <c r="A175" i="7"/>
  <c r="B174" i="7"/>
  <c r="E163" i="51" l="1"/>
  <c r="D164" i="51" s="1"/>
  <c r="C163" i="51"/>
  <c r="B164" i="51" s="1"/>
  <c r="A212" i="50"/>
  <c r="B211" i="50"/>
  <c r="C79" i="44"/>
  <c r="C79" i="43"/>
  <c r="C79" i="42"/>
  <c r="D87" i="41" a="1"/>
  <c r="N26" i="36" a="1"/>
  <c r="D155" i="28"/>
  <c r="B156" i="28" s="1"/>
  <c r="E155" i="28"/>
  <c r="C156" i="28" s="1"/>
  <c r="M159" i="20"/>
  <c r="A160" i="20"/>
  <c r="J78" i="20"/>
  <c r="K78" i="20" s="1"/>
  <c r="L78" i="20" s="1"/>
  <c r="I79" i="20"/>
  <c r="J79" i="20" s="1"/>
  <c r="K79" i="20" s="1"/>
  <c r="L79" i="20" s="1"/>
  <c r="B79" i="20"/>
  <c r="D80" i="23" s="1"/>
  <c r="G157" i="19"/>
  <c r="F158" i="19" s="1"/>
  <c r="D157" i="19"/>
  <c r="C159" i="23" s="1"/>
  <c r="E158" i="19"/>
  <c r="A161" i="19"/>
  <c r="C160" i="19"/>
  <c r="B160" i="19" s="1"/>
  <c r="B162" i="23" s="1"/>
  <c r="C84" i="13"/>
  <c r="B85" i="13"/>
  <c r="D46" i="13"/>
  <c r="F45" i="13"/>
  <c r="G45" i="13" s="1"/>
  <c r="H45" i="13" s="1"/>
  <c r="A88" i="13"/>
  <c r="I87" i="13"/>
  <c r="A176" i="7"/>
  <c r="B175" i="7"/>
  <c r="H47" i="7"/>
  <c r="C48" i="7" s="1"/>
  <c r="E164" i="51" l="1"/>
  <c r="D165" i="51" s="1"/>
  <c r="C164" i="51"/>
  <c r="B165" i="51" s="1"/>
  <c r="A213" i="50"/>
  <c r="B212" i="50"/>
  <c r="F87" i="41"/>
  <c r="D87" i="41"/>
  <c r="E87" i="41"/>
  <c r="J79" i="43"/>
  <c r="E78" i="43"/>
  <c r="F77" i="43" s="1"/>
  <c r="H77" i="43" s="1"/>
  <c r="N26" i="36"/>
  <c r="B27" i="36" s="1" a="1"/>
  <c r="P26" i="36"/>
  <c r="O26" i="36"/>
  <c r="E156" i="28"/>
  <c r="C157" i="28" s="1"/>
  <c r="D156" i="28"/>
  <c r="B157" i="28" s="1"/>
  <c r="M160" i="20"/>
  <c r="A161" i="20"/>
  <c r="H79" i="20"/>
  <c r="D158" i="19"/>
  <c r="C160" i="23" s="1"/>
  <c r="E159" i="19"/>
  <c r="G158" i="19"/>
  <c r="F159" i="19" s="1"/>
  <c r="C161" i="19"/>
  <c r="B161" i="19" s="1"/>
  <c r="B163" i="23" s="1"/>
  <c r="A162" i="19"/>
  <c r="E46" i="13"/>
  <c r="F46" i="13" s="1"/>
  <c r="G46" i="13" s="1"/>
  <c r="H46" i="13" s="1"/>
  <c r="C85" i="13"/>
  <c r="B86" i="13"/>
  <c r="A89" i="13"/>
  <c r="I88" i="13"/>
  <c r="D48" i="7"/>
  <c r="E48" i="7" s="1"/>
  <c r="A177" i="7"/>
  <c r="B176" i="7"/>
  <c r="C165" i="51" l="1"/>
  <c r="B166" i="51" s="1"/>
  <c r="E165" i="51"/>
  <c r="D166" i="51" s="1"/>
  <c r="A214" i="50"/>
  <c r="B213" i="50"/>
  <c r="C80" i="43"/>
  <c r="C80" i="44"/>
  <c r="D88" i="41" a="1"/>
  <c r="C80" i="42"/>
  <c r="D27" i="36"/>
  <c r="B27" i="36"/>
  <c r="C27" i="36"/>
  <c r="D157" i="28"/>
  <c r="B158" i="28" s="1"/>
  <c r="E157" i="28"/>
  <c r="C158" i="28"/>
  <c r="A162" i="20"/>
  <c r="M161" i="20"/>
  <c r="H80" i="20"/>
  <c r="D79" i="20"/>
  <c r="G159" i="19"/>
  <c r="F160" i="19" s="1"/>
  <c r="D159" i="19"/>
  <c r="C161" i="23" s="1"/>
  <c r="E160" i="19"/>
  <c r="A163" i="19"/>
  <c r="C162" i="19"/>
  <c r="B162" i="19" s="1"/>
  <c r="B164" i="23" s="1"/>
  <c r="I89" i="13"/>
  <c r="A90" i="13"/>
  <c r="D47" i="13"/>
  <c r="C86" i="13"/>
  <c r="B87" i="13" s="1"/>
  <c r="F48" i="7"/>
  <c r="G48" i="7" s="1"/>
  <c r="A178" i="7"/>
  <c r="B177" i="7"/>
  <c r="C166" i="51" l="1"/>
  <c r="B167" i="51" s="1"/>
  <c r="E166" i="51"/>
  <c r="D167" i="51" s="1"/>
  <c r="A215" i="50"/>
  <c r="B214" i="50"/>
  <c r="D88" i="41"/>
  <c r="F88" i="41"/>
  <c r="E88" i="41"/>
  <c r="E79" i="43"/>
  <c r="F78" i="43" s="1"/>
  <c r="H78" i="43" s="1"/>
  <c r="J80" i="43"/>
  <c r="E27" i="36" a="1"/>
  <c r="D158" i="28"/>
  <c r="B159" i="28" s="1"/>
  <c r="E158" i="28"/>
  <c r="C159" i="28"/>
  <c r="A163" i="20"/>
  <c r="M162" i="20"/>
  <c r="D80" i="20"/>
  <c r="E80" i="20" s="1"/>
  <c r="F80" i="20" s="1"/>
  <c r="G80" i="20" s="1"/>
  <c r="E79" i="20"/>
  <c r="F79" i="20" s="1"/>
  <c r="G79" i="20" s="1"/>
  <c r="D160" i="19"/>
  <c r="C162" i="23" s="1"/>
  <c r="E161" i="19"/>
  <c r="G160" i="19"/>
  <c r="F161" i="19" s="1"/>
  <c r="C163" i="19"/>
  <c r="B163" i="19" s="1"/>
  <c r="B165" i="23" s="1"/>
  <c r="A164" i="19"/>
  <c r="C87" i="13"/>
  <c r="B88" i="13"/>
  <c r="G47" i="13"/>
  <c r="D48" i="13" s="1"/>
  <c r="F47" i="13"/>
  <c r="E47" i="13"/>
  <c r="H47" i="13"/>
  <c r="A91" i="13"/>
  <c r="I90" i="13"/>
  <c r="A179" i="7"/>
  <c r="B178" i="7"/>
  <c r="H48" i="7"/>
  <c r="C49" i="7" s="1"/>
  <c r="E167" i="51" l="1"/>
  <c r="D168" i="51" s="1"/>
  <c r="C167" i="51"/>
  <c r="B168" i="51" s="1"/>
  <c r="A216" i="50"/>
  <c r="B215" i="50"/>
  <c r="C81" i="44"/>
  <c r="C81" i="43"/>
  <c r="C81" i="42"/>
  <c r="D89" i="41" a="1"/>
  <c r="G27" i="36"/>
  <c r="F27" i="36"/>
  <c r="E27" i="36"/>
  <c r="D159" i="28"/>
  <c r="B160" i="28" s="1"/>
  <c r="E159" i="28"/>
  <c r="C160" i="28"/>
  <c r="C80" i="20"/>
  <c r="B80" i="20" s="1"/>
  <c r="D81" i="23" s="1"/>
  <c r="A164" i="20"/>
  <c r="M163" i="20"/>
  <c r="G161" i="19"/>
  <c r="F162" i="19" s="1"/>
  <c r="D161" i="19"/>
  <c r="C163" i="23" s="1"/>
  <c r="E162" i="19"/>
  <c r="A165" i="19"/>
  <c r="C164" i="19"/>
  <c r="B164" i="19" s="1"/>
  <c r="B166" i="23" s="1"/>
  <c r="E48" i="13"/>
  <c r="F48" i="13" s="1"/>
  <c r="A92" i="13"/>
  <c r="I91" i="13"/>
  <c r="B89" i="13"/>
  <c r="C88" i="13"/>
  <c r="D49" i="7"/>
  <c r="E49" i="7" s="1"/>
  <c r="F49" i="7" s="1"/>
  <c r="G49" i="7" s="1"/>
  <c r="A180" i="7"/>
  <c r="B179" i="7"/>
  <c r="E168" i="51" l="1"/>
  <c r="D169" i="51" s="1"/>
  <c r="C168" i="51"/>
  <c r="B169" i="51" s="1"/>
  <c r="A217" i="50"/>
  <c r="B216" i="50"/>
  <c r="J81" i="43"/>
  <c r="E80" i="43"/>
  <c r="F79" i="43" s="1"/>
  <c r="H79" i="43" s="1"/>
  <c r="F89" i="41"/>
  <c r="D89" i="41"/>
  <c r="E89" i="41"/>
  <c r="H27" i="36" a="1"/>
  <c r="D160" i="28"/>
  <c r="B161" i="28" s="1"/>
  <c r="E160" i="28"/>
  <c r="C161" i="28"/>
  <c r="I80" i="20"/>
  <c r="J80" i="20" s="1"/>
  <c r="K80" i="20" s="1"/>
  <c r="L80" i="20" s="1"/>
  <c r="C81" i="20"/>
  <c r="I81" i="20" s="1"/>
  <c r="J81" i="20" s="1"/>
  <c r="K81" i="20" s="1"/>
  <c r="L81" i="20" s="1"/>
  <c r="M164" i="20"/>
  <c r="A165" i="20"/>
  <c r="D162" i="19"/>
  <c r="C164" i="23" s="1"/>
  <c r="E163" i="19"/>
  <c r="G162" i="19"/>
  <c r="F163" i="19" s="1"/>
  <c r="C165" i="19"/>
  <c r="B165" i="19" s="1"/>
  <c r="B167" i="23" s="1"/>
  <c r="A166" i="19"/>
  <c r="G48" i="13"/>
  <c r="H48" i="13" s="1"/>
  <c r="D49" i="13"/>
  <c r="A93" i="13"/>
  <c r="I92" i="13"/>
  <c r="C89" i="13"/>
  <c r="B90" i="13"/>
  <c r="H49" i="7"/>
  <c r="C50" i="7" s="1"/>
  <c r="A181" i="7"/>
  <c r="B180" i="7"/>
  <c r="E169" i="51" l="1"/>
  <c r="D170" i="51" s="1"/>
  <c r="C169" i="51"/>
  <c r="B170" i="51" s="1"/>
  <c r="A218" i="50"/>
  <c r="B217" i="50"/>
  <c r="C82" i="43"/>
  <c r="C82" i="44"/>
  <c r="C82" i="42"/>
  <c r="D90" i="41" a="1"/>
  <c r="H27" i="36"/>
  <c r="I27" i="36"/>
  <c r="J27" i="36"/>
  <c r="D161" i="28"/>
  <c r="B162" i="28" s="1"/>
  <c r="E161" i="28"/>
  <c r="C162" i="28" s="1"/>
  <c r="B81" i="20"/>
  <c r="D82" i="23" s="1"/>
  <c r="M165" i="20"/>
  <c r="A166" i="20"/>
  <c r="H81" i="20"/>
  <c r="G163" i="19"/>
  <c r="F164" i="19" s="1"/>
  <c r="D163" i="19"/>
  <c r="C165" i="23" s="1"/>
  <c r="E164" i="19"/>
  <c r="A167" i="19"/>
  <c r="C166" i="19"/>
  <c r="B166" i="19" s="1"/>
  <c r="B168" i="23" s="1"/>
  <c r="I93" i="13"/>
  <c r="A94" i="13"/>
  <c r="C90" i="13"/>
  <c r="B91" i="13" s="1"/>
  <c r="E49" i="13"/>
  <c r="F49" i="13"/>
  <c r="G49" i="13" s="1"/>
  <c r="A182" i="7"/>
  <c r="B181" i="7"/>
  <c r="D50" i="7"/>
  <c r="E50" i="7" s="1"/>
  <c r="F50" i="7" s="1"/>
  <c r="G50" i="7" s="1"/>
  <c r="C170" i="51" l="1"/>
  <c r="B171" i="51" s="1"/>
  <c r="E170" i="51"/>
  <c r="D171" i="51" s="1"/>
  <c r="A219" i="50"/>
  <c r="B218" i="50"/>
  <c r="D90" i="41"/>
  <c r="E90" i="41"/>
  <c r="F90" i="41"/>
  <c r="E81" i="43"/>
  <c r="F80" i="43" s="1"/>
  <c r="H80" i="43" s="1"/>
  <c r="J82" i="43"/>
  <c r="K27" i="36" a="1"/>
  <c r="E162" i="28"/>
  <c r="C163" i="28" s="1"/>
  <c r="D162" i="28"/>
  <c r="B163" i="28" s="1"/>
  <c r="M166" i="20"/>
  <c r="A167" i="20"/>
  <c r="D81" i="20"/>
  <c r="E81" i="20"/>
  <c r="F81" i="20" s="1"/>
  <c r="G81" i="20" s="1"/>
  <c r="H82" i="20"/>
  <c r="D164" i="19"/>
  <c r="C166" i="23" s="1"/>
  <c r="E165" i="19"/>
  <c r="G164" i="19"/>
  <c r="F165" i="19" s="1"/>
  <c r="C167" i="19"/>
  <c r="B167" i="19" s="1"/>
  <c r="B169" i="23" s="1"/>
  <c r="A168" i="19"/>
  <c r="C91" i="13"/>
  <c r="B92" i="13"/>
  <c r="D50" i="13"/>
  <c r="H49" i="13"/>
  <c r="A95" i="13"/>
  <c r="I94" i="13"/>
  <c r="H50" i="7"/>
  <c r="C51" i="7" s="1"/>
  <c r="A183" i="7"/>
  <c r="B182" i="7"/>
  <c r="C171" i="51" l="1"/>
  <c r="B172" i="51" s="1"/>
  <c r="E171" i="51"/>
  <c r="D172" i="51" s="1"/>
  <c r="A220" i="50"/>
  <c r="B219" i="50"/>
  <c r="C83" i="44"/>
  <c r="C83" i="43"/>
  <c r="C83" i="42"/>
  <c r="D91" i="41" a="1"/>
  <c r="L27" i="36"/>
  <c r="M27" i="36"/>
  <c r="K27" i="36"/>
  <c r="D163" i="28"/>
  <c r="B164" i="28" s="1"/>
  <c r="E163" i="28"/>
  <c r="C164" i="28" s="1"/>
  <c r="A168" i="20"/>
  <c r="M167" i="20"/>
  <c r="C82" i="20"/>
  <c r="D82" i="20"/>
  <c r="E82" i="20" s="1"/>
  <c r="F82" i="20" s="1"/>
  <c r="G82" i="20" s="1"/>
  <c r="G165" i="19"/>
  <c r="F166" i="19" s="1"/>
  <c r="E166" i="19"/>
  <c r="D165" i="19"/>
  <c r="C167" i="23" s="1"/>
  <c r="A169" i="19"/>
  <c r="C168" i="19"/>
  <c r="B168" i="19" s="1"/>
  <c r="B170" i="23" s="1"/>
  <c r="F50" i="13"/>
  <c r="G50" i="13" s="1"/>
  <c r="H50" i="13" s="1"/>
  <c r="E50" i="13"/>
  <c r="D51" i="13" s="1"/>
  <c r="C92" i="13"/>
  <c r="B93" i="13"/>
  <c r="A96" i="13"/>
  <c r="I95" i="13"/>
  <c r="A184" i="7"/>
  <c r="B183" i="7"/>
  <c r="D51" i="7"/>
  <c r="E172" i="51" l="1"/>
  <c r="D173" i="51" s="1"/>
  <c r="C172" i="51"/>
  <c r="B173" i="51"/>
  <c r="A221" i="50"/>
  <c r="B220" i="50"/>
  <c r="F91" i="41"/>
  <c r="D91" i="41"/>
  <c r="E91" i="41"/>
  <c r="J83" i="43"/>
  <c r="E82" i="43"/>
  <c r="F81" i="43" s="1"/>
  <c r="H81" i="43" s="1"/>
  <c r="N27" i="36" a="1"/>
  <c r="E164" i="28"/>
  <c r="C165" i="28" s="1"/>
  <c r="D164" i="28"/>
  <c r="B165" i="28"/>
  <c r="A169" i="20"/>
  <c r="M168" i="20"/>
  <c r="B82" i="20"/>
  <c r="D83" i="23" s="1"/>
  <c r="C83" i="20"/>
  <c r="I82" i="20"/>
  <c r="D166" i="19"/>
  <c r="C168" i="23" s="1"/>
  <c r="E167" i="19"/>
  <c r="G166" i="19"/>
  <c r="F167" i="19" s="1"/>
  <c r="C169" i="19"/>
  <c r="B169" i="19" s="1"/>
  <c r="B171" i="23" s="1"/>
  <c r="A170" i="19"/>
  <c r="F51" i="13"/>
  <c r="G51" i="13" s="1"/>
  <c r="H51" i="13" s="1"/>
  <c r="E51" i="13"/>
  <c r="D52" i="13" s="1"/>
  <c r="A97" i="13"/>
  <c r="I96" i="13"/>
  <c r="C93" i="13"/>
  <c r="B94" i="13" s="1"/>
  <c r="E51" i="7"/>
  <c r="F51" i="7" s="1"/>
  <c r="G51" i="7" s="1"/>
  <c r="A185" i="7"/>
  <c r="B184" i="7"/>
  <c r="C173" i="51" l="1"/>
  <c r="B174" i="51" s="1"/>
  <c r="E173" i="51"/>
  <c r="D174" i="51" s="1"/>
  <c r="A222" i="50"/>
  <c r="B221" i="50"/>
  <c r="C84" i="44"/>
  <c r="C84" i="43"/>
  <c r="C84" i="42"/>
  <c r="D92" i="41" a="1"/>
  <c r="P27" i="36"/>
  <c r="O27" i="36"/>
  <c r="N27" i="36"/>
  <c r="B28" i="36" s="1" a="1"/>
  <c r="E165" i="28"/>
  <c r="C166" i="28" s="1"/>
  <c r="D165" i="28"/>
  <c r="B166" i="28"/>
  <c r="M169" i="20"/>
  <c r="A170" i="20"/>
  <c r="J82" i="20"/>
  <c r="K82" i="20" s="1"/>
  <c r="L82" i="20" s="1"/>
  <c r="I83" i="20"/>
  <c r="J83" i="20" s="1"/>
  <c r="K83" i="20" s="1"/>
  <c r="L83" i="20" s="1"/>
  <c r="B83" i="20"/>
  <c r="D84" i="23" s="1"/>
  <c r="G167" i="19"/>
  <c r="F168" i="19" s="1"/>
  <c r="D167" i="19"/>
  <c r="C169" i="23" s="1"/>
  <c r="E168" i="19"/>
  <c r="A171" i="19"/>
  <c r="C170" i="19"/>
  <c r="B170" i="19" s="1"/>
  <c r="B172" i="23" s="1"/>
  <c r="C94" i="13"/>
  <c r="B95" i="13"/>
  <c r="F52" i="13"/>
  <c r="G52" i="13" s="1"/>
  <c r="H52" i="13" s="1"/>
  <c r="E52" i="13"/>
  <c r="I97" i="13"/>
  <c r="A98" i="13"/>
  <c r="A186" i="7"/>
  <c r="B185" i="7"/>
  <c r="H51" i="7"/>
  <c r="C52" i="7" s="1"/>
  <c r="C174" i="51" l="1"/>
  <c r="E174" i="51"/>
  <c r="D175" i="51" s="1"/>
  <c r="B175" i="51"/>
  <c r="A223" i="50"/>
  <c r="B222" i="50"/>
  <c r="D92" i="41"/>
  <c r="F92" i="41"/>
  <c r="E92" i="41"/>
  <c r="E83" i="43"/>
  <c r="F82" i="43" s="1"/>
  <c r="H82" i="43" s="1"/>
  <c r="J84" i="43"/>
  <c r="D28" i="36"/>
  <c r="B28" i="36"/>
  <c r="C28" i="36"/>
  <c r="E166" i="28"/>
  <c r="C167" i="28" s="1"/>
  <c r="D166" i="28"/>
  <c r="B167" i="28" s="1"/>
  <c r="M170" i="20"/>
  <c r="A171" i="20"/>
  <c r="H83" i="20"/>
  <c r="D168" i="19"/>
  <c r="C170" i="23" s="1"/>
  <c r="E169" i="19"/>
  <c r="G168" i="19"/>
  <c r="F169" i="19" s="1"/>
  <c r="C171" i="19"/>
  <c r="B171" i="19" s="1"/>
  <c r="B173" i="23" s="1"/>
  <c r="A172" i="19"/>
  <c r="D53" i="13"/>
  <c r="C95" i="13"/>
  <c r="B96" i="13"/>
  <c r="I98" i="13"/>
  <c r="A99" i="13"/>
  <c r="D52" i="7"/>
  <c r="E52" i="7" s="1"/>
  <c r="A187" i="7"/>
  <c r="B186" i="7"/>
  <c r="C175" i="51" l="1"/>
  <c r="B176" i="51" s="1"/>
  <c r="E175" i="51"/>
  <c r="D176" i="51" s="1"/>
  <c r="A224" i="50"/>
  <c r="B223" i="50"/>
  <c r="C85" i="44"/>
  <c r="C85" i="43"/>
  <c r="D93" i="41" a="1"/>
  <c r="C85" i="42"/>
  <c r="E28" i="36" a="1"/>
  <c r="D167" i="28"/>
  <c r="B168" i="28" s="1"/>
  <c r="E167" i="28"/>
  <c r="C168" i="28"/>
  <c r="A172" i="20"/>
  <c r="M171" i="20"/>
  <c r="H84" i="20"/>
  <c r="D83" i="20"/>
  <c r="G169" i="19"/>
  <c r="F170" i="19" s="1"/>
  <c r="E170" i="19"/>
  <c r="D169" i="19"/>
  <c r="C171" i="23" s="1"/>
  <c r="A173" i="19"/>
  <c r="C172" i="19"/>
  <c r="B172" i="19" s="1"/>
  <c r="B174" i="23" s="1"/>
  <c r="C96" i="13"/>
  <c r="B97" i="13" s="1"/>
  <c r="A100" i="13"/>
  <c r="I99" i="13"/>
  <c r="E53" i="13"/>
  <c r="F53" i="13"/>
  <c r="G53" i="13" s="1"/>
  <c r="F52" i="7"/>
  <c r="G52" i="7" s="1"/>
  <c r="H52" i="7" s="1"/>
  <c r="C53" i="7" s="1"/>
  <c r="A188" i="7"/>
  <c r="B187" i="7"/>
  <c r="E176" i="51" l="1"/>
  <c r="D177" i="51" s="1"/>
  <c r="C176" i="51"/>
  <c r="B177" i="51"/>
  <c r="A225" i="50"/>
  <c r="B224" i="50"/>
  <c r="F93" i="41"/>
  <c r="E93" i="41"/>
  <c r="D93" i="41"/>
  <c r="J85" i="43"/>
  <c r="E84" i="43"/>
  <c r="F83" i="43" s="1"/>
  <c r="H83" i="43" s="1"/>
  <c r="G28" i="36"/>
  <c r="F28" i="36"/>
  <c r="E28" i="36"/>
  <c r="D168" i="28"/>
  <c r="B169" i="28" s="1"/>
  <c r="E168" i="28"/>
  <c r="C169" i="28"/>
  <c r="A173" i="20"/>
  <c r="M172" i="20"/>
  <c r="D84" i="20"/>
  <c r="E84" i="20" s="1"/>
  <c r="F84" i="20" s="1"/>
  <c r="G84" i="20" s="1"/>
  <c r="E83" i="20"/>
  <c r="F83" i="20" s="1"/>
  <c r="G83" i="20" s="1"/>
  <c r="D170" i="19"/>
  <c r="C172" i="23" s="1"/>
  <c r="E171" i="19"/>
  <c r="G170" i="19"/>
  <c r="F171" i="19" s="1"/>
  <c r="C173" i="19"/>
  <c r="B173" i="19" s="1"/>
  <c r="B175" i="23" s="1"/>
  <c r="A174" i="19"/>
  <c r="H53" i="13"/>
  <c r="D54" i="13" s="1"/>
  <c r="C97" i="13"/>
  <c r="B98" i="13" s="1"/>
  <c r="A101" i="13"/>
  <c r="I100" i="13"/>
  <c r="D53" i="7"/>
  <c r="E53" i="7" s="1"/>
  <c r="F53" i="7" s="1"/>
  <c r="G53" i="7" s="1"/>
  <c r="A189" i="7"/>
  <c r="B188" i="7"/>
  <c r="E177" i="51" l="1"/>
  <c r="D178" i="51" s="1"/>
  <c r="C177" i="51"/>
  <c r="B178" i="51" s="1"/>
  <c r="A226" i="50"/>
  <c r="B225" i="50"/>
  <c r="C86" i="44"/>
  <c r="C86" i="43"/>
  <c r="C86" i="42"/>
  <c r="D94" i="41" a="1"/>
  <c r="H28" i="36" a="1"/>
  <c r="D169" i="28"/>
  <c r="B170" i="28" s="1"/>
  <c r="E169" i="28"/>
  <c r="C170" i="28" s="1"/>
  <c r="C84" i="20"/>
  <c r="B84" i="20" s="1"/>
  <c r="D85" i="23" s="1"/>
  <c r="A174" i="20"/>
  <c r="M173" i="20"/>
  <c r="G171" i="19"/>
  <c r="F172" i="19" s="1"/>
  <c r="D171" i="19"/>
  <c r="C173" i="23" s="1"/>
  <c r="E172" i="19"/>
  <c r="A175" i="19"/>
  <c r="C174" i="19"/>
  <c r="B174" i="19" s="1"/>
  <c r="B176" i="23" s="1"/>
  <c r="C98" i="13"/>
  <c r="B99" i="13"/>
  <c r="E54" i="13"/>
  <c r="F54" i="13"/>
  <c r="G54" i="13" s="1"/>
  <c r="H54" i="13" s="1"/>
  <c r="I101" i="13"/>
  <c r="A102" i="13"/>
  <c r="H53" i="7"/>
  <c r="C54" i="7" s="1"/>
  <c r="A190" i="7"/>
  <c r="B189" i="7"/>
  <c r="C178" i="51" l="1"/>
  <c r="B179" i="51" s="1"/>
  <c r="E178" i="51"/>
  <c r="D179" i="51" s="1"/>
  <c r="A227" i="50"/>
  <c r="B226" i="50"/>
  <c r="E85" i="43"/>
  <c r="F84" i="43" s="1"/>
  <c r="H84" i="43" s="1"/>
  <c r="J86" i="43"/>
  <c r="D94" i="41"/>
  <c r="E94" i="41"/>
  <c r="F94" i="41"/>
  <c r="J28" i="36"/>
  <c r="H28" i="36"/>
  <c r="I28" i="36"/>
  <c r="I84" i="20"/>
  <c r="C85" i="20"/>
  <c r="B85" i="20" s="1"/>
  <c r="D86" i="23" s="1"/>
  <c r="E170" i="28"/>
  <c r="C171" i="28" s="1"/>
  <c r="D170" i="28"/>
  <c r="B171" i="28" s="1"/>
  <c r="A175" i="20"/>
  <c r="M174" i="20"/>
  <c r="J84" i="20"/>
  <c r="K84" i="20" s="1"/>
  <c r="L84" i="20" s="1"/>
  <c r="D172" i="19"/>
  <c r="C174" i="23" s="1"/>
  <c r="E173" i="19"/>
  <c r="G172" i="19"/>
  <c r="F173" i="19" s="1"/>
  <c r="C175" i="19"/>
  <c r="B175" i="19" s="1"/>
  <c r="B177" i="23" s="1"/>
  <c r="A176" i="19"/>
  <c r="D55" i="13"/>
  <c r="C99" i="13"/>
  <c r="B100" i="13"/>
  <c r="A103" i="13"/>
  <c r="I102" i="13"/>
  <c r="A191" i="7"/>
  <c r="B190" i="7"/>
  <c r="D54" i="7"/>
  <c r="E54" i="7" s="1"/>
  <c r="F54" i="7" s="1"/>
  <c r="G54" i="7" s="1"/>
  <c r="E179" i="51" l="1"/>
  <c r="D180" i="51" s="1"/>
  <c r="C179" i="51"/>
  <c r="B180" i="51" s="1"/>
  <c r="A228" i="50"/>
  <c r="B227" i="50"/>
  <c r="C87" i="44"/>
  <c r="C87" i="43"/>
  <c r="C87" i="42"/>
  <c r="D95" i="41" a="1"/>
  <c r="K28" i="36" a="1"/>
  <c r="I85" i="20"/>
  <c r="J85" i="20" s="1"/>
  <c r="K85" i="20" s="1"/>
  <c r="L85" i="20" s="1"/>
  <c r="D171" i="28"/>
  <c r="B172" i="28" s="1"/>
  <c r="E171" i="28"/>
  <c r="C172" i="28" s="1"/>
  <c r="M175" i="20"/>
  <c r="A176" i="20"/>
  <c r="H85" i="20"/>
  <c r="G173" i="19"/>
  <c r="F174" i="19" s="1"/>
  <c r="D173" i="19"/>
  <c r="C175" i="23" s="1"/>
  <c r="E174" i="19"/>
  <c r="A177" i="19"/>
  <c r="C176" i="19"/>
  <c r="B176" i="19" s="1"/>
  <c r="B178" i="23" s="1"/>
  <c r="C100" i="13"/>
  <c r="B101" i="13"/>
  <c r="A104" i="13"/>
  <c r="I103" i="13"/>
  <c r="F55" i="13"/>
  <c r="G55" i="13" s="1"/>
  <c r="E55" i="13"/>
  <c r="H54" i="7"/>
  <c r="C55" i="7" s="1"/>
  <c r="A192" i="7"/>
  <c r="B191" i="7"/>
  <c r="E180" i="51" l="1"/>
  <c r="D181" i="51" s="1"/>
  <c r="C180" i="51"/>
  <c r="B181" i="51" s="1"/>
  <c r="A229" i="50"/>
  <c r="B228" i="50"/>
  <c r="F95" i="41"/>
  <c r="D95" i="41"/>
  <c r="E95" i="41"/>
  <c r="J87" i="43"/>
  <c r="E86" i="43"/>
  <c r="F85" i="43" s="1"/>
  <c r="H85" i="43" s="1"/>
  <c r="M28" i="36"/>
  <c r="L28" i="36"/>
  <c r="K28" i="36"/>
  <c r="E172" i="28"/>
  <c r="C173" i="28" s="1"/>
  <c r="D172" i="28"/>
  <c r="B173" i="28"/>
  <c r="M176" i="20"/>
  <c r="A177" i="20"/>
  <c r="D85" i="20"/>
  <c r="H86" i="20"/>
  <c r="D174" i="19"/>
  <c r="C176" i="23" s="1"/>
  <c r="E175" i="19"/>
  <c r="G174" i="19"/>
  <c r="F175" i="19" s="1"/>
  <c r="C177" i="19"/>
  <c r="B177" i="19" s="1"/>
  <c r="B179" i="23" s="1"/>
  <c r="A178" i="19"/>
  <c r="H55" i="13"/>
  <c r="D56" i="13"/>
  <c r="A105" i="13"/>
  <c r="I104" i="13"/>
  <c r="C101" i="13"/>
  <c r="B102" i="13"/>
  <c r="A193" i="7"/>
  <c r="B192" i="7"/>
  <c r="D55" i="7"/>
  <c r="E55" i="7" s="1"/>
  <c r="C181" i="51" l="1"/>
  <c r="B182" i="51" s="1"/>
  <c r="E181" i="51"/>
  <c r="D182" i="51" s="1"/>
  <c r="A230" i="50"/>
  <c r="B229" i="50"/>
  <c r="C88" i="44"/>
  <c r="C88" i="43"/>
  <c r="C88" i="42"/>
  <c r="D96" i="41" a="1"/>
  <c r="N28" i="36" a="1"/>
  <c r="E173" i="28"/>
  <c r="C174" i="28" s="1"/>
  <c r="D173" i="28"/>
  <c r="B174" i="28"/>
  <c r="M177" i="20"/>
  <c r="A178" i="20"/>
  <c r="D86" i="20"/>
  <c r="E86" i="20" s="1"/>
  <c r="F86" i="20" s="1"/>
  <c r="G86" i="20" s="1"/>
  <c r="E85" i="20"/>
  <c r="F85" i="20" s="1"/>
  <c r="G85" i="20" s="1"/>
  <c r="G175" i="19"/>
  <c r="F176" i="19" s="1"/>
  <c r="D175" i="19"/>
  <c r="C177" i="23" s="1"/>
  <c r="E176" i="19"/>
  <c r="A179" i="19"/>
  <c r="C178" i="19"/>
  <c r="B178" i="19" s="1"/>
  <c r="B180" i="23" s="1"/>
  <c r="C102" i="13"/>
  <c r="B103" i="13"/>
  <c r="I105" i="13"/>
  <c r="A106" i="13"/>
  <c r="E56" i="13"/>
  <c r="F56" i="13" s="1"/>
  <c r="F55" i="7"/>
  <c r="G55" i="7" s="1"/>
  <c r="A194" i="7"/>
  <c r="B193" i="7"/>
  <c r="C182" i="51" l="1"/>
  <c r="B183" i="51" s="1"/>
  <c r="E182" i="51"/>
  <c r="D183" i="51" s="1"/>
  <c r="A231" i="50"/>
  <c r="B230" i="50"/>
  <c r="D96" i="41"/>
  <c r="F96" i="41"/>
  <c r="E96" i="41"/>
  <c r="E87" i="43"/>
  <c r="F86" i="43" s="1"/>
  <c r="H86" i="43" s="1"/>
  <c r="J88" i="43"/>
  <c r="P28" i="36"/>
  <c r="N28" i="36"/>
  <c r="B29" i="36" s="1" a="1"/>
  <c r="O28" i="36"/>
  <c r="E174" i="28"/>
  <c r="C175" i="28" s="1"/>
  <c r="D174" i="28"/>
  <c r="B175" i="28" s="1"/>
  <c r="M178" i="20"/>
  <c r="A179" i="20"/>
  <c r="C86" i="20"/>
  <c r="C87" i="20" s="1"/>
  <c r="D176" i="19"/>
  <c r="C178" i="23" s="1"/>
  <c r="E177" i="19"/>
  <c r="G176" i="19"/>
  <c r="F177" i="19" s="1"/>
  <c r="C179" i="19"/>
  <c r="B179" i="19" s="1"/>
  <c r="B181" i="23" s="1"/>
  <c r="A180" i="19"/>
  <c r="G56" i="13"/>
  <c r="H56" i="13" s="1"/>
  <c r="D57" i="13"/>
  <c r="I106" i="13"/>
  <c r="A107" i="13"/>
  <c r="I107" i="13" s="1"/>
  <c r="C103" i="13"/>
  <c r="B104" i="13"/>
  <c r="A195" i="7"/>
  <c r="B194" i="7"/>
  <c r="H55" i="7"/>
  <c r="C56" i="7" s="1"/>
  <c r="E183" i="51" l="1"/>
  <c r="D184" i="51" s="1"/>
  <c r="C183" i="51"/>
  <c r="B184" i="51" s="1"/>
  <c r="A232" i="50"/>
  <c r="B231" i="50"/>
  <c r="C89" i="44"/>
  <c r="C89" i="43"/>
  <c r="C89" i="42"/>
  <c r="D97" i="41" a="1"/>
  <c r="C29" i="36"/>
  <c r="B29" i="36"/>
  <c r="D29" i="36"/>
  <c r="D175" i="28"/>
  <c r="B176" i="28" s="1"/>
  <c r="E175" i="28"/>
  <c r="C176" i="28"/>
  <c r="B86" i="20"/>
  <c r="D87" i="23" s="1"/>
  <c r="I86" i="20"/>
  <c r="J86" i="20" s="1"/>
  <c r="K86" i="20" s="1"/>
  <c r="L86" i="20" s="1"/>
  <c r="A180" i="20"/>
  <c r="M179" i="20"/>
  <c r="I87" i="20"/>
  <c r="J87" i="20" s="1"/>
  <c r="K87" i="20" s="1"/>
  <c r="L87" i="20" s="1"/>
  <c r="B87" i="20"/>
  <c r="D88" i="23" s="1"/>
  <c r="G177" i="19"/>
  <c r="F178" i="19" s="1"/>
  <c r="D177" i="19"/>
  <c r="C179" i="23" s="1"/>
  <c r="E178" i="19"/>
  <c r="A181" i="19"/>
  <c r="C180" i="19"/>
  <c r="B180" i="19" s="1"/>
  <c r="B182" i="23" s="1"/>
  <c r="E57" i="13"/>
  <c r="F57" i="13"/>
  <c r="G57" i="13" s="1"/>
  <c r="C104" i="13"/>
  <c r="B105" i="13"/>
  <c r="D56" i="7"/>
  <c r="E56" i="7" s="1"/>
  <c r="A196" i="7"/>
  <c r="B195" i="7"/>
  <c r="E184" i="51" l="1"/>
  <c r="D185" i="51" s="1"/>
  <c r="C184" i="51"/>
  <c r="B185" i="51" s="1"/>
  <c r="A233" i="50"/>
  <c r="B232" i="50"/>
  <c r="F97" i="41"/>
  <c r="E97" i="41"/>
  <c r="D97" i="41"/>
  <c r="J89" i="43"/>
  <c r="E88" i="43"/>
  <c r="F87" i="43" s="1"/>
  <c r="H87" i="43" s="1"/>
  <c r="E29" i="36" a="1"/>
  <c r="D176" i="28"/>
  <c r="B177" i="28" s="1"/>
  <c r="E176" i="28"/>
  <c r="C177" i="28" s="1"/>
  <c r="M180" i="20"/>
  <c r="A181" i="20"/>
  <c r="H87" i="20"/>
  <c r="D178" i="19"/>
  <c r="C180" i="23" s="1"/>
  <c r="E179" i="19"/>
  <c r="G178" i="19"/>
  <c r="F179" i="19" s="1"/>
  <c r="C181" i="19"/>
  <c r="B181" i="19" s="1"/>
  <c r="B183" i="23" s="1"/>
  <c r="A182" i="19"/>
  <c r="H57" i="13"/>
  <c r="D58" i="13" s="1"/>
  <c r="C105" i="13"/>
  <c r="B106" i="13" s="1"/>
  <c r="F56" i="7"/>
  <c r="G56" i="7" s="1"/>
  <c r="A197" i="7"/>
  <c r="B196" i="7"/>
  <c r="E185" i="51" l="1"/>
  <c r="D186" i="51" s="1"/>
  <c r="C185" i="51"/>
  <c r="B186" i="51" s="1"/>
  <c r="A234" i="50"/>
  <c r="B233" i="50"/>
  <c r="C90" i="44"/>
  <c r="C90" i="43"/>
  <c r="C90" i="42"/>
  <c r="D98" i="41" a="1"/>
  <c r="F29" i="36"/>
  <c r="G29" i="36"/>
  <c r="E29" i="36"/>
  <c r="E177" i="28"/>
  <c r="C178" i="28" s="1"/>
  <c r="D177" i="28"/>
  <c r="B178" i="28"/>
  <c r="M181" i="20"/>
  <c r="A182" i="20"/>
  <c r="H88" i="20"/>
  <c r="D87" i="20"/>
  <c r="G179" i="19"/>
  <c r="F180" i="19" s="1"/>
  <c r="D179" i="19"/>
  <c r="C181" i="23" s="1"/>
  <c r="E180" i="19"/>
  <c r="A183" i="19"/>
  <c r="C182" i="19"/>
  <c r="B182" i="19" s="1"/>
  <c r="B184" i="23" s="1"/>
  <c r="C106" i="13"/>
  <c r="B107" i="13"/>
  <c r="C107" i="13" s="1"/>
  <c r="E58" i="13"/>
  <c r="F58" i="13" s="1"/>
  <c r="A198" i="7"/>
  <c r="B197" i="7"/>
  <c r="H56" i="7"/>
  <c r="C57" i="7" s="1"/>
  <c r="C186" i="51" l="1"/>
  <c r="B187" i="51" s="1"/>
  <c r="E186" i="51"/>
  <c r="D187" i="51" s="1"/>
  <c r="A235" i="50"/>
  <c r="B234" i="50"/>
  <c r="D98" i="41"/>
  <c r="E98" i="41"/>
  <c r="F98" i="41"/>
  <c r="E89" i="43"/>
  <c r="F88" i="43" s="1"/>
  <c r="H88" i="43" s="1"/>
  <c r="J90" i="43"/>
  <c r="H29" i="36" a="1"/>
  <c r="E178" i="28"/>
  <c r="C179" i="28" s="1"/>
  <c r="D178" i="28"/>
  <c r="B179" i="28" s="1"/>
  <c r="A183" i="20"/>
  <c r="M182" i="20"/>
  <c r="D88" i="20"/>
  <c r="E88" i="20"/>
  <c r="F88" i="20" s="1"/>
  <c r="G88" i="20" s="1"/>
  <c r="E87" i="20"/>
  <c r="F87" i="20" s="1"/>
  <c r="G87" i="20" s="1"/>
  <c r="D180" i="19"/>
  <c r="C182" i="23" s="1"/>
  <c r="E181" i="19"/>
  <c r="G180" i="19"/>
  <c r="F181" i="19" s="1"/>
  <c r="C183" i="19"/>
  <c r="B183" i="19" s="1"/>
  <c r="B185" i="23" s="1"/>
  <c r="A184" i="19"/>
  <c r="G58" i="13"/>
  <c r="H58" i="13" s="1"/>
  <c r="D59" i="13"/>
  <c r="D57" i="7"/>
  <c r="E57" i="7" s="1"/>
  <c r="F57" i="7" s="1"/>
  <c r="G57" i="7" s="1"/>
  <c r="A199" i="7"/>
  <c r="B198" i="7"/>
  <c r="C187" i="51" l="1"/>
  <c r="B188" i="51" s="1"/>
  <c r="E187" i="51"/>
  <c r="D188" i="51" s="1"/>
  <c r="A236" i="50"/>
  <c r="B235" i="50"/>
  <c r="C91" i="44"/>
  <c r="C91" i="43"/>
  <c r="C91" i="42"/>
  <c r="D99" i="41" a="1"/>
  <c r="I29" i="36"/>
  <c r="H29" i="36"/>
  <c r="J29" i="36"/>
  <c r="D179" i="28"/>
  <c r="B180" i="28" s="1"/>
  <c r="E179" i="28"/>
  <c r="C180" i="28" s="1"/>
  <c r="C88" i="20"/>
  <c r="B88" i="20" s="1"/>
  <c r="D89" i="23" s="1"/>
  <c r="M183" i="20"/>
  <c r="A184" i="20"/>
  <c r="I88" i="20"/>
  <c r="G181" i="19"/>
  <c r="F182" i="19" s="1"/>
  <c r="E182" i="19"/>
  <c r="D181" i="19"/>
  <c r="C183" i="23" s="1"/>
  <c r="A185" i="19"/>
  <c r="C184" i="19"/>
  <c r="B184" i="19" s="1"/>
  <c r="B186" i="23" s="1"/>
  <c r="F59" i="13"/>
  <c r="G59" i="13" s="1"/>
  <c r="H59" i="13" s="1"/>
  <c r="E59" i="13"/>
  <c r="D60" i="13" s="1"/>
  <c r="H57" i="7"/>
  <c r="C58" i="7" s="1"/>
  <c r="A200" i="7"/>
  <c r="B199" i="7"/>
  <c r="E188" i="51" l="1"/>
  <c r="D189" i="51" s="1"/>
  <c r="C188" i="51"/>
  <c r="B189" i="51"/>
  <c r="A237" i="50"/>
  <c r="B236" i="50"/>
  <c r="F99" i="41"/>
  <c r="D99" i="41"/>
  <c r="E99" i="41"/>
  <c r="J91" i="43"/>
  <c r="E90" i="43"/>
  <c r="F89" i="43" s="1"/>
  <c r="H89" i="43" s="1"/>
  <c r="K29" i="36" a="1"/>
  <c r="E180" i="28"/>
  <c r="C181" i="28" s="1"/>
  <c r="D180" i="28"/>
  <c r="B181" i="28"/>
  <c r="C89" i="20"/>
  <c r="I89" i="20" s="1"/>
  <c r="J89" i="20" s="1"/>
  <c r="K89" i="20" s="1"/>
  <c r="L89" i="20" s="1"/>
  <c r="M184" i="20"/>
  <c r="A185" i="20"/>
  <c r="B89" i="20"/>
  <c r="D90" i="23" s="1"/>
  <c r="J88" i="20"/>
  <c r="K88" i="20" s="1"/>
  <c r="L88" i="20" s="1"/>
  <c r="D182" i="19"/>
  <c r="C184" i="23" s="1"/>
  <c r="E183" i="19"/>
  <c r="G182" i="19"/>
  <c r="F183" i="19" s="1"/>
  <c r="C185" i="19"/>
  <c r="B185" i="19" s="1"/>
  <c r="B187" i="23" s="1"/>
  <c r="A186" i="19"/>
  <c r="E60" i="13"/>
  <c r="F60" i="13" s="1"/>
  <c r="A201" i="7"/>
  <c r="B200" i="7"/>
  <c r="D58" i="7"/>
  <c r="E58" i="7" s="1"/>
  <c r="F58" i="7" s="1"/>
  <c r="G58" i="7" s="1"/>
  <c r="C189" i="51" l="1"/>
  <c r="B190" i="51" s="1"/>
  <c r="E189" i="51"/>
  <c r="D190" i="51" s="1"/>
  <c r="A238" i="50"/>
  <c r="B237" i="50"/>
  <c r="C92" i="44"/>
  <c r="C92" i="43"/>
  <c r="D100" i="41" a="1"/>
  <c r="C92" i="42"/>
  <c r="L29" i="36"/>
  <c r="M29" i="36"/>
  <c r="K29" i="36"/>
  <c r="E181" i="28"/>
  <c r="C182" i="28" s="1"/>
  <c r="D181" i="28"/>
  <c r="B182" i="28"/>
  <c r="M185" i="20"/>
  <c r="A186" i="20"/>
  <c r="H89" i="20"/>
  <c r="G183" i="19"/>
  <c r="F184" i="19" s="1"/>
  <c r="D183" i="19"/>
  <c r="C185" i="23" s="1"/>
  <c r="E184" i="19"/>
  <c r="A187" i="19"/>
  <c r="C186" i="19"/>
  <c r="B186" i="19" s="1"/>
  <c r="B188" i="23" s="1"/>
  <c r="G60" i="13"/>
  <c r="H60" i="13" s="1"/>
  <c r="D61" i="13"/>
  <c r="H58" i="7"/>
  <c r="C59" i="7" s="1"/>
  <c r="A202" i="7"/>
  <c r="B201" i="7"/>
  <c r="C190" i="51" l="1"/>
  <c r="E190" i="51"/>
  <c r="D191" i="51" s="1"/>
  <c r="B191" i="51"/>
  <c r="A239" i="50"/>
  <c r="B238" i="50"/>
  <c r="D100" i="41"/>
  <c r="F100" i="41"/>
  <c r="E100" i="41"/>
  <c r="E91" i="43"/>
  <c r="F90" i="43" s="1"/>
  <c r="H90" i="43" s="1"/>
  <c r="J92" i="43"/>
  <c r="N29" i="36" a="1"/>
  <c r="E182" i="28"/>
  <c r="C183" i="28" s="1"/>
  <c r="D182" i="28"/>
  <c r="B183" i="28" s="1"/>
  <c r="A187" i="20"/>
  <c r="M186" i="20"/>
  <c r="D89" i="20"/>
  <c r="E89" i="20"/>
  <c r="F89" i="20" s="1"/>
  <c r="G89" i="20" s="1"/>
  <c r="H90" i="20"/>
  <c r="D184" i="19"/>
  <c r="C186" i="23" s="1"/>
  <c r="E185" i="19"/>
  <c r="G184" i="19"/>
  <c r="F185" i="19" s="1"/>
  <c r="C187" i="19"/>
  <c r="B187" i="19" s="1"/>
  <c r="B189" i="23" s="1"/>
  <c r="A188" i="19"/>
  <c r="E61" i="13"/>
  <c r="F61" i="13"/>
  <c r="G61" i="13" s="1"/>
  <c r="H61" i="13" s="1"/>
  <c r="A203" i="7"/>
  <c r="B202" i="7"/>
  <c r="D59" i="7"/>
  <c r="E59" i="7" s="1"/>
  <c r="C191" i="51" l="1"/>
  <c r="B192" i="51" s="1"/>
  <c r="E191" i="51"/>
  <c r="D192" i="51" s="1"/>
  <c r="A240" i="50"/>
  <c r="B239" i="50"/>
  <c r="C93" i="44"/>
  <c r="C93" i="43"/>
  <c r="C93" i="42"/>
  <c r="D101" i="41" a="1"/>
  <c r="O29" i="36"/>
  <c r="P29" i="36"/>
  <c r="N29" i="36"/>
  <c r="B30" i="36" s="1" a="1"/>
  <c r="D183" i="28"/>
  <c r="B184" i="28" s="1"/>
  <c r="E183" i="28"/>
  <c r="C184" i="28" s="1"/>
  <c r="A188" i="20"/>
  <c r="M187" i="20"/>
  <c r="D90" i="20"/>
  <c r="E90" i="20" s="1"/>
  <c r="F90" i="20" s="1"/>
  <c r="G90" i="20" s="1"/>
  <c r="C90" i="20"/>
  <c r="G185" i="19"/>
  <c r="F186" i="19" s="1"/>
  <c r="E186" i="19"/>
  <c r="D185" i="19"/>
  <c r="C187" i="23" s="1"/>
  <c r="A189" i="19"/>
  <c r="C188" i="19"/>
  <c r="B188" i="19" s="1"/>
  <c r="B190" i="23" s="1"/>
  <c r="D62" i="13"/>
  <c r="F59" i="7"/>
  <c r="G59" i="7" s="1"/>
  <c r="A204" i="7"/>
  <c r="B203" i="7"/>
  <c r="E192" i="51" l="1"/>
  <c r="D193" i="51" s="1"/>
  <c r="C192" i="51"/>
  <c r="B193" i="51" s="1"/>
  <c r="A241" i="50"/>
  <c r="B240" i="50"/>
  <c r="F101" i="41"/>
  <c r="E101" i="41"/>
  <c r="D101" i="41"/>
  <c r="J93" i="43"/>
  <c r="E92" i="43"/>
  <c r="F91" i="43" s="1"/>
  <c r="H91" i="43" s="1"/>
  <c r="B30" i="36"/>
  <c r="C30" i="36"/>
  <c r="D30" i="36"/>
  <c r="E184" i="28"/>
  <c r="C185" i="28" s="1"/>
  <c r="D184" i="28"/>
  <c r="B185" i="28" s="1"/>
  <c r="A189" i="20"/>
  <c r="M188" i="20"/>
  <c r="B90" i="20"/>
  <c r="D91" i="23" s="1"/>
  <c r="C91" i="20"/>
  <c r="I90" i="20"/>
  <c r="J90" i="20" s="1"/>
  <c r="K90" i="20" s="1"/>
  <c r="L90" i="20" s="1"/>
  <c r="D186" i="19"/>
  <c r="C188" i="23" s="1"/>
  <c r="E187" i="19"/>
  <c r="G186" i="19"/>
  <c r="F187" i="19" s="1"/>
  <c r="C189" i="19"/>
  <c r="B189" i="19" s="1"/>
  <c r="B191" i="23" s="1"/>
  <c r="A190" i="19"/>
  <c r="E62" i="13"/>
  <c r="F62" i="13" s="1"/>
  <c r="G62" i="13" s="1"/>
  <c r="H62" i="13" s="1"/>
  <c r="A205" i="7"/>
  <c r="B204" i="7"/>
  <c r="H59" i="7"/>
  <c r="C60" i="7" s="1"/>
  <c r="E193" i="51" l="1"/>
  <c r="D194" i="51" s="1"/>
  <c r="C193" i="51"/>
  <c r="B194" i="51" s="1"/>
  <c r="A242" i="50"/>
  <c r="B241" i="50"/>
  <c r="C94" i="44"/>
  <c r="C94" i="43"/>
  <c r="D102" i="41" a="1"/>
  <c r="C94" i="42"/>
  <c r="E30" i="36" a="1"/>
  <c r="D185" i="28"/>
  <c r="B186" i="28" s="1"/>
  <c r="E185" i="28"/>
  <c r="C186" i="28" s="1"/>
  <c r="M189" i="20"/>
  <c r="A190" i="20"/>
  <c r="H91" i="20"/>
  <c r="I91" i="20"/>
  <c r="J91" i="20" s="1"/>
  <c r="K91" i="20" s="1"/>
  <c r="L91" i="20" s="1"/>
  <c r="B91" i="20"/>
  <c r="D92" i="23" s="1"/>
  <c r="G187" i="19"/>
  <c r="F188" i="19" s="1"/>
  <c r="D187" i="19"/>
  <c r="C189" i="23" s="1"/>
  <c r="E188" i="19"/>
  <c r="A191" i="19"/>
  <c r="C190" i="19"/>
  <c r="B190" i="19" s="1"/>
  <c r="B192" i="23" s="1"/>
  <c r="D63" i="13"/>
  <c r="D60" i="7"/>
  <c r="E60" i="7" s="1"/>
  <c r="A206" i="7"/>
  <c r="B205" i="7"/>
  <c r="C194" i="51" l="1"/>
  <c r="B195" i="51" s="1"/>
  <c r="E194" i="51"/>
  <c r="D195" i="51" s="1"/>
  <c r="A243" i="50"/>
  <c r="B242" i="50"/>
  <c r="D102" i="41"/>
  <c r="E102" i="41"/>
  <c r="F102" i="41"/>
  <c r="E93" i="43"/>
  <c r="F92" i="43" s="1"/>
  <c r="H92" i="43" s="1"/>
  <c r="J94" i="43"/>
  <c r="E30" i="36"/>
  <c r="G30" i="36"/>
  <c r="F30" i="36"/>
  <c r="E186" i="28"/>
  <c r="C187" i="28" s="1"/>
  <c r="D186" i="28"/>
  <c r="B187" i="28" s="1"/>
  <c r="M190" i="20"/>
  <c r="A191" i="20"/>
  <c r="H92" i="20"/>
  <c r="D91" i="20"/>
  <c r="D188" i="19"/>
  <c r="C190" i="23" s="1"/>
  <c r="E189" i="19"/>
  <c r="G188" i="19"/>
  <c r="F189" i="19" s="1"/>
  <c r="C191" i="19"/>
  <c r="B191" i="19" s="1"/>
  <c r="B193" i="23" s="1"/>
  <c r="A192" i="19"/>
  <c r="E63" i="13"/>
  <c r="F63" i="13" s="1"/>
  <c r="G63" i="13" s="1"/>
  <c r="H63" i="13" s="1"/>
  <c r="F60" i="7"/>
  <c r="G60" i="7" s="1"/>
  <c r="A207" i="7"/>
  <c r="B206" i="7"/>
  <c r="E195" i="51" l="1"/>
  <c r="D196" i="51" s="1"/>
  <c r="C195" i="51"/>
  <c r="B196" i="51" s="1"/>
  <c r="A244" i="50"/>
  <c r="B243" i="50"/>
  <c r="C95" i="44"/>
  <c r="C95" i="43"/>
  <c r="C95" i="42"/>
  <c r="D103" i="41" a="1"/>
  <c r="H30" i="36" a="1"/>
  <c r="D187" i="28"/>
  <c r="B188" i="28" s="1"/>
  <c r="E187" i="28"/>
  <c r="C188" i="28" s="1"/>
  <c r="M191" i="20"/>
  <c r="A192" i="20"/>
  <c r="D92" i="20"/>
  <c r="E92" i="20"/>
  <c r="F92" i="20" s="1"/>
  <c r="G92" i="20" s="1"/>
  <c r="E91" i="20"/>
  <c r="F91" i="20" s="1"/>
  <c r="G91" i="20" s="1"/>
  <c r="G189" i="19"/>
  <c r="F190" i="19" s="1"/>
  <c r="E190" i="19"/>
  <c r="D189" i="19"/>
  <c r="C191" i="23" s="1"/>
  <c r="A193" i="19"/>
  <c r="C192" i="19"/>
  <c r="B192" i="19" s="1"/>
  <c r="B194" i="23" s="1"/>
  <c r="D64" i="13"/>
  <c r="A208" i="7"/>
  <c r="B207" i="7"/>
  <c r="H60" i="7"/>
  <c r="C61" i="7" s="1"/>
  <c r="E196" i="51" l="1"/>
  <c r="D197" i="51" s="1"/>
  <c r="C196" i="51"/>
  <c r="B197" i="51" s="1"/>
  <c r="A245" i="50"/>
  <c r="B244" i="50"/>
  <c r="F103" i="41"/>
  <c r="D103" i="41"/>
  <c r="E103" i="41"/>
  <c r="J95" i="43"/>
  <c r="E94" i="43"/>
  <c r="F93" i="43" s="1"/>
  <c r="H93" i="43" s="1"/>
  <c r="H30" i="36"/>
  <c r="I30" i="36"/>
  <c r="J30" i="36"/>
  <c r="E188" i="28"/>
  <c r="C189" i="28" s="1"/>
  <c r="D188" i="28"/>
  <c r="B189" i="28" s="1"/>
  <c r="C92" i="20"/>
  <c r="B92" i="20" s="1"/>
  <c r="D93" i="23" s="1"/>
  <c r="M192" i="20"/>
  <c r="A193" i="20"/>
  <c r="D190" i="19"/>
  <c r="C192" i="23" s="1"/>
  <c r="E191" i="19"/>
  <c r="G190" i="19"/>
  <c r="F191" i="19" s="1"/>
  <c r="C193" i="19"/>
  <c r="B193" i="19" s="1"/>
  <c r="B195" i="23" s="1"/>
  <c r="A194" i="19"/>
  <c r="E64" i="13"/>
  <c r="F64" i="13" s="1"/>
  <c r="D61" i="7"/>
  <c r="E61" i="7" s="1"/>
  <c r="F61" i="7" s="1"/>
  <c r="G61" i="7" s="1"/>
  <c r="A209" i="7"/>
  <c r="B208" i="7"/>
  <c r="C197" i="51" l="1"/>
  <c r="B198" i="51" s="1"/>
  <c r="E197" i="51"/>
  <c r="D198" i="51" s="1"/>
  <c r="A246" i="50"/>
  <c r="B245" i="50"/>
  <c r="C96" i="44"/>
  <c r="C96" i="43"/>
  <c r="D104" i="41" a="1"/>
  <c r="C96" i="42"/>
  <c r="K30" i="36" a="1"/>
  <c r="I92" i="20"/>
  <c r="D189" i="28"/>
  <c r="B190" i="28" s="1"/>
  <c r="E189" i="28"/>
  <c r="C190" i="28" s="1"/>
  <c r="C93" i="20"/>
  <c r="I93" i="20" s="1"/>
  <c r="J93" i="20" s="1"/>
  <c r="K93" i="20" s="1"/>
  <c r="L93" i="20" s="1"/>
  <c r="M193" i="20"/>
  <c r="A194" i="20"/>
  <c r="J92" i="20"/>
  <c r="K92" i="20" s="1"/>
  <c r="L92" i="20" s="1"/>
  <c r="G191" i="19"/>
  <c r="F192" i="19" s="1"/>
  <c r="D191" i="19"/>
  <c r="C193" i="23" s="1"/>
  <c r="E192" i="19"/>
  <c r="A195" i="19"/>
  <c r="C194" i="19"/>
  <c r="B194" i="19" s="1"/>
  <c r="B196" i="23" s="1"/>
  <c r="G64" i="13"/>
  <c r="H64" i="13" s="1"/>
  <c r="D65" i="13"/>
  <c r="H61" i="7"/>
  <c r="C62" i="7" s="1"/>
  <c r="A210" i="7"/>
  <c r="B209" i="7"/>
  <c r="C198" i="51" l="1"/>
  <c r="E198" i="51"/>
  <c r="D199" i="51" s="1"/>
  <c r="B199" i="51"/>
  <c r="A247" i="50"/>
  <c r="B246" i="50"/>
  <c r="D104" i="41"/>
  <c r="F104" i="41"/>
  <c r="E104" i="41"/>
  <c r="E95" i="43"/>
  <c r="F94" i="43" s="1"/>
  <c r="H94" i="43" s="1"/>
  <c r="J96" i="43"/>
  <c r="K30" i="36"/>
  <c r="M30" i="36"/>
  <c r="L30" i="36"/>
  <c r="E190" i="28"/>
  <c r="C191" i="28" s="1"/>
  <c r="D190" i="28"/>
  <c r="B191" i="28" s="1"/>
  <c r="B93" i="20"/>
  <c r="D94" i="23" s="1"/>
  <c r="A195" i="20"/>
  <c r="M194" i="20"/>
  <c r="H93" i="20"/>
  <c r="D192" i="19"/>
  <c r="C194" i="23" s="1"/>
  <c r="E193" i="19"/>
  <c r="G192" i="19"/>
  <c r="F193" i="19" s="1"/>
  <c r="C195" i="19"/>
  <c r="B195" i="19" s="1"/>
  <c r="B197" i="23" s="1"/>
  <c r="A196" i="19"/>
  <c r="F65" i="13"/>
  <c r="G65" i="13" s="1"/>
  <c r="E65" i="13"/>
  <c r="A211" i="7"/>
  <c r="B210" i="7"/>
  <c r="D62" i="7"/>
  <c r="E62" i="7" s="1"/>
  <c r="F62" i="7" s="1"/>
  <c r="G62" i="7" s="1"/>
  <c r="E199" i="51" l="1"/>
  <c r="D200" i="51" s="1"/>
  <c r="C199" i="51"/>
  <c r="B200" i="51" s="1"/>
  <c r="A248" i="50"/>
  <c r="B247" i="50"/>
  <c r="C97" i="44"/>
  <c r="C97" i="43"/>
  <c r="D105" i="41" a="1"/>
  <c r="C97" i="42"/>
  <c r="N30" i="36" a="1"/>
  <c r="D191" i="28"/>
  <c r="B192" i="28" s="1"/>
  <c r="E191" i="28"/>
  <c r="C192" i="28" s="1"/>
  <c r="A196" i="20"/>
  <c r="M195" i="20"/>
  <c r="D93" i="20"/>
  <c r="H94" i="20"/>
  <c r="G193" i="19"/>
  <c r="F194" i="19" s="1"/>
  <c r="D193" i="19"/>
  <c r="C195" i="23" s="1"/>
  <c r="E194" i="19"/>
  <c r="A197" i="19"/>
  <c r="C196" i="19"/>
  <c r="B196" i="19" s="1"/>
  <c r="B198" i="23" s="1"/>
  <c r="H65" i="13"/>
  <c r="D66" i="13"/>
  <c r="H62" i="7"/>
  <c r="C63" i="7" s="1"/>
  <c r="A212" i="7"/>
  <c r="B211" i="7"/>
  <c r="E200" i="51" l="1"/>
  <c r="D201" i="51" s="1"/>
  <c r="C200" i="51"/>
  <c r="B201" i="51"/>
  <c r="A249" i="50"/>
  <c r="B248" i="50"/>
  <c r="F105" i="41"/>
  <c r="E105" i="41"/>
  <c r="D105" i="41"/>
  <c r="J97" i="43"/>
  <c r="E96" i="43"/>
  <c r="F95" i="43" s="1"/>
  <c r="H95" i="43" s="1"/>
  <c r="N30" i="36"/>
  <c r="B31" i="36" s="1" a="1"/>
  <c r="O30" i="36"/>
  <c r="P30" i="36"/>
  <c r="E192" i="28"/>
  <c r="C193" i="28" s="1"/>
  <c r="D192" i="28"/>
  <c r="B193" i="28"/>
  <c r="M196" i="20"/>
  <c r="A197" i="20"/>
  <c r="D94" i="20"/>
  <c r="E94" i="20" s="1"/>
  <c r="F94" i="20" s="1"/>
  <c r="G94" i="20" s="1"/>
  <c r="E93" i="20"/>
  <c r="F93" i="20" s="1"/>
  <c r="G93" i="20" s="1"/>
  <c r="D194" i="19"/>
  <c r="C196" i="23" s="1"/>
  <c r="E195" i="19"/>
  <c r="G194" i="19"/>
  <c r="F195" i="19" s="1"/>
  <c r="C197" i="19"/>
  <c r="B197" i="19" s="1"/>
  <c r="B199" i="23" s="1"/>
  <c r="A198" i="19"/>
  <c r="F66" i="13"/>
  <c r="G66" i="13" s="1"/>
  <c r="H66" i="13" s="1"/>
  <c r="E66" i="13"/>
  <c r="A213" i="7"/>
  <c r="B212" i="7"/>
  <c r="D63" i="7"/>
  <c r="E63" i="7" s="1"/>
  <c r="E201" i="51" l="1"/>
  <c r="D202" i="51" s="1"/>
  <c r="C201" i="51"/>
  <c r="B202" i="51" s="1"/>
  <c r="A250" i="50"/>
  <c r="B249" i="50"/>
  <c r="C98" i="43"/>
  <c r="C98" i="44"/>
  <c r="C98" i="42"/>
  <c r="D106" i="41" a="1"/>
  <c r="C31" i="36"/>
  <c r="B31" i="36"/>
  <c r="D31" i="36"/>
  <c r="E193" i="28"/>
  <c r="C194" i="28" s="1"/>
  <c r="D193" i="28"/>
  <c r="B194" i="28" s="1"/>
  <c r="M197" i="20"/>
  <c r="A198" i="20"/>
  <c r="C94" i="20"/>
  <c r="G195" i="19"/>
  <c r="F196" i="19" s="1"/>
  <c r="D195" i="19"/>
  <c r="C197" i="23" s="1"/>
  <c r="E196" i="19"/>
  <c r="A199" i="19"/>
  <c r="C198" i="19"/>
  <c r="B198" i="19" s="1"/>
  <c r="B200" i="23" s="1"/>
  <c r="D67" i="13"/>
  <c r="F63" i="7"/>
  <c r="G63" i="7" s="1"/>
  <c r="A214" i="7"/>
  <c r="B213" i="7"/>
  <c r="C202" i="51" l="1"/>
  <c r="B203" i="51" s="1"/>
  <c r="E202" i="51"/>
  <c r="D203" i="51" s="1"/>
  <c r="A251" i="50"/>
  <c r="B250" i="50"/>
  <c r="D106" i="41"/>
  <c r="E106" i="41"/>
  <c r="F106" i="41"/>
  <c r="E97" i="43"/>
  <c r="F96" i="43" s="1"/>
  <c r="H96" i="43" s="1"/>
  <c r="J98" i="43"/>
  <c r="E31" i="36" a="1"/>
  <c r="D194" i="28"/>
  <c r="B195" i="28" s="1"/>
  <c r="E194" i="28"/>
  <c r="C195" i="28"/>
  <c r="A199" i="20"/>
  <c r="M198" i="20"/>
  <c r="B94" i="20"/>
  <c r="D95" i="23" s="1"/>
  <c r="C95" i="20"/>
  <c r="I94" i="20"/>
  <c r="D196" i="19"/>
  <c r="C198" i="23" s="1"/>
  <c r="E197" i="19"/>
  <c r="G196" i="19"/>
  <c r="F197" i="19" s="1"/>
  <c r="C199" i="19"/>
  <c r="B199" i="19" s="1"/>
  <c r="B201" i="23" s="1"/>
  <c r="A200" i="19"/>
  <c r="F67" i="13"/>
  <c r="G67" i="13" s="1"/>
  <c r="H67" i="13" s="1"/>
  <c r="E67" i="13"/>
  <c r="D68" i="13" s="1"/>
  <c r="A215" i="7"/>
  <c r="B214" i="7"/>
  <c r="H63" i="7"/>
  <c r="C64" i="7" s="1"/>
  <c r="C203" i="51" l="1"/>
  <c r="E203" i="51"/>
  <c r="D204" i="51" s="1"/>
  <c r="B204" i="51"/>
  <c r="A252" i="50"/>
  <c r="B251" i="50"/>
  <c r="C99" i="44"/>
  <c r="C99" i="43"/>
  <c r="C99" i="42"/>
  <c r="D107" i="41" a="1"/>
  <c r="E31" i="36"/>
  <c r="G31" i="36"/>
  <c r="F31" i="36"/>
  <c r="D195" i="28"/>
  <c r="B196" i="28" s="1"/>
  <c r="E195" i="28"/>
  <c r="C196" i="28"/>
  <c r="A200" i="20"/>
  <c r="M199" i="20"/>
  <c r="J94" i="20"/>
  <c r="K94" i="20" s="1"/>
  <c r="L94" i="20" s="1"/>
  <c r="I95" i="20"/>
  <c r="J95" i="20" s="1"/>
  <c r="K95" i="20" s="1"/>
  <c r="L95" i="20" s="1"/>
  <c r="B95" i="20"/>
  <c r="D96" i="23" s="1"/>
  <c r="G197" i="19"/>
  <c r="F198" i="19" s="1"/>
  <c r="D197" i="19"/>
  <c r="C199" i="23" s="1"/>
  <c r="E198" i="19"/>
  <c r="A201" i="19"/>
  <c r="C200" i="19"/>
  <c r="B200" i="19" s="1"/>
  <c r="B202" i="23" s="1"/>
  <c r="E68" i="13"/>
  <c r="F68" i="13" s="1"/>
  <c r="D64" i="7"/>
  <c r="E64" i="7" s="1"/>
  <c r="A216" i="7"/>
  <c r="B215" i="7"/>
  <c r="E204" i="51" l="1"/>
  <c r="D205" i="51" s="1"/>
  <c r="C204" i="51"/>
  <c r="B205" i="51" s="1"/>
  <c r="A253" i="50"/>
  <c r="B252" i="50"/>
  <c r="F107" i="41"/>
  <c r="D107" i="41"/>
  <c r="E107" i="41"/>
  <c r="J99" i="43"/>
  <c r="E98" i="43"/>
  <c r="F97" i="43" s="1"/>
  <c r="H97" i="43" s="1"/>
  <c r="H31" i="36" a="1"/>
  <c r="D196" i="28"/>
  <c r="B197" i="28" s="1"/>
  <c r="E196" i="28"/>
  <c r="C197" i="28"/>
  <c r="M200" i="20"/>
  <c r="A201" i="20"/>
  <c r="H95" i="20"/>
  <c r="D198" i="19"/>
  <c r="C200" i="23" s="1"/>
  <c r="E199" i="19"/>
  <c r="G198" i="19"/>
  <c r="F199" i="19" s="1"/>
  <c r="C201" i="19"/>
  <c r="B201" i="19" s="1"/>
  <c r="B203" i="23" s="1"/>
  <c r="A202" i="19"/>
  <c r="G68" i="13"/>
  <c r="H68" i="13" s="1"/>
  <c r="D69" i="13"/>
  <c r="F64" i="7"/>
  <c r="G64" i="7" s="1"/>
  <c r="A217" i="7"/>
  <c r="B216" i="7"/>
  <c r="A254" i="50" l="1"/>
  <c r="B253" i="50"/>
  <c r="C205" i="51"/>
  <c r="B206" i="51" s="1"/>
  <c r="E205" i="51"/>
  <c r="D206" i="51" s="1"/>
  <c r="C100" i="44"/>
  <c r="C100" i="43"/>
  <c r="C100" i="42"/>
  <c r="D108" i="41" a="1"/>
  <c r="I31" i="36"/>
  <c r="H31" i="36"/>
  <c r="J31" i="36"/>
  <c r="D197" i="28"/>
  <c r="B198" i="28" s="1"/>
  <c r="E197" i="28"/>
  <c r="C198" i="28" s="1"/>
  <c r="M201" i="20"/>
  <c r="A202" i="20"/>
  <c r="H96" i="20"/>
  <c r="D95" i="20"/>
  <c r="G199" i="19"/>
  <c r="F200" i="19" s="1"/>
  <c r="D199" i="19"/>
  <c r="C201" i="23" s="1"/>
  <c r="E200" i="19"/>
  <c r="A203" i="19"/>
  <c r="C202" i="19"/>
  <c r="B202" i="19" s="1"/>
  <c r="B204" i="23" s="1"/>
  <c r="E69" i="13"/>
  <c r="F69" i="13"/>
  <c r="G69" i="13" s="1"/>
  <c r="H69" i="13" s="1"/>
  <c r="A218" i="7"/>
  <c r="B217" i="7"/>
  <c r="H64" i="7"/>
  <c r="C65" i="7" s="1"/>
  <c r="C206" i="51" l="1"/>
  <c r="E206" i="51"/>
  <c r="D207" i="51" s="1"/>
  <c r="B207" i="51"/>
  <c r="A255" i="50"/>
  <c r="B254" i="50"/>
  <c r="D108" i="41"/>
  <c r="F108" i="41"/>
  <c r="E108" i="41"/>
  <c r="E99" i="43"/>
  <c r="F98" i="43" s="1"/>
  <c r="H98" i="43" s="1"/>
  <c r="J100" i="43"/>
  <c r="K31" i="36" a="1"/>
  <c r="E198" i="28"/>
  <c r="C199" i="28" s="1"/>
  <c r="D198" i="28"/>
  <c r="B199" i="28" s="1"/>
  <c r="A203" i="20"/>
  <c r="M202" i="20"/>
  <c r="E95" i="20"/>
  <c r="F95" i="20" s="1"/>
  <c r="G95" i="20" s="1"/>
  <c r="D96" i="20"/>
  <c r="E96" i="20" s="1"/>
  <c r="F96" i="20" s="1"/>
  <c r="G96" i="20" s="1"/>
  <c r="D200" i="19"/>
  <c r="C202" i="23" s="1"/>
  <c r="E201" i="19"/>
  <c r="G200" i="19"/>
  <c r="F201" i="19" s="1"/>
  <c r="C203" i="19"/>
  <c r="B203" i="19" s="1"/>
  <c r="B205" i="23" s="1"/>
  <c r="A204" i="19"/>
  <c r="D70" i="13"/>
  <c r="D65" i="7"/>
  <c r="E65" i="7" s="1"/>
  <c r="F65" i="7" s="1"/>
  <c r="G65" i="7" s="1"/>
  <c r="A219" i="7"/>
  <c r="B218" i="7"/>
  <c r="C207" i="51" l="1"/>
  <c r="B208" i="51" s="1"/>
  <c r="E207" i="51"/>
  <c r="D208" i="51" s="1"/>
  <c r="A256" i="50"/>
  <c r="B255" i="50"/>
  <c r="C101" i="44"/>
  <c r="C101" i="43"/>
  <c r="C101" i="42"/>
  <c r="D109" i="41" a="1"/>
  <c r="M31" i="36"/>
  <c r="L31" i="36"/>
  <c r="K31" i="36"/>
  <c r="D199" i="28"/>
  <c r="B200" i="28" s="1"/>
  <c r="D200" i="28" s="1"/>
  <c r="E199" i="28"/>
  <c r="C200" i="28" s="1"/>
  <c r="E200" i="28" s="1"/>
  <c r="M203" i="20"/>
  <c r="A204" i="20"/>
  <c r="C96" i="20"/>
  <c r="G201" i="19"/>
  <c r="F202" i="19" s="1"/>
  <c r="E202" i="19"/>
  <c r="D201" i="19"/>
  <c r="C203" i="23" s="1"/>
  <c r="A205" i="19"/>
  <c r="C204" i="19"/>
  <c r="B204" i="19" s="1"/>
  <c r="B206" i="23" s="1"/>
  <c r="E70" i="13"/>
  <c r="F70" i="13" s="1"/>
  <c r="H65" i="7"/>
  <c r="C66" i="7" s="1"/>
  <c r="A220" i="7"/>
  <c r="B219" i="7"/>
  <c r="E208" i="51" l="1"/>
  <c r="D209" i="51" s="1"/>
  <c r="C208" i="51"/>
  <c r="B209" i="51" s="1"/>
  <c r="A257" i="50"/>
  <c r="B256" i="50"/>
  <c r="F109" i="41"/>
  <c r="E109" i="41"/>
  <c r="D109" i="41"/>
  <c r="J101" i="43"/>
  <c r="E100" i="43"/>
  <c r="F99" i="43" s="1"/>
  <c r="H99" i="43" s="1"/>
  <c r="N31" i="36" a="1"/>
  <c r="A205" i="20"/>
  <c r="M204" i="20"/>
  <c r="C97" i="20"/>
  <c r="I96" i="20"/>
  <c r="J96" i="20" s="1"/>
  <c r="K96" i="20" s="1"/>
  <c r="L96" i="20" s="1"/>
  <c r="B96" i="20"/>
  <c r="D97" i="23" s="1"/>
  <c r="D202" i="19"/>
  <c r="C204" i="23" s="1"/>
  <c r="E203" i="19"/>
  <c r="G202" i="19"/>
  <c r="F203" i="19" s="1"/>
  <c r="C205" i="19"/>
  <c r="B205" i="19" s="1"/>
  <c r="B207" i="23" s="1"/>
  <c r="A206" i="19"/>
  <c r="G70" i="13"/>
  <c r="H70" i="13" s="1"/>
  <c r="D71" i="13"/>
  <c r="A221" i="7"/>
  <c r="B220" i="7"/>
  <c r="D66" i="7"/>
  <c r="E66" i="7" s="1"/>
  <c r="F66" i="7" s="1"/>
  <c r="G66" i="7" s="1"/>
  <c r="E209" i="51" l="1"/>
  <c r="D210" i="51" s="1"/>
  <c r="C209" i="51"/>
  <c r="B210" i="51" s="1"/>
  <c r="A258" i="50"/>
  <c r="B257" i="50"/>
  <c r="C102" i="44"/>
  <c r="C102" i="43"/>
  <c r="C102" i="42"/>
  <c r="D110" i="41" a="1"/>
  <c r="N31" i="36"/>
  <c r="B32" i="36" s="1" a="1"/>
  <c r="O31" i="36"/>
  <c r="P31" i="36"/>
  <c r="A206" i="20"/>
  <c r="M205" i="20"/>
  <c r="H97" i="20"/>
  <c r="I97" i="20"/>
  <c r="J97" i="20" s="1"/>
  <c r="K97" i="20" s="1"/>
  <c r="L97" i="20" s="1"/>
  <c r="B97" i="20"/>
  <c r="D98" i="23" s="1"/>
  <c r="G203" i="19"/>
  <c r="F204" i="19" s="1"/>
  <c r="D203" i="19"/>
  <c r="C205" i="23" s="1"/>
  <c r="E204" i="19"/>
  <c r="A207" i="19"/>
  <c r="C206" i="19"/>
  <c r="B206" i="19" s="1"/>
  <c r="B208" i="23" s="1"/>
  <c r="F71" i="13"/>
  <c r="G71" i="13" s="1"/>
  <c r="H71" i="13" s="1"/>
  <c r="E71" i="13"/>
  <c r="H66" i="7"/>
  <c r="C67" i="7" s="1"/>
  <c r="A222" i="7"/>
  <c r="B221" i="7"/>
  <c r="C210" i="51" l="1"/>
  <c r="B211" i="51" s="1"/>
  <c r="E210" i="51"/>
  <c r="D211" i="51" s="1"/>
  <c r="A259" i="50"/>
  <c r="B258" i="50"/>
  <c r="D110" i="41"/>
  <c r="E110" i="41"/>
  <c r="F110" i="41"/>
  <c r="E101" i="43"/>
  <c r="F100" i="43" s="1"/>
  <c r="H100" i="43" s="1"/>
  <c r="J102" i="43"/>
  <c r="D32" i="36"/>
  <c r="C32" i="36"/>
  <c r="B32" i="36"/>
  <c r="A207" i="20"/>
  <c r="M206" i="20"/>
  <c r="D97" i="20"/>
  <c r="E97" i="20"/>
  <c r="F97" i="20" s="1"/>
  <c r="G97" i="20" s="1"/>
  <c r="H98" i="20"/>
  <c r="D204" i="19"/>
  <c r="C206" i="23" s="1"/>
  <c r="E205" i="19"/>
  <c r="G204" i="19"/>
  <c r="F205" i="19" s="1"/>
  <c r="C207" i="19"/>
  <c r="B207" i="19" s="1"/>
  <c r="B209" i="23" s="1"/>
  <c r="A208" i="19"/>
  <c r="D72" i="13"/>
  <c r="A223" i="7"/>
  <c r="B222" i="7"/>
  <c r="D67" i="7"/>
  <c r="E67" i="7" s="1"/>
  <c r="E211" i="51" l="1"/>
  <c r="D212" i="51" s="1"/>
  <c r="C211" i="51"/>
  <c r="B212" i="51" s="1"/>
  <c r="A260" i="50"/>
  <c r="B259" i="50"/>
  <c r="C103" i="44"/>
  <c r="C103" i="43"/>
  <c r="C103" i="42"/>
  <c r="D111" i="41" a="1"/>
  <c r="E32" i="36" a="1"/>
  <c r="M207" i="20"/>
  <c r="A208" i="20"/>
  <c r="C98" i="20"/>
  <c r="D98" i="20"/>
  <c r="E98" i="20" s="1"/>
  <c r="F98" i="20" s="1"/>
  <c r="G98" i="20" s="1"/>
  <c r="G205" i="19"/>
  <c r="F206" i="19" s="1"/>
  <c r="D205" i="19"/>
  <c r="C207" i="23" s="1"/>
  <c r="E206" i="19"/>
  <c r="A209" i="19"/>
  <c r="C208" i="19"/>
  <c r="B208" i="19" s="1"/>
  <c r="B210" i="23" s="1"/>
  <c r="E72" i="13"/>
  <c r="F72" i="13" s="1"/>
  <c r="F67" i="7"/>
  <c r="G67" i="7" s="1"/>
  <c r="H67" i="7" s="1"/>
  <c r="C68" i="7" s="1"/>
  <c r="A224" i="7"/>
  <c r="B223" i="7"/>
  <c r="E212" i="51" l="1"/>
  <c r="D213" i="51" s="1"/>
  <c r="C212" i="51"/>
  <c r="B213" i="51" s="1"/>
  <c r="A261" i="50"/>
  <c r="B260" i="50"/>
  <c r="F111" i="41"/>
  <c r="D111" i="41"/>
  <c r="E111" i="41"/>
  <c r="J103" i="43"/>
  <c r="E102" i="43"/>
  <c r="F101" i="43" s="1"/>
  <c r="H101" i="43" s="1"/>
  <c r="G32" i="36"/>
  <c r="E32" i="36"/>
  <c r="F32" i="36"/>
  <c r="M208" i="20"/>
  <c r="A209" i="20"/>
  <c r="B98" i="20"/>
  <c r="D99" i="23" s="1"/>
  <c r="C99" i="20"/>
  <c r="I98" i="20"/>
  <c r="D206" i="19"/>
  <c r="C208" i="23" s="1"/>
  <c r="E207" i="19"/>
  <c r="G206" i="19"/>
  <c r="F207" i="19" s="1"/>
  <c r="C209" i="19"/>
  <c r="B209" i="19" s="1"/>
  <c r="B211" i="23" s="1"/>
  <c r="A210" i="19"/>
  <c r="G72" i="13"/>
  <c r="H72" i="13" s="1"/>
  <c r="D73" i="13" s="1"/>
  <c r="D68" i="7"/>
  <c r="E68" i="7" s="1"/>
  <c r="A225" i="7"/>
  <c r="B224" i="7"/>
  <c r="C213" i="51" l="1"/>
  <c r="B214" i="51" s="1"/>
  <c r="E213" i="51"/>
  <c r="D214" i="51" s="1"/>
  <c r="A262" i="50"/>
  <c r="B261" i="50"/>
  <c r="C104" i="44"/>
  <c r="C104" i="43"/>
  <c r="C104" i="42"/>
  <c r="D112" i="41" a="1"/>
  <c r="H32" i="36" a="1"/>
  <c r="A210" i="20"/>
  <c r="M209" i="20"/>
  <c r="J98" i="20"/>
  <c r="K98" i="20" s="1"/>
  <c r="L98" i="20" s="1"/>
  <c r="I99" i="20"/>
  <c r="J99" i="20" s="1"/>
  <c r="K99" i="20" s="1"/>
  <c r="L99" i="20" s="1"/>
  <c r="B99" i="20"/>
  <c r="D100" i="23" s="1"/>
  <c r="G207" i="19"/>
  <c r="F208" i="19" s="1"/>
  <c r="D207" i="19"/>
  <c r="C209" i="23" s="1"/>
  <c r="E208" i="19"/>
  <c r="A211" i="19"/>
  <c r="C210" i="19"/>
  <c r="B210" i="19" s="1"/>
  <c r="B212" i="23" s="1"/>
  <c r="E73" i="13"/>
  <c r="F73" i="13"/>
  <c r="G73" i="13" s="1"/>
  <c r="H73" i="13" s="1"/>
  <c r="F68" i="7"/>
  <c r="G68" i="7" s="1"/>
  <c r="A226" i="7"/>
  <c r="B225" i="7"/>
  <c r="C214" i="51" l="1"/>
  <c r="B215" i="51" s="1"/>
  <c r="E214" i="51"/>
  <c r="D215" i="51" s="1"/>
  <c r="A263" i="50"/>
  <c r="B262" i="50"/>
  <c r="D112" i="41"/>
  <c r="F112" i="41"/>
  <c r="E112" i="41"/>
  <c r="E103" i="43"/>
  <c r="F102" i="43" s="1"/>
  <c r="H102" i="43" s="1"/>
  <c r="J104" i="43"/>
  <c r="J32" i="36"/>
  <c r="I32" i="36"/>
  <c r="H32" i="36"/>
  <c r="A211" i="20"/>
  <c r="M210" i="20"/>
  <c r="H99" i="20"/>
  <c r="D208" i="19"/>
  <c r="C210" i="23" s="1"/>
  <c r="E209" i="19"/>
  <c r="G208" i="19"/>
  <c r="F209" i="19" s="1"/>
  <c r="C211" i="19"/>
  <c r="B211" i="19" s="1"/>
  <c r="B213" i="23" s="1"/>
  <c r="A212" i="19"/>
  <c r="D74" i="13"/>
  <c r="A227" i="7"/>
  <c r="B226" i="7"/>
  <c r="H68" i="7"/>
  <c r="C69" i="7" s="1"/>
  <c r="E215" i="51" l="1"/>
  <c r="D216" i="51" s="1"/>
  <c r="C215" i="51"/>
  <c r="B216" i="51" s="1"/>
  <c r="A264" i="50"/>
  <c r="B263" i="50"/>
  <c r="C105" i="43"/>
  <c r="C105" i="44"/>
  <c r="C105" i="42"/>
  <c r="D113" i="41" a="1"/>
  <c r="K32" i="36" a="1"/>
  <c r="A212" i="20"/>
  <c r="M211" i="20"/>
  <c r="H100" i="20"/>
  <c r="D99" i="20"/>
  <c r="G209" i="19"/>
  <c r="D209" i="19"/>
  <c r="C211" i="23" s="1"/>
  <c r="E210" i="19"/>
  <c r="A213" i="19"/>
  <c r="C212" i="19"/>
  <c r="B212" i="19" s="1"/>
  <c r="B214" i="23" s="1"/>
  <c r="F210" i="19"/>
  <c r="E74" i="13"/>
  <c r="D69" i="7"/>
  <c r="E69" i="7" s="1"/>
  <c r="F69" i="7" s="1"/>
  <c r="G69" i="7" s="1"/>
  <c r="A228" i="7"/>
  <c r="B227" i="7"/>
  <c r="E216" i="51" l="1"/>
  <c r="D217" i="51" s="1"/>
  <c r="C216" i="51"/>
  <c r="B217" i="51"/>
  <c r="A265" i="50"/>
  <c r="B264" i="50"/>
  <c r="F113" i="41"/>
  <c r="E113" i="41"/>
  <c r="D113" i="41"/>
  <c r="J105" i="43"/>
  <c r="E104" i="43"/>
  <c r="F103" i="43" s="1"/>
  <c r="H103" i="43" s="1"/>
  <c r="M32" i="36"/>
  <c r="L32" i="36"/>
  <c r="K32" i="36"/>
  <c r="M212" i="20"/>
  <c r="A213" i="20"/>
  <c r="D100" i="20"/>
  <c r="E100" i="20"/>
  <c r="F100" i="20" s="1"/>
  <c r="G100" i="20" s="1"/>
  <c r="E99" i="20"/>
  <c r="F99" i="20" s="1"/>
  <c r="G99" i="20" s="1"/>
  <c r="D210" i="19"/>
  <c r="C212" i="23" s="1"/>
  <c r="E211" i="19"/>
  <c r="G210" i="19"/>
  <c r="F211" i="19" s="1"/>
  <c r="C213" i="19"/>
  <c r="B213" i="19" s="1"/>
  <c r="B215" i="23" s="1"/>
  <c r="A214" i="19"/>
  <c r="F74" i="13"/>
  <c r="G74" i="13" s="1"/>
  <c r="H74" i="13" s="1"/>
  <c r="H69" i="7"/>
  <c r="C70" i="7" s="1"/>
  <c r="A229" i="7"/>
  <c r="B228" i="7"/>
  <c r="E217" i="51" l="1"/>
  <c r="D218" i="51" s="1"/>
  <c r="C217" i="51"/>
  <c r="B218" i="51" s="1"/>
  <c r="A266" i="50"/>
  <c r="B265" i="50"/>
  <c r="C106" i="44"/>
  <c r="C106" i="43"/>
  <c r="D114" i="41" a="1"/>
  <c r="C106" i="42"/>
  <c r="N32" i="36" a="1"/>
  <c r="A214" i="20"/>
  <c r="M213" i="20"/>
  <c r="C100" i="20"/>
  <c r="A215" i="19"/>
  <c r="C214" i="19"/>
  <c r="B214" i="19" s="1"/>
  <c r="B216" i="23" s="1"/>
  <c r="G211" i="19"/>
  <c r="F212" i="19" s="1"/>
  <c r="D211" i="19"/>
  <c r="C213" i="23" s="1"/>
  <c r="E212" i="19"/>
  <c r="D75" i="13"/>
  <c r="A230" i="7"/>
  <c r="B229" i="7"/>
  <c r="D70" i="7"/>
  <c r="E70" i="7" s="1"/>
  <c r="F70" i="7" s="1"/>
  <c r="G70" i="7" s="1"/>
  <c r="C218" i="51" l="1"/>
  <c r="B219" i="51" s="1"/>
  <c r="E218" i="51"/>
  <c r="D219" i="51" s="1"/>
  <c r="A267" i="50"/>
  <c r="B266" i="50"/>
  <c r="D114" i="41"/>
  <c r="E114" i="41"/>
  <c r="F114" i="41"/>
  <c r="E105" i="43"/>
  <c r="F104" i="43" s="1"/>
  <c r="H104" i="43" s="1"/>
  <c r="J106" i="43"/>
  <c r="P32" i="36"/>
  <c r="N32" i="36"/>
  <c r="B33" i="36" s="1" a="1"/>
  <c r="O32" i="36"/>
  <c r="A215" i="20"/>
  <c r="M214" i="20"/>
  <c r="C101" i="20"/>
  <c r="I100" i="20"/>
  <c r="B100" i="20"/>
  <c r="D101" i="23" s="1"/>
  <c r="D212" i="19"/>
  <c r="C214" i="23" s="1"/>
  <c r="E213" i="19"/>
  <c r="G212" i="19"/>
  <c r="F213" i="19" s="1"/>
  <c r="C215" i="19"/>
  <c r="B215" i="19" s="1"/>
  <c r="B217" i="23" s="1"/>
  <c r="A216" i="19"/>
  <c r="E75" i="13"/>
  <c r="F75" i="13" s="1"/>
  <c r="G75" i="13" s="1"/>
  <c r="H75" i="13" s="1"/>
  <c r="H70" i="7"/>
  <c r="C71" i="7" s="1"/>
  <c r="A231" i="7"/>
  <c r="B230" i="7"/>
  <c r="C219" i="51" l="1"/>
  <c r="B220" i="51" s="1"/>
  <c r="E219" i="51"/>
  <c r="D220" i="51" s="1"/>
  <c r="A268" i="50"/>
  <c r="B267" i="50"/>
  <c r="C107" i="44"/>
  <c r="C107" i="43"/>
  <c r="C107" i="42"/>
  <c r="D115" i="41" a="1"/>
  <c r="C33" i="36"/>
  <c r="D33" i="36"/>
  <c r="B33" i="36"/>
  <c r="A216" i="20"/>
  <c r="M215" i="20"/>
  <c r="I101" i="20"/>
  <c r="J101" i="20" s="1"/>
  <c r="K101" i="20" s="1"/>
  <c r="L101" i="20" s="1"/>
  <c r="B101" i="20"/>
  <c r="D102" i="23" s="1"/>
  <c r="J100" i="20"/>
  <c r="K100" i="20" s="1"/>
  <c r="L100" i="20" s="1"/>
  <c r="G213" i="19"/>
  <c r="F214" i="19" s="1"/>
  <c r="D213" i="19"/>
  <c r="C215" i="23" s="1"/>
  <c r="E214" i="19"/>
  <c r="A217" i="19"/>
  <c r="C216" i="19"/>
  <c r="B216" i="19" s="1"/>
  <c r="B218" i="23" s="1"/>
  <c r="D76" i="13"/>
  <c r="A232" i="7"/>
  <c r="B231" i="7"/>
  <c r="D71" i="7"/>
  <c r="E220" i="51" l="1"/>
  <c r="D221" i="51" s="1"/>
  <c r="C220" i="51"/>
  <c r="B221" i="51"/>
  <c r="A269" i="50"/>
  <c r="B268" i="50"/>
  <c r="F115" i="41"/>
  <c r="D115" i="41"/>
  <c r="E115" i="41"/>
  <c r="J107" i="43"/>
  <c r="E106" i="43"/>
  <c r="F105" i="43" s="1"/>
  <c r="H105" i="43" s="1"/>
  <c r="E33" i="36" a="1"/>
  <c r="H101" i="20"/>
  <c r="D101" i="20" s="1"/>
  <c r="E101" i="20" s="1"/>
  <c r="F101" i="20" s="1"/>
  <c r="G101" i="20" s="1"/>
  <c r="M216" i="20"/>
  <c r="A217" i="20"/>
  <c r="D214" i="19"/>
  <c r="C216" i="23" s="1"/>
  <c r="E215" i="19"/>
  <c r="G214" i="19"/>
  <c r="F215" i="19" s="1"/>
  <c r="C217" i="19"/>
  <c r="B217" i="19" s="1"/>
  <c r="B219" i="23" s="1"/>
  <c r="A218" i="19"/>
  <c r="E76" i="13"/>
  <c r="F76" i="13" s="1"/>
  <c r="E71" i="7"/>
  <c r="F71" i="7" s="1"/>
  <c r="G71" i="7" s="1"/>
  <c r="A233" i="7"/>
  <c r="B232" i="7"/>
  <c r="C221" i="51" l="1"/>
  <c r="B222" i="51" s="1"/>
  <c r="E221" i="51"/>
  <c r="D222" i="51" s="1"/>
  <c r="A270" i="50"/>
  <c r="B269" i="50"/>
  <c r="C108" i="44"/>
  <c r="C108" i="43"/>
  <c r="C108" i="42"/>
  <c r="D116" i="41" a="1"/>
  <c r="F33" i="36"/>
  <c r="E33" i="36"/>
  <c r="G33" i="36"/>
  <c r="H102" i="20"/>
  <c r="A218" i="20"/>
  <c r="M217" i="20"/>
  <c r="C102" i="20"/>
  <c r="D102" i="20"/>
  <c r="E102" i="20" s="1"/>
  <c r="F102" i="20" s="1"/>
  <c r="G102" i="20" s="1"/>
  <c r="G215" i="19"/>
  <c r="F216" i="19" s="1"/>
  <c r="D215" i="19"/>
  <c r="C217" i="23" s="1"/>
  <c r="E216" i="19"/>
  <c r="A219" i="19"/>
  <c r="C218" i="19"/>
  <c r="B218" i="19" s="1"/>
  <c r="B220" i="23" s="1"/>
  <c r="G76" i="13"/>
  <c r="H76" i="13" s="1"/>
  <c r="A234" i="7"/>
  <c r="B233" i="7"/>
  <c r="H71" i="7"/>
  <c r="C72" i="7" s="1"/>
  <c r="C222" i="51" l="1"/>
  <c r="E222" i="51"/>
  <c r="D223" i="51" s="1"/>
  <c r="B223" i="51"/>
  <c r="A271" i="50"/>
  <c r="B270" i="50"/>
  <c r="D116" i="41"/>
  <c r="F116" i="41"/>
  <c r="E116" i="41"/>
  <c r="E107" i="43"/>
  <c r="F106" i="43" s="1"/>
  <c r="H106" i="43" s="1"/>
  <c r="J108" i="43"/>
  <c r="H33" i="36" a="1"/>
  <c r="M218" i="20"/>
  <c r="A219" i="20"/>
  <c r="B102" i="20"/>
  <c r="D103" i="23" s="1"/>
  <c r="C103" i="20"/>
  <c r="I102" i="20"/>
  <c r="D216" i="19"/>
  <c r="C218" i="23" s="1"/>
  <c r="E217" i="19"/>
  <c r="G216" i="19"/>
  <c r="F217" i="19" s="1"/>
  <c r="C219" i="19"/>
  <c r="B219" i="19" s="1"/>
  <c r="B221" i="23" s="1"/>
  <c r="A220" i="19"/>
  <c r="D77" i="13"/>
  <c r="D72" i="7"/>
  <c r="E72" i="7" s="1"/>
  <c r="A235" i="7"/>
  <c r="B234" i="7"/>
  <c r="C223" i="51" l="1"/>
  <c r="B224" i="51" s="1"/>
  <c r="E223" i="51"/>
  <c r="D224" i="51" s="1"/>
  <c r="A272" i="50"/>
  <c r="B271" i="50"/>
  <c r="C109" i="44"/>
  <c r="C109" i="43"/>
  <c r="C109" i="42"/>
  <c r="D117" i="41" a="1"/>
  <c r="I33" i="36"/>
  <c r="J33" i="36"/>
  <c r="H33" i="36"/>
  <c r="A220" i="20"/>
  <c r="M219" i="20"/>
  <c r="J102" i="20"/>
  <c r="K102" i="20" s="1"/>
  <c r="L102" i="20" s="1"/>
  <c r="I103" i="20"/>
  <c r="J103" i="20" s="1"/>
  <c r="K103" i="20" s="1"/>
  <c r="L103" i="20" s="1"/>
  <c r="B103" i="20"/>
  <c r="D104" i="23" s="1"/>
  <c r="G217" i="19"/>
  <c r="F218" i="19" s="1"/>
  <c r="D217" i="19"/>
  <c r="C219" i="23" s="1"/>
  <c r="E218" i="19"/>
  <c r="A221" i="19"/>
  <c r="C220" i="19"/>
  <c r="B220" i="19" s="1"/>
  <c r="B222" i="23" s="1"/>
  <c r="E77" i="13"/>
  <c r="H77" i="13"/>
  <c r="G77" i="13"/>
  <c r="D78" i="13" s="1"/>
  <c r="F77" i="13"/>
  <c r="F72" i="7"/>
  <c r="G72" i="7" s="1"/>
  <c r="A236" i="7"/>
  <c r="B235" i="7"/>
  <c r="E224" i="51" l="1"/>
  <c r="D225" i="51" s="1"/>
  <c r="C224" i="51"/>
  <c r="B225" i="51" s="1"/>
  <c r="A273" i="50"/>
  <c r="B272" i="50"/>
  <c r="F117" i="41"/>
  <c r="E117" i="41"/>
  <c r="D117" i="41"/>
  <c r="J109" i="43"/>
  <c r="E108" i="43"/>
  <c r="F107" i="43" s="1"/>
  <c r="H107" i="43" s="1"/>
  <c r="K33" i="36" a="1"/>
  <c r="M220" i="20"/>
  <c r="A221" i="20"/>
  <c r="H103" i="20"/>
  <c r="D218" i="19"/>
  <c r="C220" i="23" s="1"/>
  <c r="E219" i="19"/>
  <c r="G218" i="19"/>
  <c r="F219" i="19" s="1"/>
  <c r="C221" i="19"/>
  <c r="B221" i="19" s="1"/>
  <c r="B223" i="23" s="1"/>
  <c r="A222" i="19"/>
  <c r="E78" i="13"/>
  <c r="F78" i="13" s="1"/>
  <c r="G78" i="13" s="1"/>
  <c r="H78" i="13" s="1"/>
  <c r="A237" i="7"/>
  <c r="B236" i="7"/>
  <c r="H72" i="7"/>
  <c r="C73" i="7" s="1"/>
  <c r="E225" i="51" l="1"/>
  <c r="D226" i="51" s="1"/>
  <c r="C225" i="51"/>
  <c r="B226" i="51" s="1"/>
  <c r="A274" i="50"/>
  <c r="B273" i="50"/>
  <c r="C110" i="44"/>
  <c r="C110" i="43"/>
  <c r="C110" i="42"/>
  <c r="D118" i="41" a="1"/>
  <c r="L33" i="36"/>
  <c r="M33" i="36"/>
  <c r="K33" i="36"/>
  <c r="M221" i="20"/>
  <c r="A222" i="20"/>
  <c r="H104" i="20"/>
  <c r="D103" i="20"/>
  <c r="G219" i="19"/>
  <c r="F220" i="19" s="1"/>
  <c r="E220" i="19"/>
  <c r="D219" i="19"/>
  <c r="C221" i="23" s="1"/>
  <c r="A223" i="19"/>
  <c r="C222" i="19"/>
  <c r="B222" i="19" s="1"/>
  <c r="B224" i="23" s="1"/>
  <c r="D79" i="13"/>
  <c r="D73" i="7"/>
  <c r="E73" i="7" s="1"/>
  <c r="F73" i="7" s="1"/>
  <c r="G73" i="7" s="1"/>
  <c r="A238" i="7"/>
  <c r="B237" i="7"/>
  <c r="C226" i="51" l="1"/>
  <c r="B227" i="51" s="1"/>
  <c r="E226" i="51"/>
  <c r="D227" i="51" s="1"/>
  <c r="A275" i="50"/>
  <c r="B274" i="50"/>
  <c r="D118" i="41"/>
  <c r="E118" i="41"/>
  <c r="F118" i="41"/>
  <c r="E109" i="43"/>
  <c r="F108" i="43" s="1"/>
  <c r="H108" i="43" s="1"/>
  <c r="J110" i="43"/>
  <c r="N33" i="36" a="1"/>
  <c r="M222" i="20"/>
  <c r="A223" i="20"/>
  <c r="D104" i="20"/>
  <c r="E104" i="20"/>
  <c r="F104" i="20" s="1"/>
  <c r="G104" i="20" s="1"/>
  <c r="E103" i="20"/>
  <c r="F103" i="20" s="1"/>
  <c r="G103" i="20" s="1"/>
  <c r="D220" i="19"/>
  <c r="C222" i="23" s="1"/>
  <c r="E221" i="19"/>
  <c r="G220" i="19"/>
  <c r="F221" i="19" s="1"/>
  <c r="C223" i="19"/>
  <c r="B223" i="19" s="1"/>
  <c r="B225" i="23" s="1"/>
  <c r="A224" i="19"/>
  <c r="E79" i="13"/>
  <c r="H73" i="7"/>
  <c r="C74" i="7" s="1"/>
  <c r="A239" i="7"/>
  <c r="B238" i="7"/>
  <c r="E227" i="51" l="1"/>
  <c r="D228" i="51" s="1"/>
  <c r="C227" i="51"/>
  <c r="B228" i="51" s="1"/>
  <c r="A276" i="50"/>
  <c r="B275" i="50"/>
  <c r="C111" i="44"/>
  <c r="C111" i="43"/>
  <c r="C111" i="42"/>
  <c r="D119" i="41" a="1"/>
  <c r="O33" i="36"/>
  <c r="N33" i="36"/>
  <c r="B34" i="36" s="1" a="1"/>
  <c r="P33" i="36"/>
  <c r="C104" i="20"/>
  <c r="B104" i="20" s="1"/>
  <c r="D105" i="23" s="1"/>
  <c r="M223" i="20"/>
  <c r="A224" i="20"/>
  <c r="G221" i="19"/>
  <c r="F222" i="19" s="1"/>
  <c r="D221" i="19"/>
  <c r="C223" i="23" s="1"/>
  <c r="E222" i="19"/>
  <c r="A225" i="19"/>
  <c r="C224" i="19"/>
  <c r="B224" i="19" s="1"/>
  <c r="B226" i="23" s="1"/>
  <c r="F79" i="13"/>
  <c r="G79" i="13" s="1"/>
  <c r="H79" i="13" s="1"/>
  <c r="A240" i="7"/>
  <c r="B239" i="7"/>
  <c r="D74" i="7"/>
  <c r="E74" i="7" s="1"/>
  <c r="F74" i="7" s="1"/>
  <c r="G74" i="7" s="1"/>
  <c r="E228" i="51" l="1"/>
  <c r="D229" i="51" s="1"/>
  <c r="C228" i="51"/>
  <c r="B229" i="51" s="1"/>
  <c r="A277" i="50"/>
  <c r="B276" i="50"/>
  <c r="J111" i="43"/>
  <c r="E110" i="43"/>
  <c r="F109" i="43" s="1"/>
  <c r="H109" i="43" s="1"/>
  <c r="F119" i="41"/>
  <c r="D119" i="41"/>
  <c r="E119" i="41"/>
  <c r="B34" i="36"/>
  <c r="D34" i="36"/>
  <c r="C34" i="36"/>
  <c r="I104" i="20"/>
  <c r="C105" i="20"/>
  <c r="B105" i="20" s="1"/>
  <c r="D106" i="23" s="1"/>
  <c r="M224" i="20"/>
  <c r="A225" i="20"/>
  <c r="J104" i="20"/>
  <c r="K104" i="20" s="1"/>
  <c r="L104" i="20" s="1"/>
  <c r="D222" i="19"/>
  <c r="C224" i="23" s="1"/>
  <c r="E223" i="19"/>
  <c r="G222" i="19"/>
  <c r="F223" i="19" s="1"/>
  <c r="C225" i="19"/>
  <c r="B225" i="19" s="1"/>
  <c r="B227" i="23" s="1"/>
  <c r="A226" i="19"/>
  <c r="D80" i="13"/>
  <c r="H74" i="7"/>
  <c r="C75" i="7" s="1"/>
  <c r="A241" i="7"/>
  <c r="B240" i="7"/>
  <c r="C229" i="51" l="1"/>
  <c r="B230" i="51" s="1"/>
  <c r="E229" i="51"/>
  <c r="D230" i="51" s="1"/>
  <c r="A278" i="50"/>
  <c r="B277" i="50"/>
  <c r="C112" i="43"/>
  <c r="C112" i="44"/>
  <c r="D120" i="41" a="1"/>
  <c r="C112" i="42"/>
  <c r="E34" i="36" a="1"/>
  <c r="I105" i="20"/>
  <c r="J105" i="20" s="1"/>
  <c r="K105" i="20" s="1"/>
  <c r="L105" i="20" s="1"/>
  <c r="M225" i="20"/>
  <c r="A226" i="20"/>
  <c r="H105" i="20"/>
  <c r="G223" i="19"/>
  <c r="F224" i="19" s="1"/>
  <c r="D223" i="19"/>
  <c r="C225" i="23" s="1"/>
  <c r="E224" i="19"/>
  <c r="A227" i="19"/>
  <c r="C226" i="19"/>
  <c r="B226" i="19" s="1"/>
  <c r="B228" i="23" s="1"/>
  <c r="E80" i="13"/>
  <c r="F80" i="13" s="1"/>
  <c r="A242" i="7"/>
  <c r="B241" i="7"/>
  <c r="D75" i="7"/>
  <c r="E75" i="7" s="1"/>
  <c r="C230" i="51" l="1"/>
  <c r="E230" i="51"/>
  <c r="D231" i="51" s="1"/>
  <c r="B231" i="51"/>
  <c r="A279" i="50"/>
  <c r="B278" i="50"/>
  <c r="D120" i="41"/>
  <c r="E120" i="41"/>
  <c r="F120" i="41"/>
  <c r="E111" i="43"/>
  <c r="F110" i="43" s="1"/>
  <c r="H110" i="43" s="1"/>
  <c r="J112" i="43"/>
  <c r="E34" i="36"/>
  <c r="F34" i="36"/>
  <c r="G34" i="36"/>
  <c r="M226" i="20"/>
  <c r="A227" i="20"/>
  <c r="D105" i="20"/>
  <c r="E105" i="20"/>
  <c r="F105" i="20" s="1"/>
  <c r="G105" i="20" s="1"/>
  <c r="H106" i="20"/>
  <c r="D224" i="19"/>
  <c r="C226" i="23" s="1"/>
  <c r="E225" i="19"/>
  <c r="G224" i="19"/>
  <c r="F225" i="19" s="1"/>
  <c r="C227" i="19"/>
  <c r="B227" i="19" s="1"/>
  <c r="B229" i="23" s="1"/>
  <c r="A228" i="19"/>
  <c r="G80" i="13"/>
  <c r="H80" i="13" s="1"/>
  <c r="D81" i="13" s="1"/>
  <c r="F75" i="7"/>
  <c r="G75" i="7" s="1"/>
  <c r="A243" i="7"/>
  <c r="B242" i="7"/>
  <c r="E231" i="51" l="1"/>
  <c r="D232" i="51" s="1"/>
  <c r="C231" i="51"/>
  <c r="B232" i="51" s="1"/>
  <c r="A280" i="50"/>
  <c r="B279" i="50"/>
  <c r="C113" i="44"/>
  <c r="C113" i="43"/>
  <c r="C113" i="42"/>
  <c r="D121" i="41" a="1"/>
  <c r="H34" i="36" a="1"/>
  <c r="A228" i="20"/>
  <c r="M227" i="20"/>
  <c r="C106" i="20"/>
  <c r="D106" i="20"/>
  <c r="E106" i="20" s="1"/>
  <c r="F106" i="20" s="1"/>
  <c r="G106" i="20" s="1"/>
  <c r="G225" i="19"/>
  <c r="F226" i="19" s="1"/>
  <c r="D225" i="19"/>
  <c r="C227" i="23" s="1"/>
  <c r="E226" i="19"/>
  <c r="A229" i="19"/>
  <c r="C228" i="19"/>
  <c r="B228" i="19" s="1"/>
  <c r="B230" i="23" s="1"/>
  <c r="E81" i="13"/>
  <c r="F81" i="13"/>
  <c r="G81" i="13" s="1"/>
  <c r="A244" i="7"/>
  <c r="B243" i="7"/>
  <c r="H75" i="7"/>
  <c r="C76" i="7" s="1"/>
  <c r="E232" i="51" l="1"/>
  <c r="D233" i="51" s="1"/>
  <c r="C232" i="51"/>
  <c r="B233" i="51" s="1"/>
  <c r="A281" i="50"/>
  <c r="B280" i="50"/>
  <c r="F121" i="41"/>
  <c r="E121" i="41"/>
  <c r="D121" i="41"/>
  <c r="J113" i="43"/>
  <c r="E112" i="43"/>
  <c r="F111" i="43" s="1"/>
  <c r="H111" i="43" s="1"/>
  <c r="H34" i="36"/>
  <c r="J34" i="36"/>
  <c r="I34" i="36"/>
  <c r="M228" i="20"/>
  <c r="A229" i="20"/>
  <c r="B106" i="20"/>
  <c r="D107" i="23" s="1"/>
  <c r="C107" i="20"/>
  <c r="I106" i="20"/>
  <c r="D226" i="19"/>
  <c r="C228" i="23" s="1"/>
  <c r="E227" i="19"/>
  <c r="G226" i="19"/>
  <c r="F227" i="19" s="1"/>
  <c r="C229" i="19"/>
  <c r="B229" i="19" s="1"/>
  <c r="B231" i="23" s="1"/>
  <c r="A230" i="19"/>
  <c r="H81" i="13"/>
  <c r="D82" i="13" s="1"/>
  <c r="E76" i="7"/>
  <c r="D76" i="7"/>
  <c r="F76" i="7"/>
  <c r="G76" i="7" s="1"/>
  <c r="A245" i="7"/>
  <c r="B244" i="7"/>
  <c r="E233" i="51" l="1"/>
  <c r="D234" i="51" s="1"/>
  <c r="C233" i="51"/>
  <c r="B234" i="51" s="1"/>
  <c r="A282" i="50"/>
  <c r="B281" i="50"/>
  <c r="C114" i="43"/>
  <c r="C114" i="44"/>
  <c r="C114" i="42"/>
  <c r="D122" i="41" a="1"/>
  <c r="K34" i="36" a="1"/>
  <c r="M229" i="20"/>
  <c r="A230" i="20"/>
  <c r="J106" i="20"/>
  <c r="K106" i="20" s="1"/>
  <c r="L106" i="20" s="1"/>
  <c r="H107" i="20" s="1"/>
  <c r="I107" i="20"/>
  <c r="J107" i="20" s="1"/>
  <c r="K107" i="20" s="1"/>
  <c r="L107" i="20" s="1"/>
  <c r="B107" i="20"/>
  <c r="D108" i="23" s="1"/>
  <c r="G227" i="19"/>
  <c r="F228" i="19" s="1"/>
  <c r="D227" i="19"/>
  <c r="C229" i="23" s="1"/>
  <c r="E228" i="19"/>
  <c r="A231" i="19"/>
  <c r="C230" i="19"/>
  <c r="B230" i="19" s="1"/>
  <c r="B232" i="23" s="1"/>
  <c r="F82" i="13"/>
  <c r="E82" i="13"/>
  <c r="A246" i="7"/>
  <c r="B245" i="7"/>
  <c r="H76" i="7"/>
  <c r="C77" i="7" s="1"/>
  <c r="C234" i="51" l="1"/>
  <c r="B235" i="51" s="1"/>
  <c r="E234" i="51"/>
  <c r="D235" i="51" s="1"/>
  <c r="A283" i="50"/>
  <c r="B282" i="50"/>
  <c r="D122" i="41"/>
  <c r="E122" i="41"/>
  <c r="F122" i="41"/>
  <c r="E113" i="43"/>
  <c r="F112" i="43" s="1"/>
  <c r="H112" i="43" s="1"/>
  <c r="J114" i="43"/>
  <c r="K34" i="36"/>
  <c r="M34" i="36"/>
  <c r="L34" i="36"/>
  <c r="A231" i="20"/>
  <c r="M230" i="20"/>
  <c r="H108" i="20"/>
  <c r="D107" i="20"/>
  <c r="D228" i="19"/>
  <c r="C230" i="23" s="1"/>
  <c r="E229" i="19"/>
  <c r="G228" i="19"/>
  <c r="F229" i="19" s="1"/>
  <c r="C231" i="19"/>
  <c r="B231" i="19" s="1"/>
  <c r="B233" i="23" s="1"/>
  <c r="A232" i="19"/>
  <c r="G82" i="13"/>
  <c r="H82" i="13" s="1"/>
  <c r="E77" i="7"/>
  <c r="D77" i="7"/>
  <c r="F77" i="7"/>
  <c r="G77" i="7" s="1"/>
  <c r="A247" i="7"/>
  <c r="B246" i="7"/>
  <c r="C235" i="51" l="1"/>
  <c r="E235" i="51"/>
  <c r="D236" i="51" s="1"/>
  <c r="B236" i="51"/>
  <c r="A284" i="50"/>
  <c r="B283" i="50"/>
  <c r="C115" i="44"/>
  <c r="C115" i="43"/>
  <c r="D123" i="41" a="1"/>
  <c r="C115" i="42"/>
  <c r="N34" i="36" a="1"/>
  <c r="M231" i="20"/>
  <c r="A232" i="20"/>
  <c r="D108" i="20"/>
  <c r="E108" i="20" s="1"/>
  <c r="F108" i="20" s="1"/>
  <c r="G108" i="20" s="1"/>
  <c r="E107" i="20"/>
  <c r="F107" i="20" s="1"/>
  <c r="G107" i="20" s="1"/>
  <c r="G229" i="19"/>
  <c r="F230" i="19" s="1"/>
  <c r="D229" i="19"/>
  <c r="C231" i="23" s="1"/>
  <c r="E230" i="19"/>
  <c r="A233" i="19"/>
  <c r="C232" i="19"/>
  <c r="B232" i="19" s="1"/>
  <c r="B234" i="23" s="1"/>
  <c r="D83" i="13"/>
  <c r="A248" i="7"/>
  <c r="B247" i="7"/>
  <c r="H77" i="7"/>
  <c r="C78" i="7" s="1"/>
  <c r="E236" i="51" l="1"/>
  <c r="D237" i="51" s="1"/>
  <c r="C236" i="51"/>
  <c r="B237" i="51" s="1"/>
  <c r="A285" i="50"/>
  <c r="B284" i="50"/>
  <c r="F123" i="41"/>
  <c r="D123" i="41"/>
  <c r="E123" i="41"/>
  <c r="J115" i="43"/>
  <c r="E114" i="43"/>
  <c r="F113" i="43" s="1"/>
  <c r="H113" i="43" s="1"/>
  <c r="N34" i="36"/>
  <c r="B35" i="36" s="1" a="1"/>
  <c r="O34" i="36"/>
  <c r="P34" i="36"/>
  <c r="M232" i="20"/>
  <c r="A233" i="20"/>
  <c r="C108" i="20"/>
  <c r="D230" i="19"/>
  <c r="C232" i="23" s="1"/>
  <c r="E231" i="19"/>
  <c r="G230" i="19"/>
  <c r="F231" i="19" s="1"/>
  <c r="C233" i="19"/>
  <c r="B233" i="19" s="1"/>
  <c r="B235" i="23" s="1"/>
  <c r="A234" i="19"/>
  <c r="E83" i="13"/>
  <c r="E78" i="7"/>
  <c r="D78" i="7"/>
  <c r="F78" i="7"/>
  <c r="G78" i="7" s="1"/>
  <c r="A249" i="7"/>
  <c r="B248" i="7"/>
  <c r="C237" i="51" l="1"/>
  <c r="B238" i="51" s="1"/>
  <c r="E237" i="51"/>
  <c r="D238" i="51" s="1"/>
  <c r="A286" i="50"/>
  <c r="B285" i="50"/>
  <c r="C116" i="44"/>
  <c r="C116" i="43"/>
  <c r="C116" i="42"/>
  <c r="D124" i="41" a="1"/>
  <c r="B35" i="36"/>
  <c r="D35" i="36"/>
  <c r="C35" i="36"/>
  <c r="M233" i="20"/>
  <c r="A234" i="20"/>
  <c r="C109" i="20"/>
  <c r="I108" i="20"/>
  <c r="J108" i="20" s="1"/>
  <c r="K108" i="20" s="1"/>
  <c r="L108" i="20" s="1"/>
  <c r="B108" i="20"/>
  <c r="D109" i="23" s="1"/>
  <c r="G231" i="19"/>
  <c r="F232" i="19" s="1"/>
  <c r="D231" i="19"/>
  <c r="C233" i="23" s="1"/>
  <c r="E232" i="19"/>
  <c r="A235" i="19"/>
  <c r="C234" i="19"/>
  <c r="B234" i="19" s="1"/>
  <c r="B236" i="23" s="1"/>
  <c r="F83" i="13"/>
  <c r="G83" i="13" s="1"/>
  <c r="H83" i="13" s="1"/>
  <c r="A250" i="7"/>
  <c r="B249" i="7"/>
  <c r="H78" i="7"/>
  <c r="C79" i="7" s="1"/>
  <c r="C238" i="51" l="1"/>
  <c r="E238" i="51"/>
  <c r="D239" i="51" s="1"/>
  <c r="B239" i="51"/>
  <c r="A287" i="50"/>
  <c r="B286" i="50"/>
  <c r="D124" i="41"/>
  <c r="F124" i="41"/>
  <c r="E124" i="41"/>
  <c r="E115" i="43"/>
  <c r="F114" i="43" s="1"/>
  <c r="H114" i="43" s="1"/>
  <c r="J116" i="43"/>
  <c r="E35" i="36" a="1"/>
  <c r="M234" i="20"/>
  <c r="A235" i="20"/>
  <c r="I109" i="20"/>
  <c r="J109" i="20" s="1"/>
  <c r="K109" i="20" s="1"/>
  <c r="L109" i="20" s="1"/>
  <c r="B109" i="20"/>
  <c r="D110" i="23" s="1"/>
  <c r="H109" i="20"/>
  <c r="D232" i="19"/>
  <c r="C234" i="23" s="1"/>
  <c r="E233" i="19"/>
  <c r="G232" i="19"/>
  <c r="F233" i="19" s="1"/>
  <c r="C235" i="19"/>
  <c r="B235" i="19" s="1"/>
  <c r="B237" i="23" s="1"/>
  <c r="A236" i="19"/>
  <c r="D84" i="13"/>
  <c r="E79" i="7"/>
  <c r="D79" i="7"/>
  <c r="F79" i="7"/>
  <c r="G79" i="7" s="1"/>
  <c r="A251" i="7"/>
  <c r="B250" i="7"/>
  <c r="C239" i="51" l="1"/>
  <c r="B240" i="51" s="1"/>
  <c r="E239" i="51"/>
  <c r="D240" i="51" s="1"/>
  <c r="A288" i="50"/>
  <c r="B287" i="50"/>
  <c r="C117" i="44"/>
  <c r="C117" i="43"/>
  <c r="C117" i="42"/>
  <c r="D125" i="41" a="1"/>
  <c r="F35" i="36"/>
  <c r="G35" i="36"/>
  <c r="E35" i="36"/>
  <c r="M235" i="20"/>
  <c r="A236" i="20"/>
  <c r="D109" i="20"/>
  <c r="H110" i="20"/>
  <c r="G233" i="19"/>
  <c r="F234" i="19" s="1"/>
  <c r="D233" i="19"/>
  <c r="C235" i="23" s="1"/>
  <c r="E234" i="19"/>
  <c r="A237" i="19"/>
  <c r="C236" i="19"/>
  <c r="B236" i="19" s="1"/>
  <c r="B238" i="23" s="1"/>
  <c r="E84" i="13"/>
  <c r="F84" i="13" s="1"/>
  <c r="A252" i="7"/>
  <c r="B251" i="7"/>
  <c r="H79" i="7"/>
  <c r="C80" i="7" s="1"/>
  <c r="E240" i="51" l="1"/>
  <c r="D241" i="51" s="1"/>
  <c r="C240" i="51"/>
  <c r="B241" i="51"/>
  <c r="A289" i="50"/>
  <c r="B288" i="50"/>
  <c r="F125" i="41"/>
  <c r="E125" i="41"/>
  <c r="D125" i="41"/>
  <c r="J117" i="43"/>
  <c r="E116" i="43"/>
  <c r="F115" i="43" s="1"/>
  <c r="H115" i="43" s="1"/>
  <c r="H35" i="36" a="1"/>
  <c r="M236" i="20"/>
  <c r="A237" i="20"/>
  <c r="D110" i="20"/>
  <c r="E110" i="20"/>
  <c r="F110" i="20" s="1"/>
  <c r="G110" i="20" s="1"/>
  <c r="E109" i="20"/>
  <c r="F109" i="20" s="1"/>
  <c r="G109" i="20" s="1"/>
  <c r="D234" i="19"/>
  <c r="C236" i="23" s="1"/>
  <c r="E235" i="19"/>
  <c r="G234" i="19"/>
  <c r="F235" i="19" s="1"/>
  <c r="C237" i="19"/>
  <c r="B237" i="19" s="1"/>
  <c r="B239" i="23" s="1"/>
  <c r="A238" i="19"/>
  <c r="G84" i="13"/>
  <c r="H84" i="13" s="1"/>
  <c r="D85" i="13" s="1"/>
  <c r="D80" i="7"/>
  <c r="E80" i="7" s="1"/>
  <c r="A253" i="7"/>
  <c r="B252" i="7"/>
  <c r="E241" i="51" l="1"/>
  <c r="D242" i="51" s="1"/>
  <c r="C241" i="51"/>
  <c r="B242" i="51" s="1"/>
  <c r="A290" i="50"/>
  <c r="B289" i="50"/>
  <c r="C118" i="43"/>
  <c r="C118" i="44"/>
  <c r="C118" i="42"/>
  <c r="D126" i="41" a="1"/>
  <c r="J35" i="36"/>
  <c r="I35" i="36"/>
  <c r="H35" i="36"/>
  <c r="C110" i="20"/>
  <c r="I110" i="20" s="1"/>
  <c r="M237" i="20"/>
  <c r="A238" i="20"/>
  <c r="G235" i="19"/>
  <c r="F236" i="19" s="1"/>
  <c r="D235" i="19"/>
  <c r="C237" i="23" s="1"/>
  <c r="E236" i="19"/>
  <c r="A239" i="19"/>
  <c r="C238" i="19"/>
  <c r="B238" i="19" s="1"/>
  <c r="B240" i="23" s="1"/>
  <c r="E85" i="13"/>
  <c r="F85" i="13"/>
  <c r="G85" i="13" s="1"/>
  <c r="H85" i="13" s="1"/>
  <c r="F80" i="7"/>
  <c r="G80" i="7" s="1"/>
  <c r="H80" i="7" s="1"/>
  <c r="C81" i="7" s="1"/>
  <c r="A254" i="7"/>
  <c r="B253" i="7"/>
  <c r="C242" i="51" l="1"/>
  <c r="B243" i="51" s="1"/>
  <c r="E242" i="51"/>
  <c r="D243" i="51" s="1"/>
  <c r="A291" i="50"/>
  <c r="B290" i="50"/>
  <c r="D126" i="41"/>
  <c r="E126" i="41"/>
  <c r="F126" i="41"/>
  <c r="E117" i="43"/>
  <c r="F116" i="43" s="1"/>
  <c r="H116" i="43" s="1"/>
  <c r="J118" i="43"/>
  <c r="K35" i="36" a="1"/>
  <c r="C111" i="20"/>
  <c r="B111" i="20" s="1"/>
  <c r="D112" i="23" s="1"/>
  <c r="B110" i="20"/>
  <c r="D111" i="23" s="1"/>
  <c r="M238" i="20"/>
  <c r="A239" i="20"/>
  <c r="J110" i="20"/>
  <c r="K110" i="20" s="1"/>
  <c r="L110" i="20" s="1"/>
  <c r="I111" i="20"/>
  <c r="J111" i="20" s="1"/>
  <c r="K111" i="20" s="1"/>
  <c r="L111" i="20" s="1"/>
  <c r="D236" i="19"/>
  <c r="C238" i="23" s="1"/>
  <c r="E237" i="19"/>
  <c r="G236" i="19"/>
  <c r="F237" i="19" s="1"/>
  <c r="C239" i="19"/>
  <c r="B239" i="19" s="1"/>
  <c r="B241" i="23" s="1"/>
  <c r="A240" i="19"/>
  <c r="D86" i="13"/>
  <c r="E81" i="7"/>
  <c r="D81" i="7"/>
  <c r="F81" i="7"/>
  <c r="G81" i="7" s="1"/>
  <c r="A255" i="7"/>
  <c r="B254" i="7"/>
  <c r="E243" i="51" l="1"/>
  <c r="D244" i="51" s="1"/>
  <c r="C243" i="51"/>
  <c r="B244" i="51" s="1"/>
  <c r="A292" i="50"/>
  <c r="B291" i="50"/>
  <c r="C119" i="44"/>
  <c r="C119" i="43"/>
  <c r="C119" i="42"/>
  <c r="D127" i="41" a="1"/>
  <c r="M35" i="36"/>
  <c r="K35" i="36"/>
  <c r="L35" i="36"/>
  <c r="A240" i="20"/>
  <c r="M239" i="20"/>
  <c r="H111" i="20"/>
  <c r="G237" i="19"/>
  <c r="F238" i="19" s="1"/>
  <c r="D237" i="19"/>
  <c r="C239" i="23" s="1"/>
  <c r="E238" i="19"/>
  <c r="A241" i="19"/>
  <c r="C240" i="19"/>
  <c r="B240" i="19" s="1"/>
  <c r="B242" i="23" s="1"/>
  <c r="F86" i="13"/>
  <c r="G86" i="13" s="1"/>
  <c r="H86" i="13" s="1"/>
  <c r="E86" i="13"/>
  <c r="A256" i="7"/>
  <c r="B255" i="7"/>
  <c r="H81" i="7"/>
  <c r="C82" i="7" s="1"/>
  <c r="E244" i="51" l="1"/>
  <c r="D245" i="51" s="1"/>
  <c r="C244" i="51"/>
  <c r="B245" i="51" s="1"/>
  <c r="A293" i="50"/>
  <c r="B292" i="50"/>
  <c r="F127" i="41"/>
  <c r="D127" i="41"/>
  <c r="E127" i="41"/>
  <c r="J119" i="43"/>
  <c r="E118" i="43"/>
  <c r="F117" i="43" s="1"/>
  <c r="H117" i="43" s="1"/>
  <c r="N35" i="36" a="1"/>
  <c r="M240" i="20"/>
  <c r="A241" i="20"/>
  <c r="H112" i="20"/>
  <c r="D111" i="20"/>
  <c r="D238" i="19"/>
  <c r="C240" i="23" s="1"/>
  <c r="E239" i="19"/>
  <c r="G238" i="19"/>
  <c r="F239" i="19" s="1"/>
  <c r="C241" i="19"/>
  <c r="B241" i="19" s="1"/>
  <c r="B243" i="23" s="1"/>
  <c r="A242" i="19"/>
  <c r="D87" i="13"/>
  <c r="E82" i="7"/>
  <c r="D82" i="7"/>
  <c r="F82" i="7"/>
  <c r="G82" i="7" s="1"/>
  <c r="A257" i="7"/>
  <c r="B256" i="7"/>
  <c r="C245" i="51" l="1"/>
  <c r="B246" i="51" s="1"/>
  <c r="E245" i="51"/>
  <c r="D246" i="51" s="1"/>
  <c r="A294" i="50"/>
  <c r="B293" i="50"/>
  <c r="C120" i="44"/>
  <c r="C120" i="43"/>
  <c r="D128" i="41" a="1"/>
  <c r="C120" i="42"/>
  <c r="N35" i="36"/>
  <c r="B36" i="36" s="1" a="1"/>
  <c r="O35" i="36"/>
  <c r="P35" i="36"/>
  <c r="A242" i="20"/>
  <c r="M241" i="20"/>
  <c r="D112" i="20"/>
  <c r="E112" i="20"/>
  <c r="F112" i="20" s="1"/>
  <c r="G112" i="20" s="1"/>
  <c r="E111" i="20"/>
  <c r="F111" i="20" s="1"/>
  <c r="G111" i="20" s="1"/>
  <c r="G239" i="19"/>
  <c r="F240" i="19" s="1"/>
  <c r="D239" i="19"/>
  <c r="C241" i="23" s="1"/>
  <c r="E240" i="19"/>
  <c r="A243" i="19"/>
  <c r="C242" i="19"/>
  <c r="B242" i="19" s="1"/>
  <c r="B244" i="23" s="1"/>
  <c r="E87" i="13"/>
  <c r="A258" i="7"/>
  <c r="B257" i="7"/>
  <c r="H82" i="7"/>
  <c r="C83" i="7" s="1"/>
  <c r="C246" i="51" l="1"/>
  <c r="E246" i="51"/>
  <c r="D247" i="51" s="1"/>
  <c r="B247" i="51"/>
  <c r="A295" i="50"/>
  <c r="B294" i="50"/>
  <c r="D128" i="41"/>
  <c r="F128" i="41"/>
  <c r="E128" i="41"/>
  <c r="E119" i="43"/>
  <c r="F118" i="43" s="1"/>
  <c r="H118" i="43" s="1"/>
  <c r="J120" i="43"/>
  <c r="D36" i="36"/>
  <c r="B36" i="36"/>
  <c r="C36" i="36"/>
  <c r="C112" i="20"/>
  <c r="C113" i="20" s="1"/>
  <c r="M242" i="20"/>
  <c r="A243" i="20"/>
  <c r="D240" i="19"/>
  <c r="C242" i="23" s="1"/>
  <c r="E241" i="19"/>
  <c r="G240" i="19"/>
  <c r="F241" i="19" s="1"/>
  <c r="C243" i="19"/>
  <c r="B243" i="19" s="1"/>
  <c r="B245" i="23" s="1"/>
  <c r="A244" i="19"/>
  <c r="F87" i="13"/>
  <c r="G87" i="13" s="1"/>
  <c r="H87" i="13" s="1"/>
  <c r="E83" i="7"/>
  <c r="D83" i="7"/>
  <c r="F83" i="7"/>
  <c r="G83" i="7" s="1"/>
  <c r="A259" i="7"/>
  <c r="B258" i="7"/>
  <c r="E247" i="51" l="1"/>
  <c r="D248" i="51" s="1"/>
  <c r="C247" i="51"/>
  <c r="B248" i="51" s="1"/>
  <c r="A296" i="50"/>
  <c r="B295" i="50"/>
  <c r="C121" i="44"/>
  <c r="C121" i="43"/>
  <c r="C121" i="42"/>
  <c r="D129" i="41" a="1"/>
  <c r="E36" i="36" a="1"/>
  <c r="B112" i="20"/>
  <c r="D113" i="23" s="1"/>
  <c r="I112" i="20"/>
  <c r="J112" i="20" s="1"/>
  <c r="K112" i="20" s="1"/>
  <c r="L112" i="20" s="1"/>
  <c r="A244" i="20"/>
  <c r="M243" i="20"/>
  <c r="B113" i="20"/>
  <c r="D114" i="23" s="1"/>
  <c r="I113" i="20"/>
  <c r="J113" i="20" s="1"/>
  <c r="K113" i="20" s="1"/>
  <c r="L113" i="20" s="1"/>
  <c r="G241" i="19"/>
  <c r="F242" i="19" s="1"/>
  <c r="D241" i="19"/>
  <c r="C243" i="23" s="1"/>
  <c r="E242" i="19"/>
  <c r="A245" i="19"/>
  <c r="C244" i="19"/>
  <c r="B244" i="19" s="1"/>
  <c r="B246" i="23" s="1"/>
  <c r="D88" i="13"/>
  <c r="A260" i="7"/>
  <c r="B259" i="7"/>
  <c r="H83" i="7"/>
  <c r="C84" i="7" s="1"/>
  <c r="E248" i="51" l="1"/>
  <c r="D249" i="51" s="1"/>
  <c r="C248" i="51"/>
  <c r="B249" i="51" s="1"/>
  <c r="A297" i="50"/>
  <c r="B296" i="50"/>
  <c r="F129" i="41"/>
  <c r="E129" i="41"/>
  <c r="D129" i="41"/>
  <c r="J121" i="43"/>
  <c r="E120" i="43"/>
  <c r="F119" i="43" s="1"/>
  <c r="H119" i="43" s="1"/>
  <c r="G36" i="36"/>
  <c r="F36" i="36"/>
  <c r="E36" i="36"/>
  <c r="H113" i="20"/>
  <c r="D113" i="20" s="1"/>
  <c r="E113" i="20" s="1"/>
  <c r="F113" i="20" s="1"/>
  <c r="G113" i="20" s="1"/>
  <c r="A245" i="20"/>
  <c r="M244" i="20"/>
  <c r="H114" i="20"/>
  <c r="C245" i="19"/>
  <c r="B245" i="19" s="1"/>
  <c r="B247" i="23" s="1"/>
  <c r="A246" i="19"/>
  <c r="D242" i="19"/>
  <c r="C244" i="23" s="1"/>
  <c r="E243" i="19"/>
  <c r="G242" i="19"/>
  <c r="F243" i="19" s="1"/>
  <c r="E88" i="13"/>
  <c r="F88" i="13" s="1"/>
  <c r="G88" i="13" s="1"/>
  <c r="H88" i="13" s="1"/>
  <c r="D84" i="7"/>
  <c r="E84" i="7" s="1"/>
  <c r="F84" i="7" s="1"/>
  <c r="G84" i="7" s="1"/>
  <c r="A261" i="7"/>
  <c r="B260" i="7"/>
  <c r="E249" i="51" l="1"/>
  <c r="D250" i="51" s="1"/>
  <c r="C249" i="51"/>
  <c r="B250" i="51" s="1"/>
  <c r="A298" i="50"/>
  <c r="B297" i="50"/>
  <c r="C122" i="44"/>
  <c r="C122" i="43"/>
  <c r="C122" i="42"/>
  <c r="D130" i="41" a="1"/>
  <c r="H36" i="36" a="1"/>
  <c r="M245" i="20"/>
  <c r="A246" i="20"/>
  <c r="C114" i="20"/>
  <c r="D114" i="20"/>
  <c r="E114" i="20" s="1"/>
  <c r="F114" i="20" s="1"/>
  <c r="G114" i="20" s="1"/>
  <c r="A247" i="19"/>
  <c r="C246" i="19"/>
  <c r="B246" i="19" s="1"/>
  <c r="B248" i="23" s="1"/>
  <c r="G243" i="19"/>
  <c r="F244" i="19" s="1"/>
  <c r="D243" i="19"/>
  <c r="C245" i="23" s="1"/>
  <c r="E244" i="19"/>
  <c r="D89" i="13"/>
  <c r="A262" i="7"/>
  <c r="B261" i="7"/>
  <c r="H84" i="7"/>
  <c r="C85" i="7" s="1"/>
  <c r="C250" i="51" l="1"/>
  <c r="B251" i="51" s="1"/>
  <c r="E250" i="51"/>
  <c r="D251" i="51" s="1"/>
  <c r="A299" i="50"/>
  <c r="B298" i="50"/>
  <c r="D130" i="41"/>
  <c r="F130" i="41"/>
  <c r="E130" i="41"/>
  <c r="E121" i="43"/>
  <c r="F120" i="43" s="1"/>
  <c r="H120" i="43" s="1"/>
  <c r="J122" i="43"/>
  <c r="J36" i="36"/>
  <c r="I36" i="36"/>
  <c r="H36" i="36"/>
  <c r="M246" i="20"/>
  <c r="A247" i="20"/>
  <c r="B114" i="20"/>
  <c r="D115" i="23" s="1"/>
  <c r="C115" i="20"/>
  <c r="I114" i="20"/>
  <c r="D244" i="19"/>
  <c r="C246" i="23" s="1"/>
  <c r="E245" i="19"/>
  <c r="G244" i="19"/>
  <c r="F245" i="19" s="1"/>
  <c r="C247" i="19"/>
  <c r="B247" i="19" s="1"/>
  <c r="B249" i="23" s="1"/>
  <c r="A248" i="19"/>
  <c r="E89" i="13"/>
  <c r="G89" i="13"/>
  <c r="H89" i="13" s="1"/>
  <c r="F89" i="13"/>
  <c r="D90" i="13" s="1"/>
  <c r="D85" i="7"/>
  <c r="E85" i="7" s="1"/>
  <c r="A263" i="7"/>
  <c r="B262" i="7"/>
  <c r="C251" i="51" l="1"/>
  <c r="B252" i="51" s="1"/>
  <c r="E251" i="51"/>
  <c r="D252" i="51" s="1"/>
  <c r="A300" i="50"/>
  <c r="B299" i="50"/>
  <c r="C123" i="44"/>
  <c r="C123" i="43"/>
  <c r="D131" i="41" a="1"/>
  <c r="C123" i="42"/>
  <c r="K36" i="36" a="1"/>
  <c r="A248" i="20"/>
  <c r="M247" i="20"/>
  <c r="J114" i="20"/>
  <c r="K114" i="20" s="1"/>
  <c r="L114" i="20" s="1"/>
  <c r="I115" i="20"/>
  <c r="J115" i="20" s="1"/>
  <c r="K115" i="20" s="1"/>
  <c r="L115" i="20" s="1"/>
  <c r="B115" i="20"/>
  <c r="D116" i="23" s="1"/>
  <c r="G245" i="19"/>
  <c r="F246" i="19" s="1"/>
  <c r="D245" i="19"/>
  <c r="C247" i="23" s="1"/>
  <c r="E246" i="19"/>
  <c r="A249" i="19"/>
  <c r="C248" i="19"/>
  <c r="B248" i="19" s="1"/>
  <c r="B250" i="23" s="1"/>
  <c r="F90" i="13"/>
  <c r="G90" i="13" s="1"/>
  <c r="H90" i="13" s="1"/>
  <c r="E90" i="13"/>
  <c r="F85" i="7"/>
  <c r="G85" i="7" s="1"/>
  <c r="A264" i="7"/>
  <c r="B263" i="7"/>
  <c r="E252" i="51" l="1"/>
  <c r="D253" i="51" s="1"/>
  <c r="C252" i="51"/>
  <c r="B253" i="51"/>
  <c r="A301" i="50"/>
  <c r="B300" i="50"/>
  <c r="F131" i="41"/>
  <c r="D131" i="41"/>
  <c r="E131" i="41"/>
  <c r="J123" i="43"/>
  <c r="E122" i="43"/>
  <c r="F121" i="43" s="1"/>
  <c r="H121" i="43" s="1"/>
  <c r="M36" i="36"/>
  <c r="K36" i="36"/>
  <c r="L36" i="36"/>
  <c r="A249" i="20"/>
  <c r="M248" i="20"/>
  <c r="H115" i="20"/>
  <c r="D246" i="19"/>
  <c r="C248" i="23" s="1"/>
  <c r="E247" i="19"/>
  <c r="G246" i="19"/>
  <c r="F247" i="19" s="1"/>
  <c r="C249" i="19"/>
  <c r="B249" i="19" s="1"/>
  <c r="B251" i="23" s="1"/>
  <c r="A250" i="19"/>
  <c r="D91" i="13"/>
  <c r="A265" i="7"/>
  <c r="B264" i="7"/>
  <c r="H85" i="7"/>
  <c r="C86" i="7" s="1"/>
  <c r="C253" i="51" l="1"/>
  <c r="B254" i="51" s="1"/>
  <c r="E253" i="51"/>
  <c r="D254" i="51" s="1"/>
  <c r="A302" i="50"/>
  <c r="B301" i="50"/>
  <c r="C124" i="44"/>
  <c r="C124" i="43"/>
  <c r="C124" i="42"/>
  <c r="D132" i="41" a="1"/>
  <c r="N36" i="36" a="1"/>
  <c r="A250" i="20"/>
  <c r="M249" i="20"/>
  <c r="H116" i="20"/>
  <c r="D115" i="20"/>
  <c r="G247" i="19"/>
  <c r="F248" i="19" s="1"/>
  <c r="D247" i="19"/>
  <c r="C249" i="23" s="1"/>
  <c r="E248" i="19"/>
  <c r="A251" i="19"/>
  <c r="C250" i="19"/>
  <c r="B250" i="19" s="1"/>
  <c r="B252" i="23" s="1"/>
  <c r="E91" i="13"/>
  <c r="F91" i="13" s="1"/>
  <c r="E86" i="7"/>
  <c r="D86" i="7"/>
  <c r="F86" i="7"/>
  <c r="G86" i="7" s="1"/>
  <c r="A266" i="7"/>
  <c r="B265" i="7"/>
  <c r="C254" i="51" l="1"/>
  <c r="E254" i="51"/>
  <c r="D255" i="51" s="1"/>
  <c r="B255" i="51"/>
  <c r="A303" i="50"/>
  <c r="B302" i="50"/>
  <c r="E123" i="43"/>
  <c r="F122" i="43" s="1"/>
  <c r="H122" i="43" s="1"/>
  <c r="J124" i="43"/>
  <c r="D132" i="41"/>
  <c r="F132" i="41"/>
  <c r="E132" i="41"/>
  <c r="P36" i="36"/>
  <c r="N36" i="36"/>
  <c r="B37" i="36" s="1" a="1"/>
  <c r="O36" i="36"/>
  <c r="M250" i="20"/>
  <c r="A251" i="20"/>
  <c r="D116" i="20"/>
  <c r="E116" i="20" s="1"/>
  <c r="F116" i="20" s="1"/>
  <c r="G116" i="20" s="1"/>
  <c r="E115" i="20"/>
  <c r="F115" i="20" s="1"/>
  <c r="G115" i="20" s="1"/>
  <c r="D248" i="19"/>
  <c r="C250" i="23" s="1"/>
  <c r="E249" i="19"/>
  <c r="G248" i="19"/>
  <c r="F249" i="19" s="1"/>
  <c r="C251" i="19"/>
  <c r="B251" i="19" s="1"/>
  <c r="B253" i="23" s="1"/>
  <c r="A252" i="19"/>
  <c r="G91" i="13"/>
  <c r="H91" i="13" s="1"/>
  <c r="D92" i="13" s="1"/>
  <c r="A267" i="7"/>
  <c r="B266" i="7"/>
  <c r="H86" i="7"/>
  <c r="C87" i="7" s="1"/>
  <c r="C255" i="51" l="1"/>
  <c r="B256" i="51" s="1"/>
  <c r="E255" i="51"/>
  <c r="D256" i="51" s="1"/>
  <c r="A304" i="50"/>
  <c r="B303" i="50"/>
  <c r="C125" i="44"/>
  <c r="C125" i="43"/>
  <c r="C125" i="42"/>
  <c r="D133" i="41" a="1"/>
  <c r="C37" i="36"/>
  <c r="B37" i="36"/>
  <c r="D37" i="36"/>
  <c r="A252" i="20"/>
  <c r="M251" i="20"/>
  <c r="C116" i="20"/>
  <c r="G249" i="19"/>
  <c r="F250" i="19" s="1"/>
  <c r="D249" i="19"/>
  <c r="C251" i="23" s="1"/>
  <c r="E250" i="19"/>
  <c r="A253" i="19"/>
  <c r="C252" i="19"/>
  <c r="B252" i="19" s="1"/>
  <c r="B254" i="23" s="1"/>
  <c r="E92" i="13"/>
  <c r="F92" i="13" s="1"/>
  <c r="E87" i="7"/>
  <c r="D87" i="7"/>
  <c r="F87" i="7"/>
  <c r="G87" i="7" s="1"/>
  <c r="A268" i="7"/>
  <c r="B267" i="7"/>
  <c r="E256" i="51" l="1"/>
  <c r="D257" i="51" s="1"/>
  <c r="C256" i="51"/>
  <c r="B257" i="51"/>
  <c r="A305" i="50"/>
  <c r="B304" i="50"/>
  <c r="F133" i="41"/>
  <c r="E133" i="41"/>
  <c r="D133" i="41"/>
  <c r="J125" i="43"/>
  <c r="E124" i="43"/>
  <c r="F123" i="43" s="1"/>
  <c r="H123" i="43" s="1"/>
  <c r="E37" i="36" a="1"/>
  <c r="M252" i="20"/>
  <c r="A253" i="20"/>
  <c r="C117" i="20"/>
  <c r="I116" i="20"/>
  <c r="J116" i="20" s="1"/>
  <c r="K116" i="20" s="1"/>
  <c r="L116" i="20" s="1"/>
  <c r="B116" i="20"/>
  <c r="D117" i="23" s="1"/>
  <c r="D250" i="19"/>
  <c r="C252" i="23" s="1"/>
  <c r="E251" i="19"/>
  <c r="G250" i="19"/>
  <c r="F251" i="19" s="1"/>
  <c r="C253" i="19"/>
  <c r="B253" i="19" s="1"/>
  <c r="B255" i="23" s="1"/>
  <c r="A254" i="19"/>
  <c r="G92" i="13"/>
  <c r="H92" i="13" s="1"/>
  <c r="A269" i="7"/>
  <c r="B268" i="7"/>
  <c r="H87" i="7"/>
  <c r="C88" i="7" s="1"/>
  <c r="E257" i="51" l="1"/>
  <c r="D258" i="51" s="1"/>
  <c r="C257" i="51"/>
  <c r="B258" i="51" s="1"/>
  <c r="A306" i="50"/>
  <c r="B305" i="50"/>
  <c r="C126" i="43"/>
  <c r="C126" i="44"/>
  <c r="C126" i="42"/>
  <c r="D134" i="41" a="1"/>
  <c r="F37" i="36"/>
  <c r="G37" i="36"/>
  <c r="E37" i="36"/>
  <c r="M253" i="20"/>
  <c r="A254" i="20"/>
  <c r="B117" i="20"/>
  <c r="D118" i="23" s="1"/>
  <c r="I117" i="20"/>
  <c r="J117" i="20" s="1"/>
  <c r="K117" i="20" s="1"/>
  <c r="L117" i="20" s="1"/>
  <c r="H117" i="20"/>
  <c r="G251" i="19"/>
  <c r="F252" i="19" s="1"/>
  <c r="E252" i="19"/>
  <c r="D251" i="19"/>
  <c r="C253" i="23" s="1"/>
  <c r="A255" i="19"/>
  <c r="C254" i="19"/>
  <c r="B254" i="19" s="1"/>
  <c r="B256" i="23" s="1"/>
  <c r="D93" i="13"/>
  <c r="D88" i="7"/>
  <c r="E88" i="7" s="1"/>
  <c r="F88" i="7" s="1"/>
  <c r="G88" i="7" s="1"/>
  <c r="A270" i="7"/>
  <c r="B269" i="7"/>
  <c r="C258" i="51" l="1"/>
  <c r="B259" i="51" s="1"/>
  <c r="E258" i="51"/>
  <c r="D259" i="51" s="1"/>
  <c r="A307" i="50"/>
  <c r="B306" i="50"/>
  <c r="D134" i="41"/>
  <c r="E134" i="41"/>
  <c r="F134" i="41"/>
  <c r="E125" i="43"/>
  <c r="F124" i="43" s="1"/>
  <c r="H124" i="43" s="1"/>
  <c r="J126" i="43"/>
  <c r="H37" i="36" a="1"/>
  <c r="A255" i="20"/>
  <c r="M254" i="20"/>
  <c r="D117" i="20"/>
  <c r="E117" i="20" s="1"/>
  <c r="F117" i="20" s="1"/>
  <c r="G117" i="20" s="1"/>
  <c r="H118" i="20"/>
  <c r="D252" i="19"/>
  <c r="C254" i="23" s="1"/>
  <c r="E253" i="19"/>
  <c r="G252" i="19"/>
  <c r="F253" i="19" s="1"/>
  <c r="C255" i="19"/>
  <c r="B255" i="19" s="1"/>
  <c r="B257" i="23" s="1"/>
  <c r="A256" i="19"/>
  <c r="E93" i="13"/>
  <c r="F93" i="13"/>
  <c r="G93" i="13" s="1"/>
  <c r="A271" i="7"/>
  <c r="B270" i="7"/>
  <c r="H88" i="7"/>
  <c r="C89" i="7" s="1"/>
  <c r="E259" i="51" l="1"/>
  <c r="D260" i="51" s="1"/>
  <c r="C259" i="51"/>
  <c r="B260" i="51"/>
  <c r="A308" i="50"/>
  <c r="B307" i="50"/>
  <c r="C127" i="44"/>
  <c r="C127" i="43"/>
  <c r="C127" i="42"/>
  <c r="D135" i="41" a="1"/>
  <c r="I37" i="36"/>
  <c r="J37" i="36"/>
  <c r="H37" i="36"/>
  <c r="A256" i="20"/>
  <c r="M255" i="20"/>
  <c r="D118" i="20"/>
  <c r="E118" i="20" s="1"/>
  <c r="F118" i="20" s="1"/>
  <c r="G118" i="20" s="1"/>
  <c r="C118" i="20"/>
  <c r="G253" i="19"/>
  <c r="F254" i="19" s="1"/>
  <c r="D253" i="19"/>
  <c r="C255" i="23" s="1"/>
  <c r="E254" i="19"/>
  <c r="A257" i="19"/>
  <c r="C256" i="19"/>
  <c r="B256" i="19" s="1"/>
  <c r="B258" i="23" s="1"/>
  <c r="H93" i="13"/>
  <c r="D94" i="13" s="1"/>
  <c r="D89" i="7"/>
  <c r="E89" i="7" s="1"/>
  <c r="A272" i="7"/>
  <c r="B271" i="7"/>
  <c r="C260" i="51" l="1"/>
  <c r="B261" i="51" s="1"/>
  <c r="E260" i="51"/>
  <c r="D261" i="51" s="1"/>
  <c r="A309" i="50"/>
  <c r="B308" i="50"/>
  <c r="F135" i="41"/>
  <c r="D135" i="41"/>
  <c r="E135" i="41"/>
  <c r="J127" i="43"/>
  <c r="E126" i="43"/>
  <c r="F125" i="43" s="1"/>
  <c r="H125" i="43" s="1"/>
  <c r="K37" i="36" a="1"/>
  <c r="M256" i="20"/>
  <c r="A257" i="20"/>
  <c r="B118" i="20"/>
  <c r="D119" i="23" s="1"/>
  <c r="I118" i="20"/>
  <c r="J118" i="20" s="1"/>
  <c r="K118" i="20" s="1"/>
  <c r="L118" i="20" s="1"/>
  <c r="C119" i="20"/>
  <c r="D254" i="19"/>
  <c r="C256" i="23" s="1"/>
  <c r="E255" i="19"/>
  <c r="G254" i="19"/>
  <c r="F255" i="19" s="1"/>
  <c r="C257" i="19"/>
  <c r="B257" i="19" s="1"/>
  <c r="B259" i="23" s="1"/>
  <c r="A258" i="19"/>
  <c r="E94" i="13"/>
  <c r="F94" i="13" s="1"/>
  <c r="F89" i="7"/>
  <c r="G89" i="7" s="1"/>
  <c r="A273" i="7"/>
  <c r="B272" i="7"/>
  <c r="C261" i="51" l="1"/>
  <c r="B262" i="51" s="1"/>
  <c r="E261" i="51"/>
  <c r="D262" i="51" s="1"/>
  <c r="A310" i="50"/>
  <c r="B309" i="50"/>
  <c r="C128" i="44"/>
  <c r="C128" i="43"/>
  <c r="D136" i="41" a="1"/>
  <c r="C128" i="42"/>
  <c r="L37" i="36"/>
  <c r="K37" i="36"/>
  <c r="M37" i="36"/>
  <c r="A258" i="20"/>
  <c r="M257" i="20"/>
  <c r="I119" i="20"/>
  <c r="J119" i="20" s="1"/>
  <c r="K119" i="20" s="1"/>
  <c r="L119" i="20" s="1"/>
  <c r="B119" i="20"/>
  <c r="D120" i="23" s="1"/>
  <c r="H119" i="20"/>
  <c r="G255" i="19"/>
  <c r="F256" i="19" s="1"/>
  <c r="D255" i="19"/>
  <c r="C257" i="23" s="1"/>
  <c r="E256" i="19"/>
  <c r="A259" i="19"/>
  <c r="C258" i="19"/>
  <c r="B258" i="19" s="1"/>
  <c r="B260" i="23" s="1"/>
  <c r="G94" i="13"/>
  <c r="H94" i="13" s="1"/>
  <c r="D95" i="13"/>
  <c r="A274" i="7"/>
  <c r="B273" i="7"/>
  <c r="H89" i="7"/>
  <c r="C90" i="7" s="1"/>
  <c r="E262" i="51" l="1"/>
  <c r="D263" i="51" s="1"/>
  <c r="C262" i="51"/>
  <c r="B263" i="51"/>
  <c r="A311" i="50"/>
  <c r="B310" i="50"/>
  <c r="E127" i="43"/>
  <c r="F126" i="43" s="1"/>
  <c r="H126" i="43" s="1"/>
  <c r="J128" i="43"/>
  <c r="D136" i="41"/>
  <c r="F136" i="41"/>
  <c r="E136" i="41"/>
  <c r="N37" i="36" a="1"/>
  <c r="M258" i="20"/>
  <c r="A259" i="20"/>
  <c r="H120" i="20"/>
  <c r="D119" i="20"/>
  <c r="D256" i="19"/>
  <c r="C258" i="23" s="1"/>
  <c r="E257" i="19"/>
  <c r="G256" i="19"/>
  <c r="F257" i="19" s="1"/>
  <c r="C259" i="19"/>
  <c r="B259" i="19" s="1"/>
  <c r="B261" i="23" s="1"/>
  <c r="A260" i="19"/>
  <c r="E95" i="13"/>
  <c r="E90" i="7"/>
  <c r="D90" i="7"/>
  <c r="F90" i="7"/>
  <c r="G90" i="7" s="1"/>
  <c r="A275" i="7"/>
  <c r="B274" i="7"/>
  <c r="E263" i="51" l="1"/>
  <c r="D264" i="51" s="1"/>
  <c r="C263" i="51"/>
  <c r="B264" i="51" s="1"/>
  <c r="A312" i="50"/>
  <c r="B311" i="50"/>
  <c r="C129" i="44"/>
  <c r="C129" i="43"/>
  <c r="C129" i="42"/>
  <c r="D137" i="41" a="1"/>
  <c r="O37" i="36"/>
  <c r="N37" i="36"/>
  <c r="B38" i="36" s="1" a="1"/>
  <c r="P37" i="36"/>
  <c r="M259" i="20"/>
  <c r="A260" i="20"/>
  <c r="D120" i="20"/>
  <c r="E120" i="20"/>
  <c r="F120" i="20" s="1"/>
  <c r="G120" i="20" s="1"/>
  <c r="E119" i="20"/>
  <c r="F119" i="20" s="1"/>
  <c r="G119" i="20" s="1"/>
  <c r="G257" i="19"/>
  <c r="F258" i="19" s="1"/>
  <c r="D257" i="19"/>
  <c r="C259" i="23" s="1"/>
  <c r="E258" i="19"/>
  <c r="A261" i="19"/>
  <c r="C260" i="19"/>
  <c r="B260" i="19" s="1"/>
  <c r="B262" i="23" s="1"/>
  <c r="F95" i="13"/>
  <c r="G95" i="13" s="1"/>
  <c r="H95" i="13" s="1"/>
  <c r="A276" i="7"/>
  <c r="B275" i="7"/>
  <c r="H90" i="7"/>
  <c r="C91" i="7" s="1"/>
  <c r="C264" i="51" l="1"/>
  <c r="B265" i="51" s="1"/>
  <c r="E264" i="51"/>
  <c r="D265" i="51" s="1"/>
  <c r="A313" i="50"/>
  <c r="B312" i="50"/>
  <c r="F137" i="41"/>
  <c r="E137" i="41"/>
  <c r="D137" i="41"/>
  <c r="J129" i="43"/>
  <c r="E128" i="43"/>
  <c r="F127" i="43" s="1"/>
  <c r="H127" i="43" s="1"/>
  <c r="E130" i="43"/>
  <c r="B38" i="36"/>
  <c r="C38" i="36"/>
  <c r="D38" i="36"/>
  <c r="M260" i="20"/>
  <c r="A261" i="20"/>
  <c r="C120" i="20"/>
  <c r="D258" i="19"/>
  <c r="C260" i="23" s="1"/>
  <c r="E259" i="19"/>
  <c r="G258" i="19"/>
  <c r="F259" i="19" s="1"/>
  <c r="C261" i="19"/>
  <c r="B261" i="19" s="1"/>
  <c r="B263" i="23" s="1"/>
  <c r="A262" i="19"/>
  <c r="D96" i="13"/>
  <c r="E91" i="7"/>
  <c r="D91" i="7"/>
  <c r="F91" i="7"/>
  <c r="G91" i="7" s="1"/>
  <c r="A277" i="7"/>
  <c r="B276" i="7"/>
  <c r="C265" i="51" l="1"/>
  <c r="B266" i="51" s="1"/>
  <c r="E265" i="51"/>
  <c r="D266" i="51" s="1"/>
  <c r="A314" i="50"/>
  <c r="B313" i="50"/>
  <c r="C130" i="43"/>
  <c r="C130" i="44"/>
  <c r="M3" i="44" s="1" a="1"/>
  <c r="M3" i="44" s="1"/>
  <c r="C130" i="42"/>
  <c r="F130" i="43"/>
  <c r="E38" i="36" a="1"/>
  <c r="M261" i="20"/>
  <c r="A262" i="20"/>
  <c r="C121" i="20"/>
  <c r="I120" i="20"/>
  <c r="J120" i="20" s="1"/>
  <c r="K120" i="20" s="1"/>
  <c r="L120" i="20" s="1"/>
  <c r="B120" i="20"/>
  <c r="D121" i="23" s="1"/>
  <c r="G259" i="19"/>
  <c r="F260" i="19" s="1"/>
  <c r="D259" i="19"/>
  <c r="C261" i="23" s="1"/>
  <c r="E260" i="19"/>
  <c r="A263" i="19"/>
  <c r="C262" i="19"/>
  <c r="B262" i="19" s="1"/>
  <c r="B264" i="23" s="1"/>
  <c r="E96" i="13"/>
  <c r="F96" i="13" s="1"/>
  <c r="A278" i="7"/>
  <c r="B277" i="7"/>
  <c r="H91" i="7"/>
  <c r="C92" i="7" s="1"/>
  <c r="E266" i="51" l="1"/>
  <c r="D267" i="51" s="1"/>
  <c r="C266" i="51"/>
  <c r="B267" i="51"/>
  <c r="A315" i="50"/>
  <c r="B314" i="50"/>
  <c r="E129" i="43"/>
  <c r="J130" i="43"/>
  <c r="E38" i="36"/>
  <c r="G38" i="36"/>
  <c r="F38" i="36"/>
  <c r="M262" i="20"/>
  <c r="A263" i="20"/>
  <c r="B121" i="20"/>
  <c r="D122" i="23" s="1"/>
  <c r="I121" i="20"/>
  <c r="J121" i="20" s="1"/>
  <c r="K121" i="20" s="1"/>
  <c r="L121" i="20" s="1"/>
  <c r="H121" i="20"/>
  <c r="D260" i="19"/>
  <c r="C262" i="23" s="1"/>
  <c r="E261" i="19"/>
  <c r="G260" i="19"/>
  <c r="F261" i="19" s="1"/>
  <c r="C263" i="19"/>
  <c r="B263" i="19" s="1"/>
  <c r="B265" i="23" s="1"/>
  <c r="A264" i="19"/>
  <c r="G96" i="13"/>
  <c r="H96" i="13" s="1"/>
  <c r="D97" i="13"/>
  <c r="E92" i="7"/>
  <c r="D92" i="7"/>
  <c r="F92" i="7"/>
  <c r="G92" i="7" s="1"/>
  <c r="A279" i="7"/>
  <c r="B278" i="7"/>
  <c r="E267" i="51" l="1"/>
  <c r="D268" i="51" s="1"/>
  <c r="C267" i="51"/>
  <c r="A316" i="50"/>
  <c r="B315" i="50"/>
  <c r="B268" i="51"/>
  <c r="M5" i="43"/>
  <c r="N9" i="43"/>
  <c r="N5" i="43"/>
  <c r="M6" i="43"/>
  <c r="O6" i="43" s="1"/>
  <c r="N6" i="43"/>
  <c r="N8" i="43"/>
  <c r="N7" i="43"/>
  <c r="M4" i="43"/>
  <c r="O4" i="43" s="1"/>
  <c r="M7" i="43"/>
  <c r="O7" i="43" s="1"/>
  <c r="N4" i="43"/>
  <c r="M8" i="43"/>
  <c r="O8" i="43" s="1"/>
  <c r="M9" i="43"/>
  <c r="O9" i="43" s="1"/>
  <c r="F128" i="43"/>
  <c r="H128" i="43" s="1"/>
  <c r="F129" i="43"/>
  <c r="H129" i="43" s="1"/>
  <c r="H130" i="43" s="1"/>
  <c r="H38" i="36" a="1"/>
  <c r="M263" i="20"/>
  <c r="A264" i="20"/>
  <c r="D121" i="20"/>
  <c r="E121" i="20" s="1"/>
  <c r="F121" i="20" s="1"/>
  <c r="G121" i="20" s="1"/>
  <c r="H122" i="20"/>
  <c r="G261" i="19"/>
  <c r="F262" i="19" s="1"/>
  <c r="D261" i="19"/>
  <c r="C263" i="23" s="1"/>
  <c r="E262" i="19"/>
  <c r="A265" i="19"/>
  <c r="C264" i="19"/>
  <c r="B264" i="19" s="1"/>
  <c r="B266" i="23" s="1"/>
  <c r="E97" i="13"/>
  <c r="F97" i="13"/>
  <c r="G97" i="13" s="1"/>
  <c r="A280" i="7"/>
  <c r="B279" i="7"/>
  <c r="H92" i="7"/>
  <c r="C93" i="7" s="1"/>
  <c r="C268" i="51" l="1"/>
  <c r="B269" i="51" s="1"/>
  <c r="E268" i="51"/>
  <c r="D269" i="51" s="1"/>
  <c r="A317" i="50"/>
  <c r="B316" i="50"/>
  <c r="O5" i="43"/>
  <c r="O16" i="43" s="1" a="1"/>
  <c r="O16" i="43" s="1"/>
  <c r="O21" i="43"/>
  <c r="O25" i="43" s="1"/>
  <c r="H38" i="36"/>
  <c r="J38" i="36"/>
  <c r="I38" i="36"/>
  <c r="M264" i="20"/>
  <c r="A265" i="20"/>
  <c r="C122" i="20"/>
  <c r="D122" i="20"/>
  <c r="E122" i="20" s="1"/>
  <c r="F122" i="20" s="1"/>
  <c r="G122" i="20" s="1"/>
  <c r="D262" i="19"/>
  <c r="C264" i="23" s="1"/>
  <c r="E263" i="19"/>
  <c r="G262" i="19"/>
  <c r="F263" i="19" s="1"/>
  <c r="C265" i="19"/>
  <c r="B265" i="19" s="1"/>
  <c r="B267" i="23" s="1"/>
  <c r="A266" i="19"/>
  <c r="H97" i="13"/>
  <c r="D98" i="13"/>
  <c r="E93" i="7"/>
  <c r="D93" i="7"/>
  <c r="F93" i="7"/>
  <c r="G93" i="7" s="1"/>
  <c r="A281" i="7"/>
  <c r="B280" i="7"/>
  <c r="C269" i="51" l="1"/>
  <c r="B270" i="51" s="1"/>
  <c r="E269" i="51"/>
  <c r="D270" i="51" s="1"/>
  <c r="A318" i="50"/>
  <c r="B317" i="50"/>
  <c r="K38" i="36" a="1"/>
  <c r="M265" i="20"/>
  <c r="A266" i="20"/>
  <c r="B122" i="20"/>
  <c r="D123" i="23" s="1"/>
  <c r="I122" i="20"/>
  <c r="C123" i="20"/>
  <c r="G263" i="19"/>
  <c r="F264" i="19" s="1"/>
  <c r="D263" i="19"/>
  <c r="C265" i="23" s="1"/>
  <c r="E264" i="19"/>
  <c r="A267" i="19"/>
  <c r="C266" i="19"/>
  <c r="B266" i="19" s="1"/>
  <c r="B268" i="23" s="1"/>
  <c r="E98" i="13"/>
  <c r="A282" i="7"/>
  <c r="B281" i="7"/>
  <c r="H93" i="7"/>
  <c r="C94" i="7" s="1"/>
  <c r="E270" i="51" l="1"/>
  <c r="D271" i="51" s="1"/>
  <c r="C270" i="51"/>
  <c r="B271" i="51"/>
  <c r="A319" i="50"/>
  <c r="B318" i="50"/>
  <c r="K38" i="36"/>
  <c r="M38" i="36"/>
  <c r="L38" i="36"/>
  <c r="M266" i="20"/>
  <c r="A267" i="20"/>
  <c r="I123" i="20"/>
  <c r="J123" i="20" s="1"/>
  <c r="K123" i="20" s="1"/>
  <c r="L123" i="20" s="1"/>
  <c r="B123" i="20"/>
  <c r="D124" i="23" s="1"/>
  <c r="J122" i="20"/>
  <c r="K122" i="20" s="1"/>
  <c r="L122" i="20" s="1"/>
  <c r="D264" i="19"/>
  <c r="C266" i="23" s="1"/>
  <c r="E265" i="19"/>
  <c r="G264" i="19"/>
  <c r="F265" i="19" s="1"/>
  <c r="C267" i="19"/>
  <c r="B267" i="19" s="1"/>
  <c r="B269" i="23" s="1"/>
  <c r="A268" i="19"/>
  <c r="F98" i="13"/>
  <c r="G98" i="13" s="1"/>
  <c r="H98" i="13" s="1"/>
  <c r="E94" i="7"/>
  <c r="D94" i="7"/>
  <c r="F94" i="7"/>
  <c r="G94" i="7" s="1"/>
  <c r="A283" i="7"/>
  <c r="B282" i="7"/>
  <c r="E271" i="51" l="1"/>
  <c r="D272" i="51" s="1"/>
  <c r="C271" i="51"/>
  <c r="B272" i="51" s="1"/>
  <c r="A320" i="50"/>
  <c r="B319" i="50"/>
  <c r="N38" i="36" a="1"/>
  <c r="A268" i="20"/>
  <c r="M267" i="20"/>
  <c r="H123" i="20"/>
  <c r="D123" i="20" s="1"/>
  <c r="G265" i="19"/>
  <c r="F266" i="19" s="1"/>
  <c r="D265" i="19"/>
  <c r="C267" i="23" s="1"/>
  <c r="E266" i="19"/>
  <c r="A269" i="19"/>
  <c r="C268" i="19"/>
  <c r="B268" i="19" s="1"/>
  <c r="B270" i="23" s="1"/>
  <c r="D99" i="13"/>
  <c r="A284" i="7"/>
  <c r="B283" i="7"/>
  <c r="H94" i="7"/>
  <c r="C95" i="7" s="1"/>
  <c r="C272" i="51" l="1"/>
  <c r="B273" i="51" s="1"/>
  <c r="E272" i="51"/>
  <c r="D273" i="51" s="1"/>
  <c r="A321" i="50"/>
  <c r="B320" i="50"/>
  <c r="N38" i="36"/>
  <c r="B39" i="36" s="1" a="1"/>
  <c r="O38" i="36"/>
  <c r="P38" i="36"/>
  <c r="H124" i="20"/>
  <c r="D124" i="20" s="1"/>
  <c r="E124" i="20" s="1"/>
  <c r="F124" i="20" s="1"/>
  <c r="G124" i="20" s="1"/>
  <c r="M268" i="20"/>
  <c r="A269" i="20"/>
  <c r="E123" i="20"/>
  <c r="F123" i="20" s="1"/>
  <c r="G123" i="20" s="1"/>
  <c r="D266" i="19"/>
  <c r="C268" i="23" s="1"/>
  <c r="E267" i="19"/>
  <c r="G266" i="19"/>
  <c r="F267" i="19" s="1"/>
  <c r="C269" i="19"/>
  <c r="B269" i="19" s="1"/>
  <c r="B271" i="23" s="1"/>
  <c r="A270" i="19"/>
  <c r="E99" i="13"/>
  <c r="E95" i="7"/>
  <c r="D95" i="7"/>
  <c r="F95" i="7"/>
  <c r="G95" i="7" s="1"/>
  <c r="A285" i="7"/>
  <c r="B284" i="7"/>
  <c r="C273" i="51" l="1"/>
  <c r="B274" i="51" s="1"/>
  <c r="E273" i="51"/>
  <c r="D274" i="51" s="1"/>
  <c r="A322" i="50"/>
  <c r="B321" i="50"/>
  <c r="C39" i="36"/>
  <c r="D39" i="36"/>
  <c r="B39" i="36"/>
  <c r="M269" i="20"/>
  <c r="A270" i="20"/>
  <c r="C124" i="20"/>
  <c r="I124" i="20" s="1"/>
  <c r="J124" i="20" s="1"/>
  <c r="K124" i="20" s="1"/>
  <c r="L124" i="20" s="1"/>
  <c r="C125" i="20"/>
  <c r="G267" i="19"/>
  <c r="F268" i="19" s="1"/>
  <c r="D267" i="19"/>
  <c r="C269" i="23" s="1"/>
  <c r="E268" i="19"/>
  <c r="A271" i="19"/>
  <c r="C270" i="19"/>
  <c r="B270" i="19" s="1"/>
  <c r="B272" i="23" s="1"/>
  <c r="F99" i="13"/>
  <c r="G99" i="13" s="1"/>
  <c r="H99" i="13" s="1"/>
  <c r="A286" i="7"/>
  <c r="B285" i="7"/>
  <c r="H95" i="7"/>
  <c r="C96" i="7" s="1"/>
  <c r="E274" i="51" l="1"/>
  <c r="D275" i="51" s="1"/>
  <c r="C274" i="51"/>
  <c r="B275" i="51"/>
  <c r="A323" i="50"/>
  <c r="B322" i="50"/>
  <c r="E39" i="36" a="1"/>
  <c r="B124" i="20"/>
  <c r="D125" i="23" s="1"/>
  <c r="M270" i="20"/>
  <c r="A271" i="20"/>
  <c r="B125" i="20"/>
  <c r="D126" i="23" s="1"/>
  <c r="I125" i="20"/>
  <c r="J125" i="20" s="1"/>
  <c r="K125" i="20" s="1"/>
  <c r="L125" i="20" s="1"/>
  <c r="H125" i="20"/>
  <c r="D268" i="19"/>
  <c r="C270" i="23" s="1"/>
  <c r="E269" i="19"/>
  <c r="G268" i="19"/>
  <c r="F269" i="19" s="1"/>
  <c r="C271" i="19"/>
  <c r="B271" i="19" s="1"/>
  <c r="B273" i="23" s="1"/>
  <c r="A272" i="19"/>
  <c r="D100" i="13"/>
  <c r="E96" i="7"/>
  <c r="D96" i="7"/>
  <c r="F96" i="7"/>
  <c r="G96" i="7" s="1"/>
  <c r="A287" i="7"/>
  <c r="B286" i="7"/>
  <c r="E275" i="51" l="1"/>
  <c r="D276" i="51" s="1"/>
  <c r="C275" i="51"/>
  <c r="B276" i="51" s="1"/>
  <c r="A324" i="50"/>
  <c r="B323" i="50"/>
  <c r="G39" i="36"/>
  <c r="E39" i="36"/>
  <c r="F39" i="36"/>
  <c r="A272" i="20"/>
  <c r="M271" i="20"/>
  <c r="D125" i="20"/>
  <c r="H126" i="20"/>
  <c r="G269" i="19"/>
  <c r="F270" i="19" s="1"/>
  <c r="D269" i="19"/>
  <c r="C271" i="23" s="1"/>
  <c r="E270" i="19"/>
  <c r="A273" i="19"/>
  <c r="C272" i="19"/>
  <c r="B272" i="19" s="1"/>
  <c r="B274" i="23" s="1"/>
  <c r="E100" i="13"/>
  <c r="F100" i="13" s="1"/>
  <c r="A288" i="7"/>
  <c r="B287" i="7"/>
  <c r="H96" i="7"/>
  <c r="C97" i="7" s="1"/>
  <c r="C276" i="51" l="1"/>
  <c r="B277" i="51" s="1"/>
  <c r="E276" i="51"/>
  <c r="D277" i="51" s="1"/>
  <c r="A325" i="50"/>
  <c r="B324" i="50"/>
  <c r="H39" i="36" a="1"/>
  <c r="M272" i="20"/>
  <c r="A273" i="20"/>
  <c r="D126" i="20"/>
  <c r="E126" i="20" s="1"/>
  <c r="F126" i="20" s="1"/>
  <c r="G126" i="20" s="1"/>
  <c r="E125" i="20"/>
  <c r="F125" i="20" s="1"/>
  <c r="G125" i="20" s="1"/>
  <c r="D270" i="19"/>
  <c r="C272" i="23" s="1"/>
  <c r="E271" i="19"/>
  <c r="G270" i="19"/>
  <c r="F271" i="19" s="1"/>
  <c r="C273" i="19"/>
  <c r="B273" i="19" s="1"/>
  <c r="B275" i="23" s="1"/>
  <c r="A274" i="19"/>
  <c r="G100" i="13"/>
  <c r="H100" i="13" s="1"/>
  <c r="D101" i="13" s="1"/>
  <c r="E97" i="7"/>
  <c r="F97" i="7" s="1"/>
  <c r="G97" i="7" s="1"/>
  <c r="D97" i="7"/>
  <c r="A289" i="7"/>
  <c r="B288" i="7"/>
  <c r="C277" i="51" l="1"/>
  <c r="B278" i="51" s="1"/>
  <c r="E277" i="51"/>
  <c r="D278" i="51" s="1"/>
  <c r="A326" i="50"/>
  <c r="B325" i="50"/>
  <c r="J39" i="36"/>
  <c r="I39" i="36"/>
  <c r="H39" i="36"/>
  <c r="M273" i="20"/>
  <c r="A274" i="20"/>
  <c r="C126" i="20"/>
  <c r="G271" i="19"/>
  <c r="F272" i="19" s="1"/>
  <c r="D271" i="19"/>
  <c r="C273" i="23" s="1"/>
  <c r="E272" i="19"/>
  <c r="A275" i="19"/>
  <c r="C274" i="19"/>
  <c r="B274" i="19" s="1"/>
  <c r="B276" i="23" s="1"/>
  <c r="E101" i="13"/>
  <c r="F101" i="13"/>
  <c r="G101" i="13" s="1"/>
  <c r="H101" i="13" s="1"/>
  <c r="H97" i="7"/>
  <c r="C98" i="7" s="1"/>
  <c r="A290" i="7"/>
  <c r="B289" i="7"/>
  <c r="E278" i="51" l="1"/>
  <c r="D279" i="51" s="1"/>
  <c r="C278" i="51"/>
  <c r="B279" i="51" s="1"/>
  <c r="A327" i="50"/>
  <c r="B326" i="50"/>
  <c r="K39" i="36" a="1"/>
  <c r="M274" i="20"/>
  <c r="A275" i="20"/>
  <c r="B126" i="20"/>
  <c r="D127" i="23" s="1"/>
  <c r="I126" i="20"/>
  <c r="C127" i="20"/>
  <c r="D272" i="19"/>
  <c r="C274" i="23" s="1"/>
  <c r="E273" i="19"/>
  <c r="G272" i="19"/>
  <c r="F273" i="19" s="1"/>
  <c r="C275" i="19"/>
  <c r="B275" i="19" s="1"/>
  <c r="B277" i="23" s="1"/>
  <c r="A276" i="19"/>
  <c r="D102" i="13"/>
  <c r="A291" i="7"/>
  <c r="B290" i="7"/>
  <c r="E98" i="7"/>
  <c r="F98" i="7" s="1"/>
  <c r="G98" i="7" s="1"/>
  <c r="D98" i="7"/>
  <c r="E279" i="51" l="1"/>
  <c r="D280" i="51" s="1"/>
  <c r="C279" i="51"/>
  <c r="B280" i="51" s="1"/>
  <c r="A328" i="50"/>
  <c r="B327" i="50"/>
  <c r="K39" i="36"/>
  <c r="L39" i="36"/>
  <c r="M39" i="36"/>
  <c r="A276" i="20"/>
  <c r="M275" i="20"/>
  <c r="J126" i="20"/>
  <c r="K126" i="20" s="1"/>
  <c r="L126" i="20" s="1"/>
  <c r="I127" i="20"/>
  <c r="J127" i="20" s="1"/>
  <c r="K127" i="20" s="1"/>
  <c r="L127" i="20" s="1"/>
  <c r="B127" i="20"/>
  <c r="D128" i="23" s="1"/>
  <c r="G273" i="19"/>
  <c r="F274" i="19" s="1"/>
  <c r="D273" i="19"/>
  <c r="C275" i="23" s="1"/>
  <c r="E274" i="19"/>
  <c r="A277" i="19"/>
  <c r="C276" i="19"/>
  <c r="B276" i="19" s="1"/>
  <c r="B278" i="23" s="1"/>
  <c r="E102" i="13"/>
  <c r="F102" i="13"/>
  <c r="G102" i="13" s="1"/>
  <c r="H102" i="13" s="1"/>
  <c r="H98" i="7"/>
  <c r="C99" i="7" s="1"/>
  <c r="A292" i="7"/>
  <c r="B291" i="7"/>
  <c r="C280" i="51" l="1"/>
  <c r="B281" i="51" s="1"/>
  <c r="E280" i="51"/>
  <c r="D281" i="51" s="1"/>
  <c r="A329" i="50"/>
  <c r="B328" i="50"/>
  <c r="N39" i="36" a="1"/>
  <c r="M276" i="20"/>
  <c r="A277" i="20"/>
  <c r="H127" i="20"/>
  <c r="D274" i="19"/>
  <c r="C276" i="23" s="1"/>
  <c r="E275" i="19"/>
  <c r="G274" i="19"/>
  <c r="F275" i="19" s="1"/>
  <c r="C277" i="19"/>
  <c r="B277" i="19" s="1"/>
  <c r="B279" i="23" s="1"/>
  <c r="A278" i="19"/>
  <c r="D103" i="13"/>
  <c r="A293" i="7"/>
  <c r="B292" i="7"/>
  <c r="D99" i="7"/>
  <c r="C281" i="51" l="1"/>
  <c r="E281" i="51"/>
  <c r="D282" i="51" s="1"/>
  <c r="B282" i="51"/>
  <c r="A330" i="50"/>
  <c r="B329" i="50"/>
  <c r="O39" i="36"/>
  <c r="P39" i="36"/>
  <c r="N39" i="36"/>
  <c r="B40" i="36" s="1" a="1"/>
  <c r="M277" i="20"/>
  <c r="A278" i="20"/>
  <c r="D127" i="20"/>
  <c r="E127" i="20" s="1"/>
  <c r="F127" i="20" s="1"/>
  <c r="G127" i="20" s="1"/>
  <c r="H128" i="20"/>
  <c r="G275" i="19"/>
  <c r="F276" i="19" s="1"/>
  <c r="D275" i="19"/>
  <c r="C277" i="23" s="1"/>
  <c r="E276" i="19"/>
  <c r="A279" i="19"/>
  <c r="C278" i="19"/>
  <c r="B278" i="19" s="1"/>
  <c r="B280" i="23" s="1"/>
  <c r="F103" i="13"/>
  <c r="G103" i="13" s="1"/>
  <c r="H103" i="13" s="1"/>
  <c r="E103" i="13"/>
  <c r="E99" i="7"/>
  <c r="F99" i="7" s="1"/>
  <c r="G99" i="7" s="1"/>
  <c r="A294" i="7"/>
  <c r="B293" i="7"/>
  <c r="E282" i="51" l="1"/>
  <c r="D283" i="51" s="1"/>
  <c r="C282" i="51"/>
  <c r="B283" i="51" s="1"/>
  <c r="A331" i="50"/>
  <c r="B330" i="50"/>
  <c r="D40" i="36"/>
  <c r="C40" i="36"/>
  <c r="B40" i="36"/>
  <c r="M278" i="20"/>
  <c r="A279" i="20"/>
  <c r="D128" i="20"/>
  <c r="E128" i="20" s="1"/>
  <c r="F128" i="20" s="1"/>
  <c r="G128" i="20" s="1"/>
  <c r="C128" i="20"/>
  <c r="D276" i="19"/>
  <c r="C278" i="23" s="1"/>
  <c r="E277" i="19"/>
  <c r="G276" i="19"/>
  <c r="F277" i="19" s="1"/>
  <c r="C279" i="19"/>
  <c r="B279" i="19" s="1"/>
  <c r="B281" i="23" s="1"/>
  <c r="A280" i="19"/>
  <c r="D104" i="13"/>
  <c r="A295" i="7"/>
  <c r="B294" i="7"/>
  <c r="H99" i="7"/>
  <c r="C100" i="7" s="1"/>
  <c r="E283" i="51" l="1"/>
  <c r="D284" i="51" s="1"/>
  <c r="C283" i="51"/>
  <c r="B284" i="51" s="1"/>
  <c r="A332" i="50"/>
  <c r="B331" i="50"/>
  <c r="E40" i="36" a="1"/>
  <c r="M279" i="20"/>
  <c r="A280" i="20"/>
  <c r="I128" i="20"/>
  <c r="J128" i="20" s="1"/>
  <c r="K128" i="20" s="1"/>
  <c r="L128" i="20" s="1"/>
  <c r="B128" i="20"/>
  <c r="D129" i="23" s="1"/>
  <c r="C129" i="20"/>
  <c r="G277" i="19"/>
  <c r="F278" i="19" s="1"/>
  <c r="D277" i="19"/>
  <c r="C279" i="23" s="1"/>
  <c r="E278" i="19"/>
  <c r="A281" i="19"/>
  <c r="C280" i="19"/>
  <c r="B280" i="19" s="1"/>
  <c r="B282" i="23" s="1"/>
  <c r="E104" i="13"/>
  <c r="F104" i="13" s="1"/>
  <c r="E100" i="7"/>
  <c r="D100" i="7"/>
  <c r="A296" i="7"/>
  <c r="B295" i="7"/>
  <c r="C284" i="51" l="1"/>
  <c r="B285" i="51" s="1"/>
  <c r="E284" i="51"/>
  <c r="D285" i="51" s="1"/>
  <c r="B332" i="50"/>
  <c r="A333" i="50"/>
  <c r="G40" i="36"/>
  <c r="E40" i="36"/>
  <c r="F40" i="36"/>
  <c r="M280" i="20"/>
  <c r="A281" i="20"/>
  <c r="I129" i="20"/>
  <c r="J129" i="20" s="1"/>
  <c r="K129" i="20" s="1"/>
  <c r="L129" i="20" s="1"/>
  <c r="B129" i="20"/>
  <c r="D130" i="23" s="1"/>
  <c r="H129" i="20"/>
  <c r="D278" i="19"/>
  <c r="C280" i="23" s="1"/>
  <c r="E279" i="19"/>
  <c r="G278" i="19"/>
  <c r="F279" i="19" s="1"/>
  <c r="C281" i="19"/>
  <c r="B281" i="19" s="1"/>
  <c r="B283" i="23" s="1"/>
  <c r="A282" i="19"/>
  <c r="G104" i="13"/>
  <c r="H104" i="13" s="1"/>
  <c r="D105" i="13"/>
  <c r="F100" i="7"/>
  <c r="G100" i="7" s="1"/>
  <c r="A297" i="7"/>
  <c r="B296" i="7"/>
  <c r="C285" i="51" l="1"/>
  <c r="B286" i="51" s="1"/>
  <c r="E285" i="51"/>
  <c r="D286" i="51" s="1"/>
  <c r="A334" i="50"/>
  <c r="B333" i="50"/>
  <c r="H40" i="36" a="1"/>
  <c r="A282" i="20"/>
  <c r="M281" i="20"/>
  <c r="D129" i="20"/>
  <c r="E129" i="20" s="1"/>
  <c r="F129" i="20" s="1"/>
  <c r="G129" i="20" s="1"/>
  <c r="H130" i="20"/>
  <c r="G279" i="19"/>
  <c r="F280" i="19" s="1"/>
  <c r="D279" i="19"/>
  <c r="C281" i="23" s="1"/>
  <c r="E280" i="19"/>
  <c r="A283" i="19"/>
  <c r="C282" i="19"/>
  <c r="B282" i="19" s="1"/>
  <c r="B284" i="23" s="1"/>
  <c r="E105" i="13"/>
  <c r="F105" i="13"/>
  <c r="G105" i="13" s="1"/>
  <c r="A298" i="7"/>
  <c r="B297" i="7"/>
  <c r="H100" i="7"/>
  <c r="C101" i="7" s="1"/>
  <c r="E286" i="51" l="1"/>
  <c r="D287" i="51" s="1"/>
  <c r="C286" i="51"/>
  <c r="B287" i="51" s="1"/>
  <c r="A335" i="50"/>
  <c r="B334" i="50"/>
  <c r="J40" i="36"/>
  <c r="I40" i="36"/>
  <c r="H40" i="36"/>
  <c r="M282" i="20"/>
  <c r="A283" i="20"/>
  <c r="D130" i="20"/>
  <c r="E130" i="20"/>
  <c r="F130" i="20" s="1"/>
  <c r="G130" i="20" s="1"/>
  <c r="C130" i="20"/>
  <c r="C283" i="19"/>
  <c r="B283" i="19" s="1"/>
  <c r="B285" i="23" s="1"/>
  <c r="A284" i="19"/>
  <c r="F281" i="19"/>
  <c r="D280" i="19"/>
  <c r="C282" i="23" s="1"/>
  <c r="E281" i="19"/>
  <c r="G280" i="19"/>
  <c r="H105" i="13"/>
  <c r="D106" i="13"/>
  <c r="E101" i="7"/>
  <c r="F101" i="7" s="1"/>
  <c r="G101" i="7" s="1"/>
  <c r="D101" i="7"/>
  <c r="A299" i="7"/>
  <c r="B298" i="7"/>
  <c r="E287" i="51" l="1"/>
  <c r="D288" i="51" s="1"/>
  <c r="C287" i="51"/>
  <c r="B288" i="51" s="1"/>
  <c r="A336" i="50"/>
  <c r="B335" i="50"/>
  <c r="K40" i="36" a="1"/>
  <c r="A284" i="20"/>
  <c r="M283" i="20"/>
  <c r="C131" i="20"/>
  <c r="I130" i="20"/>
  <c r="B130" i="20"/>
  <c r="D131" i="23" s="1"/>
  <c r="G281" i="19"/>
  <c r="F282" i="19" s="1"/>
  <c r="D281" i="19"/>
  <c r="C283" i="23" s="1"/>
  <c r="E282" i="19"/>
  <c r="A285" i="19"/>
  <c r="C284" i="19"/>
  <c r="B284" i="19" s="1"/>
  <c r="B286" i="23" s="1"/>
  <c r="F106" i="13"/>
  <c r="G106" i="13" s="1"/>
  <c r="H106" i="13" s="1"/>
  <c r="E106" i="13"/>
  <c r="A300" i="7"/>
  <c r="B299" i="7"/>
  <c r="H101" i="7"/>
  <c r="C102" i="7" s="1"/>
  <c r="C288" i="51" l="1"/>
  <c r="B289" i="51" s="1"/>
  <c r="E288" i="51"/>
  <c r="D289" i="51" s="1"/>
  <c r="B336" i="50"/>
  <c r="A337" i="50"/>
  <c r="M40" i="36"/>
  <c r="K40" i="36"/>
  <c r="L40" i="36"/>
  <c r="M284" i="20"/>
  <c r="A285" i="20"/>
  <c r="B131" i="20"/>
  <c r="D132" i="23" s="1"/>
  <c r="I131" i="20"/>
  <c r="J131" i="20" s="1"/>
  <c r="K131" i="20" s="1"/>
  <c r="L131" i="20" s="1"/>
  <c r="J130" i="20"/>
  <c r="K130" i="20" s="1"/>
  <c r="L130" i="20" s="1"/>
  <c r="C285" i="19"/>
  <c r="B285" i="19" s="1"/>
  <c r="B287" i="23" s="1"/>
  <c r="A286" i="19"/>
  <c r="D282" i="19"/>
  <c r="C284" i="23" s="1"/>
  <c r="E283" i="19"/>
  <c r="G282" i="19"/>
  <c r="F283" i="19" s="1"/>
  <c r="D107" i="13"/>
  <c r="E102" i="7"/>
  <c r="D102" i="7"/>
  <c r="A301" i="7"/>
  <c r="B300" i="7"/>
  <c r="C289" i="51" l="1"/>
  <c r="E289" i="51"/>
  <c r="D290" i="51" s="1"/>
  <c r="B290" i="51"/>
  <c r="A338" i="50"/>
  <c r="B337" i="50"/>
  <c r="N40" i="36" a="1"/>
  <c r="M285" i="20"/>
  <c r="A286" i="20"/>
  <c r="H131" i="20"/>
  <c r="G283" i="19"/>
  <c r="F284" i="19" s="1"/>
  <c r="E284" i="19"/>
  <c r="D283" i="19"/>
  <c r="C285" i="23" s="1"/>
  <c r="A287" i="19"/>
  <c r="C286" i="19"/>
  <c r="B286" i="19" s="1"/>
  <c r="B288" i="23" s="1"/>
  <c r="E107" i="13"/>
  <c r="F107" i="13" s="1"/>
  <c r="G107" i="13" s="1"/>
  <c r="H107" i="13" s="1"/>
  <c r="F102" i="7"/>
  <c r="G102" i="7" s="1"/>
  <c r="H102" i="7" s="1"/>
  <c r="C103" i="7" s="1"/>
  <c r="A302" i="7"/>
  <c r="B301" i="7"/>
  <c r="E290" i="51" l="1"/>
  <c r="D291" i="51" s="1"/>
  <c r="C290" i="51"/>
  <c r="B291" i="51" s="1"/>
  <c r="A339" i="50"/>
  <c r="B338" i="50"/>
  <c r="P40" i="36"/>
  <c r="O40" i="36"/>
  <c r="N40" i="36"/>
  <c r="B41" i="36" s="1" a="1"/>
  <c r="M286" i="20"/>
  <c r="A287" i="20"/>
  <c r="D131" i="20"/>
  <c r="E131" i="20" s="1"/>
  <c r="F131" i="20" s="1"/>
  <c r="G131" i="20" s="1"/>
  <c r="H132" i="20"/>
  <c r="C287" i="19"/>
  <c r="B287" i="19" s="1"/>
  <c r="B289" i="23" s="1"/>
  <c r="A288" i="19"/>
  <c r="D284" i="19"/>
  <c r="C286" i="23" s="1"/>
  <c r="E285" i="19"/>
  <c r="G284" i="19"/>
  <c r="F285" i="19" s="1"/>
  <c r="E103" i="7"/>
  <c r="F103" i="7" s="1"/>
  <c r="G103" i="7" s="1"/>
  <c r="D103" i="7"/>
  <c r="A303" i="7"/>
  <c r="B302" i="7"/>
  <c r="E291" i="51" l="1"/>
  <c r="D292" i="51" s="1"/>
  <c r="C291" i="51"/>
  <c r="B292" i="51" s="1"/>
  <c r="A340" i="50"/>
  <c r="B339" i="50"/>
  <c r="C41" i="36"/>
  <c r="D41" i="36"/>
  <c r="B41" i="36"/>
  <c r="A288" i="20"/>
  <c r="M287" i="20"/>
  <c r="C132" i="20"/>
  <c r="D132" i="20"/>
  <c r="E132" i="20" s="1"/>
  <c r="F132" i="20" s="1"/>
  <c r="G132" i="20" s="1"/>
  <c r="G285" i="19"/>
  <c r="F286" i="19" s="1"/>
  <c r="D285" i="19"/>
  <c r="C287" i="23" s="1"/>
  <c r="E286" i="19"/>
  <c r="A289" i="19"/>
  <c r="C288" i="19"/>
  <c r="B288" i="19" s="1"/>
  <c r="B290" i="23" s="1"/>
  <c r="H103" i="7"/>
  <c r="C104" i="7" s="1"/>
  <c r="A304" i="7"/>
  <c r="B303" i="7"/>
  <c r="C292" i="51" l="1"/>
  <c r="B293" i="51" s="1"/>
  <c r="E292" i="51"/>
  <c r="D293" i="51" s="1"/>
  <c r="B340" i="50"/>
  <c r="A341" i="50"/>
  <c r="E41" i="36" a="1"/>
  <c r="M288" i="20"/>
  <c r="A289" i="20"/>
  <c r="I132" i="20"/>
  <c r="B132" i="20"/>
  <c r="D133" i="23" s="1"/>
  <c r="C133" i="20"/>
  <c r="C289" i="19"/>
  <c r="B289" i="19" s="1"/>
  <c r="B291" i="23" s="1"/>
  <c r="A290" i="19"/>
  <c r="D286" i="19"/>
  <c r="C288" i="23" s="1"/>
  <c r="E287" i="19"/>
  <c r="G286" i="19"/>
  <c r="F287" i="19" s="1"/>
  <c r="A305" i="7"/>
  <c r="B304" i="7"/>
  <c r="E104" i="7"/>
  <c r="F104" i="7" s="1"/>
  <c r="G104" i="7" s="1"/>
  <c r="D104" i="7"/>
  <c r="C293" i="51" l="1"/>
  <c r="B294" i="51" s="1"/>
  <c r="E293" i="51"/>
  <c r="D294" i="51" s="1"/>
  <c r="A342" i="50"/>
  <c r="B341" i="50"/>
  <c r="F41" i="36"/>
  <c r="E41" i="36"/>
  <c r="G41" i="36"/>
  <c r="M289" i="20"/>
  <c r="A290" i="20"/>
  <c r="I133" i="20"/>
  <c r="J133" i="20" s="1"/>
  <c r="K133" i="20" s="1"/>
  <c r="L133" i="20" s="1"/>
  <c r="B133" i="20"/>
  <c r="D134" i="23" s="1"/>
  <c r="J132" i="20"/>
  <c r="K132" i="20" s="1"/>
  <c r="L132" i="20" s="1"/>
  <c r="H133" i="20" s="1"/>
  <c r="G287" i="19"/>
  <c r="F288" i="19" s="1"/>
  <c r="D287" i="19"/>
  <c r="C289" i="23" s="1"/>
  <c r="E288" i="19"/>
  <c r="A291" i="19"/>
  <c r="C290" i="19"/>
  <c r="B290" i="19" s="1"/>
  <c r="B292" i="23" s="1"/>
  <c r="H104" i="7"/>
  <c r="C105" i="7" s="1"/>
  <c r="A306" i="7"/>
  <c r="B305" i="7"/>
  <c r="E294" i="51" l="1"/>
  <c r="D295" i="51" s="1"/>
  <c r="C294" i="51"/>
  <c r="B295" i="51" s="1"/>
  <c r="A343" i="50"/>
  <c r="B342" i="50"/>
  <c r="H41" i="36" a="1"/>
  <c r="A291" i="20"/>
  <c r="M290" i="20"/>
  <c r="D133" i="20"/>
  <c r="E133" i="20" s="1"/>
  <c r="F133" i="20" s="1"/>
  <c r="G133" i="20" s="1"/>
  <c r="H134" i="20"/>
  <c r="C291" i="19"/>
  <c r="B291" i="19" s="1"/>
  <c r="B293" i="23" s="1"/>
  <c r="A292" i="19"/>
  <c r="D288" i="19"/>
  <c r="C290" i="23" s="1"/>
  <c r="E289" i="19"/>
  <c r="G288" i="19"/>
  <c r="F289" i="19" s="1"/>
  <c r="A307" i="7"/>
  <c r="B306" i="7"/>
  <c r="D105" i="7"/>
  <c r="E105" i="7" s="1"/>
  <c r="E295" i="51" l="1"/>
  <c r="D296" i="51" s="1"/>
  <c r="C295" i="51"/>
  <c r="B296" i="51" s="1"/>
  <c r="A344" i="50"/>
  <c r="B343" i="50"/>
  <c r="I41" i="36"/>
  <c r="J41" i="36"/>
  <c r="H41" i="36"/>
  <c r="A292" i="20"/>
  <c r="M291" i="20"/>
  <c r="D134" i="20"/>
  <c r="E134" i="20" s="1"/>
  <c r="F134" i="20" s="1"/>
  <c r="G134" i="20" s="1"/>
  <c r="C134" i="20"/>
  <c r="A293" i="19"/>
  <c r="C292" i="19"/>
  <c r="B292" i="19" s="1"/>
  <c r="B294" i="23" s="1"/>
  <c r="G289" i="19"/>
  <c r="F290" i="19" s="1"/>
  <c r="D289" i="19"/>
  <c r="C291" i="23" s="1"/>
  <c r="E290" i="19"/>
  <c r="F105" i="7"/>
  <c r="G105" i="7" s="1"/>
  <c r="A308" i="7"/>
  <c r="B307" i="7"/>
  <c r="C296" i="51" l="1"/>
  <c r="E296" i="51"/>
  <c r="B344" i="50"/>
  <c r="A345" i="50"/>
  <c r="K41" i="36" a="1"/>
  <c r="M292" i="20"/>
  <c r="A293" i="20"/>
  <c r="C135" i="20"/>
  <c r="I134" i="20"/>
  <c r="J134" i="20" s="1"/>
  <c r="K134" i="20" s="1"/>
  <c r="L134" i="20" s="1"/>
  <c r="B134" i="20"/>
  <c r="D135" i="23" s="1"/>
  <c r="D290" i="19"/>
  <c r="C292" i="23" s="1"/>
  <c r="E291" i="19"/>
  <c r="G290" i="19"/>
  <c r="F291" i="19" s="1"/>
  <c r="C293" i="19"/>
  <c r="B293" i="19" s="1"/>
  <c r="B295" i="23" s="1"/>
  <c r="A294" i="19"/>
  <c r="A309" i="7"/>
  <c r="B308" i="7"/>
  <c r="H105" i="7"/>
  <c r="C106" i="7" s="1"/>
  <c r="A346" i="50" l="1"/>
  <c r="B345" i="50"/>
  <c r="L41" i="36"/>
  <c r="K41" i="36"/>
  <c r="M41" i="36"/>
  <c r="M293" i="20"/>
  <c r="A294" i="20"/>
  <c r="B135" i="20"/>
  <c r="D136" i="23" s="1"/>
  <c r="I135" i="20"/>
  <c r="J135" i="20" s="1"/>
  <c r="K135" i="20" s="1"/>
  <c r="L135" i="20" s="1"/>
  <c r="H135" i="20"/>
  <c r="G291" i="19"/>
  <c r="F292" i="19" s="1"/>
  <c r="D291" i="19"/>
  <c r="C293" i="23" s="1"/>
  <c r="E292" i="19"/>
  <c r="A295" i="19"/>
  <c r="C294" i="19"/>
  <c r="B294" i="19" s="1"/>
  <c r="B296" i="23" s="1"/>
  <c r="E106" i="7"/>
  <c r="D106" i="7"/>
  <c r="A310" i="7"/>
  <c r="B309" i="7"/>
  <c r="A347" i="50" l="1"/>
  <c r="B346" i="50"/>
  <c r="N41" i="36" a="1"/>
  <c r="M294" i="20"/>
  <c r="A295" i="20"/>
  <c r="D135" i="20"/>
  <c r="E135" i="20" s="1"/>
  <c r="F135" i="20" s="1"/>
  <c r="G135" i="20" s="1"/>
  <c r="H136" i="20"/>
  <c r="D292" i="19"/>
  <c r="C294" i="23" s="1"/>
  <c r="E293" i="19"/>
  <c r="G292" i="19"/>
  <c r="F293" i="19" s="1"/>
  <c r="C295" i="19"/>
  <c r="B295" i="19" s="1"/>
  <c r="B297" i="23" s="1"/>
  <c r="A296" i="19"/>
  <c r="F106" i="7"/>
  <c r="G106" i="7" s="1"/>
  <c r="A311" i="7"/>
  <c r="B310" i="7"/>
  <c r="A348" i="50" l="1"/>
  <c r="B347" i="50"/>
  <c r="O41" i="36"/>
  <c r="P41" i="36"/>
  <c r="N41" i="36"/>
  <c r="B42" i="36" s="1" a="1"/>
  <c r="A296" i="20"/>
  <c r="M295" i="20"/>
  <c r="D136" i="20"/>
  <c r="E136" i="20" s="1"/>
  <c r="F136" i="20" s="1"/>
  <c r="G136" i="20" s="1"/>
  <c r="C136" i="20"/>
  <c r="G293" i="19"/>
  <c r="F294" i="19" s="1"/>
  <c r="D293" i="19"/>
  <c r="C295" i="23" s="1"/>
  <c r="E294" i="19"/>
  <c r="A297" i="19"/>
  <c r="C296" i="19"/>
  <c r="B296" i="19" s="1"/>
  <c r="B298" i="23" s="1"/>
  <c r="A312" i="7"/>
  <c r="B311" i="7"/>
  <c r="H106" i="7"/>
  <c r="C107" i="7" s="1"/>
  <c r="B348" i="50" l="1"/>
  <c r="A349" i="50"/>
  <c r="B42" i="36"/>
  <c r="D42" i="36"/>
  <c r="C42" i="36"/>
  <c r="M296" i="20"/>
  <c r="A297" i="20"/>
  <c r="I136" i="20"/>
  <c r="B136" i="20"/>
  <c r="D137" i="23" s="1"/>
  <c r="C137" i="20"/>
  <c r="D294" i="19"/>
  <c r="C296" i="23" s="1"/>
  <c r="E295" i="19"/>
  <c r="G294" i="19"/>
  <c r="F295" i="19" s="1"/>
  <c r="C297" i="19"/>
  <c r="B297" i="19" s="1"/>
  <c r="B299" i="23" s="1"/>
  <c r="A298" i="19"/>
  <c r="E107" i="7"/>
  <c r="F107" i="7" s="1"/>
  <c r="G107" i="7" s="1"/>
  <c r="D107" i="7"/>
  <c r="A313" i="7"/>
  <c r="B312" i="7"/>
  <c r="A350" i="50" l="1"/>
  <c r="B349" i="50"/>
  <c r="E42" i="36" a="1"/>
  <c r="M297" i="20"/>
  <c r="A298" i="20"/>
  <c r="I137" i="20"/>
  <c r="J137" i="20" s="1"/>
  <c r="K137" i="20" s="1"/>
  <c r="L137" i="20" s="1"/>
  <c r="B137" i="20"/>
  <c r="D138" i="23" s="1"/>
  <c r="J136" i="20"/>
  <c r="K136" i="20" s="1"/>
  <c r="L136" i="20" s="1"/>
  <c r="G295" i="19"/>
  <c r="F296" i="19" s="1"/>
  <c r="D295" i="19"/>
  <c r="C297" i="23" s="1"/>
  <c r="E296" i="19"/>
  <c r="A299" i="19"/>
  <c r="C298" i="19"/>
  <c r="B298" i="19" s="1"/>
  <c r="B300" i="23" s="1"/>
  <c r="A314" i="7"/>
  <c r="B313" i="7"/>
  <c r="H107" i="7"/>
  <c r="C108" i="7" s="1"/>
  <c r="A351" i="50" l="1"/>
  <c r="B350" i="50"/>
  <c r="E42" i="36"/>
  <c r="F42" i="36"/>
  <c r="G42" i="36"/>
  <c r="A299" i="20"/>
  <c r="M298" i="20"/>
  <c r="H137" i="20"/>
  <c r="D296" i="19"/>
  <c r="C298" i="23" s="1"/>
  <c r="E297" i="19"/>
  <c r="G296" i="19"/>
  <c r="F297" i="19" s="1"/>
  <c r="C299" i="19"/>
  <c r="B299" i="19" s="1"/>
  <c r="B301" i="23" s="1"/>
  <c r="A300" i="19"/>
  <c r="E108" i="7"/>
  <c r="D108" i="7"/>
  <c r="A315" i="7"/>
  <c r="B314" i="7"/>
  <c r="A352" i="50" l="1"/>
  <c r="B351" i="50"/>
  <c r="H42" i="36" a="1"/>
  <c r="A300" i="20"/>
  <c r="M299" i="20"/>
  <c r="D137" i="20"/>
  <c r="E137" i="20" s="1"/>
  <c r="F137" i="20" s="1"/>
  <c r="G137" i="20" s="1"/>
  <c r="H138" i="20"/>
  <c r="G297" i="19"/>
  <c r="F298" i="19" s="1"/>
  <c r="D297" i="19"/>
  <c r="C299" i="23" s="1"/>
  <c r="E298" i="19"/>
  <c r="A301" i="19"/>
  <c r="C300" i="19"/>
  <c r="B300" i="19" s="1"/>
  <c r="B302" i="23" s="1"/>
  <c r="F108" i="7"/>
  <c r="G108" i="7" s="1"/>
  <c r="A316" i="7"/>
  <c r="B315" i="7"/>
  <c r="B352" i="50" l="1"/>
  <c r="A353" i="50"/>
  <c r="H42" i="36"/>
  <c r="J42" i="36"/>
  <c r="I42" i="36"/>
  <c r="M300" i="20"/>
  <c r="A301" i="20"/>
  <c r="D138" i="20"/>
  <c r="E138" i="20"/>
  <c r="F138" i="20" s="1"/>
  <c r="G138" i="20" s="1"/>
  <c r="C138" i="20"/>
  <c r="D298" i="19"/>
  <c r="C300" i="23" s="1"/>
  <c r="E299" i="19"/>
  <c r="G298" i="19"/>
  <c r="F299" i="19" s="1"/>
  <c r="C301" i="19"/>
  <c r="B301" i="19" s="1"/>
  <c r="B303" i="23" s="1"/>
  <c r="A302" i="19"/>
  <c r="A317" i="7"/>
  <c r="B316" i="7"/>
  <c r="H108" i="7"/>
  <c r="C109" i="7" s="1"/>
  <c r="A354" i="50" l="1"/>
  <c r="B353" i="50"/>
  <c r="K42" i="36" a="1"/>
  <c r="M301" i="20"/>
  <c r="A302" i="20"/>
  <c r="C139" i="20"/>
  <c r="I138" i="20"/>
  <c r="J138" i="20" s="1"/>
  <c r="K138" i="20" s="1"/>
  <c r="L138" i="20" s="1"/>
  <c r="B138" i="20"/>
  <c r="D139" i="23" s="1"/>
  <c r="G299" i="19"/>
  <c r="F300" i="19" s="1"/>
  <c r="D299" i="19"/>
  <c r="C301" i="23" s="1"/>
  <c r="E300" i="19"/>
  <c r="A303" i="19"/>
  <c r="C302" i="19"/>
  <c r="B302" i="19" s="1"/>
  <c r="B304" i="23" s="1"/>
  <c r="E109" i="7"/>
  <c r="F109" i="7" s="1"/>
  <c r="G109" i="7" s="1"/>
  <c r="D109" i="7"/>
  <c r="A318" i="7"/>
  <c r="B317" i="7"/>
  <c r="A355" i="50" l="1"/>
  <c r="B354" i="50"/>
  <c r="K42" i="36"/>
  <c r="L42" i="36"/>
  <c r="M42" i="36"/>
  <c r="A303" i="20"/>
  <c r="M302" i="20"/>
  <c r="H139" i="20"/>
  <c r="B139" i="20"/>
  <c r="D140" i="23" s="1"/>
  <c r="I139" i="20"/>
  <c r="J139" i="20" s="1"/>
  <c r="K139" i="20" s="1"/>
  <c r="L139" i="20" s="1"/>
  <c r="D300" i="19"/>
  <c r="C302" i="23" s="1"/>
  <c r="E301" i="19"/>
  <c r="G300" i="19"/>
  <c r="F301" i="19" s="1"/>
  <c r="C303" i="19"/>
  <c r="B303" i="19" s="1"/>
  <c r="B305" i="23" s="1"/>
  <c r="A304" i="19"/>
  <c r="A319" i="7"/>
  <c r="B318" i="7"/>
  <c r="H109" i="7"/>
  <c r="C110" i="7" s="1"/>
  <c r="A356" i="50" l="1"/>
  <c r="B355" i="50"/>
  <c r="N42" i="36" a="1"/>
  <c r="A304" i="20"/>
  <c r="M303" i="20"/>
  <c r="D139" i="20"/>
  <c r="H140" i="20"/>
  <c r="G301" i="19"/>
  <c r="F302" i="19" s="1"/>
  <c r="D301" i="19"/>
  <c r="C303" i="23" s="1"/>
  <c r="E302" i="19"/>
  <c r="A305" i="19"/>
  <c r="C304" i="19"/>
  <c r="B304" i="19" s="1"/>
  <c r="B306" i="23" s="1"/>
  <c r="D110" i="7"/>
  <c r="E110" i="7" s="1"/>
  <c r="F110" i="7" s="1"/>
  <c r="G110" i="7" s="1"/>
  <c r="B319" i="7"/>
  <c r="A320" i="7"/>
  <c r="B356" i="50" l="1"/>
  <c r="A357" i="50"/>
  <c r="N42" i="36"/>
  <c r="B43" i="36" s="1" a="1"/>
  <c r="P42" i="36"/>
  <c r="O42" i="36"/>
  <c r="M304" i="20"/>
  <c r="A305" i="20"/>
  <c r="D140" i="20"/>
  <c r="E140" i="20" s="1"/>
  <c r="F140" i="20" s="1"/>
  <c r="G140" i="20" s="1"/>
  <c r="E139" i="20"/>
  <c r="F139" i="20" s="1"/>
  <c r="G139" i="20" s="1"/>
  <c r="D302" i="19"/>
  <c r="C304" i="23" s="1"/>
  <c r="E303" i="19"/>
  <c r="G302" i="19"/>
  <c r="F303" i="19" s="1"/>
  <c r="C305" i="19"/>
  <c r="B305" i="19" s="1"/>
  <c r="B307" i="23" s="1"/>
  <c r="A306" i="19"/>
  <c r="H110" i="7"/>
  <c r="C111" i="7" s="1"/>
  <c r="A321" i="7"/>
  <c r="B320" i="7"/>
  <c r="A358" i="50" l="1"/>
  <c r="B357" i="50"/>
  <c r="D43" i="36"/>
  <c r="B43" i="36"/>
  <c r="C43" i="36"/>
  <c r="A306" i="20"/>
  <c r="M305" i="20"/>
  <c r="C140" i="20"/>
  <c r="G303" i="19"/>
  <c r="F304" i="19" s="1"/>
  <c r="D303" i="19"/>
  <c r="C305" i="23" s="1"/>
  <c r="E304" i="19"/>
  <c r="A307" i="19"/>
  <c r="C306" i="19"/>
  <c r="B306" i="19" s="1"/>
  <c r="B308" i="23" s="1"/>
  <c r="A322" i="7"/>
  <c r="B321" i="7"/>
  <c r="D111" i="7"/>
  <c r="A359" i="50" l="1"/>
  <c r="B358" i="50"/>
  <c r="E43" i="36" a="1"/>
  <c r="M306" i="20"/>
  <c r="A307" i="20"/>
  <c r="I140" i="20"/>
  <c r="J140" i="20" s="1"/>
  <c r="K140" i="20" s="1"/>
  <c r="L140" i="20" s="1"/>
  <c r="B140" i="20"/>
  <c r="D141" i="23" s="1"/>
  <c r="C141" i="20"/>
  <c r="D304" i="19"/>
  <c r="C306" i="23" s="1"/>
  <c r="E305" i="19"/>
  <c r="G304" i="19"/>
  <c r="F305" i="19" s="1"/>
  <c r="C307" i="19"/>
  <c r="B307" i="19" s="1"/>
  <c r="B309" i="23" s="1"/>
  <c r="A308" i="19"/>
  <c r="E111" i="7"/>
  <c r="F111" i="7" s="1"/>
  <c r="G111" i="7" s="1"/>
  <c r="A323" i="7"/>
  <c r="B322" i="7"/>
  <c r="A360" i="50" l="1"/>
  <c r="B359" i="50"/>
  <c r="F43" i="36"/>
  <c r="E43" i="36"/>
  <c r="G43" i="36"/>
  <c r="A308" i="20"/>
  <c r="M307" i="20"/>
  <c r="I141" i="20"/>
  <c r="J141" i="20" s="1"/>
  <c r="K141" i="20" s="1"/>
  <c r="L141" i="20" s="1"/>
  <c r="B141" i="20"/>
  <c r="D142" i="23" s="1"/>
  <c r="H141" i="20"/>
  <c r="G305" i="19"/>
  <c r="F306" i="19" s="1"/>
  <c r="D305" i="19"/>
  <c r="C307" i="23" s="1"/>
  <c r="E306" i="19"/>
  <c r="A309" i="19"/>
  <c r="C308" i="19"/>
  <c r="B308" i="19" s="1"/>
  <c r="B310" i="23" s="1"/>
  <c r="A324" i="7"/>
  <c r="B323" i="7"/>
  <c r="H111" i="7"/>
  <c r="C112" i="7" s="1"/>
  <c r="B360" i="50" l="1"/>
  <c r="A361" i="50"/>
  <c r="H43" i="36" a="1"/>
  <c r="A309" i="20"/>
  <c r="M308" i="20"/>
  <c r="D141" i="20"/>
  <c r="E141" i="20"/>
  <c r="F141" i="20" s="1"/>
  <c r="G141" i="20" s="1"/>
  <c r="H142" i="20"/>
  <c r="D306" i="19"/>
  <c r="C308" i="23" s="1"/>
  <c r="E307" i="19"/>
  <c r="G306" i="19"/>
  <c r="F307" i="19" s="1"/>
  <c r="C309" i="19"/>
  <c r="B309" i="19" s="1"/>
  <c r="B311" i="23" s="1"/>
  <c r="A310" i="19"/>
  <c r="D112" i="7"/>
  <c r="E112" i="7" s="1"/>
  <c r="A325" i="7"/>
  <c r="B324" i="7"/>
  <c r="A362" i="50" l="1"/>
  <c r="B361" i="50"/>
  <c r="H43" i="36"/>
  <c r="J43" i="36"/>
  <c r="I43" i="36"/>
  <c r="M309" i="20"/>
  <c r="A310" i="20"/>
  <c r="C142" i="20"/>
  <c r="D142" i="20"/>
  <c r="E142" i="20" s="1"/>
  <c r="F142" i="20" s="1"/>
  <c r="G142" i="20" s="1"/>
  <c r="G307" i="19"/>
  <c r="F308" i="19" s="1"/>
  <c r="D307" i="19"/>
  <c r="C309" i="23" s="1"/>
  <c r="E308" i="19"/>
  <c r="A311" i="19"/>
  <c r="C310" i="19"/>
  <c r="B310" i="19" s="1"/>
  <c r="B312" i="23" s="1"/>
  <c r="F112" i="7"/>
  <c r="G112" i="7" s="1"/>
  <c r="H112" i="7" s="1"/>
  <c r="C113" i="7" s="1"/>
  <c r="A326" i="7"/>
  <c r="B325" i="7"/>
  <c r="A363" i="50" l="1"/>
  <c r="B362" i="50"/>
  <c r="K43" i="36" a="1"/>
  <c r="M310" i="20"/>
  <c r="A311" i="20"/>
  <c r="C143" i="20"/>
  <c r="I142" i="20"/>
  <c r="J142" i="20" s="1"/>
  <c r="K142" i="20" s="1"/>
  <c r="L142" i="20" s="1"/>
  <c r="B142" i="20"/>
  <c r="D143" i="23" s="1"/>
  <c r="D308" i="19"/>
  <c r="C310" i="23" s="1"/>
  <c r="E309" i="19"/>
  <c r="G308" i="19"/>
  <c r="F309" i="19" s="1"/>
  <c r="C311" i="19"/>
  <c r="B311" i="19" s="1"/>
  <c r="B313" i="23" s="1"/>
  <c r="A312" i="19"/>
  <c r="E113" i="7"/>
  <c r="F113" i="7" s="1"/>
  <c r="G113" i="7" s="1"/>
  <c r="D113" i="7"/>
  <c r="A327" i="7"/>
  <c r="B326" i="7"/>
  <c r="A364" i="50" l="1"/>
  <c r="B363" i="50"/>
  <c r="L43" i="36"/>
  <c r="K43" i="36"/>
  <c r="M43" i="36"/>
  <c r="A312" i="20"/>
  <c r="M311" i="20"/>
  <c r="H143" i="20"/>
  <c r="B143" i="20"/>
  <c r="D144" i="23" s="1"/>
  <c r="I143" i="20"/>
  <c r="J143" i="20" s="1"/>
  <c r="K143" i="20" s="1"/>
  <c r="L143" i="20" s="1"/>
  <c r="G309" i="19"/>
  <c r="F310" i="19" s="1"/>
  <c r="D309" i="19"/>
  <c r="C311" i="23" s="1"/>
  <c r="E310" i="19"/>
  <c r="A313" i="19"/>
  <c r="C312" i="19"/>
  <c r="B312" i="19" s="1"/>
  <c r="B314" i="23" s="1"/>
  <c r="H113" i="7"/>
  <c r="C114" i="7" s="1"/>
  <c r="A328" i="7"/>
  <c r="B327" i="7"/>
  <c r="B364" i="50" l="1"/>
  <c r="A365" i="50"/>
  <c r="N43" i="36" a="1"/>
  <c r="A313" i="20"/>
  <c r="M312" i="20"/>
  <c r="D143" i="20"/>
  <c r="E143" i="20" s="1"/>
  <c r="F143" i="20" s="1"/>
  <c r="G143" i="20" s="1"/>
  <c r="H144" i="20"/>
  <c r="D310" i="19"/>
  <c r="C312" i="23" s="1"/>
  <c r="E311" i="19"/>
  <c r="G310" i="19"/>
  <c r="F311" i="19" s="1"/>
  <c r="C313" i="19"/>
  <c r="B313" i="19" s="1"/>
  <c r="B315" i="23" s="1"/>
  <c r="A314" i="19"/>
  <c r="A329" i="7"/>
  <c r="B328" i="7"/>
  <c r="D114" i="7"/>
  <c r="E114" i="7" s="1"/>
  <c r="A366" i="50" l="1"/>
  <c r="B365" i="50"/>
  <c r="P43" i="36"/>
  <c r="O43" i="36"/>
  <c r="N43" i="36"/>
  <c r="B44" i="36" s="1" a="1"/>
  <c r="M313" i="20"/>
  <c r="A314" i="20"/>
  <c r="D144" i="20"/>
  <c r="E144" i="20" s="1"/>
  <c r="F144" i="20" s="1"/>
  <c r="G144" i="20" s="1"/>
  <c r="C144" i="20"/>
  <c r="G311" i="19"/>
  <c r="F312" i="19" s="1"/>
  <c r="D311" i="19"/>
  <c r="C313" i="23" s="1"/>
  <c r="E312" i="19"/>
  <c r="A315" i="19"/>
  <c r="C314" i="19"/>
  <c r="B314" i="19" s="1"/>
  <c r="B316" i="23" s="1"/>
  <c r="F114" i="7"/>
  <c r="G114" i="7" s="1"/>
  <c r="H114" i="7"/>
  <c r="C115" i="7" s="1"/>
  <c r="B329" i="7"/>
  <c r="A330" i="7"/>
  <c r="A367" i="50" l="1"/>
  <c r="B366" i="50"/>
  <c r="D44" i="36"/>
  <c r="B44" i="36"/>
  <c r="C44" i="36"/>
  <c r="A315" i="20"/>
  <c r="M314" i="20"/>
  <c r="I144" i="20"/>
  <c r="B144" i="20"/>
  <c r="D145" i="23" s="1"/>
  <c r="C145" i="20"/>
  <c r="D312" i="19"/>
  <c r="C314" i="23" s="1"/>
  <c r="E313" i="19"/>
  <c r="G312" i="19"/>
  <c r="F313" i="19" s="1"/>
  <c r="C315" i="19"/>
  <c r="B315" i="19" s="1"/>
  <c r="B317" i="23" s="1"/>
  <c r="A316" i="19"/>
  <c r="D115" i="7"/>
  <c r="E115" i="7" s="1"/>
  <c r="A331" i="7"/>
  <c r="B330" i="7"/>
  <c r="A368" i="50" l="1"/>
  <c r="B367" i="50"/>
  <c r="E44" i="36" a="1"/>
  <c r="A316" i="20"/>
  <c r="M315" i="20"/>
  <c r="I145" i="20"/>
  <c r="J145" i="20" s="1"/>
  <c r="K145" i="20" s="1"/>
  <c r="L145" i="20" s="1"/>
  <c r="B145" i="20"/>
  <c r="D146" i="23" s="1"/>
  <c r="J144" i="20"/>
  <c r="K144" i="20" s="1"/>
  <c r="L144" i="20" s="1"/>
  <c r="G313" i="19"/>
  <c r="F314" i="19" s="1"/>
  <c r="D313" i="19"/>
  <c r="C315" i="23" s="1"/>
  <c r="E314" i="19"/>
  <c r="A317" i="19"/>
  <c r="C316" i="19"/>
  <c r="B316" i="19" s="1"/>
  <c r="B318" i="23" s="1"/>
  <c r="F115" i="7"/>
  <c r="G115" i="7" s="1"/>
  <c r="H115" i="7"/>
  <c r="C116" i="7" s="1"/>
  <c r="A332" i="7"/>
  <c r="B331" i="7"/>
  <c r="B368" i="50" l="1"/>
  <c r="A369" i="50"/>
  <c r="G44" i="36"/>
  <c r="F44" i="36"/>
  <c r="E44" i="36"/>
  <c r="A317" i="20"/>
  <c r="M316" i="20"/>
  <c r="H145" i="20"/>
  <c r="D314" i="19"/>
  <c r="C316" i="23" s="1"/>
  <c r="E315" i="19"/>
  <c r="G314" i="19"/>
  <c r="F315" i="19" s="1"/>
  <c r="C317" i="19"/>
  <c r="B317" i="19" s="1"/>
  <c r="B319" i="23" s="1"/>
  <c r="A318" i="19"/>
  <c r="D116" i="7"/>
  <c r="A333" i="7"/>
  <c r="B332" i="7"/>
  <c r="A370" i="50" l="1"/>
  <c r="B369" i="50"/>
  <c r="H44" i="36" a="1"/>
  <c r="M317" i="20"/>
  <c r="A318" i="20"/>
  <c r="D145" i="20"/>
  <c r="E145" i="20"/>
  <c r="F145" i="20" s="1"/>
  <c r="G145" i="20" s="1"/>
  <c r="H146" i="20"/>
  <c r="G315" i="19"/>
  <c r="F316" i="19" s="1"/>
  <c r="E316" i="19"/>
  <c r="D315" i="19"/>
  <c r="C317" i="23" s="1"/>
  <c r="A319" i="19"/>
  <c r="C318" i="19"/>
  <c r="B318" i="19" s="1"/>
  <c r="B320" i="23" s="1"/>
  <c r="E116" i="7"/>
  <c r="F116" i="7" s="1"/>
  <c r="G116" i="7" s="1"/>
  <c r="A334" i="7"/>
  <c r="B333" i="7"/>
  <c r="A371" i="50" l="1"/>
  <c r="B370" i="50"/>
  <c r="J44" i="36"/>
  <c r="H44" i="36"/>
  <c r="I44" i="36"/>
  <c r="M318" i="20"/>
  <c r="A319" i="20"/>
  <c r="D146" i="20"/>
  <c r="E146" i="20" s="1"/>
  <c r="F146" i="20" s="1"/>
  <c r="G146" i="20" s="1"/>
  <c r="C146" i="20"/>
  <c r="D316" i="19"/>
  <c r="C318" i="23" s="1"/>
  <c r="E317" i="19"/>
  <c r="G316" i="19"/>
  <c r="F317" i="19" s="1"/>
  <c r="C319" i="19"/>
  <c r="B319" i="19" s="1"/>
  <c r="B321" i="23" s="1"/>
  <c r="A320" i="19"/>
  <c r="A335" i="7"/>
  <c r="B334" i="7"/>
  <c r="H116" i="7"/>
  <c r="C117" i="7" s="1"/>
  <c r="A372" i="50" l="1"/>
  <c r="B371" i="50"/>
  <c r="K44" i="36" a="1"/>
  <c r="A320" i="20"/>
  <c r="M319" i="20"/>
  <c r="C147" i="20"/>
  <c r="I146" i="20"/>
  <c r="B146" i="20"/>
  <c r="D147" i="23" s="1"/>
  <c r="G317" i="19"/>
  <c r="F318" i="19" s="1"/>
  <c r="D317" i="19"/>
  <c r="C319" i="23" s="1"/>
  <c r="E318" i="19"/>
  <c r="A321" i="19"/>
  <c r="C320" i="19"/>
  <c r="B320" i="19" s="1"/>
  <c r="B322" i="23" s="1"/>
  <c r="E117" i="7"/>
  <c r="F117" i="7" s="1"/>
  <c r="G117" i="7" s="1"/>
  <c r="D117" i="7"/>
  <c r="B335" i="7"/>
  <c r="A336" i="7"/>
  <c r="B372" i="50" l="1"/>
  <c r="A373" i="50"/>
  <c r="M44" i="36"/>
  <c r="L44" i="36"/>
  <c r="K44" i="36"/>
  <c r="A321" i="20"/>
  <c r="M320" i="20"/>
  <c r="B147" i="20"/>
  <c r="D148" i="23" s="1"/>
  <c r="I147" i="20"/>
  <c r="J147" i="20" s="1"/>
  <c r="K147" i="20" s="1"/>
  <c r="L147" i="20" s="1"/>
  <c r="J146" i="20"/>
  <c r="K146" i="20" s="1"/>
  <c r="L146" i="20" s="1"/>
  <c r="C321" i="19"/>
  <c r="B321" i="19" s="1"/>
  <c r="B323" i="23" s="1"/>
  <c r="A322" i="19"/>
  <c r="D318" i="19"/>
  <c r="C320" i="23" s="1"/>
  <c r="E319" i="19"/>
  <c r="G318" i="19"/>
  <c r="F319" i="19" s="1"/>
  <c r="H117" i="7"/>
  <c r="C118" i="7" s="1"/>
  <c r="A337" i="7"/>
  <c r="B336" i="7"/>
  <c r="A374" i="50" l="1"/>
  <c r="B373" i="50"/>
  <c r="N44" i="36" a="1"/>
  <c r="M321" i="20"/>
  <c r="A322" i="20"/>
  <c r="H147" i="20"/>
  <c r="G319" i="19"/>
  <c r="F320" i="19" s="1"/>
  <c r="D319" i="19"/>
  <c r="C321" i="23" s="1"/>
  <c r="E320" i="19"/>
  <c r="A323" i="19"/>
  <c r="C322" i="19"/>
  <c r="B322" i="19" s="1"/>
  <c r="B324" i="23" s="1"/>
  <c r="B337" i="7"/>
  <c r="A338" i="7"/>
  <c r="E118" i="7"/>
  <c r="D118" i="7"/>
  <c r="A375" i="50" l="1"/>
  <c r="B374" i="50"/>
  <c r="P44" i="36"/>
  <c r="O44" i="36"/>
  <c r="N44" i="36"/>
  <c r="B45" i="36" s="1" a="1"/>
  <c r="M322" i="20"/>
  <c r="A323" i="20"/>
  <c r="D147" i="20"/>
  <c r="E147" i="20"/>
  <c r="F147" i="20" s="1"/>
  <c r="G147" i="20" s="1"/>
  <c r="H148" i="20"/>
  <c r="D320" i="19"/>
  <c r="C322" i="23" s="1"/>
  <c r="E321" i="19"/>
  <c r="G320" i="19"/>
  <c r="F321" i="19" s="1"/>
  <c r="C323" i="19"/>
  <c r="B323" i="19" s="1"/>
  <c r="B325" i="23" s="1"/>
  <c r="A324" i="19"/>
  <c r="A339" i="7"/>
  <c r="B338" i="7"/>
  <c r="F118" i="7"/>
  <c r="G118" i="7" s="1"/>
  <c r="A376" i="50" l="1"/>
  <c r="B375" i="50"/>
  <c r="C45" i="36"/>
  <c r="D45" i="36"/>
  <c r="B45" i="36"/>
  <c r="A324" i="20"/>
  <c r="M323" i="20"/>
  <c r="D148" i="20"/>
  <c r="E148" i="20" s="1"/>
  <c r="F148" i="20" s="1"/>
  <c r="G148" i="20" s="1"/>
  <c r="C148" i="20"/>
  <c r="G321" i="19"/>
  <c r="F322" i="19" s="1"/>
  <c r="D321" i="19"/>
  <c r="C323" i="23" s="1"/>
  <c r="E322" i="19"/>
  <c r="A325" i="19"/>
  <c r="C324" i="19"/>
  <c r="B324" i="19" s="1"/>
  <c r="B326" i="23" s="1"/>
  <c r="A340" i="7"/>
  <c r="B339" i="7"/>
  <c r="H118" i="7"/>
  <c r="C119" i="7" s="1"/>
  <c r="B376" i="50" l="1"/>
  <c r="A377" i="50"/>
  <c r="E45" i="36" a="1"/>
  <c r="A325" i="20"/>
  <c r="M324" i="20"/>
  <c r="I148" i="20"/>
  <c r="J148" i="20" s="1"/>
  <c r="K148" i="20" s="1"/>
  <c r="L148" i="20" s="1"/>
  <c r="B148" i="20"/>
  <c r="D149" i="23" s="1"/>
  <c r="C149" i="20"/>
  <c r="D322" i="19"/>
  <c r="C324" i="23" s="1"/>
  <c r="E323" i="19"/>
  <c r="G322" i="19"/>
  <c r="F323" i="19" s="1"/>
  <c r="C325" i="19"/>
  <c r="B325" i="19" s="1"/>
  <c r="B327" i="23" s="1"/>
  <c r="A326" i="19"/>
  <c r="E119" i="7"/>
  <c r="F119" i="7" s="1"/>
  <c r="G119" i="7" s="1"/>
  <c r="D119" i="7"/>
  <c r="A341" i="7"/>
  <c r="B340" i="7"/>
  <c r="A378" i="50" l="1"/>
  <c r="B377" i="50"/>
  <c r="F45" i="36"/>
  <c r="G45" i="36"/>
  <c r="E45" i="36"/>
  <c r="M325" i="20"/>
  <c r="A326" i="20"/>
  <c r="I149" i="20"/>
  <c r="J149" i="20" s="1"/>
  <c r="K149" i="20" s="1"/>
  <c r="L149" i="20" s="1"/>
  <c r="B149" i="20"/>
  <c r="D150" i="23" s="1"/>
  <c r="H149" i="20"/>
  <c r="G323" i="19"/>
  <c r="F324" i="19" s="1"/>
  <c r="D323" i="19"/>
  <c r="C325" i="23" s="1"/>
  <c r="E324" i="19"/>
  <c r="A327" i="19"/>
  <c r="C326" i="19"/>
  <c r="B326" i="19" s="1"/>
  <c r="B328" i="23" s="1"/>
  <c r="A342" i="7"/>
  <c r="B341" i="7"/>
  <c r="H119" i="7"/>
  <c r="C120" i="7" s="1"/>
  <c r="A379" i="50" l="1"/>
  <c r="B378" i="50"/>
  <c r="H45" i="36" a="1"/>
  <c r="A327" i="20"/>
  <c r="M326" i="20"/>
  <c r="D149" i="20"/>
  <c r="E149" i="20"/>
  <c r="F149" i="20" s="1"/>
  <c r="G149" i="20" s="1"/>
  <c r="H150" i="20"/>
  <c r="D324" i="19"/>
  <c r="C326" i="23" s="1"/>
  <c r="E325" i="19"/>
  <c r="G324" i="19"/>
  <c r="F325" i="19" s="1"/>
  <c r="C327" i="19"/>
  <c r="B327" i="19" s="1"/>
  <c r="B329" i="23" s="1"/>
  <c r="A328" i="19"/>
  <c r="E120" i="7"/>
  <c r="D120" i="7"/>
  <c r="A343" i="7"/>
  <c r="B342" i="7"/>
  <c r="A380" i="50" l="1"/>
  <c r="B379" i="50"/>
  <c r="I45" i="36"/>
  <c r="H45" i="36"/>
  <c r="J45" i="36"/>
  <c r="A328" i="20"/>
  <c r="M327" i="20"/>
  <c r="D150" i="20"/>
  <c r="E150" i="20"/>
  <c r="F150" i="20" s="1"/>
  <c r="G150" i="20" s="1"/>
  <c r="C150" i="20"/>
  <c r="G325" i="19"/>
  <c r="F326" i="19" s="1"/>
  <c r="D325" i="19"/>
  <c r="C327" i="23" s="1"/>
  <c r="E326" i="19"/>
  <c r="A329" i="19"/>
  <c r="C328" i="19"/>
  <c r="B328" i="19" s="1"/>
  <c r="B330" i="23" s="1"/>
  <c r="F120" i="7"/>
  <c r="G120" i="7" s="1"/>
  <c r="H120" i="7" s="1"/>
  <c r="C121" i="7" s="1"/>
  <c r="A344" i="7"/>
  <c r="B343" i="7"/>
  <c r="B380" i="50" l="1"/>
  <c r="A381" i="50"/>
  <c r="K45" i="36" a="1"/>
  <c r="A329" i="20"/>
  <c r="M328" i="20"/>
  <c r="C151" i="20"/>
  <c r="I150" i="20"/>
  <c r="J150" i="20" s="1"/>
  <c r="K150" i="20" s="1"/>
  <c r="L150" i="20" s="1"/>
  <c r="B150" i="20"/>
  <c r="D151" i="23" s="1"/>
  <c r="D326" i="19"/>
  <c r="C328" i="23" s="1"/>
  <c r="E327" i="19"/>
  <c r="G326" i="19"/>
  <c r="F327" i="19" s="1"/>
  <c r="C329" i="19"/>
  <c r="B329" i="19" s="1"/>
  <c r="B331" i="23" s="1"/>
  <c r="A330" i="19"/>
  <c r="E121" i="7"/>
  <c r="F121" i="7" s="1"/>
  <c r="G121" i="7" s="1"/>
  <c r="D121" i="7"/>
  <c r="A345" i="7"/>
  <c r="B344" i="7"/>
  <c r="A382" i="50" l="1"/>
  <c r="B381" i="50"/>
  <c r="L45" i="36"/>
  <c r="M45" i="36"/>
  <c r="K45" i="36"/>
  <c r="M329" i="20"/>
  <c r="A330" i="20"/>
  <c r="H151" i="20"/>
  <c r="B151" i="20"/>
  <c r="D152" i="23" s="1"/>
  <c r="I151" i="20"/>
  <c r="J151" i="20" s="1"/>
  <c r="K151" i="20" s="1"/>
  <c r="L151" i="20" s="1"/>
  <c r="G327" i="19"/>
  <c r="F328" i="19" s="1"/>
  <c r="D327" i="19"/>
  <c r="C329" i="23" s="1"/>
  <c r="E328" i="19"/>
  <c r="A331" i="19"/>
  <c r="C330" i="19"/>
  <c r="B330" i="19" s="1"/>
  <c r="B332" i="23" s="1"/>
  <c r="A346" i="7"/>
  <c r="B345" i="7"/>
  <c r="H121" i="7"/>
  <c r="C122" i="7" s="1"/>
  <c r="A383" i="50" l="1"/>
  <c r="B382" i="50"/>
  <c r="N45" i="36" a="1"/>
  <c r="M330" i="20"/>
  <c r="A331" i="20"/>
  <c r="D151" i="20"/>
  <c r="E151" i="20" s="1"/>
  <c r="F151" i="20" s="1"/>
  <c r="G151" i="20" s="1"/>
  <c r="H152" i="20"/>
  <c r="D328" i="19"/>
  <c r="C330" i="23" s="1"/>
  <c r="E329" i="19"/>
  <c r="G328" i="19"/>
  <c r="F329" i="19" s="1"/>
  <c r="C331" i="19"/>
  <c r="B331" i="19" s="1"/>
  <c r="B333" i="23" s="1"/>
  <c r="A332" i="19"/>
  <c r="E122" i="7"/>
  <c r="D122" i="7"/>
  <c r="A347" i="7"/>
  <c r="B346" i="7"/>
  <c r="A384" i="50" l="1"/>
  <c r="B383" i="50"/>
  <c r="O45" i="36"/>
  <c r="N45" i="36"/>
  <c r="B46" i="36" s="1" a="1"/>
  <c r="P45" i="36"/>
  <c r="A332" i="20"/>
  <c r="M331" i="20"/>
  <c r="D152" i="20"/>
  <c r="E152" i="20" s="1"/>
  <c r="F152" i="20" s="1"/>
  <c r="G152" i="20" s="1"/>
  <c r="C152" i="20"/>
  <c r="G329" i="19"/>
  <c r="F330" i="19" s="1"/>
  <c r="D329" i="19"/>
  <c r="C331" i="23" s="1"/>
  <c r="E330" i="19"/>
  <c r="A333" i="19"/>
  <c r="C332" i="19"/>
  <c r="B332" i="19" s="1"/>
  <c r="B334" i="23" s="1"/>
  <c r="F122" i="7"/>
  <c r="G122" i="7" s="1"/>
  <c r="A348" i="7"/>
  <c r="B347" i="7"/>
  <c r="B384" i="50" l="1"/>
  <c r="A385" i="50"/>
  <c r="B46" i="36"/>
  <c r="C46" i="36"/>
  <c r="D46" i="36"/>
  <c r="A333" i="20"/>
  <c r="M332" i="20"/>
  <c r="I152" i="20"/>
  <c r="B152" i="20"/>
  <c r="D153" i="23" s="1"/>
  <c r="C153" i="20"/>
  <c r="D330" i="19"/>
  <c r="C332" i="23" s="1"/>
  <c r="E331" i="19"/>
  <c r="G330" i="19"/>
  <c r="F331" i="19" s="1"/>
  <c r="C333" i="19"/>
  <c r="B333" i="19" s="1"/>
  <c r="B335" i="23" s="1"/>
  <c r="A334" i="19"/>
  <c r="A349" i="7"/>
  <c r="B348" i="7"/>
  <c r="H122" i="7"/>
  <c r="C123" i="7" s="1"/>
  <c r="A386" i="50" l="1"/>
  <c r="B385" i="50"/>
  <c r="E46" i="36" a="1"/>
  <c r="M333" i="20"/>
  <c r="A334" i="20"/>
  <c r="I153" i="20"/>
  <c r="J153" i="20" s="1"/>
  <c r="K153" i="20" s="1"/>
  <c r="L153" i="20" s="1"/>
  <c r="B153" i="20"/>
  <c r="D154" i="23" s="1"/>
  <c r="J152" i="20"/>
  <c r="K152" i="20" s="1"/>
  <c r="L152" i="20" s="1"/>
  <c r="G331" i="19"/>
  <c r="F332" i="19" s="1"/>
  <c r="E332" i="19"/>
  <c r="D331" i="19"/>
  <c r="C333" i="23" s="1"/>
  <c r="A335" i="19"/>
  <c r="C334" i="19"/>
  <c r="B334" i="19" s="1"/>
  <c r="B336" i="23" s="1"/>
  <c r="E123" i="7"/>
  <c r="F123" i="7" s="1"/>
  <c r="G123" i="7" s="1"/>
  <c r="D123" i="7"/>
  <c r="A350" i="7"/>
  <c r="B349" i="7"/>
  <c r="A387" i="50" l="1"/>
  <c r="B386" i="50"/>
  <c r="E46" i="36"/>
  <c r="G46" i="36"/>
  <c r="F46" i="36"/>
  <c r="A335" i="20"/>
  <c r="M334" i="20"/>
  <c r="H153" i="20"/>
  <c r="D332" i="19"/>
  <c r="C334" i="23" s="1"/>
  <c r="E333" i="19"/>
  <c r="G332" i="19"/>
  <c r="F333" i="19" s="1"/>
  <c r="C335" i="19"/>
  <c r="B335" i="19" s="1"/>
  <c r="B337" i="23" s="1"/>
  <c r="A336" i="19"/>
  <c r="A351" i="7"/>
  <c r="B350" i="7"/>
  <c r="H123" i="7"/>
  <c r="C124" i="7" s="1"/>
  <c r="A388" i="50" l="1"/>
  <c r="B387" i="50"/>
  <c r="H46" i="36" a="1"/>
  <c r="A336" i="20"/>
  <c r="M335" i="20"/>
  <c r="D153" i="20"/>
  <c r="E153" i="20"/>
  <c r="F153" i="20" s="1"/>
  <c r="G153" i="20" s="1"/>
  <c r="H154" i="20"/>
  <c r="G333" i="19"/>
  <c r="F334" i="19" s="1"/>
  <c r="D333" i="19"/>
  <c r="C335" i="23" s="1"/>
  <c r="E334" i="19"/>
  <c r="A337" i="19"/>
  <c r="C336" i="19"/>
  <c r="B336" i="19" s="1"/>
  <c r="B338" i="23" s="1"/>
  <c r="E124" i="7"/>
  <c r="D124" i="7"/>
  <c r="A352" i="7"/>
  <c r="B351" i="7"/>
  <c r="B388" i="50" l="1"/>
  <c r="A389" i="50"/>
  <c r="H46" i="36"/>
  <c r="I46" i="36"/>
  <c r="J46" i="36"/>
  <c r="M336" i="20"/>
  <c r="A337" i="20"/>
  <c r="C154" i="20"/>
  <c r="D154" i="20"/>
  <c r="E154" i="20" s="1"/>
  <c r="F154" i="20" s="1"/>
  <c r="G154" i="20" s="1"/>
  <c r="D334" i="19"/>
  <c r="C336" i="23" s="1"/>
  <c r="E335" i="19"/>
  <c r="G334" i="19"/>
  <c r="F335" i="19" s="1"/>
  <c r="C337" i="19"/>
  <c r="B337" i="19" s="1"/>
  <c r="B339" i="23" s="1"/>
  <c r="A338" i="19"/>
  <c r="F124" i="7"/>
  <c r="G124" i="7" s="1"/>
  <c r="A353" i="7"/>
  <c r="B352" i="7"/>
  <c r="A390" i="50" l="1"/>
  <c r="B389" i="50"/>
  <c r="K46" i="36" a="1"/>
  <c r="M337" i="20"/>
  <c r="A338" i="20"/>
  <c r="C155" i="20"/>
  <c r="I154" i="20"/>
  <c r="J154" i="20" s="1"/>
  <c r="K154" i="20" s="1"/>
  <c r="L154" i="20" s="1"/>
  <c r="B154" i="20"/>
  <c r="D155" i="23" s="1"/>
  <c r="G335" i="19"/>
  <c r="F336" i="19" s="1"/>
  <c r="D335" i="19"/>
  <c r="C337" i="23" s="1"/>
  <c r="E336" i="19"/>
  <c r="A339" i="19"/>
  <c r="C338" i="19"/>
  <c r="B338" i="19" s="1"/>
  <c r="B340" i="23" s="1"/>
  <c r="B353" i="7"/>
  <c r="A354" i="7"/>
  <c r="H124" i="7"/>
  <c r="C125" i="7" s="1"/>
  <c r="A391" i="50" l="1"/>
  <c r="B390" i="50"/>
  <c r="K46" i="36"/>
  <c r="M46" i="36"/>
  <c r="L46" i="36"/>
  <c r="M338" i="20"/>
  <c r="A339" i="20"/>
  <c r="H155" i="20"/>
  <c r="B155" i="20"/>
  <c r="D156" i="23" s="1"/>
  <c r="I155" i="20"/>
  <c r="J155" i="20" s="1"/>
  <c r="K155" i="20" s="1"/>
  <c r="L155" i="20" s="1"/>
  <c r="D336" i="19"/>
  <c r="C338" i="23" s="1"/>
  <c r="E337" i="19"/>
  <c r="G336" i="19"/>
  <c r="F337" i="19" s="1"/>
  <c r="C339" i="19"/>
  <c r="B339" i="19" s="1"/>
  <c r="B341" i="23" s="1"/>
  <c r="A340" i="19"/>
  <c r="A355" i="7"/>
  <c r="B354" i="7"/>
  <c r="D125" i="7"/>
  <c r="E125" i="7" s="1"/>
  <c r="A392" i="50" l="1"/>
  <c r="B391" i="50"/>
  <c r="N46" i="36" a="1"/>
  <c r="A340" i="20"/>
  <c r="M339" i="20"/>
  <c r="D155" i="20"/>
  <c r="E155" i="20"/>
  <c r="F155" i="20" s="1"/>
  <c r="G155" i="20" s="1"/>
  <c r="H156" i="20"/>
  <c r="G337" i="19"/>
  <c r="F338" i="19" s="1"/>
  <c r="D337" i="19"/>
  <c r="C339" i="23" s="1"/>
  <c r="E338" i="19"/>
  <c r="A341" i="19"/>
  <c r="C340" i="19"/>
  <c r="B340" i="19" s="1"/>
  <c r="B342" i="23" s="1"/>
  <c r="F125" i="7"/>
  <c r="G125" i="7" s="1"/>
  <c r="H125" i="7" s="1"/>
  <c r="C126" i="7" s="1"/>
  <c r="A356" i="7"/>
  <c r="B355" i="7"/>
  <c r="B392" i="50" l="1"/>
  <c r="A393" i="50"/>
  <c r="P46" i="36"/>
  <c r="O46" i="36"/>
  <c r="N46" i="36"/>
  <c r="B47" i="36" s="1" a="1"/>
  <c r="A341" i="20"/>
  <c r="M340" i="20"/>
  <c r="C156" i="20"/>
  <c r="D156" i="20"/>
  <c r="E156" i="20" s="1"/>
  <c r="F156" i="20" s="1"/>
  <c r="G156" i="20" s="1"/>
  <c r="D338" i="19"/>
  <c r="C340" i="23" s="1"/>
  <c r="E339" i="19"/>
  <c r="G338" i="19"/>
  <c r="F339" i="19" s="1"/>
  <c r="C341" i="19"/>
  <c r="B341" i="19" s="1"/>
  <c r="B343" i="23" s="1"/>
  <c r="A342" i="19"/>
  <c r="E126" i="7"/>
  <c r="D126" i="7"/>
  <c r="A357" i="7"/>
  <c r="B356" i="7"/>
  <c r="A394" i="50" l="1"/>
  <c r="B393" i="50"/>
  <c r="C47" i="36"/>
  <c r="B47" i="36"/>
  <c r="D47" i="36"/>
  <c r="A342" i="20"/>
  <c r="M341" i="20"/>
  <c r="I156" i="20"/>
  <c r="B156" i="20"/>
  <c r="D157" i="23" s="1"/>
  <c r="C157" i="20"/>
  <c r="G339" i="19"/>
  <c r="F340" i="19" s="1"/>
  <c r="D339" i="19"/>
  <c r="C341" i="23" s="1"/>
  <c r="E340" i="19"/>
  <c r="A343" i="19"/>
  <c r="C342" i="19"/>
  <c r="B342" i="19" s="1"/>
  <c r="B344" i="23" s="1"/>
  <c r="F126" i="7"/>
  <c r="G126" i="7" s="1"/>
  <c r="A358" i="7"/>
  <c r="B357" i="7"/>
  <c r="A395" i="50" l="1"/>
  <c r="B394" i="50"/>
  <c r="E47" i="36" a="1"/>
  <c r="M342" i="20"/>
  <c r="A343" i="20"/>
  <c r="I157" i="20"/>
  <c r="J157" i="20" s="1"/>
  <c r="K157" i="20" s="1"/>
  <c r="L157" i="20" s="1"/>
  <c r="B157" i="20"/>
  <c r="D158" i="23" s="1"/>
  <c r="J156" i="20"/>
  <c r="K156" i="20" s="1"/>
  <c r="L156" i="20" s="1"/>
  <c r="D340" i="19"/>
  <c r="C342" i="23" s="1"/>
  <c r="E341" i="19"/>
  <c r="G340" i="19"/>
  <c r="F341" i="19" s="1"/>
  <c r="C343" i="19"/>
  <c r="B343" i="19" s="1"/>
  <c r="B345" i="23" s="1"/>
  <c r="A344" i="19"/>
  <c r="A359" i="7"/>
  <c r="B358" i="7"/>
  <c r="H126" i="7"/>
  <c r="C127" i="7" s="1"/>
  <c r="A396" i="50" l="1"/>
  <c r="B395" i="50"/>
  <c r="F47" i="36"/>
  <c r="G47" i="36"/>
  <c r="E47" i="36"/>
  <c r="M343" i="20"/>
  <c r="A344" i="20"/>
  <c r="H157" i="20"/>
  <c r="G341" i="19"/>
  <c r="F342" i="19" s="1"/>
  <c r="D341" i="19"/>
  <c r="C343" i="23" s="1"/>
  <c r="E342" i="19"/>
  <c r="A345" i="19"/>
  <c r="C344" i="19"/>
  <c r="B344" i="19" s="1"/>
  <c r="B346" i="23" s="1"/>
  <c r="E127" i="7"/>
  <c r="F127" i="7" s="1"/>
  <c r="G127" i="7" s="1"/>
  <c r="D127" i="7"/>
  <c r="B359" i="7"/>
  <c r="A360" i="7"/>
  <c r="B396" i="50" l="1"/>
  <c r="A397" i="50"/>
  <c r="H47" i="36" a="1"/>
  <c r="A345" i="20"/>
  <c r="M344" i="20"/>
  <c r="D157" i="20"/>
  <c r="E157" i="20"/>
  <c r="F157" i="20" s="1"/>
  <c r="G157" i="20" s="1"/>
  <c r="H158" i="20"/>
  <c r="D342" i="19"/>
  <c r="C344" i="23" s="1"/>
  <c r="E343" i="19"/>
  <c r="G342" i="19"/>
  <c r="F343" i="19" s="1"/>
  <c r="C345" i="19"/>
  <c r="B345" i="19" s="1"/>
  <c r="B347" i="23" s="1"/>
  <c r="A346" i="19"/>
  <c r="H127" i="7"/>
  <c r="C128" i="7" s="1"/>
  <c r="A361" i="7"/>
  <c r="B360" i="7"/>
  <c r="A398" i="50" l="1"/>
  <c r="B397" i="50"/>
  <c r="I47" i="36"/>
  <c r="H47" i="36"/>
  <c r="J47" i="36"/>
  <c r="M345" i="20"/>
  <c r="A346" i="20"/>
  <c r="C158" i="20"/>
  <c r="D158" i="20"/>
  <c r="E158" i="20" s="1"/>
  <c r="F158" i="20" s="1"/>
  <c r="G158" i="20" s="1"/>
  <c r="G343" i="19"/>
  <c r="F344" i="19" s="1"/>
  <c r="E344" i="19"/>
  <c r="D343" i="19"/>
  <c r="C345" i="23" s="1"/>
  <c r="A347" i="19"/>
  <c r="C346" i="19"/>
  <c r="B346" i="19" s="1"/>
  <c r="B348" i="23" s="1"/>
  <c r="A362" i="7"/>
  <c r="B361" i="7"/>
  <c r="E128" i="7"/>
  <c r="F128" i="7" s="1"/>
  <c r="G128" i="7" s="1"/>
  <c r="D128" i="7"/>
  <c r="A399" i="50" l="1"/>
  <c r="B398" i="50"/>
  <c r="K47" i="36" a="1"/>
  <c r="A347" i="20"/>
  <c r="M346" i="20"/>
  <c r="C159" i="20"/>
  <c r="I158" i="20"/>
  <c r="B158" i="20"/>
  <c r="D159" i="23" s="1"/>
  <c r="D344" i="19"/>
  <c r="C346" i="23" s="1"/>
  <c r="E345" i="19"/>
  <c r="G344" i="19"/>
  <c r="F345" i="19" s="1"/>
  <c r="C347" i="19"/>
  <c r="B347" i="19" s="1"/>
  <c r="B349" i="23" s="1"/>
  <c r="A348" i="19"/>
  <c r="H128" i="7"/>
  <c r="C129" i="7" s="1"/>
  <c r="A363" i="7"/>
  <c r="B362" i="7"/>
  <c r="A400" i="50" l="1"/>
  <c r="B399" i="50"/>
  <c r="L47" i="36"/>
  <c r="M47" i="36"/>
  <c r="K47" i="36"/>
  <c r="M347" i="20"/>
  <c r="A348" i="20"/>
  <c r="B159" i="20"/>
  <c r="D160" i="23" s="1"/>
  <c r="I159" i="20"/>
  <c r="J159" i="20" s="1"/>
  <c r="K159" i="20" s="1"/>
  <c r="L159" i="20" s="1"/>
  <c r="J158" i="20"/>
  <c r="K158" i="20" s="1"/>
  <c r="L158" i="20" s="1"/>
  <c r="G345" i="19"/>
  <c r="F346" i="19" s="1"/>
  <c r="D345" i="19"/>
  <c r="C347" i="23" s="1"/>
  <c r="E346" i="19"/>
  <c r="A349" i="19"/>
  <c r="C348" i="19"/>
  <c r="B348" i="19" s="1"/>
  <c r="B350" i="23" s="1"/>
  <c r="A364" i="7"/>
  <c r="B363" i="7"/>
  <c r="D129" i="7"/>
  <c r="E129" i="7" s="1"/>
  <c r="B400" i="50" l="1"/>
  <c r="A401" i="50"/>
  <c r="N47" i="36" a="1"/>
  <c r="A349" i="20"/>
  <c r="M348" i="20"/>
  <c r="H159" i="20"/>
  <c r="D346" i="19"/>
  <c r="C348" i="23" s="1"/>
  <c r="E347" i="19"/>
  <c r="G346" i="19"/>
  <c r="F347" i="19" s="1"/>
  <c r="C349" i="19"/>
  <c r="B349" i="19" s="1"/>
  <c r="B351" i="23" s="1"/>
  <c r="A350" i="19"/>
  <c r="F129" i="7"/>
  <c r="G129" i="7" s="1"/>
  <c r="A365" i="7"/>
  <c r="B364" i="7"/>
  <c r="A402" i="50" l="1"/>
  <c r="B401" i="50"/>
  <c r="O47" i="36"/>
  <c r="P47" i="36"/>
  <c r="N47" i="36"/>
  <c r="B48" i="36" s="1" a="1"/>
  <c r="M349" i="20"/>
  <c r="A350" i="20"/>
  <c r="D159" i="20"/>
  <c r="E159" i="20" s="1"/>
  <c r="F159" i="20" s="1"/>
  <c r="G159" i="20" s="1"/>
  <c r="H160" i="20"/>
  <c r="A351" i="19"/>
  <c r="C350" i="19"/>
  <c r="B350" i="19" s="1"/>
  <c r="B352" i="23" s="1"/>
  <c r="G347" i="19"/>
  <c r="F348" i="19" s="1"/>
  <c r="E348" i="19"/>
  <c r="D347" i="19"/>
  <c r="C349" i="23" s="1"/>
  <c r="A366" i="7"/>
  <c r="B365" i="7"/>
  <c r="H129" i="7"/>
  <c r="C130" i="7" s="1"/>
  <c r="A403" i="50" l="1"/>
  <c r="B402" i="50"/>
  <c r="B48" i="36"/>
  <c r="C48" i="36"/>
  <c r="D48" i="36"/>
  <c r="M350" i="20"/>
  <c r="A351" i="20"/>
  <c r="C160" i="20"/>
  <c r="D160" i="20"/>
  <c r="E160" i="20" s="1"/>
  <c r="F160" i="20" s="1"/>
  <c r="G160" i="20" s="1"/>
  <c r="C351" i="19"/>
  <c r="B351" i="19" s="1"/>
  <c r="B353" i="23" s="1"/>
  <c r="A352" i="19"/>
  <c r="D348" i="19"/>
  <c r="C350" i="23" s="1"/>
  <c r="E349" i="19"/>
  <c r="G348" i="19"/>
  <c r="F349" i="19" s="1"/>
  <c r="E130" i="7"/>
  <c r="D130" i="7"/>
  <c r="A367" i="7"/>
  <c r="B366" i="7"/>
  <c r="A404" i="50" l="1"/>
  <c r="B403" i="50"/>
  <c r="E48" i="36" a="1"/>
  <c r="M351" i="20"/>
  <c r="A352" i="20"/>
  <c r="I160" i="20"/>
  <c r="J160" i="20" s="1"/>
  <c r="K160" i="20" s="1"/>
  <c r="L160" i="20" s="1"/>
  <c r="B160" i="20"/>
  <c r="D161" i="23" s="1"/>
  <c r="C161" i="20"/>
  <c r="A353" i="19"/>
  <c r="C352" i="19"/>
  <c r="B352" i="19" s="1"/>
  <c r="B354" i="23" s="1"/>
  <c r="G349" i="19"/>
  <c r="F350" i="19" s="1"/>
  <c r="D349" i="19"/>
  <c r="C351" i="23" s="1"/>
  <c r="E350" i="19"/>
  <c r="F130" i="7"/>
  <c r="G130" i="7" s="1"/>
  <c r="H130" i="7" s="1"/>
  <c r="C131" i="7" s="1"/>
  <c r="A368" i="7"/>
  <c r="B367" i="7"/>
  <c r="B404" i="50" l="1"/>
  <c r="A405" i="50"/>
  <c r="E48" i="36"/>
  <c r="G48" i="36"/>
  <c r="F48" i="36"/>
  <c r="A353" i="20"/>
  <c r="M352" i="20"/>
  <c r="I161" i="20"/>
  <c r="J161" i="20" s="1"/>
  <c r="K161" i="20" s="1"/>
  <c r="L161" i="20" s="1"/>
  <c r="B161" i="20"/>
  <c r="D162" i="23" s="1"/>
  <c r="H161" i="20"/>
  <c r="D350" i="19"/>
  <c r="C352" i="23" s="1"/>
  <c r="E351" i="19"/>
  <c r="G350" i="19"/>
  <c r="F351" i="19" s="1"/>
  <c r="C353" i="19"/>
  <c r="B353" i="19" s="1"/>
  <c r="B355" i="23" s="1"/>
  <c r="A354" i="19"/>
  <c r="E131" i="7"/>
  <c r="F131" i="7" s="1"/>
  <c r="G131" i="7" s="1"/>
  <c r="D131" i="7"/>
  <c r="A369" i="7"/>
  <c r="B368" i="7"/>
  <c r="A406" i="50" l="1"/>
  <c r="B405" i="50"/>
  <c r="H48" i="36" a="1"/>
  <c r="M353" i="20"/>
  <c r="A354" i="20"/>
  <c r="D161" i="20"/>
  <c r="E161" i="20"/>
  <c r="F161" i="20" s="1"/>
  <c r="G161" i="20" s="1"/>
  <c r="H162" i="20"/>
  <c r="G351" i="19"/>
  <c r="F352" i="19" s="1"/>
  <c r="D351" i="19"/>
  <c r="C353" i="23" s="1"/>
  <c r="E352" i="19"/>
  <c r="A355" i="19"/>
  <c r="C354" i="19"/>
  <c r="B354" i="19" s="1"/>
  <c r="B356" i="23" s="1"/>
  <c r="H131" i="7"/>
  <c r="C132" i="7" s="1"/>
  <c r="B369" i="7"/>
  <c r="A370" i="7"/>
  <c r="A407" i="50" l="1"/>
  <c r="B406" i="50"/>
  <c r="H48" i="36"/>
  <c r="I48" i="36"/>
  <c r="J48" i="36"/>
  <c r="A355" i="20"/>
  <c r="M354" i="20"/>
  <c r="C162" i="20"/>
  <c r="D162" i="20"/>
  <c r="E162" i="20" s="1"/>
  <c r="F162" i="20" s="1"/>
  <c r="G162" i="20" s="1"/>
  <c r="D352" i="19"/>
  <c r="C354" i="23" s="1"/>
  <c r="E353" i="19"/>
  <c r="G352" i="19"/>
  <c r="F353" i="19" s="1"/>
  <c r="C355" i="19"/>
  <c r="B355" i="19" s="1"/>
  <c r="B357" i="23" s="1"/>
  <c r="A356" i="19"/>
  <c r="A371" i="7"/>
  <c r="B370" i="7"/>
  <c r="E132" i="7"/>
  <c r="F132" i="7" s="1"/>
  <c r="G132" i="7" s="1"/>
  <c r="D132" i="7"/>
  <c r="A408" i="50" l="1"/>
  <c r="B407" i="50"/>
  <c r="K48" i="36" a="1"/>
  <c r="M355" i="20"/>
  <c r="A356" i="20"/>
  <c r="C163" i="20"/>
  <c r="I162" i="20"/>
  <c r="J162" i="20" s="1"/>
  <c r="K162" i="20" s="1"/>
  <c r="L162" i="20" s="1"/>
  <c r="B162" i="20"/>
  <c r="D163" i="23" s="1"/>
  <c r="G353" i="19"/>
  <c r="F354" i="19" s="1"/>
  <c r="D353" i="19"/>
  <c r="C355" i="23" s="1"/>
  <c r="E354" i="19"/>
  <c r="A357" i="19"/>
  <c r="C356" i="19"/>
  <c r="B356" i="19" s="1"/>
  <c r="B358" i="23" s="1"/>
  <c r="H132" i="7"/>
  <c r="C133" i="7" s="1"/>
  <c r="A372" i="7"/>
  <c r="B371" i="7"/>
  <c r="B408" i="50" l="1"/>
  <c r="A409" i="50"/>
  <c r="K48" i="36"/>
  <c r="M48" i="36"/>
  <c r="L48" i="36"/>
  <c r="A357" i="20"/>
  <c r="M356" i="20"/>
  <c r="H163" i="20"/>
  <c r="B163" i="20"/>
  <c r="D164" i="23" s="1"/>
  <c r="I163" i="20"/>
  <c r="J163" i="20" s="1"/>
  <c r="K163" i="20" s="1"/>
  <c r="L163" i="20" s="1"/>
  <c r="D354" i="19"/>
  <c r="C356" i="23" s="1"/>
  <c r="E355" i="19"/>
  <c r="G354" i="19"/>
  <c r="F355" i="19" s="1"/>
  <c r="C357" i="19"/>
  <c r="B357" i="19" s="1"/>
  <c r="B359" i="23" s="1"/>
  <c r="A358" i="19"/>
  <c r="A373" i="7"/>
  <c r="B372" i="7"/>
  <c r="D133" i="7"/>
  <c r="A410" i="50" l="1"/>
  <c r="B409" i="50"/>
  <c r="N48" i="36" a="1"/>
  <c r="A358" i="20"/>
  <c r="M357" i="20"/>
  <c r="D163" i="20"/>
  <c r="H164" i="20"/>
  <c r="G355" i="19"/>
  <c r="F356" i="19" s="1"/>
  <c r="D355" i="19"/>
  <c r="C357" i="23" s="1"/>
  <c r="E356" i="19"/>
  <c r="A359" i="19"/>
  <c r="C359" i="19" s="1"/>
  <c r="B359" i="19" s="1"/>
  <c r="B361" i="23" s="1"/>
  <c r="C358" i="19"/>
  <c r="B358" i="19" s="1"/>
  <c r="B360" i="23" s="1"/>
  <c r="E133" i="7"/>
  <c r="F133" i="7" s="1"/>
  <c r="G133" i="7" s="1"/>
  <c r="A374" i="7"/>
  <c r="B373" i="7"/>
  <c r="A411" i="50" l="1"/>
  <c r="B410" i="50"/>
  <c r="N48" i="36"/>
  <c r="B49" i="36" s="1" a="1"/>
  <c r="O48" i="36"/>
  <c r="P48" i="36"/>
  <c r="M358" i="20"/>
  <c r="A359" i="20"/>
  <c r="E163" i="20"/>
  <c r="F163" i="20" s="1"/>
  <c r="G163" i="20" s="1"/>
  <c r="D164" i="20"/>
  <c r="E164" i="20" s="1"/>
  <c r="F164" i="20" s="1"/>
  <c r="G164" i="20" s="1"/>
  <c r="D356" i="19"/>
  <c r="C358" i="23" s="1"/>
  <c r="E357" i="19"/>
  <c r="G356" i="19"/>
  <c r="F357" i="19" s="1"/>
  <c r="A375" i="7"/>
  <c r="B374" i="7"/>
  <c r="H133" i="7"/>
  <c r="C134" i="7" s="1"/>
  <c r="A412" i="50" l="1"/>
  <c r="B411" i="50"/>
  <c r="C49" i="36"/>
  <c r="D49" i="36"/>
  <c r="B49" i="36"/>
  <c r="M359" i="20"/>
  <c r="A360" i="20"/>
  <c r="M360" i="20" s="1"/>
  <c r="C164" i="20"/>
  <c r="G357" i="19"/>
  <c r="F358" i="19" s="1"/>
  <c r="D357" i="19"/>
  <c r="C359" i="23" s="1"/>
  <c r="E358" i="19"/>
  <c r="D134" i="7"/>
  <c r="E134" i="7" s="1"/>
  <c r="F134" i="7" s="1"/>
  <c r="G134" i="7" s="1"/>
  <c r="B375" i="7"/>
  <c r="A376" i="7"/>
  <c r="B412" i="50" l="1"/>
  <c r="A413" i="50"/>
  <c r="E49" i="36" a="1"/>
  <c r="I164" i="20"/>
  <c r="B164" i="20"/>
  <c r="D165" i="23" s="1"/>
  <c r="J164" i="20"/>
  <c r="K164" i="20" s="1"/>
  <c r="L164" i="20" s="1"/>
  <c r="C165" i="20"/>
  <c r="D358" i="19"/>
  <c r="C360" i="23" s="1"/>
  <c r="E359" i="19"/>
  <c r="G358" i="19"/>
  <c r="F359" i="19" s="1"/>
  <c r="H134" i="7"/>
  <c r="C135" i="7" s="1"/>
  <c r="A377" i="7"/>
  <c r="B376" i="7"/>
  <c r="A414" i="50" l="1"/>
  <c r="B413" i="50"/>
  <c r="E49" i="36"/>
  <c r="F49" i="36"/>
  <c r="G49" i="36"/>
  <c r="I165" i="20"/>
  <c r="J165" i="20" s="1"/>
  <c r="K165" i="20" s="1"/>
  <c r="L165" i="20" s="1"/>
  <c r="B165" i="20"/>
  <c r="D166" i="23" s="1"/>
  <c r="H165" i="20"/>
  <c r="G359" i="19"/>
  <c r="D359" i="19"/>
  <c r="C361" i="23" s="1"/>
  <c r="A378" i="7"/>
  <c r="B377" i="7"/>
  <c r="D135" i="7"/>
  <c r="A415" i="50" l="1"/>
  <c r="B414" i="50"/>
  <c r="H49" i="36" a="1"/>
  <c r="D165" i="20"/>
  <c r="E165" i="20" s="1"/>
  <c r="F165" i="20" s="1"/>
  <c r="G165" i="20" s="1"/>
  <c r="H166" i="20"/>
  <c r="E135" i="7"/>
  <c r="F135" i="7" s="1"/>
  <c r="G135" i="7" s="1"/>
  <c r="A379" i="7"/>
  <c r="B378" i="7"/>
  <c r="A416" i="50" l="1"/>
  <c r="B415" i="50"/>
  <c r="I49" i="36"/>
  <c r="H49" i="36"/>
  <c r="J49" i="36"/>
  <c r="D166" i="20"/>
  <c r="E166" i="20" s="1"/>
  <c r="F166" i="20" s="1"/>
  <c r="G166" i="20" s="1"/>
  <c r="C166" i="20"/>
  <c r="A380" i="7"/>
  <c r="B379" i="7"/>
  <c r="H135" i="7"/>
  <c r="C136" i="7" s="1"/>
  <c r="B416" i="50" l="1"/>
  <c r="A417" i="50"/>
  <c r="K49" i="36" a="1"/>
  <c r="C167" i="20"/>
  <c r="I166" i="20"/>
  <c r="B166" i="20"/>
  <c r="D167" i="23" s="1"/>
  <c r="E136" i="7"/>
  <c r="D136" i="7"/>
  <c r="A381" i="7"/>
  <c r="B380" i="7"/>
  <c r="A418" i="50" l="1"/>
  <c r="B417" i="50"/>
  <c r="M49" i="36"/>
  <c r="L49" i="36"/>
  <c r="K49" i="36"/>
  <c r="B167" i="20"/>
  <c r="D168" i="23" s="1"/>
  <c r="I167" i="20"/>
  <c r="J167" i="20" s="1"/>
  <c r="K167" i="20" s="1"/>
  <c r="L167" i="20" s="1"/>
  <c r="J166" i="20"/>
  <c r="K166" i="20" s="1"/>
  <c r="L166" i="20" s="1"/>
  <c r="F136" i="7"/>
  <c r="G136" i="7" s="1"/>
  <c r="A382" i="7"/>
  <c r="B381" i="7"/>
  <c r="A419" i="50" l="1"/>
  <c r="B418" i="50"/>
  <c r="N49" i="36" a="1"/>
  <c r="H167" i="20"/>
  <c r="A383" i="7"/>
  <c r="B382" i="7"/>
  <c r="H136" i="7"/>
  <c r="C137" i="7" s="1"/>
  <c r="A420" i="50" l="1"/>
  <c r="B419" i="50"/>
  <c r="N49" i="36"/>
  <c r="B50" i="36" s="1" a="1"/>
  <c r="O49" i="36"/>
  <c r="P49" i="36"/>
  <c r="D167" i="20"/>
  <c r="E167" i="20"/>
  <c r="F167" i="20" s="1"/>
  <c r="G167" i="20" s="1"/>
  <c r="H168" i="20"/>
  <c r="E137" i="7"/>
  <c r="F137" i="7" s="1"/>
  <c r="G137" i="7" s="1"/>
  <c r="D137" i="7"/>
  <c r="A384" i="7"/>
  <c r="B383" i="7"/>
  <c r="B420" i="50" l="1"/>
  <c r="A421" i="50"/>
  <c r="D50" i="36"/>
  <c r="C50" i="36"/>
  <c r="B50" i="36"/>
  <c r="C168" i="20"/>
  <c r="D168" i="20"/>
  <c r="E168" i="20" s="1"/>
  <c r="F168" i="20" s="1"/>
  <c r="G168" i="20" s="1"/>
  <c r="A385" i="7"/>
  <c r="B384" i="7"/>
  <c r="H137" i="7"/>
  <c r="C138" i="7" s="1"/>
  <c r="A422" i="50" l="1"/>
  <c r="B421" i="50"/>
  <c r="E50" i="36" a="1"/>
  <c r="I168" i="20"/>
  <c r="J168" i="20" s="1"/>
  <c r="K168" i="20" s="1"/>
  <c r="L168" i="20" s="1"/>
  <c r="B168" i="20"/>
  <c r="D169" i="23" s="1"/>
  <c r="C169" i="20"/>
  <c r="D138" i="7"/>
  <c r="E138" i="7" s="1"/>
  <c r="F138" i="7" s="1"/>
  <c r="G138" i="7" s="1"/>
  <c r="B385" i="7"/>
  <c r="A386" i="7"/>
  <c r="A423" i="50" l="1"/>
  <c r="B422" i="50"/>
  <c r="G50" i="36"/>
  <c r="E50" i="36"/>
  <c r="F50" i="36"/>
  <c r="I169" i="20"/>
  <c r="J169" i="20" s="1"/>
  <c r="K169" i="20" s="1"/>
  <c r="L169" i="20" s="1"/>
  <c r="B169" i="20"/>
  <c r="D170" i="23" s="1"/>
  <c r="H169" i="20"/>
  <c r="H138" i="7"/>
  <c r="C139" i="7" s="1"/>
  <c r="A387" i="7"/>
  <c r="B386" i="7"/>
  <c r="A424" i="50" l="1"/>
  <c r="B423" i="50"/>
  <c r="H50" i="36" a="1"/>
  <c r="D169" i="20"/>
  <c r="E169" i="20"/>
  <c r="H170" i="20"/>
  <c r="F169" i="20"/>
  <c r="G169" i="20" s="1"/>
  <c r="A388" i="7"/>
  <c r="B387" i="7"/>
  <c r="D139" i="7"/>
  <c r="B424" i="50" l="1"/>
  <c r="A425" i="50"/>
  <c r="J50" i="36"/>
  <c r="I50" i="36"/>
  <c r="H50" i="36"/>
  <c r="D170" i="20"/>
  <c r="E170" i="20" s="1"/>
  <c r="F170" i="20" s="1"/>
  <c r="G170" i="20" s="1"/>
  <c r="C170" i="20"/>
  <c r="E139" i="7"/>
  <c r="F139" i="7" s="1"/>
  <c r="G139" i="7" s="1"/>
  <c r="A389" i="7"/>
  <c r="B388" i="7"/>
  <c r="A426" i="50" l="1"/>
  <c r="B425" i="50"/>
  <c r="K50" i="36" a="1"/>
  <c r="C171" i="20"/>
  <c r="I170" i="20"/>
  <c r="B170" i="20"/>
  <c r="D171" i="23" s="1"/>
  <c r="A390" i="7"/>
  <c r="B389" i="7"/>
  <c r="H139" i="7"/>
  <c r="C140" i="7" s="1"/>
  <c r="A427" i="50" l="1"/>
  <c r="B426" i="50"/>
  <c r="M50" i="36"/>
  <c r="K50" i="36"/>
  <c r="L50" i="36"/>
  <c r="J170" i="20"/>
  <c r="K170" i="20" s="1"/>
  <c r="L170" i="20" s="1"/>
  <c r="B171" i="20"/>
  <c r="D172" i="23" s="1"/>
  <c r="I171" i="20"/>
  <c r="J171" i="20" s="1"/>
  <c r="K171" i="20" s="1"/>
  <c r="L171" i="20" s="1"/>
  <c r="E140" i="7"/>
  <c r="D140" i="7"/>
  <c r="A391" i="7"/>
  <c r="B390" i="7"/>
  <c r="A428" i="50" l="1"/>
  <c r="B427" i="50"/>
  <c r="N50" i="36" a="1"/>
  <c r="H171" i="20"/>
  <c r="F140" i="7"/>
  <c r="G140" i="7" s="1"/>
  <c r="B391" i="7"/>
  <c r="A392" i="7"/>
  <c r="B428" i="50" l="1"/>
  <c r="A429" i="50"/>
  <c r="P50" i="36"/>
  <c r="N50" i="36"/>
  <c r="B51" i="36" s="1" a="1"/>
  <c r="O50" i="36"/>
  <c r="D171" i="20"/>
  <c r="E171" i="20" s="1"/>
  <c r="F171" i="20" s="1"/>
  <c r="G171" i="20" s="1"/>
  <c r="H172" i="20"/>
  <c r="A393" i="7"/>
  <c r="B392" i="7"/>
  <c r="H140" i="7"/>
  <c r="C141" i="7" s="1"/>
  <c r="A430" i="50" l="1"/>
  <c r="B429" i="50"/>
  <c r="C51" i="36"/>
  <c r="D51" i="36"/>
  <c r="B51" i="36"/>
  <c r="C172" i="20"/>
  <c r="D172" i="20"/>
  <c r="E172" i="20" s="1"/>
  <c r="F172" i="20" s="1"/>
  <c r="G172" i="20" s="1"/>
  <c r="E141" i="7"/>
  <c r="F141" i="7" s="1"/>
  <c r="G141" i="7" s="1"/>
  <c r="D141" i="7"/>
  <c r="A394" i="7"/>
  <c r="B393" i="7"/>
  <c r="A431" i="50" l="1"/>
  <c r="B430" i="50"/>
  <c r="E51" i="36" a="1"/>
  <c r="I172" i="20"/>
  <c r="J172" i="20" s="1"/>
  <c r="K172" i="20" s="1"/>
  <c r="L172" i="20" s="1"/>
  <c r="B172" i="20"/>
  <c r="D173" i="23" s="1"/>
  <c r="C173" i="20"/>
  <c r="H141" i="7"/>
  <c r="C142" i="7" s="1"/>
  <c r="A395" i="7"/>
  <c r="B394" i="7"/>
  <c r="A432" i="50" l="1"/>
  <c r="B431" i="50"/>
  <c r="F51" i="36"/>
  <c r="E51" i="36"/>
  <c r="G51" i="36"/>
  <c r="B173" i="20"/>
  <c r="D174" i="23" s="1"/>
  <c r="I173" i="20"/>
  <c r="J173" i="20" s="1"/>
  <c r="K173" i="20" s="1"/>
  <c r="L173" i="20" s="1"/>
  <c r="H173" i="20"/>
  <c r="A396" i="7"/>
  <c r="B395" i="7"/>
  <c r="E142" i="7"/>
  <c r="F142" i="7" s="1"/>
  <c r="G142" i="7" s="1"/>
  <c r="D142" i="7"/>
  <c r="B432" i="50" l="1"/>
  <c r="A433" i="50"/>
  <c r="H51" i="36" a="1"/>
  <c r="D173" i="20"/>
  <c r="E173" i="20" s="1"/>
  <c r="F173" i="20" s="1"/>
  <c r="G173" i="20" s="1"/>
  <c r="H174" i="20"/>
  <c r="H142" i="7"/>
  <c r="C143" i="7" s="1"/>
  <c r="A397" i="7"/>
  <c r="B396" i="7"/>
  <c r="A434" i="50" l="1"/>
  <c r="B433" i="50"/>
  <c r="I51" i="36"/>
  <c r="J51" i="36"/>
  <c r="H51" i="36"/>
  <c r="D174" i="20"/>
  <c r="E174" i="20" s="1"/>
  <c r="F174" i="20" s="1"/>
  <c r="G174" i="20" s="1"/>
  <c r="C174" i="20"/>
  <c r="A398" i="7"/>
  <c r="B397" i="7"/>
  <c r="D143" i="7"/>
  <c r="E143" i="7" s="1"/>
  <c r="A435" i="50" l="1"/>
  <c r="B434" i="50"/>
  <c r="K51" i="36" a="1"/>
  <c r="C175" i="20"/>
  <c r="I174" i="20"/>
  <c r="J174" i="20" s="1"/>
  <c r="K174" i="20" s="1"/>
  <c r="L174" i="20" s="1"/>
  <c r="B174" i="20"/>
  <c r="D175" i="23" s="1"/>
  <c r="F143" i="7"/>
  <c r="G143" i="7" s="1"/>
  <c r="A399" i="7"/>
  <c r="B398" i="7"/>
  <c r="A436" i="50" l="1"/>
  <c r="B435" i="50"/>
  <c r="L51" i="36"/>
  <c r="K51" i="36"/>
  <c r="M51" i="36"/>
  <c r="B175" i="20"/>
  <c r="D176" i="23" s="1"/>
  <c r="I175" i="20"/>
  <c r="J175" i="20" s="1"/>
  <c r="K175" i="20" s="1"/>
  <c r="L175" i="20" s="1"/>
  <c r="H175" i="20"/>
  <c r="A400" i="7"/>
  <c r="B399" i="7"/>
  <c r="H143" i="7"/>
  <c r="C144" i="7" s="1"/>
  <c r="B436" i="50" l="1"/>
  <c r="A437" i="50"/>
  <c r="N51" i="36" a="1"/>
  <c r="D175" i="20"/>
  <c r="H176" i="20"/>
  <c r="E144" i="7"/>
  <c r="D144" i="7"/>
  <c r="A401" i="7"/>
  <c r="B400" i="7"/>
  <c r="A438" i="50" l="1"/>
  <c r="B437" i="50"/>
  <c r="O51" i="36"/>
  <c r="N51" i="36"/>
  <c r="B52" i="36" s="1" a="1"/>
  <c r="P51" i="36"/>
  <c r="D176" i="20"/>
  <c r="E176" i="20" s="1"/>
  <c r="F176" i="20" s="1"/>
  <c r="G176" i="20" s="1"/>
  <c r="E175" i="20"/>
  <c r="F175" i="20" s="1"/>
  <c r="G175" i="20" s="1"/>
  <c r="F144" i="7"/>
  <c r="G144" i="7" s="1"/>
  <c r="B401" i="7"/>
  <c r="A402" i="7"/>
  <c r="A439" i="50" l="1"/>
  <c r="B438" i="50"/>
  <c r="B52" i="36"/>
  <c r="D52" i="36"/>
  <c r="C52" i="36"/>
  <c r="C176" i="20"/>
  <c r="A403" i="7"/>
  <c r="B402" i="7"/>
  <c r="H144" i="7"/>
  <c r="C145" i="7" s="1"/>
  <c r="A440" i="50" l="1"/>
  <c r="B439" i="50"/>
  <c r="E52" i="36" a="1"/>
  <c r="I176" i="20"/>
  <c r="J176" i="20" s="1"/>
  <c r="K176" i="20" s="1"/>
  <c r="L176" i="20" s="1"/>
  <c r="B176" i="20"/>
  <c r="D177" i="23" s="1"/>
  <c r="C177" i="20"/>
  <c r="E145" i="7"/>
  <c r="F145" i="7" s="1"/>
  <c r="G145" i="7" s="1"/>
  <c r="D145" i="7"/>
  <c r="A404" i="7"/>
  <c r="B403" i="7"/>
  <c r="B440" i="50" l="1"/>
  <c r="A441" i="50"/>
  <c r="E52" i="36"/>
  <c r="F52" i="36"/>
  <c r="G52" i="36"/>
  <c r="I177" i="20"/>
  <c r="J177" i="20" s="1"/>
  <c r="K177" i="20" s="1"/>
  <c r="L177" i="20" s="1"/>
  <c r="B177" i="20"/>
  <c r="D178" i="23" s="1"/>
  <c r="H177" i="20"/>
  <c r="A405" i="7"/>
  <c r="B404" i="7"/>
  <c r="H145" i="7"/>
  <c r="C146" i="7" s="1"/>
  <c r="A442" i="50" l="1"/>
  <c r="B441" i="50"/>
  <c r="H52" i="36" a="1"/>
  <c r="D177" i="20"/>
  <c r="E177" i="20" s="1"/>
  <c r="F177" i="20" s="1"/>
  <c r="G177" i="20" s="1"/>
  <c r="H178" i="20"/>
  <c r="E146" i="7"/>
  <c r="D146" i="7"/>
  <c r="A406" i="7"/>
  <c r="B405" i="7"/>
  <c r="A443" i="50" l="1"/>
  <c r="B442" i="50"/>
  <c r="H52" i="36"/>
  <c r="J52" i="36"/>
  <c r="I52" i="36"/>
  <c r="D178" i="20"/>
  <c r="E178" i="20" s="1"/>
  <c r="F178" i="20" s="1"/>
  <c r="G178" i="20" s="1"/>
  <c r="C178" i="20"/>
  <c r="F146" i="7"/>
  <c r="G146" i="7" s="1"/>
  <c r="A407" i="7"/>
  <c r="B406" i="7"/>
  <c r="A444" i="50" l="1"/>
  <c r="B443" i="50"/>
  <c r="K52" i="36" a="1"/>
  <c r="C179" i="20"/>
  <c r="B178" i="20"/>
  <c r="D179" i="23" s="1"/>
  <c r="I178" i="20"/>
  <c r="B407" i="7"/>
  <c r="A408" i="7"/>
  <c r="H146" i="7"/>
  <c r="C147" i="7" s="1"/>
  <c r="B444" i="50" l="1"/>
  <c r="A445" i="50"/>
  <c r="K52" i="36"/>
  <c r="M52" i="36"/>
  <c r="L52" i="36"/>
  <c r="B179" i="20"/>
  <c r="D180" i="23" s="1"/>
  <c r="I179" i="20"/>
  <c r="J179" i="20" s="1"/>
  <c r="K179" i="20" s="1"/>
  <c r="L179" i="20" s="1"/>
  <c r="J178" i="20"/>
  <c r="K178" i="20" s="1"/>
  <c r="L178" i="20" s="1"/>
  <c r="A409" i="7"/>
  <c r="B408" i="7"/>
  <c r="D147" i="7"/>
  <c r="E147" i="7" s="1"/>
  <c r="A446" i="50" l="1"/>
  <c r="B445" i="50"/>
  <c r="N52" i="36" a="1"/>
  <c r="H179" i="20"/>
  <c r="F147" i="7"/>
  <c r="G147" i="7" s="1"/>
  <c r="A410" i="7"/>
  <c r="B409" i="7"/>
  <c r="A447" i="50" l="1"/>
  <c r="B446" i="50"/>
  <c r="N52" i="36"/>
  <c r="B53" i="36" s="1" a="1"/>
  <c r="O52" i="36"/>
  <c r="P52" i="36"/>
  <c r="H180" i="20"/>
  <c r="D179" i="20"/>
  <c r="E179" i="20" s="1"/>
  <c r="F179" i="20" s="1"/>
  <c r="G179" i="20" s="1"/>
  <c r="A411" i="7"/>
  <c r="B410" i="7"/>
  <c r="H147" i="7"/>
  <c r="C148" i="7" s="1"/>
  <c r="A448" i="50" l="1"/>
  <c r="B447" i="50"/>
  <c r="B53" i="36"/>
  <c r="D53" i="36"/>
  <c r="C53" i="36"/>
  <c r="D180" i="20"/>
  <c r="E180" i="20" s="1"/>
  <c r="F180" i="20" s="1"/>
  <c r="G180" i="20" s="1"/>
  <c r="C180" i="20"/>
  <c r="E148" i="7"/>
  <c r="D148" i="7"/>
  <c r="A412" i="7"/>
  <c r="B411" i="7"/>
  <c r="B448" i="50" l="1"/>
  <c r="A449" i="50"/>
  <c r="E53" i="36" a="1"/>
  <c r="I180" i="20"/>
  <c r="B180" i="20"/>
  <c r="D181" i="23" s="1"/>
  <c r="J180" i="20"/>
  <c r="K180" i="20" s="1"/>
  <c r="L180" i="20" s="1"/>
  <c r="C181" i="20"/>
  <c r="F148" i="7"/>
  <c r="G148" i="7" s="1"/>
  <c r="A413" i="7"/>
  <c r="B412" i="7"/>
  <c r="A450" i="50" l="1"/>
  <c r="B449" i="50"/>
  <c r="F53" i="36"/>
  <c r="G53" i="36"/>
  <c r="E53" i="36"/>
  <c r="I181" i="20"/>
  <c r="J181" i="20" s="1"/>
  <c r="K181" i="20" s="1"/>
  <c r="L181" i="20" s="1"/>
  <c r="B181" i="20"/>
  <c r="D182" i="23" s="1"/>
  <c r="H181" i="20"/>
  <c r="A414" i="7"/>
  <c r="B413" i="7"/>
  <c r="H148" i="7"/>
  <c r="C149" i="7" s="1"/>
  <c r="A451" i="50" l="1"/>
  <c r="B450" i="50"/>
  <c r="H53" i="36" a="1"/>
  <c r="D181" i="20"/>
  <c r="E181" i="20" s="1"/>
  <c r="F181" i="20" s="1"/>
  <c r="G181" i="20" s="1"/>
  <c r="H182" i="20"/>
  <c r="E149" i="7"/>
  <c r="F149" i="7" s="1"/>
  <c r="G149" i="7" s="1"/>
  <c r="D149" i="7"/>
  <c r="A415" i="7"/>
  <c r="B414" i="7"/>
  <c r="A452" i="50" l="1"/>
  <c r="B451" i="50"/>
  <c r="J53" i="36"/>
  <c r="I53" i="36"/>
  <c r="H53" i="36"/>
  <c r="D182" i="20"/>
  <c r="E182" i="20"/>
  <c r="F182" i="20" s="1"/>
  <c r="G182" i="20" s="1"/>
  <c r="C182" i="20"/>
  <c r="A416" i="7"/>
  <c r="B415" i="7"/>
  <c r="H149" i="7"/>
  <c r="C150" i="7" s="1"/>
  <c r="B452" i="50" l="1"/>
  <c r="A453" i="50"/>
  <c r="K53" i="36" a="1"/>
  <c r="C183" i="20"/>
  <c r="B182" i="20"/>
  <c r="D183" i="23" s="1"/>
  <c r="I182" i="20"/>
  <c r="E150" i="7"/>
  <c r="D150" i="7"/>
  <c r="A417" i="7"/>
  <c r="B416" i="7"/>
  <c r="A454" i="50" l="1"/>
  <c r="B453" i="50"/>
  <c r="M53" i="36"/>
  <c r="L53" i="36"/>
  <c r="K53" i="36"/>
  <c r="B183" i="20"/>
  <c r="D184" i="23" s="1"/>
  <c r="I183" i="20"/>
  <c r="J183" i="20" s="1"/>
  <c r="K183" i="20" s="1"/>
  <c r="L183" i="20" s="1"/>
  <c r="J182" i="20"/>
  <c r="K182" i="20" s="1"/>
  <c r="L182" i="20" s="1"/>
  <c r="F150" i="7"/>
  <c r="G150" i="7" s="1"/>
  <c r="A418" i="7"/>
  <c r="B417" i="7"/>
  <c r="A455" i="50" l="1"/>
  <c r="B454" i="50"/>
  <c r="N53" i="36" a="1"/>
  <c r="H183" i="20"/>
  <c r="A419" i="7"/>
  <c r="B418" i="7"/>
  <c r="H150" i="7"/>
  <c r="C151" i="7" s="1"/>
  <c r="A456" i="50" l="1"/>
  <c r="B455" i="50"/>
  <c r="N53" i="36"/>
  <c r="B54" i="36" s="1" a="1"/>
  <c r="O53" i="36"/>
  <c r="P53" i="36"/>
  <c r="H184" i="20"/>
  <c r="D183" i="20"/>
  <c r="E183" i="20" s="1"/>
  <c r="F183" i="20" s="1"/>
  <c r="G183" i="20" s="1"/>
  <c r="E151" i="7"/>
  <c r="F151" i="7" s="1"/>
  <c r="G151" i="7" s="1"/>
  <c r="D151" i="7"/>
  <c r="A420" i="7"/>
  <c r="B419" i="7"/>
  <c r="B456" i="50" l="1"/>
  <c r="A457" i="50"/>
  <c r="D54" i="36"/>
  <c r="B54" i="36"/>
  <c r="C54" i="36"/>
  <c r="D184" i="20"/>
  <c r="E184" i="20" s="1"/>
  <c r="F184" i="20" s="1"/>
  <c r="G184" i="20" s="1"/>
  <c r="C184" i="20"/>
  <c r="A421" i="7"/>
  <c r="B420" i="7"/>
  <c r="H151" i="7"/>
  <c r="C152" i="7" s="1"/>
  <c r="A458" i="50" l="1"/>
  <c r="B457" i="50"/>
  <c r="E54" i="36" a="1"/>
  <c r="I184" i="20"/>
  <c r="J184" i="20" s="1"/>
  <c r="K184" i="20" s="1"/>
  <c r="L184" i="20" s="1"/>
  <c r="B184" i="20"/>
  <c r="D185" i="23" s="1"/>
  <c r="C185" i="20"/>
  <c r="E152" i="7"/>
  <c r="D152" i="7"/>
  <c r="A422" i="7"/>
  <c r="B421" i="7"/>
  <c r="A459" i="50" l="1"/>
  <c r="B458" i="50"/>
  <c r="G54" i="36"/>
  <c r="F54" i="36"/>
  <c r="E54" i="36"/>
  <c r="I185" i="20"/>
  <c r="J185" i="20" s="1"/>
  <c r="K185" i="20" s="1"/>
  <c r="L185" i="20" s="1"/>
  <c r="B185" i="20"/>
  <c r="D186" i="23" s="1"/>
  <c r="H185" i="20"/>
  <c r="F152" i="7"/>
  <c r="G152" i="7" s="1"/>
  <c r="A423" i="7"/>
  <c r="B422" i="7"/>
  <c r="A460" i="50" l="1"/>
  <c r="B459" i="50"/>
  <c r="H54" i="36" a="1"/>
  <c r="D185" i="20"/>
  <c r="E185" i="20"/>
  <c r="F185" i="20" s="1"/>
  <c r="G185" i="20" s="1"/>
  <c r="H186" i="20"/>
  <c r="A424" i="7"/>
  <c r="B423" i="7"/>
  <c r="H152" i="7"/>
  <c r="C153" i="7" s="1"/>
  <c r="B460" i="50" l="1"/>
  <c r="A461" i="50"/>
  <c r="J54" i="36"/>
  <c r="I54" i="36"/>
  <c r="H54" i="36"/>
  <c r="D186" i="20"/>
  <c r="E186" i="20" s="1"/>
  <c r="F186" i="20" s="1"/>
  <c r="G186" i="20" s="1"/>
  <c r="C186" i="20"/>
  <c r="D153" i="7"/>
  <c r="E153" i="7" s="1"/>
  <c r="A425" i="7"/>
  <c r="B424" i="7"/>
  <c r="A462" i="50" l="1"/>
  <c r="B461" i="50"/>
  <c r="K54" i="36" a="1"/>
  <c r="C187" i="20"/>
  <c r="B186" i="20"/>
  <c r="D187" i="23" s="1"/>
  <c r="I186" i="20"/>
  <c r="F153" i="7"/>
  <c r="G153" i="7" s="1"/>
  <c r="H153" i="7"/>
  <c r="C154" i="7" s="1"/>
  <c r="A426" i="7"/>
  <c r="B425" i="7"/>
  <c r="A463" i="50" l="1"/>
  <c r="B462" i="50"/>
  <c r="M54" i="36"/>
  <c r="L54" i="36"/>
  <c r="K54" i="36"/>
  <c r="B187" i="20"/>
  <c r="D188" i="23" s="1"/>
  <c r="I187" i="20"/>
  <c r="J187" i="20" s="1"/>
  <c r="K187" i="20" s="1"/>
  <c r="L187" i="20" s="1"/>
  <c r="J186" i="20"/>
  <c r="K186" i="20" s="1"/>
  <c r="L186" i="20" s="1"/>
  <c r="A427" i="7"/>
  <c r="B426" i="7"/>
  <c r="D154" i="7"/>
  <c r="E154" i="7" s="1"/>
  <c r="A464" i="50" l="1"/>
  <c r="B463" i="50"/>
  <c r="N54" i="36" a="1"/>
  <c r="H187" i="20"/>
  <c r="F154" i="7"/>
  <c r="G154" i="7" s="1"/>
  <c r="H154" i="7"/>
  <c r="C155" i="7" s="1"/>
  <c r="A428" i="7"/>
  <c r="B427" i="7"/>
  <c r="B464" i="50" l="1"/>
  <c r="A465" i="50"/>
  <c r="P54" i="36"/>
  <c r="N54" i="36"/>
  <c r="B55" i="36" s="1" a="1"/>
  <c r="O54" i="36"/>
  <c r="H188" i="20"/>
  <c r="D187" i="20"/>
  <c r="E187" i="20" s="1"/>
  <c r="F187" i="20" s="1"/>
  <c r="G187" i="20" s="1"/>
  <c r="A429" i="7"/>
  <c r="B428" i="7"/>
  <c r="E155" i="7"/>
  <c r="D155" i="7"/>
  <c r="A466" i="50" l="1"/>
  <c r="B465" i="50"/>
  <c r="C55" i="36"/>
  <c r="B55" i="36"/>
  <c r="D55" i="36"/>
  <c r="D188" i="20"/>
  <c r="E188" i="20" s="1"/>
  <c r="F188" i="20" s="1"/>
  <c r="G188" i="20" s="1"/>
  <c r="C188" i="20"/>
  <c r="F155" i="7"/>
  <c r="G155" i="7" s="1"/>
  <c r="A430" i="7"/>
  <c r="B429" i="7"/>
  <c r="A467" i="50" l="1"/>
  <c r="B466" i="50"/>
  <c r="E55" i="36" a="1"/>
  <c r="I188" i="20"/>
  <c r="J188" i="20" s="1"/>
  <c r="K188" i="20" s="1"/>
  <c r="L188" i="20" s="1"/>
  <c r="B188" i="20"/>
  <c r="D189" i="23" s="1"/>
  <c r="C189" i="20"/>
  <c r="A431" i="7"/>
  <c r="B430" i="7"/>
  <c r="H155" i="7"/>
  <c r="C156" i="7" s="1"/>
  <c r="A468" i="50" l="1"/>
  <c r="B467" i="50"/>
  <c r="F55" i="36"/>
  <c r="G55" i="36"/>
  <c r="E55" i="36"/>
  <c r="I189" i="20"/>
  <c r="J189" i="20" s="1"/>
  <c r="K189" i="20" s="1"/>
  <c r="L189" i="20" s="1"/>
  <c r="B189" i="20"/>
  <c r="D190" i="23" s="1"/>
  <c r="H189" i="20"/>
  <c r="E156" i="7"/>
  <c r="D156" i="7"/>
  <c r="A432" i="7"/>
  <c r="B431" i="7"/>
  <c r="B468" i="50" l="1"/>
  <c r="A469" i="50"/>
  <c r="H55" i="36" a="1"/>
  <c r="D189" i="20"/>
  <c r="E189" i="20" s="1"/>
  <c r="F189" i="20" s="1"/>
  <c r="G189" i="20" s="1"/>
  <c r="H190" i="20"/>
  <c r="F156" i="7"/>
  <c r="G156" i="7" s="1"/>
  <c r="A433" i="7"/>
  <c r="B432" i="7"/>
  <c r="A470" i="50" l="1"/>
  <c r="B469" i="50"/>
  <c r="I55" i="36"/>
  <c r="J55" i="36"/>
  <c r="H55" i="36"/>
  <c r="D190" i="20"/>
  <c r="E190" i="20" s="1"/>
  <c r="F190" i="20" s="1"/>
  <c r="G190" i="20" s="1"/>
  <c r="C190" i="20"/>
  <c r="A434" i="7"/>
  <c r="B433" i="7"/>
  <c r="H156" i="7"/>
  <c r="C157" i="7" s="1"/>
  <c r="A471" i="50" l="1"/>
  <c r="B470" i="50"/>
  <c r="K55" i="36" a="1"/>
  <c r="C191" i="20"/>
  <c r="B190" i="20"/>
  <c r="D191" i="23" s="1"/>
  <c r="I190" i="20"/>
  <c r="D157" i="7"/>
  <c r="E157" i="7" s="1"/>
  <c r="A435" i="7"/>
  <c r="B434" i="7"/>
  <c r="A472" i="50" l="1"/>
  <c r="B471" i="50"/>
  <c r="L55" i="36"/>
  <c r="K55" i="36"/>
  <c r="M55" i="36"/>
  <c r="B191" i="20"/>
  <c r="D192" i="23" s="1"/>
  <c r="I191" i="20"/>
  <c r="J191" i="20" s="1"/>
  <c r="K191" i="20" s="1"/>
  <c r="L191" i="20" s="1"/>
  <c r="J190" i="20"/>
  <c r="K190" i="20" s="1"/>
  <c r="L190" i="20" s="1"/>
  <c r="F157" i="7"/>
  <c r="G157" i="7" s="1"/>
  <c r="H157" i="7"/>
  <c r="C158" i="7" s="1"/>
  <c r="A436" i="7"/>
  <c r="B435" i="7"/>
  <c r="B472" i="50" l="1"/>
  <c r="A473" i="50"/>
  <c r="N55" i="36" a="1"/>
  <c r="H191" i="20"/>
  <c r="E158" i="7"/>
  <c r="D158" i="7"/>
  <c r="A437" i="7"/>
  <c r="B436" i="7"/>
  <c r="A474" i="50" l="1"/>
  <c r="B473" i="50"/>
  <c r="O55" i="36"/>
  <c r="N55" i="36"/>
  <c r="B56" i="36" s="1" a="1"/>
  <c r="P55" i="36"/>
  <c r="H192" i="20"/>
  <c r="D191" i="20"/>
  <c r="E191" i="20" s="1"/>
  <c r="F191" i="20" s="1"/>
  <c r="G191" i="20" s="1"/>
  <c r="F158" i="7"/>
  <c r="G158" i="7" s="1"/>
  <c r="A438" i="7"/>
  <c r="B437" i="7"/>
  <c r="A475" i="50" l="1"/>
  <c r="B474" i="50"/>
  <c r="B56" i="36"/>
  <c r="C56" i="36"/>
  <c r="D56" i="36"/>
  <c r="D192" i="20"/>
  <c r="E192" i="20" s="1"/>
  <c r="F192" i="20" s="1"/>
  <c r="G192" i="20" s="1"/>
  <c r="C192" i="20"/>
  <c r="A439" i="7"/>
  <c r="B438" i="7"/>
  <c r="H158" i="7"/>
  <c r="C159" i="7" s="1"/>
  <c r="A476" i="50" l="1"/>
  <c r="B475" i="50"/>
  <c r="E56" i="36" a="1"/>
  <c r="I192" i="20"/>
  <c r="J192" i="20" s="1"/>
  <c r="K192" i="20" s="1"/>
  <c r="L192" i="20" s="1"/>
  <c r="B192" i="20"/>
  <c r="D193" i="23" s="1"/>
  <c r="C193" i="20"/>
  <c r="D159" i="7"/>
  <c r="E159" i="7" s="1"/>
  <c r="A440" i="7"/>
  <c r="B439" i="7"/>
  <c r="B476" i="50" l="1"/>
  <c r="A477" i="50"/>
  <c r="E56" i="36"/>
  <c r="G56" i="36"/>
  <c r="F56" i="36"/>
  <c r="I193" i="20"/>
  <c r="J193" i="20" s="1"/>
  <c r="K193" i="20" s="1"/>
  <c r="L193" i="20" s="1"/>
  <c r="B193" i="20"/>
  <c r="D194" i="23" s="1"/>
  <c r="H193" i="20"/>
  <c r="F159" i="7"/>
  <c r="G159" i="7" s="1"/>
  <c r="H159" i="7"/>
  <c r="C160" i="7" s="1"/>
  <c r="A441" i="7"/>
  <c r="B440" i="7"/>
  <c r="A478" i="50" l="1"/>
  <c r="B477" i="50"/>
  <c r="H56" i="36" a="1"/>
  <c r="D193" i="20"/>
  <c r="H194" i="20"/>
  <c r="A442" i="7"/>
  <c r="B441" i="7"/>
  <c r="D160" i="7"/>
  <c r="E160" i="7" s="1"/>
  <c r="A479" i="50" l="1"/>
  <c r="B478" i="50"/>
  <c r="H56" i="36"/>
  <c r="J56" i="36"/>
  <c r="I56" i="36"/>
  <c r="D194" i="20"/>
  <c r="E194" i="20" s="1"/>
  <c r="F194" i="20" s="1"/>
  <c r="G194" i="20" s="1"/>
  <c r="E193" i="20"/>
  <c r="F193" i="20" s="1"/>
  <c r="G193" i="20" s="1"/>
  <c r="F160" i="7"/>
  <c r="G160" i="7" s="1"/>
  <c r="H160" i="7"/>
  <c r="C161" i="7" s="1"/>
  <c r="A443" i="7"/>
  <c r="B442" i="7"/>
  <c r="A480" i="50" l="1"/>
  <c r="B479" i="50"/>
  <c r="K56" i="36" a="1"/>
  <c r="C194" i="20"/>
  <c r="E161" i="7"/>
  <c r="F161" i="7" s="1"/>
  <c r="G161" i="7" s="1"/>
  <c r="D161" i="7"/>
  <c r="A444" i="7"/>
  <c r="B443" i="7"/>
  <c r="B480" i="50" l="1"/>
  <c r="A481" i="50"/>
  <c r="K56" i="36"/>
  <c r="M56" i="36"/>
  <c r="L56" i="36"/>
  <c r="C195" i="20"/>
  <c r="B194" i="20"/>
  <c r="D195" i="23" s="1"/>
  <c r="I194" i="20"/>
  <c r="H161" i="7"/>
  <c r="C162" i="7" s="1"/>
  <c r="A445" i="7"/>
  <c r="B444" i="7"/>
  <c r="A482" i="50" l="1"/>
  <c r="B481" i="50"/>
  <c r="N56" i="36" a="1"/>
  <c r="B195" i="20"/>
  <c r="D196" i="23" s="1"/>
  <c r="I195" i="20"/>
  <c r="J195" i="20" s="1"/>
  <c r="K195" i="20" s="1"/>
  <c r="L195" i="20" s="1"/>
  <c r="J194" i="20"/>
  <c r="K194" i="20" s="1"/>
  <c r="L194" i="20" s="1"/>
  <c r="A446" i="7"/>
  <c r="B445" i="7"/>
  <c r="E162" i="7"/>
  <c r="F162" i="7" s="1"/>
  <c r="G162" i="7" s="1"/>
  <c r="D162" i="7"/>
  <c r="A483" i="50" l="1"/>
  <c r="B482" i="50"/>
  <c r="N56" i="36"/>
  <c r="B57" i="36" s="1" a="1"/>
  <c r="O56" i="36"/>
  <c r="P56" i="36"/>
  <c r="H195" i="20"/>
  <c r="H162" i="7"/>
  <c r="C163" i="7" s="1"/>
  <c r="A447" i="7"/>
  <c r="B446" i="7"/>
  <c r="A484" i="50" l="1"/>
  <c r="B483" i="50"/>
  <c r="C57" i="36"/>
  <c r="B57" i="36"/>
  <c r="D57" i="36"/>
  <c r="H196" i="20"/>
  <c r="D195" i="20"/>
  <c r="E195" i="20" s="1"/>
  <c r="F195" i="20" s="1"/>
  <c r="G195" i="20" s="1"/>
  <c r="A448" i="7"/>
  <c r="B447" i="7"/>
  <c r="D163" i="7"/>
  <c r="E163" i="7" s="1"/>
  <c r="B484" i="50" l="1"/>
  <c r="A485" i="50"/>
  <c r="E57" i="36" a="1"/>
  <c r="D196" i="20"/>
  <c r="E196" i="20" s="1"/>
  <c r="F196" i="20" s="1"/>
  <c r="G196" i="20" s="1"/>
  <c r="C196" i="20"/>
  <c r="F163" i="7"/>
  <c r="G163" i="7" s="1"/>
  <c r="A449" i="7"/>
  <c r="B448" i="7"/>
  <c r="A486" i="50" l="1"/>
  <c r="B485" i="50"/>
  <c r="G57" i="36"/>
  <c r="E57" i="36"/>
  <c r="F57" i="36"/>
  <c r="I196" i="20"/>
  <c r="J196" i="20" s="1"/>
  <c r="K196" i="20" s="1"/>
  <c r="L196" i="20" s="1"/>
  <c r="B196" i="20"/>
  <c r="D197" i="23" s="1"/>
  <c r="C197" i="20"/>
  <c r="A450" i="7"/>
  <c r="B449" i="7"/>
  <c r="H163" i="7"/>
  <c r="C164" i="7" s="1"/>
  <c r="A487" i="50" l="1"/>
  <c r="B486" i="50"/>
  <c r="H57" i="36" a="1"/>
  <c r="I197" i="20"/>
  <c r="J197" i="20" s="1"/>
  <c r="K197" i="20" s="1"/>
  <c r="L197" i="20" s="1"/>
  <c r="B197" i="20"/>
  <c r="D198" i="23" s="1"/>
  <c r="H197" i="20"/>
  <c r="E164" i="7"/>
  <c r="D164" i="7"/>
  <c r="A451" i="7"/>
  <c r="B450" i="7"/>
  <c r="A488" i="50" l="1"/>
  <c r="B487" i="50"/>
  <c r="J57" i="36"/>
  <c r="H57" i="36"/>
  <c r="I57" i="36"/>
  <c r="D197" i="20"/>
  <c r="E197" i="20" s="1"/>
  <c r="F197" i="20" s="1"/>
  <c r="G197" i="20" s="1"/>
  <c r="H198" i="20"/>
  <c r="F164" i="7"/>
  <c r="G164" i="7" s="1"/>
  <c r="A452" i="7"/>
  <c r="B451" i="7"/>
  <c r="B488" i="50" l="1"/>
  <c r="A489" i="50"/>
  <c r="K57" i="36" a="1"/>
  <c r="D198" i="20"/>
  <c r="E198" i="20" s="1"/>
  <c r="F198" i="20" s="1"/>
  <c r="G198" i="20" s="1"/>
  <c r="C198" i="20"/>
  <c r="A453" i="7"/>
  <c r="B452" i="7"/>
  <c r="H164" i="7"/>
  <c r="C165" i="7" s="1"/>
  <c r="A490" i="50" l="1"/>
  <c r="B489" i="50"/>
  <c r="K57" i="36"/>
  <c r="M57" i="36"/>
  <c r="L57" i="36"/>
  <c r="C199" i="20"/>
  <c r="B198" i="20"/>
  <c r="D199" i="23" s="1"/>
  <c r="I198" i="20"/>
  <c r="E165" i="7"/>
  <c r="F165" i="7" s="1"/>
  <c r="G165" i="7" s="1"/>
  <c r="D165" i="7"/>
  <c r="A454" i="7"/>
  <c r="B453" i="7"/>
  <c r="A491" i="50" l="1"/>
  <c r="B490" i="50"/>
  <c r="N57" i="36" a="1"/>
  <c r="B199" i="20"/>
  <c r="D200" i="23" s="1"/>
  <c r="I199" i="20"/>
  <c r="J199" i="20" s="1"/>
  <c r="K199" i="20" s="1"/>
  <c r="L199" i="20" s="1"/>
  <c r="J198" i="20"/>
  <c r="K198" i="20" s="1"/>
  <c r="L198" i="20" s="1"/>
  <c r="H165" i="7"/>
  <c r="C166" i="7" s="1"/>
  <c r="A455" i="7"/>
  <c r="B454" i="7"/>
  <c r="A492" i="50" l="1"/>
  <c r="B491" i="50"/>
  <c r="O57" i="36"/>
  <c r="P57" i="36"/>
  <c r="N57" i="36"/>
  <c r="B58" i="36" s="1" a="1"/>
  <c r="H199" i="20"/>
  <c r="A456" i="7"/>
  <c r="B455" i="7"/>
  <c r="E166" i="7"/>
  <c r="F166" i="7" s="1"/>
  <c r="G166" i="7" s="1"/>
  <c r="D166" i="7"/>
  <c r="B492" i="50" l="1"/>
  <c r="A493" i="50"/>
  <c r="D58" i="36"/>
  <c r="C58" i="36"/>
  <c r="B58" i="36"/>
  <c r="H200" i="20"/>
  <c r="D199" i="20"/>
  <c r="E199" i="20" s="1"/>
  <c r="F199" i="20" s="1"/>
  <c r="G199" i="20" s="1"/>
  <c r="H166" i="7"/>
  <c r="C167" i="7" s="1"/>
  <c r="A457" i="7"/>
  <c r="B456" i="7"/>
  <c r="A494" i="50" l="1"/>
  <c r="B493" i="50"/>
  <c r="E58" i="36" a="1"/>
  <c r="D200" i="20"/>
  <c r="E200" i="20" s="1"/>
  <c r="F200" i="20" s="1"/>
  <c r="G200" i="20" s="1"/>
  <c r="C200" i="20"/>
  <c r="A458" i="7"/>
  <c r="B457" i="7"/>
  <c r="D167" i="7"/>
  <c r="A495" i="50" l="1"/>
  <c r="B494" i="50"/>
  <c r="G58" i="36"/>
  <c r="E58" i="36"/>
  <c r="F58" i="36"/>
  <c r="I200" i="20"/>
  <c r="J200" i="20" s="1"/>
  <c r="K200" i="20" s="1"/>
  <c r="L200" i="20" s="1"/>
  <c r="B200" i="20"/>
  <c r="D201" i="23" s="1"/>
  <c r="C201" i="20"/>
  <c r="E167" i="7"/>
  <c r="F167" i="7" s="1"/>
  <c r="G167" i="7" s="1"/>
  <c r="A459" i="7"/>
  <c r="B458" i="7"/>
  <c r="A496" i="50" l="1"/>
  <c r="B495" i="50"/>
  <c r="H58" i="36" a="1"/>
  <c r="I201" i="20"/>
  <c r="J201" i="20" s="1"/>
  <c r="K201" i="20" s="1"/>
  <c r="L201" i="20" s="1"/>
  <c r="B201" i="20"/>
  <c r="D202" i="23" s="1"/>
  <c r="H201" i="20"/>
  <c r="A460" i="7"/>
  <c r="B459" i="7"/>
  <c r="H167" i="7"/>
  <c r="C168" i="7" s="1"/>
  <c r="B496" i="50" l="1"/>
  <c r="A497" i="50"/>
  <c r="J58" i="36"/>
  <c r="I58" i="36"/>
  <c r="H58" i="36"/>
  <c r="D201" i="20"/>
  <c r="E201" i="20" s="1"/>
  <c r="F201" i="20" s="1"/>
  <c r="G201" i="20" s="1"/>
  <c r="H202" i="20"/>
  <c r="E168" i="7"/>
  <c r="D168" i="7"/>
  <c r="A461" i="7"/>
  <c r="B460" i="7"/>
  <c r="A498" i="50" l="1"/>
  <c r="B497" i="50"/>
  <c r="K58" i="36" a="1"/>
  <c r="D202" i="20"/>
  <c r="E202" i="20" s="1"/>
  <c r="F202" i="20" s="1"/>
  <c r="G202" i="20" s="1"/>
  <c r="C202" i="20"/>
  <c r="F168" i="7"/>
  <c r="G168" i="7" s="1"/>
  <c r="A462" i="7"/>
  <c r="B461" i="7"/>
  <c r="A499" i="50" l="1"/>
  <c r="B498" i="50"/>
  <c r="M58" i="36"/>
  <c r="K58" i="36"/>
  <c r="L58" i="36"/>
  <c r="C203" i="20"/>
  <c r="B202" i="20"/>
  <c r="D203" i="23" s="1"/>
  <c r="I202" i="20"/>
  <c r="A463" i="7"/>
  <c r="B462" i="7"/>
  <c r="H168" i="7"/>
  <c r="C169" i="7" s="1"/>
  <c r="A500" i="50" l="1"/>
  <c r="B499" i="50"/>
  <c r="N58" i="36" a="1"/>
  <c r="B203" i="20"/>
  <c r="D204" i="23" s="1"/>
  <c r="I203" i="20"/>
  <c r="J203" i="20" s="1"/>
  <c r="K203" i="20" s="1"/>
  <c r="L203" i="20" s="1"/>
  <c r="J202" i="20"/>
  <c r="K202" i="20" s="1"/>
  <c r="L202" i="20" s="1"/>
  <c r="D169" i="7"/>
  <c r="E169" i="7" s="1"/>
  <c r="A464" i="7"/>
  <c r="B463" i="7"/>
  <c r="B500" i="50" l="1"/>
  <c r="A501" i="50"/>
  <c r="P58" i="36"/>
  <c r="O58" i="36"/>
  <c r="N58" i="36"/>
  <c r="B59" i="36" s="1" a="1"/>
  <c r="H203" i="20"/>
  <c r="F169" i="7"/>
  <c r="G169" i="7" s="1"/>
  <c r="H169" i="7" s="1"/>
  <c r="C170" i="7" s="1"/>
  <c r="A465" i="7"/>
  <c r="B464" i="7"/>
  <c r="A502" i="50" l="1"/>
  <c r="B501" i="50"/>
  <c r="C59" i="36"/>
  <c r="D59" i="36"/>
  <c r="B59" i="36"/>
  <c r="H204" i="20"/>
  <c r="D203" i="20"/>
  <c r="E203" i="20" s="1"/>
  <c r="F203" i="20" s="1"/>
  <c r="G203" i="20" s="1"/>
  <c r="E170" i="7"/>
  <c r="D170" i="7"/>
  <c r="A466" i="7"/>
  <c r="B465" i="7"/>
  <c r="A503" i="50" l="1"/>
  <c r="B502" i="50"/>
  <c r="E59" i="36" a="1"/>
  <c r="D204" i="20"/>
  <c r="E204" i="20" s="1"/>
  <c r="F204" i="20" s="1"/>
  <c r="G204" i="20" s="1"/>
  <c r="C204" i="20"/>
  <c r="F170" i="7"/>
  <c r="G170" i="7" s="1"/>
  <c r="A467" i="7"/>
  <c r="B466" i="7"/>
  <c r="A504" i="50" l="1"/>
  <c r="B503" i="50"/>
  <c r="F59" i="36"/>
  <c r="E59" i="36"/>
  <c r="G59" i="36"/>
  <c r="I204" i="20"/>
  <c r="B204" i="20"/>
  <c r="D205" i="23" s="1"/>
  <c r="J204" i="20"/>
  <c r="K204" i="20" s="1"/>
  <c r="L204" i="20" s="1"/>
  <c r="C205" i="20"/>
  <c r="A468" i="7"/>
  <c r="B467" i="7"/>
  <c r="H170" i="7"/>
  <c r="C171" i="7" s="1"/>
  <c r="B504" i="50" l="1"/>
  <c r="A505" i="50"/>
  <c r="H59" i="36" a="1"/>
  <c r="I205" i="20"/>
  <c r="J205" i="20" s="1"/>
  <c r="K205" i="20" s="1"/>
  <c r="L205" i="20" s="1"/>
  <c r="B205" i="20"/>
  <c r="D206" i="23" s="1"/>
  <c r="H205" i="20"/>
  <c r="D171" i="7"/>
  <c r="E171" i="7" s="1"/>
  <c r="A469" i="7"/>
  <c r="B468" i="7"/>
  <c r="A506" i="50" l="1"/>
  <c r="B505" i="50"/>
  <c r="I59" i="36"/>
  <c r="J59" i="36"/>
  <c r="H59" i="36"/>
  <c r="D205" i="20"/>
  <c r="E205" i="20" s="1"/>
  <c r="F205" i="20" s="1"/>
  <c r="G205" i="20" s="1"/>
  <c r="H206" i="20"/>
  <c r="F171" i="7"/>
  <c r="G171" i="7" s="1"/>
  <c r="H171" i="7"/>
  <c r="C172" i="7" s="1"/>
  <c r="A470" i="7"/>
  <c r="B469" i="7"/>
  <c r="A507" i="50" l="1"/>
  <c r="B506" i="50"/>
  <c r="K59" i="36" a="1"/>
  <c r="D206" i="20"/>
  <c r="E206" i="20" s="1"/>
  <c r="F206" i="20" s="1"/>
  <c r="G206" i="20" s="1"/>
  <c r="C206" i="20"/>
  <c r="E172" i="7"/>
  <c r="F172" i="7" s="1"/>
  <c r="G172" i="7" s="1"/>
  <c r="D172" i="7"/>
  <c r="A471" i="7"/>
  <c r="B470" i="7"/>
  <c r="A508" i="50" l="1"/>
  <c r="B507" i="50"/>
  <c r="L59" i="36"/>
  <c r="K59" i="36"/>
  <c r="M59" i="36"/>
  <c r="C207" i="20"/>
  <c r="B206" i="20"/>
  <c r="D207" i="23" s="1"/>
  <c r="I206" i="20"/>
  <c r="H172" i="7"/>
  <c r="C173" i="7" s="1"/>
  <c r="A472" i="7"/>
  <c r="B471" i="7"/>
  <c r="B508" i="50" l="1"/>
  <c r="A509" i="50"/>
  <c r="N59" i="36" a="1"/>
  <c r="B207" i="20"/>
  <c r="D208" i="23" s="1"/>
  <c r="I207" i="20"/>
  <c r="J207" i="20" s="1"/>
  <c r="K207" i="20" s="1"/>
  <c r="L207" i="20" s="1"/>
  <c r="J206" i="20"/>
  <c r="K206" i="20" s="1"/>
  <c r="L206" i="20" s="1"/>
  <c r="A473" i="7"/>
  <c r="B472" i="7"/>
  <c r="D173" i="7"/>
  <c r="A510" i="50" l="1"/>
  <c r="B509" i="50"/>
  <c r="O59" i="36"/>
  <c r="P59" i="36"/>
  <c r="N59" i="36"/>
  <c r="B60" i="36" s="1" a="1"/>
  <c r="H207" i="20"/>
  <c r="E173" i="7"/>
  <c r="F173" i="7" s="1"/>
  <c r="G173" i="7" s="1"/>
  <c r="A474" i="7"/>
  <c r="B473" i="7"/>
  <c r="A511" i="50" l="1"/>
  <c r="B510" i="50"/>
  <c r="B60" i="36"/>
  <c r="D60" i="36"/>
  <c r="C60" i="36"/>
  <c r="H208" i="20"/>
  <c r="D207" i="20"/>
  <c r="E207" i="20" s="1"/>
  <c r="F207" i="20" s="1"/>
  <c r="G207" i="20" s="1"/>
  <c r="A475" i="7"/>
  <c r="B474" i="7"/>
  <c r="H173" i="7"/>
  <c r="C174" i="7" s="1"/>
  <c r="A512" i="50" l="1"/>
  <c r="B511" i="50"/>
  <c r="E60" i="36" a="1"/>
  <c r="D208" i="20"/>
  <c r="E208" i="20" s="1"/>
  <c r="F208" i="20" s="1"/>
  <c r="G208" i="20" s="1"/>
  <c r="C208" i="20"/>
  <c r="E174" i="7"/>
  <c r="D174" i="7"/>
  <c r="A476" i="7"/>
  <c r="B475" i="7"/>
  <c r="B512" i="50" l="1"/>
  <c r="A513" i="50"/>
  <c r="E60" i="36"/>
  <c r="F60" i="36"/>
  <c r="G60" i="36"/>
  <c r="I208" i="20"/>
  <c r="J208" i="20" s="1"/>
  <c r="K208" i="20" s="1"/>
  <c r="L208" i="20" s="1"/>
  <c r="B208" i="20"/>
  <c r="D209" i="23" s="1"/>
  <c r="C209" i="20"/>
  <c r="F174" i="7"/>
  <c r="G174" i="7" s="1"/>
  <c r="A477" i="7"/>
  <c r="B476" i="7"/>
  <c r="A514" i="50" l="1"/>
  <c r="B513" i="50"/>
  <c r="H60" i="36" a="1"/>
  <c r="I209" i="20"/>
  <c r="J209" i="20" s="1"/>
  <c r="K209" i="20" s="1"/>
  <c r="L209" i="20" s="1"/>
  <c r="B209" i="20"/>
  <c r="D210" i="23" s="1"/>
  <c r="H209" i="20"/>
  <c r="A478" i="7"/>
  <c r="B477" i="7"/>
  <c r="H174" i="7"/>
  <c r="C175" i="7" s="1"/>
  <c r="A515" i="50" l="1"/>
  <c r="B514" i="50"/>
  <c r="H60" i="36"/>
  <c r="J60" i="36"/>
  <c r="I60" i="36"/>
  <c r="D209" i="20"/>
  <c r="E209" i="20" s="1"/>
  <c r="F209" i="20" s="1"/>
  <c r="G209" i="20" s="1"/>
  <c r="H210" i="20"/>
  <c r="D175" i="7"/>
  <c r="E175" i="7" s="1"/>
  <c r="A479" i="7"/>
  <c r="B478" i="7"/>
  <c r="A516" i="50" l="1"/>
  <c r="B515" i="50"/>
  <c r="K60" i="36" a="1"/>
  <c r="D210" i="20"/>
  <c r="E210" i="20" s="1"/>
  <c r="F210" i="20" s="1"/>
  <c r="G210" i="20" s="1"/>
  <c r="C210" i="20"/>
  <c r="F175" i="7"/>
  <c r="G175" i="7" s="1"/>
  <c r="H175" i="7"/>
  <c r="C176" i="7" s="1"/>
  <c r="A480" i="7"/>
  <c r="B479" i="7"/>
  <c r="B516" i="50" l="1"/>
  <c r="A517" i="50"/>
  <c r="K60" i="36"/>
  <c r="L60" i="36"/>
  <c r="M60" i="36"/>
  <c r="C211" i="20"/>
  <c r="B210" i="20"/>
  <c r="D211" i="23" s="1"/>
  <c r="I210" i="20"/>
  <c r="E176" i="7"/>
  <c r="D176" i="7"/>
  <c r="B480" i="7"/>
  <c r="A481" i="7"/>
  <c r="A518" i="50" l="1"/>
  <c r="B517" i="50"/>
  <c r="N60" i="36" a="1"/>
  <c r="B211" i="20"/>
  <c r="D212" i="23" s="1"/>
  <c r="I211" i="20"/>
  <c r="J211" i="20" s="1"/>
  <c r="K211" i="20" s="1"/>
  <c r="L211" i="20" s="1"/>
  <c r="J210" i="20"/>
  <c r="K210" i="20" s="1"/>
  <c r="L210" i="20" s="1"/>
  <c r="A482" i="7"/>
  <c r="B481" i="7"/>
  <c r="F176" i="7"/>
  <c r="G176" i="7" s="1"/>
  <c r="A519" i="50" l="1"/>
  <c r="B518" i="50"/>
  <c r="N60" i="36"/>
  <c r="B61" i="36" s="1" a="1"/>
  <c r="P60" i="36"/>
  <c r="O60" i="36"/>
  <c r="H211" i="20"/>
  <c r="A483" i="7"/>
  <c r="B482" i="7"/>
  <c r="H176" i="7"/>
  <c r="C177" i="7" s="1"/>
  <c r="A520" i="50" l="1"/>
  <c r="B519" i="50"/>
  <c r="D61" i="36"/>
  <c r="C61" i="36"/>
  <c r="B61" i="36"/>
  <c r="H212" i="20"/>
  <c r="D211" i="20"/>
  <c r="E211" i="20" s="1"/>
  <c r="F211" i="20" s="1"/>
  <c r="G211" i="20" s="1"/>
  <c r="D177" i="7"/>
  <c r="E177" i="7" s="1"/>
  <c r="A484" i="7"/>
  <c r="B483" i="7"/>
  <c r="B520" i="50" l="1"/>
  <c r="A521" i="50"/>
  <c r="E61" i="36" a="1"/>
  <c r="D212" i="20"/>
  <c r="E212" i="20" s="1"/>
  <c r="F212" i="20" s="1"/>
  <c r="G212" i="20" s="1"/>
  <c r="C212" i="20"/>
  <c r="F177" i="7"/>
  <c r="G177" i="7" s="1"/>
  <c r="H177" i="7"/>
  <c r="C178" i="7" s="1"/>
  <c r="A485" i="7"/>
  <c r="B484" i="7"/>
  <c r="A522" i="50" l="1"/>
  <c r="B521" i="50"/>
  <c r="F61" i="36"/>
  <c r="E61" i="36"/>
  <c r="G61" i="36"/>
  <c r="I212" i="20"/>
  <c r="J212" i="20" s="1"/>
  <c r="K212" i="20" s="1"/>
  <c r="L212" i="20" s="1"/>
  <c r="B212" i="20"/>
  <c r="D213" i="23" s="1"/>
  <c r="C213" i="20"/>
  <c r="E178" i="7"/>
  <c r="D178" i="7"/>
  <c r="A486" i="7"/>
  <c r="B485" i="7"/>
  <c r="A523" i="50" l="1"/>
  <c r="B522" i="50"/>
  <c r="H61" i="36" a="1"/>
  <c r="B213" i="20"/>
  <c r="D214" i="23" s="1"/>
  <c r="I213" i="20"/>
  <c r="J213" i="20" s="1"/>
  <c r="K213" i="20" s="1"/>
  <c r="L213" i="20" s="1"/>
  <c r="H213" i="20"/>
  <c r="F178" i="7"/>
  <c r="G178" i="7" s="1"/>
  <c r="H178" i="7" s="1"/>
  <c r="C179" i="7" s="1"/>
  <c r="A487" i="7"/>
  <c r="B486" i="7"/>
  <c r="A524" i="50" l="1"/>
  <c r="B523" i="50"/>
  <c r="H61" i="36"/>
  <c r="J61" i="36"/>
  <c r="I61" i="36"/>
  <c r="D213" i="20"/>
  <c r="E213" i="20" s="1"/>
  <c r="F213" i="20" s="1"/>
  <c r="G213" i="20" s="1"/>
  <c r="H214" i="20"/>
  <c r="E179" i="7"/>
  <c r="F179" i="7" s="1"/>
  <c r="G179" i="7" s="1"/>
  <c r="D179" i="7"/>
  <c r="A488" i="7"/>
  <c r="B487" i="7"/>
  <c r="B524" i="50" l="1"/>
  <c r="A525" i="50"/>
  <c r="K61" i="36" a="1"/>
  <c r="D214" i="20"/>
  <c r="E214" i="20" s="1"/>
  <c r="F214" i="20" s="1"/>
  <c r="G214" i="20" s="1"/>
  <c r="C214" i="20"/>
  <c r="H179" i="7"/>
  <c r="C180" i="7" s="1"/>
  <c r="B488" i="7"/>
  <c r="A489" i="7"/>
  <c r="A526" i="50" l="1"/>
  <c r="B525" i="50"/>
  <c r="L61" i="36"/>
  <c r="K61" i="36"/>
  <c r="M61" i="36"/>
  <c r="I214" i="20"/>
  <c r="J214" i="20" s="1"/>
  <c r="K214" i="20" s="1"/>
  <c r="L214" i="20" s="1"/>
  <c r="C215" i="20"/>
  <c r="B214" i="20"/>
  <c r="D215" i="23" s="1"/>
  <c r="A490" i="7"/>
  <c r="B489" i="7"/>
  <c r="D180" i="7"/>
  <c r="E180" i="7" s="1"/>
  <c r="A527" i="50" l="1"/>
  <c r="B526" i="50"/>
  <c r="N61" i="36" a="1"/>
  <c r="H215" i="20"/>
  <c r="B215" i="20"/>
  <c r="D216" i="23" s="1"/>
  <c r="I215" i="20"/>
  <c r="J215" i="20" s="1"/>
  <c r="K215" i="20" s="1"/>
  <c r="L215" i="20" s="1"/>
  <c r="F180" i="7"/>
  <c r="G180" i="7" s="1"/>
  <c r="H180" i="7"/>
  <c r="C181" i="7" s="1"/>
  <c r="A491" i="7"/>
  <c r="B490" i="7"/>
  <c r="A528" i="50" l="1"/>
  <c r="B527" i="50"/>
  <c r="P61" i="36"/>
  <c r="O61" i="36"/>
  <c r="N61" i="36"/>
  <c r="B62" i="36" s="1" a="1"/>
  <c r="D215" i="20"/>
  <c r="H216" i="20"/>
  <c r="E181" i="7"/>
  <c r="F181" i="7" s="1"/>
  <c r="G181" i="7" s="1"/>
  <c r="D181" i="7"/>
  <c r="A492" i="7"/>
  <c r="B491" i="7"/>
  <c r="B528" i="50" l="1"/>
  <c r="A529" i="50"/>
  <c r="D62" i="36"/>
  <c r="C62" i="36"/>
  <c r="B62" i="36"/>
  <c r="D216" i="20"/>
  <c r="E216" i="20" s="1"/>
  <c r="F216" i="20" s="1"/>
  <c r="G216" i="20" s="1"/>
  <c r="E215" i="20"/>
  <c r="F215" i="20" s="1"/>
  <c r="G215" i="20" s="1"/>
  <c r="H181" i="7"/>
  <c r="C182" i="7" s="1"/>
  <c r="A493" i="7"/>
  <c r="B492" i="7"/>
  <c r="A530" i="50" l="1"/>
  <c r="B529" i="50"/>
  <c r="E62" i="36" a="1"/>
  <c r="C216" i="20"/>
  <c r="A494" i="7"/>
  <c r="B493" i="7"/>
  <c r="D182" i="7"/>
  <c r="E182" i="7" s="1"/>
  <c r="A531" i="50" l="1"/>
  <c r="B530" i="50"/>
  <c r="G62" i="36"/>
  <c r="F62" i="36"/>
  <c r="E62" i="36"/>
  <c r="I216" i="20"/>
  <c r="J216" i="20" s="1"/>
  <c r="K216" i="20" s="1"/>
  <c r="L216" i="20" s="1"/>
  <c r="C217" i="20"/>
  <c r="B216" i="20"/>
  <c r="D217" i="23" s="1"/>
  <c r="F182" i="7"/>
  <c r="G182" i="7" s="1"/>
  <c r="H182" i="7" s="1"/>
  <c r="C183" i="7" s="1"/>
  <c r="A495" i="7"/>
  <c r="B494" i="7"/>
  <c r="A532" i="50" l="1"/>
  <c r="B531" i="50"/>
  <c r="H62" i="36" a="1"/>
  <c r="B217" i="20"/>
  <c r="D218" i="23" s="1"/>
  <c r="I217" i="20"/>
  <c r="J217" i="20" s="1"/>
  <c r="K217" i="20" s="1"/>
  <c r="L217" i="20" s="1"/>
  <c r="H217" i="20"/>
  <c r="E183" i="7"/>
  <c r="D183" i="7"/>
  <c r="A496" i="7"/>
  <c r="B495" i="7"/>
  <c r="B532" i="50" l="1"/>
  <c r="A533" i="50"/>
  <c r="J62" i="36"/>
  <c r="H62" i="36"/>
  <c r="I62" i="36"/>
  <c r="D217" i="20"/>
  <c r="E217" i="20" s="1"/>
  <c r="F217" i="20" s="1"/>
  <c r="G217" i="20" s="1"/>
  <c r="H218" i="20"/>
  <c r="A497" i="7"/>
  <c r="B496" i="7"/>
  <c r="F183" i="7"/>
  <c r="G183" i="7" s="1"/>
  <c r="A534" i="50" l="1"/>
  <c r="B533" i="50"/>
  <c r="K62" i="36" a="1"/>
  <c r="D218" i="20"/>
  <c r="E218" i="20" s="1"/>
  <c r="F218" i="20" s="1"/>
  <c r="G218" i="20" s="1"/>
  <c r="C218" i="20"/>
  <c r="A498" i="7"/>
  <c r="B497" i="7"/>
  <c r="H183" i="7"/>
  <c r="C184" i="7" s="1"/>
  <c r="A535" i="50" l="1"/>
  <c r="B534" i="50"/>
  <c r="M62" i="36"/>
  <c r="L62" i="36"/>
  <c r="K62" i="36"/>
  <c r="C219" i="20"/>
  <c r="I218" i="20"/>
  <c r="B218" i="20"/>
  <c r="D219" i="23" s="1"/>
  <c r="D184" i="7"/>
  <c r="E184" i="7" s="1"/>
  <c r="F184" i="7" s="1"/>
  <c r="G184" i="7" s="1"/>
  <c r="A499" i="7"/>
  <c r="B498" i="7"/>
  <c r="A536" i="50" l="1"/>
  <c r="B535" i="50"/>
  <c r="N62" i="36" a="1"/>
  <c r="B219" i="20"/>
  <c r="D220" i="23" s="1"/>
  <c r="I219" i="20"/>
  <c r="J219" i="20" s="1"/>
  <c r="K219" i="20" s="1"/>
  <c r="L219" i="20" s="1"/>
  <c r="J218" i="20"/>
  <c r="K218" i="20" s="1"/>
  <c r="L218" i="20" s="1"/>
  <c r="A500" i="7"/>
  <c r="B499" i="7"/>
  <c r="H184" i="7"/>
  <c r="C185" i="7" s="1"/>
  <c r="B536" i="50" l="1"/>
  <c r="A537" i="50"/>
  <c r="P62" i="36"/>
  <c r="O62" i="36"/>
  <c r="N62" i="36"/>
  <c r="B63" i="36" s="1" a="1"/>
  <c r="H219" i="20"/>
  <c r="E185" i="7"/>
  <c r="F185" i="7" s="1"/>
  <c r="G185" i="7" s="1"/>
  <c r="D185" i="7"/>
  <c r="A501" i="7"/>
  <c r="B500" i="7"/>
  <c r="A538" i="50" l="1"/>
  <c r="B537" i="50"/>
  <c r="C63" i="36"/>
  <c r="D63" i="36"/>
  <c r="B63" i="36"/>
  <c r="D219" i="20"/>
  <c r="E219" i="20"/>
  <c r="F219" i="20" s="1"/>
  <c r="G219" i="20" s="1"/>
  <c r="H220" i="20"/>
  <c r="A502" i="7"/>
  <c r="B501" i="7"/>
  <c r="H185" i="7"/>
  <c r="C186" i="7" s="1"/>
  <c r="A539" i="50" l="1"/>
  <c r="B538" i="50"/>
  <c r="E63" i="36" a="1"/>
  <c r="C220" i="20"/>
  <c r="D220" i="20"/>
  <c r="E220" i="20" s="1"/>
  <c r="F220" i="20" s="1"/>
  <c r="G220" i="20" s="1"/>
  <c r="D186" i="7"/>
  <c r="E186" i="7" s="1"/>
  <c r="F186" i="7" s="1"/>
  <c r="G186" i="7" s="1"/>
  <c r="A503" i="7"/>
  <c r="B502" i="7"/>
  <c r="A540" i="50" l="1"/>
  <c r="B539" i="50"/>
  <c r="F63" i="36"/>
  <c r="G63" i="36"/>
  <c r="E63" i="36"/>
  <c r="I220" i="20"/>
  <c r="J220" i="20" s="1"/>
  <c r="K220" i="20" s="1"/>
  <c r="L220" i="20" s="1"/>
  <c r="B220" i="20"/>
  <c r="D221" i="23" s="1"/>
  <c r="C221" i="20"/>
  <c r="A504" i="7"/>
  <c r="B503" i="7"/>
  <c r="H186" i="7"/>
  <c r="C187" i="7" s="1"/>
  <c r="B540" i="50" l="1"/>
  <c r="A541" i="50"/>
  <c r="H63" i="36" a="1"/>
  <c r="I221" i="20"/>
  <c r="J221" i="20" s="1"/>
  <c r="K221" i="20" s="1"/>
  <c r="L221" i="20" s="1"/>
  <c r="B221" i="20"/>
  <c r="D222" i="23" s="1"/>
  <c r="H221" i="20"/>
  <c r="E187" i="7"/>
  <c r="D187" i="7"/>
  <c r="A505" i="7"/>
  <c r="B504" i="7"/>
  <c r="A542" i="50" l="1"/>
  <c r="B541" i="50"/>
  <c r="I63" i="36"/>
  <c r="H63" i="36"/>
  <c r="J63" i="36"/>
  <c r="D221" i="20"/>
  <c r="E221" i="20" s="1"/>
  <c r="F221" i="20" s="1"/>
  <c r="G221" i="20" s="1"/>
  <c r="H222" i="20"/>
  <c r="A506" i="7"/>
  <c r="B505" i="7"/>
  <c r="F187" i="7"/>
  <c r="G187" i="7" s="1"/>
  <c r="A543" i="50" l="1"/>
  <c r="B542" i="50"/>
  <c r="K63" i="36" a="1"/>
  <c r="D222" i="20"/>
  <c r="E222" i="20" s="1"/>
  <c r="F222" i="20" s="1"/>
  <c r="G222" i="20" s="1"/>
  <c r="C222" i="20"/>
  <c r="A507" i="7"/>
  <c r="B506" i="7"/>
  <c r="H187" i="7"/>
  <c r="C188" i="7" s="1"/>
  <c r="A544" i="50" l="1"/>
  <c r="B543" i="50"/>
  <c r="L63" i="36"/>
  <c r="M63" i="36"/>
  <c r="K63" i="36"/>
  <c r="C223" i="20"/>
  <c r="I222" i="20"/>
  <c r="J222" i="20" s="1"/>
  <c r="K222" i="20" s="1"/>
  <c r="L222" i="20" s="1"/>
  <c r="B222" i="20"/>
  <c r="D223" i="23" s="1"/>
  <c r="E188" i="7"/>
  <c r="F188" i="7" s="1"/>
  <c r="G188" i="7" s="1"/>
  <c r="D188" i="7"/>
  <c r="A508" i="7"/>
  <c r="B507" i="7"/>
  <c r="B544" i="50" l="1"/>
  <c r="A545" i="50"/>
  <c r="N63" i="36" a="1"/>
  <c r="B223" i="20"/>
  <c r="D224" i="23" s="1"/>
  <c r="I223" i="20"/>
  <c r="J223" i="20" s="1"/>
  <c r="K223" i="20" s="1"/>
  <c r="L223" i="20" s="1"/>
  <c r="H223" i="20"/>
  <c r="H188" i="7"/>
  <c r="C189" i="7" s="1"/>
  <c r="A509" i="7"/>
  <c r="B508" i="7"/>
  <c r="A546" i="50" l="1"/>
  <c r="B545" i="50"/>
  <c r="O63" i="36"/>
  <c r="P63" i="36"/>
  <c r="N63" i="36"/>
  <c r="B64" i="36" s="1" a="1"/>
  <c r="D223" i="20"/>
  <c r="E223" i="20" s="1"/>
  <c r="F223" i="20" s="1"/>
  <c r="G223" i="20" s="1"/>
  <c r="H224" i="20"/>
  <c r="A510" i="7"/>
  <c r="B509" i="7"/>
  <c r="D189" i="7"/>
  <c r="A547" i="50" l="1"/>
  <c r="B546" i="50"/>
  <c r="B64" i="36"/>
  <c r="C64" i="36"/>
  <c r="D64" i="36"/>
  <c r="C224" i="20"/>
  <c r="D224" i="20"/>
  <c r="E224" i="20" s="1"/>
  <c r="F224" i="20" s="1"/>
  <c r="G224" i="20" s="1"/>
  <c r="E189" i="7"/>
  <c r="F189" i="7" s="1"/>
  <c r="G189" i="7" s="1"/>
  <c r="A511" i="7"/>
  <c r="B510" i="7"/>
  <c r="A548" i="50" l="1"/>
  <c r="B547" i="50"/>
  <c r="E64" i="36" a="1"/>
  <c r="I224" i="20"/>
  <c r="J224" i="20" s="1"/>
  <c r="K224" i="20" s="1"/>
  <c r="L224" i="20" s="1"/>
  <c r="B224" i="20"/>
  <c r="D225" i="23" s="1"/>
  <c r="C225" i="20"/>
  <c r="A512" i="7"/>
  <c r="B512" i="7" s="1"/>
  <c r="B511" i="7"/>
  <c r="H189" i="7"/>
  <c r="C190" i="7" s="1"/>
  <c r="B548" i="50" l="1"/>
  <c r="A549" i="50"/>
  <c r="E64" i="36"/>
  <c r="G64" i="36"/>
  <c r="F64" i="36"/>
  <c r="I225" i="20"/>
  <c r="J225" i="20" s="1"/>
  <c r="K225" i="20" s="1"/>
  <c r="L225" i="20" s="1"/>
  <c r="B225" i="20"/>
  <c r="D226" i="23" s="1"/>
  <c r="H225" i="20"/>
  <c r="D190" i="7"/>
  <c r="E190" i="7"/>
  <c r="F190" i="7" s="1"/>
  <c r="G190" i="7" s="1"/>
  <c r="A550" i="50" l="1"/>
  <c r="B549" i="50"/>
  <c r="H64" i="36" a="1"/>
  <c r="D225" i="20"/>
  <c r="E225" i="20"/>
  <c r="F225" i="20" s="1"/>
  <c r="G225" i="20" s="1"/>
  <c r="H226" i="20"/>
  <c r="H190" i="7"/>
  <c r="C191" i="7" s="1"/>
  <c r="A551" i="50" l="1"/>
  <c r="B550" i="50"/>
  <c r="H64" i="36"/>
  <c r="I64" i="36"/>
  <c r="J64" i="36"/>
  <c r="D226" i="20"/>
  <c r="E226" i="20" s="1"/>
  <c r="F226" i="20" s="1"/>
  <c r="G226" i="20" s="1"/>
  <c r="C226" i="20"/>
  <c r="E191" i="7"/>
  <c r="D191" i="7"/>
  <c r="A552" i="50" l="1"/>
  <c r="B551" i="50"/>
  <c r="K64" i="36" a="1"/>
  <c r="C227" i="20"/>
  <c r="I226" i="20"/>
  <c r="B226" i="20"/>
  <c r="D227" i="23" s="1"/>
  <c r="H191" i="7"/>
  <c r="C192" i="7" s="1"/>
  <c r="F191" i="7"/>
  <c r="G191" i="7" s="1"/>
  <c r="B552" i="50" l="1"/>
  <c r="A553" i="50"/>
  <c r="K64" i="36"/>
  <c r="M64" i="36"/>
  <c r="L64" i="36"/>
  <c r="B227" i="20"/>
  <c r="D228" i="23" s="1"/>
  <c r="I227" i="20"/>
  <c r="J227" i="20" s="1"/>
  <c r="K227" i="20" s="1"/>
  <c r="L227" i="20" s="1"/>
  <c r="J226" i="20"/>
  <c r="K226" i="20" s="1"/>
  <c r="L226" i="20" s="1"/>
  <c r="D192" i="7"/>
  <c r="E192" i="7"/>
  <c r="F192" i="7" s="1"/>
  <c r="G192" i="7" s="1"/>
  <c r="A554" i="50" l="1"/>
  <c r="B553" i="50"/>
  <c r="N64" i="36" a="1"/>
  <c r="H227" i="20"/>
  <c r="H192" i="7"/>
  <c r="C193" i="7" s="1"/>
  <c r="A555" i="50" l="1"/>
  <c r="B554" i="50"/>
  <c r="N64" i="36"/>
  <c r="B65" i="36" s="1" a="1"/>
  <c r="P64" i="36"/>
  <c r="O64" i="36"/>
  <c r="D227" i="20"/>
  <c r="E227" i="20"/>
  <c r="F227" i="20" s="1"/>
  <c r="G227" i="20" s="1"/>
  <c r="H228" i="20"/>
  <c r="E193" i="7"/>
  <c r="F193" i="7" s="1"/>
  <c r="G193" i="7" s="1"/>
  <c r="D193" i="7"/>
  <c r="A556" i="50" l="1"/>
  <c r="B555" i="50"/>
  <c r="B65" i="36"/>
  <c r="D65" i="36"/>
  <c r="C65" i="36"/>
  <c r="C228" i="20"/>
  <c r="D228" i="20"/>
  <c r="E228" i="20" s="1"/>
  <c r="F228" i="20" s="1"/>
  <c r="G228" i="20" s="1"/>
  <c r="H193" i="7"/>
  <c r="C194" i="7" s="1"/>
  <c r="B556" i="50" l="1"/>
  <c r="A557" i="50"/>
  <c r="E65" i="36" a="1"/>
  <c r="I228" i="20"/>
  <c r="J228" i="20" s="1"/>
  <c r="K228" i="20" s="1"/>
  <c r="L228" i="20" s="1"/>
  <c r="B228" i="20"/>
  <c r="D229" i="23" s="1"/>
  <c r="C229" i="20"/>
  <c r="D194" i="7"/>
  <c r="E194" i="7"/>
  <c r="F194" i="7" s="1"/>
  <c r="G194" i="7" s="1"/>
  <c r="A558" i="50" l="1"/>
  <c r="B557" i="50"/>
  <c r="E65" i="36"/>
  <c r="G65" i="36"/>
  <c r="F65" i="36"/>
  <c r="I229" i="20"/>
  <c r="J229" i="20" s="1"/>
  <c r="K229" i="20" s="1"/>
  <c r="L229" i="20" s="1"/>
  <c r="B229" i="20"/>
  <c r="D230" i="23" s="1"/>
  <c r="H229" i="20"/>
  <c r="H194" i="7"/>
  <c r="C195" i="7" s="1"/>
  <c r="A559" i="50" l="1"/>
  <c r="B558" i="50"/>
  <c r="H65" i="36" a="1"/>
  <c r="D229" i="20"/>
  <c r="E229" i="20" s="1"/>
  <c r="F229" i="20" s="1"/>
  <c r="G229" i="20" s="1"/>
  <c r="H230" i="20"/>
  <c r="D195" i="7"/>
  <c r="E195" i="7" s="1"/>
  <c r="A560" i="50" l="1"/>
  <c r="B559" i="50"/>
  <c r="I65" i="36"/>
  <c r="H65" i="36"/>
  <c r="J65" i="36"/>
  <c r="D230" i="20"/>
  <c r="E230" i="20" s="1"/>
  <c r="F230" i="20" s="1"/>
  <c r="G230" i="20" s="1"/>
  <c r="C230" i="20"/>
  <c r="F195" i="7"/>
  <c r="G195" i="7" s="1"/>
  <c r="B560" i="50" l="1"/>
  <c r="A561" i="50"/>
  <c r="K65" i="36" a="1"/>
  <c r="C231" i="20"/>
  <c r="I230" i="20"/>
  <c r="B230" i="20"/>
  <c r="D231" i="23" s="1"/>
  <c r="H195" i="7"/>
  <c r="C196" i="7" s="1"/>
  <c r="A562" i="50" l="1"/>
  <c r="B561" i="50"/>
  <c r="M65" i="36"/>
  <c r="L65" i="36"/>
  <c r="K65" i="36"/>
  <c r="B231" i="20"/>
  <c r="D232" i="23" s="1"/>
  <c r="I231" i="20"/>
  <c r="J231" i="20" s="1"/>
  <c r="K231" i="20" s="1"/>
  <c r="L231" i="20" s="1"/>
  <c r="J230" i="20"/>
  <c r="K230" i="20" s="1"/>
  <c r="L230" i="20" s="1"/>
  <c r="D196" i="7"/>
  <c r="A563" i="50" l="1"/>
  <c r="B562" i="50"/>
  <c r="N65" i="36" a="1"/>
  <c r="H231" i="20"/>
  <c r="E196" i="7"/>
  <c r="F196" i="7" s="1"/>
  <c r="G196" i="7" s="1"/>
  <c r="A564" i="50" l="1"/>
  <c r="B563" i="50"/>
  <c r="P65" i="36"/>
  <c r="O65" i="36"/>
  <c r="N65" i="36"/>
  <c r="B66" i="36" s="1" a="1"/>
  <c r="D231" i="20"/>
  <c r="E231" i="20" s="1"/>
  <c r="F231" i="20" s="1"/>
  <c r="G231" i="20" s="1"/>
  <c r="H232" i="20"/>
  <c r="H196" i="7"/>
  <c r="C197" i="7" s="1"/>
  <c r="B564" i="50" l="1"/>
  <c r="A565" i="50"/>
  <c r="D66" i="36"/>
  <c r="B66" i="36"/>
  <c r="C66" i="36"/>
  <c r="C232" i="20"/>
  <c r="D232" i="20"/>
  <c r="E232" i="20" s="1"/>
  <c r="F232" i="20" s="1"/>
  <c r="G232" i="20" s="1"/>
  <c r="E197" i="7"/>
  <c r="F197" i="7" s="1"/>
  <c r="G197" i="7" s="1"/>
  <c r="D197" i="7"/>
  <c r="A566" i="50" l="1"/>
  <c r="B565" i="50"/>
  <c r="E66" i="36" a="1"/>
  <c r="I232" i="20"/>
  <c r="J232" i="20" s="1"/>
  <c r="K232" i="20" s="1"/>
  <c r="L232" i="20" s="1"/>
  <c r="B232" i="20"/>
  <c r="D233" i="23" s="1"/>
  <c r="C233" i="20"/>
  <c r="H197" i="7"/>
  <c r="C198" i="7" s="1"/>
  <c r="A567" i="50" l="1"/>
  <c r="B566" i="50"/>
  <c r="G66" i="36"/>
  <c r="E66" i="36"/>
  <c r="F66" i="36"/>
  <c r="I233" i="20"/>
  <c r="J233" i="20" s="1"/>
  <c r="K233" i="20" s="1"/>
  <c r="L233" i="20" s="1"/>
  <c r="B233" i="20"/>
  <c r="D234" i="23" s="1"/>
  <c r="H233" i="20"/>
  <c r="D198" i="7"/>
  <c r="E198" i="7" s="1"/>
  <c r="A568" i="50" l="1"/>
  <c r="B567" i="50"/>
  <c r="H66" i="36" a="1"/>
  <c r="D233" i="20"/>
  <c r="H234" i="20"/>
  <c r="F198" i="7"/>
  <c r="G198" i="7" s="1"/>
  <c r="B568" i="50" l="1"/>
  <c r="A569" i="50"/>
  <c r="J66" i="36"/>
  <c r="I66" i="36"/>
  <c r="H66" i="36"/>
  <c r="D234" i="20"/>
  <c r="E234" i="20" s="1"/>
  <c r="F234" i="20" s="1"/>
  <c r="G234" i="20" s="1"/>
  <c r="E233" i="20"/>
  <c r="F233" i="20" s="1"/>
  <c r="G233" i="20" s="1"/>
  <c r="H198" i="7"/>
  <c r="C199" i="7" s="1"/>
  <c r="A570" i="50" l="1"/>
  <c r="B569" i="50"/>
  <c r="K66" i="36" a="1"/>
  <c r="C234" i="20"/>
  <c r="D199" i="7"/>
  <c r="E199" i="7" s="1"/>
  <c r="A571" i="50" l="1"/>
  <c r="B570" i="50"/>
  <c r="M66" i="36"/>
  <c r="L66" i="36"/>
  <c r="K66" i="36"/>
  <c r="C235" i="20"/>
  <c r="I234" i="20"/>
  <c r="J234" i="20" s="1"/>
  <c r="K234" i="20" s="1"/>
  <c r="L234" i="20" s="1"/>
  <c r="B234" i="20"/>
  <c r="D235" i="23" s="1"/>
  <c r="F199" i="7"/>
  <c r="G199" i="7" s="1"/>
  <c r="A572" i="50" l="1"/>
  <c r="B571" i="50"/>
  <c r="N66" i="36" a="1"/>
  <c r="B235" i="20"/>
  <c r="D236" i="23" s="1"/>
  <c r="I235" i="20"/>
  <c r="J235" i="20" s="1"/>
  <c r="K235" i="20" s="1"/>
  <c r="L235" i="20" s="1"/>
  <c r="H235" i="20"/>
  <c r="H199" i="7"/>
  <c r="C200" i="7" s="1"/>
  <c r="B572" i="50" l="1"/>
  <c r="A573" i="50"/>
  <c r="P66" i="36"/>
  <c r="N66" i="36"/>
  <c r="B67" i="36" s="1" a="1"/>
  <c r="O66" i="36"/>
  <c r="D235" i="20"/>
  <c r="E235" i="20" s="1"/>
  <c r="F235" i="20" s="1"/>
  <c r="G235" i="20" s="1"/>
  <c r="H236" i="20"/>
  <c r="D200" i="7"/>
  <c r="E200" i="7" s="1"/>
  <c r="A574" i="50" l="1"/>
  <c r="B573" i="50"/>
  <c r="C67" i="36"/>
  <c r="B67" i="36"/>
  <c r="D67" i="36"/>
  <c r="C236" i="20"/>
  <c r="D236" i="20"/>
  <c r="E236" i="20" s="1"/>
  <c r="F236" i="20" s="1"/>
  <c r="G236" i="20" s="1"/>
  <c r="F200" i="7"/>
  <c r="G200" i="7" s="1"/>
  <c r="A575" i="50" l="1"/>
  <c r="B574" i="50"/>
  <c r="E67" i="36" a="1"/>
  <c r="I236" i="20"/>
  <c r="J236" i="20" s="1"/>
  <c r="K236" i="20" s="1"/>
  <c r="L236" i="20" s="1"/>
  <c r="B236" i="20"/>
  <c r="D237" i="23" s="1"/>
  <c r="C237" i="20"/>
  <c r="H200" i="7"/>
  <c r="C201" i="7" s="1"/>
  <c r="A576" i="50" l="1"/>
  <c r="B575" i="50"/>
  <c r="F67" i="36"/>
  <c r="E67" i="36"/>
  <c r="G67" i="36"/>
  <c r="I237" i="20"/>
  <c r="J237" i="20" s="1"/>
  <c r="K237" i="20" s="1"/>
  <c r="L237" i="20" s="1"/>
  <c r="B237" i="20"/>
  <c r="D238" i="23" s="1"/>
  <c r="H237" i="20"/>
  <c r="E201" i="7"/>
  <c r="F201" i="7" s="1"/>
  <c r="G201" i="7" s="1"/>
  <c r="D201" i="7"/>
  <c r="B576" i="50" l="1"/>
  <c r="A577" i="50"/>
  <c r="H67" i="36" a="1"/>
  <c r="D237" i="20"/>
  <c r="E237" i="20" s="1"/>
  <c r="F237" i="20" s="1"/>
  <c r="G237" i="20" s="1"/>
  <c r="H238" i="20"/>
  <c r="H201" i="7"/>
  <c r="C202" i="7" s="1"/>
  <c r="A578" i="50" l="1"/>
  <c r="B577" i="50"/>
  <c r="I67" i="36"/>
  <c r="J67" i="36"/>
  <c r="H67" i="36"/>
  <c r="D238" i="20"/>
  <c r="E238" i="20" s="1"/>
  <c r="F238" i="20" s="1"/>
  <c r="G238" i="20" s="1"/>
  <c r="C238" i="20"/>
  <c r="D202" i="7"/>
  <c r="E202" i="7"/>
  <c r="F202" i="7" s="1"/>
  <c r="G202" i="7" s="1"/>
  <c r="A579" i="50" l="1"/>
  <c r="B578" i="50"/>
  <c r="K67" i="36" a="1"/>
  <c r="C239" i="20"/>
  <c r="I238" i="20"/>
  <c r="B238" i="20"/>
  <c r="D239" i="23" s="1"/>
  <c r="H202" i="7"/>
  <c r="C203" i="7" s="1"/>
  <c r="A580" i="50" l="1"/>
  <c r="B579" i="50"/>
  <c r="L67" i="36"/>
  <c r="M67" i="36"/>
  <c r="K67" i="36"/>
  <c r="B239" i="20"/>
  <c r="D240" i="23" s="1"/>
  <c r="I239" i="20"/>
  <c r="J239" i="20" s="1"/>
  <c r="K239" i="20" s="1"/>
  <c r="L239" i="20" s="1"/>
  <c r="J238" i="20"/>
  <c r="K238" i="20" s="1"/>
  <c r="L238" i="20" s="1"/>
  <c r="E203" i="7"/>
  <c r="D203" i="7"/>
  <c r="B580" i="50" l="1"/>
  <c r="A581" i="50"/>
  <c r="N67" i="36" a="1"/>
  <c r="H239" i="20"/>
  <c r="F203" i="7"/>
  <c r="G203" i="7" s="1"/>
  <c r="H203" i="7" s="1"/>
  <c r="C204" i="7" s="1"/>
  <c r="A582" i="50" l="1"/>
  <c r="B581" i="50"/>
  <c r="O67" i="36"/>
  <c r="P67" i="36"/>
  <c r="N67" i="36"/>
  <c r="B68" i="36" s="1" a="1"/>
  <c r="D239" i="20"/>
  <c r="E239" i="20" s="1"/>
  <c r="F239" i="20" s="1"/>
  <c r="G239" i="20" s="1"/>
  <c r="H240" i="20"/>
  <c r="D204" i="7"/>
  <c r="A583" i="50" l="1"/>
  <c r="B582" i="50"/>
  <c r="B68" i="36"/>
  <c r="C68" i="36"/>
  <c r="D68" i="36"/>
  <c r="C240" i="20"/>
  <c r="D240" i="20"/>
  <c r="E240" i="20" s="1"/>
  <c r="F240" i="20" s="1"/>
  <c r="G240" i="20" s="1"/>
  <c r="E204" i="7"/>
  <c r="F204" i="7" s="1"/>
  <c r="G204" i="7" s="1"/>
  <c r="A584" i="50" l="1"/>
  <c r="B583" i="50"/>
  <c r="E68" i="36" a="1"/>
  <c r="I240" i="20"/>
  <c r="J240" i="20" s="1"/>
  <c r="K240" i="20" s="1"/>
  <c r="L240" i="20" s="1"/>
  <c r="B240" i="20"/>
  <c r="D241" i="23" s="1"/>
  <c r="C241" i="20"/>
  <c r="H204" i="7"/>
  <c r="C205" i="7" s="1"/>
  <c r="B584" i="50" l="1"/>
  <c r="A585" i="50"/>
  <c r="E68" i="36"/>
  <c r="F68" i="36"/>
  <c r="G68" i="36"/>
  <c r="I241" i="20"/>
  <c r="J241" i="20" s="1"/>
  <c r="K241" i="20" s="1"/>
  <c r="L241" i="20" s="1"/>
  <c r="B241" i="20"/>
  <c r="D242" i="23" s="1"/>
  <c r="H241" i="20"/>
  <c r="E205" i="7"/>
  <c r="F205" i="7" s="1"/>
  <c r="G205" i="7" s="1"/>
  <c r="D205" i="7"/>
  <c r="A586" i="50" l="1"/>
  <c r="B585" i="50"/>
  <c r="H68" i="36" a="1"/>
  <c r="D241" i="20"/>
  <c r="E241" i="20" s="1"/>
  <c r="F241" i="20" s="1"/>
  <c r="G241" i="20" s="1"/>
  <c r="H242" i="20"/>
  <c r="H205" i="7"/>
  <c r="C206" i="7" s="1"/>
  <c r="A587" i="50" l="1"/>
  <c r="B586" i="50"/>
  <c r="H68" i="36"/>
  <c r="J68" i="36"/>
  <c r="I68" i="36"/>
  <c r="D242" i="20"/>
  <c r="E242" i="20" s="1"/>
  <c r="F242" i="20" s="1"/>
  <c r="G242" i="20" s="1"/>
  <c r="C242" i="20"/>
  <c r="D206" i="7"/>
  <c r="E206" i="7" s="1"/>
  <c r="A588" i="50" l="1"/>
  <c r="B587" i="50"/>
  <c r="K68" i="36" a="1"/>
  <c r="C243" i="20"/>
  <c r="I242" i="20"/>
  <c r="B242" i="20"/>
  <c r="D243" i="23" s="1"/>
  <c r="F206" i="7"/>
  <c r="G206" i="7" s="1"/>
  <c r="B588" i="50" l="1"/>
  <c r="A589" i="50"/>
  <c r="K68" i="36"/>
  <c r="M68" i="36"/>
  <c r="L68" i="36"/>
  <c r="B243" i="20"/>
  <c r="D244" i="23" s="1"/>
  <c r="I243" i="20"/>
  <c r="J243" i="20" s="1"/>
  <c r="K243" i="20" s="1"/>
  <c r="L243" i="20" s="1"/>
  <c r="J242" i="20"/>
  <c r="K242" i="20" s="1"/>
  <c r="L242" i="20" s="1"/>
  <c r="H206" i="7"/>
  <c r="C207" i="7" s="1"/>
  <c r="A590" i="50" l="1"/>
  <c r="B589" i="50"/>
  <c r="N68" i="36" a="1"/>
  <c r="H243" i="20"/>
  <c r="E207" i="7"/>
  <c r="D207" i="7"/>
  <c r="A591" i="50" l="1"/>
  <c r="B590" i="50"/>
  <c r="N68" i="36"/>
  <c r="B69" i="36" s="1" a="1"/>
  <c r="P68" i="36"/>
  <c r="O68" i="36"/>
  <c r="D243" i="20"/>
  <c r="H244" i="20"/>
  <c r="H207" i="7"/>
  <c r="C208" i="7" s="1"/>
  <c r="F207" i="7"/>
  <c r="G207" i="7" s="1"/>
  <c r="A592" i="50" l="1"/>
  <c r="B591" i="50"/>
  <c r="B69" i="36"/>
  <c r="D69" i="36"/>
  <c r="C69" i="36"/>
  <c r="D244" i="20"/>
  <c r="E244" i="20" s="1"/>
  <c r="F244" i="20" s="1"/>
  <c r="G244" i="20" s="1"/>
  <c r="E243" i="20"/>
  <c r="F243" i="20" s="1"/>
  <c r="G243" i="20" s="1"/>
  <c r="D208" i="7"/>
  <c r="E208" i="7"/>
  <c r="B592" i="50" l="1"/>
  <c r="A593" i="50"/>
  <c r="E69" i="36" a="1"/>
  <c r="C244" i="20"/>
  <c r="F208" i="7"/>
  <c r="G208" i="7" s="1"/>
  <c r="A594" i="50" l="1"/>
  <c r="B593" i="50"/>
  <c r="F69" i="36"/>
  <c r="E69" i="36"/>
  <c r="G69" i="36"/>
  <c r="I244" i="20"/>
  <c r="J244" i="20" s="1"/>
  <c r="K244" i="20" s="1"/>
  <c r="L244" i="20" s="1"/>
  <c r="B244" i="20"/>
  <c r="D245" i="23" s="1"/>
  <c r="C245" i="20"/>
  <c r="H208" i="7"/>
  <c r="C209" i="7" s="1"/>
  <c r="A595" i="50" l="1"/>
  <c r="B594" i="50"/>
  <c r="H69" i="36" a="1"/>
  <c r="I245" i="20"/>
  <c r="J245" i="20" s="1"/>
  <c r="K245" i="20" s="1"/>
  <c r="L245" i="20" s="1"/>
  <c r="B245" i="20"/>
  <c r="D246" i="23" s="1"/>
  <c r="H245" i="20"/>
  <c r="E209" i="7"/>
  <c r="F209" i="7" s="1"/>
  <c r="G209" i="7" s="1"/>
  <c r="D209" i="7"/>
  <c r="A596" i="50" l="1"/>
  <c r="B595" i="50"/>
  <c r="J69" i="36"/>
  <c r="I69" i="36"/>
  <c r="H69" i="36"/>
  <c r="D245" i="20"/>
  <c r="E245" i="20" s="1"/>
  <c r="F245" i="20" s="1"/>
  <c r="G245" i="20" s="1"/>
  <c r="H246" i="20"/>
  <c r="H209" i="7"/>
  <c r="C210" i="7" s="1"/>
  <c r="B596" i="50" l="1"/>
  <c r="A597" i="50"/>
  <c r="K69" i="36" a="1"/>
  <c r="D246" i="20"/>
  <c r="E246" i="20" s="1"/>
  <c r="F246" i="20" s="1"/>
  <c r="G246" i="20" s="1"/>
  <c r="C246" i="20"/>
  <c r="D210" i="7"/>
  <c r="E210" i="7"/>
  <c r="F210" i="7" s="1"/>
  <c r="G210" i="7" s="1"/>
  <c r="A598" i="50" l="1"/>
  <c r="B597" i="50"/>
  <c r="M69" i="36"/>
  <c r="L69" i="36"/>
  <c r="K69" i="36"/>
  <c r="C247" i="20"/>
  <c r="I246" i="20"/>
  <c r="B246" i="20"/>
  <c r="D247" i="23" s="1"/>
  <c r="H210" i="7"/>
  <c r="C211" i="7" s="1"/>
  <c r="A599" i="50" l="1"/>
  <c r="B598" i="50"/>
  <c r="N69" i="36" a="1"/>
  <c r="B247" i="20"/>
  <c r="D248" i="23" s="1"/>
  <c r="I247" i="20"/>
  <c r="J247" i="20" s="1"/>
  <c r="K247" i="20" s="1"/>
  <c r="L247" i="20" s="1"/>
  <c r="J246" i="20"/>
  <c r="K246" i="20" s="1"/>
  <c r="L246" i="20" s="1"/>
  <c r="E211" i="7"/>
  <c r="D211" i="7"/>
  <c r="A600" i="50" l="1"/>
  <c r="B599" i="50"/>
  <c r="N69" i="36"/>
  <c r="B70" i="36" s="1" a="1"/>
  <c r="P69" i="36"/>
  <c r="O69" i="36"/>
  <c r="H247" i="20"/>
  <c r="F211" i="7"/>
  <c r="G211" i="7" s="1"/>
  <c r="H211" i="7" s="1"/>
  <c r="C212" i="7" s="1"/>
  <c r="B600" i="50" l="1"/>
  <c r="A601" i="50"/>
  <c r="D70" i="36"/>
  <c r="B70" i="36"/>
  <c r="C70" i="36"/>
  <c r="D247" i="20"/>
  <c r="E247" i="20" s="1"/>
  <c r="F247" i="20" s="1"/>
  <c r="G247" i="20" s="1"/>
  <c r="H248" i="20"/>
  <c r="D212" i="7"/>
  <c r="A602" i="50" l="1"/>
  <c r="B601" i="50"/>
  <c r="E70" i="36" a="1"/>
  <c r="C248" i="20"/>
  <c r="D248" i="20"/>
  <c r="E248" i="20" s="1"/>
  <c r="F248" i="20" s="1"/>
  <c r="G248" i="20" s="1"/>
  <c r="E212" i="7"/>
  <c r="F212" i="7" s="1"/>
  <c r="G212" i="7" s="1"/>
  <c r="A603" i="50" l="1"/>
  <c r="B602" i="50"/>
  <c r="G70" i="36"/>
  <c r="F70" i="36"/>
  <c r="E70" i="36"/>
  <c r="I248" i="20"/>
  <c r="J248" i="20" s="1"/>
  <c r="K248" i="20" s="1"/>
  <c r="L248" i="20" s="1"/>
  <c r="B248" i="20"/>
  <c r="D249" i="23" s="1"/>
  <c r="C249" i="20"/>
  <c r="H212" i="7"/>
  <c r="C213" i="7" s="1"/>
  <c r="A604" i="50" l="1"/>
  <c r="B603" i="50"/>
  <c r="H70" i="36" a="1"/>
  <c r="I249" i="20"/>
  <c r="J249" i="20" s="1"/>
  <c r="K249" i="20" s="1"/>
  <c r="L249" i="20" s="1"/>
  <c r="B249" i="20"/>
  <c r="D250" i="23" s="1"/>
  <c r="H249" i="20"/>
  <c r="E213" i="7"/>
  <c r="F213" i="7" s="1"/>
  <c r="G213" i="7" s="1"/>
  <c r="D213" i="7"/>
  <c r="B604" i="50" l="1"/>
  <c r="A605" i="50"/>
  <c r="J70" i="36"/>
  <c r="I70" i="36"/>
  <c r="H70" i="36"/>
  <c r="D249" i="20"/>
  <c r="E249" i="20" s="1"/>
  <c r="F249" i="20" s="1"/>
  <c r="G249" i="20" s="1"/>
  <c r="H250" i="20"/>
  <c r="H213" i="7"/>
  <c r="C214" i="7" s="1"/>
  <c r="A606" i="50" l="1"/>
  <c r="B605" i="50"/>
  <c r="K70" i="36" a="1"/>
  <c r="D250" i="20"/>
  <c r="E250" i="20" s="1"/>
  <c r="F250" i="20" s="1"/>
  <c r="G250" i="20" s="1"/>
  <c r="C250" i="20"/>
  <c r="D214" i="7"/>
  <c r="E214" i="7" s="1"/>
  <c r="F214" i="7" s="1"/>
  <c r="G214" i="7" s="1"/>
  <c r="A607" i="50" l="1"/>
  <c r="B606" i="50"/>
  <c r="M70" i="36"/>
  <c r="L70" i="36"/>
  <c r="K70" i="36"/>
  <c r="C251" i="20"/>
  <c r="I250" i="20"/>
  <c r="B250" i="20"/>
  <c r="D251" i="23" s="1"/>
  <c r="H214" i="7"/>
  <c r="C215" i="7" s="1"/>
  <c r="A608" i="50" l="1"/>
  <c r="B607" i="50"/>
  <c r="N70" i="36" a="1"/>
  <c r="B251" i="20"/>
  <c r="D252" i="23" s="1"/>
  <c r="I251" i="20"/>
  <c r="J251" i="20" s="1"/>
  <c r="K251" i="20" s="1"/>
  <c r="L251" i="20" s="1"/>
  <c r="J250" i="20"/>
  <c r="K250" i="20" s="1"/>
  <c r="L250" i="20" s="1"/>
  <c r="E215" i="7"/>
  <c r="D215" i="7"/>
  <c r="B608" i="50" l="1"/>
  <c r="A609" i="50"/>
  <c r="P70" i="36"/>
  <c r="N70" i="36"/>
  <c r="B71" i="36" s="1" a="1"/>
  <c r="O70" i="36"/>
  <c r="H251" i="20"/>
  <c r="F215" i="7"/>
  <c r="G215" i="7" s="1"/>
  <c r="H215" i="7" s="1"/>
  <c r="C216" i="7" s="1"/>
  <c r="A610" i="50" l="1"/>
  <c r="B609" i="50"/>
  <c r="C71" i="36"/>
  <c r="B71" i="36"/>
  <c r="D71" i="36"/>
  <c r="D251" i="20"/>
  <c r="E251" i="20" s="1"/>
  <c r="F251" i="20" s="1"/>
  <c r="G251" i="20" s="1"/>
  <c r="H252" i="20"/>
  <c r="D216" i="7"/>
  <c r="E216" i="7" s="1"/>
  <c r="A611" i="50" l="1"/>
  <c r="B610" i="50"/>
  <c r="E71" i="36" a="1"/>
  <c r="C252" i="20"/>
  <c r="D252" i="20"/>
  <c r="E252" i="20" s="1"/>
  <c r="F252" i="20" s="1"/>
  <c r="G252" i="20" s="1"/>
  <c r="F216" i="7"/>
  <c r="G216" i="7" s="1"/>
  <c r="A612" i="50" l="1"/>
  <c r="B611" i="50"/>
  <c r="F71" i="36"/>
  <c r="G71" i="36"/>
  <c r="E71" i="36"/>
  <c r="I252" i="20"/>
  <c r="J252" i="20" s="1"/>
  <c r="K252" i="20" s="1"/>
  <c r="L252" i="20" s="1"/>
  <c r="B252" i="20"/>
  <c r="D253" i="23" s="1"/>
  <c r="C253" i="20"/>
  <c r="H216" i="7"/>
  <c r="C217" i="7" s="1"/>
  <c r="B612" i="50" l="1"/>
  <c r="A613" i="50"/>
  <c r="H71" i="36" a="1"/>
  <c r="I253" i="20"/>
  <c r="J253" i="20" s="1"/>
  <c r="K253" i="20" s="1"/>
  <c r="L253" i="20" s="1"/>
  <c r="B253" i="20"/>
  <c r="D254" i="23" s="1"/>
  <c r="H253" i="20"/>
  <c r="E217" i="7"/>
  <c r="F217" i="7" s="1"/>
  <c r="G217" i="7" s="1"/>
  <c r="D217" i="7"/>
  <c r="A614" i="50" l="1"/>
  <c r="B613" i="50"/>
  <c r="I71" i="36"/>
  <c r="J71" i="36"/>
  <c r="H71" i="36"/>
  <c r="D253" i="20"/>
  <c r="E253" i="20" s="1"/>
  <c r="F253" i="20" s="1"/>
  <c r="G253" i="20" s="1"/>
  <c r="H254" i="20"/>
  <c r="H217" i="7"/>
  <c r="C218" i="7" s="1"/>
  <c r="A615" i="50" l="1"/>
  <c r="B614" i="50"/>
  <c r="K71" i="36" a="1"/>
  <c r="D254" i="20"/>
  <c r="E254" i="20" s="1"/>
  <c r="F254" i="20" s="1"/>
  <c r="G254" i="20" s="1"/>
  <c r="C254" i="20"/>
  <c r="D218" i="7"/>
  <c r="E218" i="7"/>
  <c r="F218" i="7" s="1"/>
  <c r="G218" i="7" s="1"/>
  <c r="A616" i="50" l="1"/>
  <c r="B615" i="50"/>
  <c r="L71" i="36"/>
  <c r="M71" i="36"/>
  <c r="K71" i="36"/>
  <c r="C255" i="20"/>
  <c r="I254" i="20"/>
  <c r="B254" i="20"/>
  <c r="D255" i="23" s="1"/>
  <c r="H218" i="7"/>
  <c r="C219" i="7" s="1"/>
  <c r="B616" i="50" l="1"/>
  <c r="A617" i="50"/>
  <c r="N71" i="36" a="1"/>
  <c r="B255" i="20"/>
  <c r="D256" i="23" s="1"/>
  <c r="I255" i="20"/>
  <c r="J255" i="20" s="1"/>
  <c r="K255" i="20" s="1"/>
  <c r="L255" i="20" s="1"/>
  <c r="J254" i="20"/>
  <c r="K254" i="20" s="1"/>
  <c r="L254" i="20" s="1"/>
  <c r="E219" i="7"/>
  <c r="D219" i="7"/>
  <c r="A618" i="50" l="1"/>
  <c r="B617" i="50"/>
  <c r="O71" i="36"/>
  <c r="N71" i="36"/>
  <c r="B72" i="36" s="1" a="1"/>
  <c r="P71" i="36"/>
  <c r="H255" i="20"/>
  <c r="F219" i="7"/>
  <c r="G219" i="7" s="1"/>
  <c r="H219" i="7" s="1"/>
  <c r="C220" i="7" s="1"/>
  <c r="A619" i="50" l="1"/>
  <c r="B618" i="50"/>
  <c r="B72" i="36"/>
  <c r="C72" i="36"/>
  <c r="D72" i="36"/>
  <c r="D255" i="20"/>
  <c r="E255" i="20" s="1"/>
  <c r="F255" i="20" s="1"/>
  <c r="G255" i="20" s="1"/>
  <c r="H256" i="20"/>
  <c r="D220" i="7"/>
  <c r="E220" i="7" s="1"/>
  <c r="F220" i="7" s="1"/>
  <c r="G220" i="7" s="1"/>
  <c r="A620" i="50" l="1"/>
  <c r="B619" i="50"/>
  <c r="E72" i="36" a="1"/>
  <c r="C256" i="20"/>
  <c r="D256" i="20"/>
  <c r="E256" i="20" s="1"/>
  <c r="F256" i="20" s="1"/>
  <c r="G256" i="20" s="1"/>
  <c r="H220" i="7"/>
  <c r="C221" i="7" s="1"/>
  <c r="B620" i="50" l="1"/>
  <c r="A621" i="50"/>
  <c r="E72" i="36"/>
  <c r="G72" i="36"/>
  <c r="F72" i="36"/>
  <c r="I256" i="20"/>
  <c r="J256" i="20" s="1"/>
  <c r="K256" i="20" s="1"/>
  <c r="L256" i="20" s="1"/>
  <c r="B256" i="20"/>
  <c r="D257" i="23" s="1"/>
  <c r="C257" i="20"/>
  <c r="E221" i="7"/>
  <c r="D221" i="7"/>
  <c r="A622" i="50" l="1"/>
  <c r="B621" i="50"/>
  <c r="H72" i="36" a="1"/>
  <c r="I257" i="20"/>
  <c r="J257" i="20" s="1"/>
  <c r="K257" i="20" s="1"/>
  <c r="L257" i="20" s="1"/>
  <c r="B257" i="20"/>
  <c r="D258" i="23" s="1"/>
  <c r="H257" i="20"/>
  <c r="F221" i="7"/>
  <c r="G221" i="7" s="1"/>
  <c r="H221" i="7" s="1"/>
  <c r="C222" i="7" s="1"/>
  <c r="A623" i="50" l="1"/>
  <c r="B622" i="50"/>
  <c r="H72" i="36"/>
  <c r="J72" i="36"/>
  <c r="I72" i="36"/>
  <c r="D257" i="20"/>
  <c r="E257" i="20" s="1"/>
  <c r="F257" i="20" s="1"/>
  <c r="G257" i="20" s="1"/>
  <c r="H258" i="20"/>
  <c r="D222" i="7"/>
  <c r="E222" i="7" s="1"/>
  <c r="A624" i="50" l="1"/>
  <c r="B623" i="50"/>
  <c r="K72" i="36" a="1"/>
  <c r="D258" i="20"/>
  <c r="E258" i="20" s="1"/>
  <c r="F258" i="20" s="1"/>
  <c r="G258" i="20" s="1"/>
  <c r="C258" i="20"/>
  <c r="F222" i="7"/>
  <c r="G222" i="7" s="1"/>
  <c r="B624" i="50" l="1"/>
  <c r="A625" i="50"/>
  <c r="K72" i="36"/>
  <c r="M72" i="36"/>
  <c r="L72" i="36"/>
  <c r="C259" i="20"/>
  <c r="I258" i="20"/>
  <c r="B258" i="20"/>
  <c r="D259" i="23" s="1"/>
  <c r="H222" i="7"/>
  <c r="C223" i="7" s="1"/>
  <c r="A626" i="50" l="1"/>
  <c r="B625" i="50"/>
  <c r="N72" i="36" a="1"/>
  <c r="B259" i="20"/>
  <c r="D260" i="23" s="1"/>
  <c r="I259" i="20"/>
  <c r="J259" i="20" s="1"/>
  <c r="K259" i="20" s="1"/>
  <c r="L259" i="20" s="1"/>
  <c r="J258" i="20"/>
  <c r="K258" i="20" s="1"/>
  <c r="L258" i="20" s="1"/>
  <c r="E223" i="7"/>
  <c r="D223" i="7"/>
  <c r="A627" i="50" l="1"/>
  <c r="B626" i="50"/>
  <c r="N72" i="36"/>
  <c r="B73" i="36" s="1" a="1"/>
  <c r="O72" i="36"/>
  <c r="P72" i="36"/>
  <c r="H259" i="20"/>
  <c r="F223" i="7"/>
  <c r="G223" i="7" s="1"/>
  <c r="H223" i="7" s="1"/>
  <c r="C224" i="7" s="1"/>
  <c r="A628" i="50" l="1"/>
  <c r="B627" i="50"/>
  <c r="C73" i="36"/>
  <c r="B73" i="36"/>
  <c r="D73" i="36"/>
  <c r="D259" i="20"/>
  <c r="E259" i="20" s="1"/>
  <c r="F259" i="20" s="1"/>
  <c r="G259" i="20" s="1"/>
  <c r="H260" i="20"/>
  <c r="D224" i="7"/>
  <c r="E224" i="7"/>
  <c r="F224" i="7" s="1"/>
  <c r="G224" i="7" s="1"/>
  <c r="B628" i="50" l="1"/>
  <c r="A629" i="50"/>
  <c r="E73" i="36" a="1"/>
  <c r="C260" i="20"/>
  <c r="D260" i="20"/>
  <c r="E260" i="20" s="1"/>
  <c r="F260" i="20" s="1"/>
  <c r="G260" i="20" s="1"/>
  <c r="H224" i="7"/>
  <c r="C225" i="7" s="1"/>
  <c r="A630" i="50" l="1"/>
  <c r="B629" i="50"/>
  <c r="G73" i="36"/>
  <c r="F73" i="36"/>
  <c r="E73" i="36"/>
  <c r="I260" i="20"/>
  <c r="J260" i="20" s="1"/>
  <c r="K260" i="20" s="1"/>
  <c r="L260" i="20" s="1"/>
  <c r="B260" i="20"/>
  <c r="D261" i="23" s="1"/>
  <c r="C261" i="20"/>
  <c r="E225" i="7"/>
  <c r="F225" i="7" s="1"/>
  <c r="G225" i="7" s="1"/>
  <c r="D225" i="7"/>
  <c r="A631" i="50" l="1"/>
  <c r="B630" i="50"/>
  <c r="H73" i="36" a="1"/>
  <c r="I261" i="20"/>
  <c r="J261" i="20" s="1"/>
  <c r="K261" i="20" s="1"/>
  <c r="L261" i="20" s="1"/>
  <c r="B261" i="20"/>
  <c r="D262" i="23" s="1"/>
  <c r="H261" i="20"/>
  <c r="H225" i="7"/>
  <c r="C226" i="7" s="1"/>
  <c r="A632" i="50" l="1"/>
  <c r="B631" i="50"/>
  <c r="J73" i="36"/>
  <c r="H73" i="36"/>
  <c r="I73" i="36"/>
  <c r="D261" i="20"/>
  <c r="E261" i="20" s="1"/>
  <c r="F261" i="20" s="1"/>
  <c r="G261" i="20" s="1"/>
  <c r="H262" i="20"/>
  <c r="D226" i="7"/>
  <c r="E226" i="7"/>
  <c r="F226" i="7" s="1"/>
  <c r="G226" i="7" s="1"/>
  <c r="B632" i="50" l="1"/>
  <c r="A633" i="50"/>
  <c r="K73" i="36" a="1"/>
  <c r="D262" i="20"/>
  <c r="E262" i="20" s="1"/>
  <c r="F262" i="20" s="1"/>
  <c r="G262" i="20" s="1"/>
  <c r="C262" i="20"/>
  <c r="H226" i="7"/>
  <c r="C227" i="7" s="1"/>
  <c r="A634" i="50" l="1"/>
  <c r="B633" i="50"/>
  <c r="K73" i="36"/>
  <c r="M73" i="36"/>
  <c r="L73" i="36"/>
  <c r="C263" i="20"/>
  <c r="I262" i="20"/>
  <c r="B262" i="20"/>
  <c r="D263" i="23" s="1"/>
  <c r="E227" i="7"/>
  <c r="D227" i="7"/>
  <c r="A635" i="50" l="1"/>
  <c r="B634" i="50"/>
  <c r="N73" i="36" a="1"/>
  <c r="B263" i="20"/>
  <c r="D264" i="23" s="1"/>
  <c r="I263" i="20"/>
  <c r="J263" i="20" s="1"/>
  <c r="K263" i="20" s="1"/>
  <c r="L263" i="20" s="1"/>
  <c r="J262" i="20"/>
  <c r="K262" i="20" s="1"/>
  <c r="L262" i="20" s="1"/>
  <c r="F227" i="7"/>
  <c r="G227" i="7" s="1"/>
  <c r="A636" i="50" l="1"/>
  <c r="B635" i="50"/>
  <c r="O73" i="36"/>
  <c r="N73" i="36"/>
  <c r="B74" i="36" s="1" a="1"/>
  <c r="P73" i="36"/>
  <c r="H263" i="20"/>
  <c r="H227" i="7"/>
  <c r="C228" i="7" s="1"/>
  <c r="B636" i="50" l="1"/>
  <c r="A637" i="50"/>
  <c r="D74" i="36"/>
  <c r="C74" i="36"/>
  <c r="B74" i="36"/>
  <c r="D263" i="20"/>
  <c r="E263" i="20" s="1"/>
  <c r="F263" i="20" s="1"/>
  <c r="G263" i="20" s="1"/>
  <c r="H264" i="20"/>
  <c r="D228" i="7"/>
  <c r="E228" i="7" s="1"/>
  <c r="F228" i="7" s="1"/>
  <c r="G228" i="7" s="1"/>
  <c r="A638" i="50" l="1"/>
  <c r="B637" i="50"/>
  <c r="E74" i="36" a="1"/>
  <c r="C264" i="20"/>
  <c r="D264" i="20"/>
  <c r="E264" i="20" s="1"/>
  <c r="F264" i="20" s="1"/>
  <c r="G264" i="20" s="1"/>
  <c r="H228" i="7"/>
  <c r="C229" i="7" s="1"/>
  <c r="A639" i="50" l="1"/>
  <c r="B638" i="50"/>
  <c r="G74" i="36"/>
  <c r="F74" i="36"/>
  <c r="E74" i="36"/>
  <c r="I264" i="20"/>
  <c r="J264" i="20" s="1"/>
  <c r="K264" i="20" s="1"/>
  <c r="L264" i="20" s="1"/>
  <c r="B264" i="20"/>
  <c r="D265" i="23" s="1"/>
  <c r="C265" i="20"/>
  <c r="E229" i="7"/>
  <c r="D229" i="7"/>
  <c r="A640" i="50" l="1"/>
  <c r="B639" i="50"/>
  <c r="H74" i="36" a="1"/>
  <c r="I265" i="20"/>
  <c r="J265" i="20" s="1"/>
  <c r="K265" i="20" s="1"/>
  <c r="L265" i="20" s="1"/>
  <c r="B265" i="20"/>
  <c r="D266" i="23" s="1"/>
  <c r="H265" i="20"/>
  <c r="F229" i="7"/>
  <c r="G229" i="7" s="1"/>
  <c r="H229" i="7" s="1"/>
  <c r="C230" i="7" s="1"/>
  <c r="B640" i="50" l="1"/>
  <c r="A641" i="50"/>
  <c r="J74" i="36"/>
  <c r="H74" i="36"/>
  <c r="I74" i="36"/>
  <c r="D265" i="20"/>
  <c r="E265" i="20" s="1"/>
  <c r="F265" i="20" s="1"/>
  <c r="G265" i="20" s="1"/>
  <c r="H266" i="20"/>
  <c r="D230" i="7"/>
  <c r="E230" i="7"/>
  <c r="F230" i="7" s="1"/>
  <c r="G230" i="7" s="1"/>
  <c r="A642" i="50" l="1"/>
  <c r="B641" i="50"/>
  <c r="K74" i="36" a="1"/>
  <c r="D266" i="20"/>
  <c r="E266" i="20" s="1"/>
  <c r="F266" i="20" s="1"/>
  <c r="G266" i="20" s="1"/>
  <c r="C266" i="20"/>
  <c r="H230" i="7"/>
  <c r="C231" i="7" s="1"/>
  <c r="A643" i="50" l="1"/>
  <c r="B642" i="50"/>
  <c r="M74" i="36"/>
  <c r="K74" i="36"/>
  <c r="L74" i="36"/>
  <c r="C267" i="20"/>
  <c r="I266" i="20"/>
  <c r="B266" i="20"/>
  <c r="D267" i="23" s="1"/>
  <c r="E231" i="7"/>
  <c r="D231" i="7"/>
  <c r="A644" i="50" l="1"/>
  <c r="B643" i="50"/>
  <c r="N74" i="36" a="1"/>
  <c r="J266" i="20"/>
  <c r="K266" i="20" s="1"/>
  <c r="L266" i="20" s="1"/>
  <c r="B267" i="20"/>
  <c r="D268" i="23" s="1"/>
  <c r="I267" i="20"/>
  <c r="J267" i="20" s="1"/>
  <c r="K267" i="20" s="1"/>
  <c r="L267" i="20" s="1"/>
  <c r="F231" i="7"/>
  <c r="G231" i="7" s="1"/>
  <c r="H231" i="7" s="1"/>
  <c r="C232" i="7" s="1"/>
  <c r="B644" i="50" l="1"/>
  <c r="A645" i="50"/>
  <c r="P74" i="36"/>
  <c r="O74" i="36"/>
  <c r="N74" i="36"/>
  <c r="B75" i="36" s="1" a="1"/>
  <c r="H267" i="20"/>
  <c r="D232" i="7"/>
  <c r="E232" i="7" s="1"/>
  <c r="A646" i="50" l="1"/>
  <c r="B645" i="50"/>
  <c r="C75" i="36"/>
  <c r="D75" i="36"/>
  <c r="B75" i="36"/>
  <c r="D267" i="20"/>
  <c r="E267" i="20" s="1"/>
  <c r="F267" i="20" s="1"/>
  <c r="G267" i="20" s="1"/>
  <c r="H268" i="20"/>
  <c r="F232" i="7"/>
  <c r="G232" i="7" s="1"/>
  <c r="A647" i="50" l="1"/>
  <c r="B646" i="50"/>
  <c r="E75" i="36" a="1"/>
  <c r="C268" i="20"/>
  <c r="D268" i="20"/>
  <c r="E268" i="20" s="1"/>
  <c r="F268" i="20" s="1"/>
  <c r="G268" i="20" s="1"/>
  <c r="H232" i="7"/>
  <c r="C233" i="7" s="1"/>
  <c r="A648" i="50" l="1"/>
  <c r="B647" i="50"/>
  <c r="F75" i="36"/>
  <c r="G75" i="36"/>
  <c r="E75" i="36"/>
  <c r="I268" i="20"/>
  <c r="J268" i="20" s="1"/>
  <c r="K268" i="20" s="1"/>
  <c r="L268" i="20" s="1"/>
  <c r="B268" i="20"/>
  <c r="D269" i="23" s="1"/>
  <c r="C269" i="20"/>
  <c r="E233" i="7"/>
  <c r="F233" i="7" s="1"/>
  <c r="G233" i="7" s="1"/>
  <c r="D233" i="7"/>
  <c r="B648" i="50" l="1"/>
  <c r="A649" i="50"/>
  <c r="H75" i="36" a="1"/>
  <c r="I269" i="20"/>
  <c r="J269" i="20" s="1"/>
  <c r="K269" i="20" s="1"/>
  <c r="L269" i="20" s="1"/>
  <c r="B269" i="20"/>
  <c r="D270" i="23" s="1"/>
  <c r="H269" i="20"/>
  <c r="H233" i="7"/>
  <c r="C234" i="7" s="1"/>
  <c r="A650" i="50" l="1"/>
  <c r="B649" i="50"/>
  <c r="I75" i="36"/>
  <c r="H75" i="36"/>
  <c r="J75" i="36"/>
  <c r="D269" i="20"/>
  <c r="E269" i="20" s="1"/>
  <c r="F269" i="20" s="1"/>
  <c r="G269" i="20" s="1"/>
  <c r="H270" i="20"/>
  <c r="D234" i="7"/>
  <c r="E234" i="7"/>
  <c r="F234" i="7" s="1"/>
  <c r="G234" i="7" s="1"/>
  <c r="A651" i="50" l="1"/>
  <c r="B650" i="50"/>
  <c r="K75" i="36" a="1"/>
  <c r="D270" i="20"/>
  <c r="E270" i="20" s="1"/>
  <c r="F270" i="20" s="1"/>
  <c r="G270" i="20" s="1"/>
  <c r="C270" i="20"/>
  <c r="H234" i="7"/>
  <c r="C235" i="7" s="1"/>
  <c r="A652" i="50" l="1"/>
  <c r="B651" i="50"/>
  <c r="L75" i="36"/>
  <c r="K75" i="36"/>
  <c r="M75" i="36"/>
  <c r="C271" i="20"/>
  <c r="I270" i="20"/>
  <c r="B270" i="20"/>
  <c r="D271" i="23" s="1"/>
  <c r="D235" i="7"/>
  <c r="E235" i="7" s="1"/>
  <c r="B652" i="50" l="1"/>
  <c r="A653" i="50"/>
  <c r="N75" i="36" a="1"/>
  <c r="B271" i="20"/>
  <c r="D272" i="23" s="1"/>
  <c r="I271" i="20"/>
  <c r="J271" i="20" s="1"/>
  <c r="K271" i="20" s="1"/>
  <c r="L271" i="20" s="1"/>
  <c r="J270" i="20"/>
  <c r="K270" i="20" s="1"/>
  <c r="L270" i="20" s="1"/>
  <c r="F235" i="7"/>
  <c r="G235" i="7" s="1"/>
  <c r="A654" i="50" l="1"/>
  <c r="B653" i="50"/>
  <c r="O75" i="36"/>
  <c r="P75" i="36"/>
  <c r="N75" i="36"/>
  <c r="B76" i="36" s="1" a="1"/>
  <c r="H271" i="20"/>
  <c r="H235" i="7"/>
  <c r="C236" i="7" s="1"/>
  <c r="A655" i="50" l="1"/>
  <c r="B654" i="50"/>
  <c r="B76" i="36"/>
  <c r="D76" i="36"/>
  <c r="C76" i="36"/>
  <c r="D271" i="20"/>
  <c r="E271" i="20"/>
  <c r="F271" i="20" s="1"/>
  <c r="G271" i="20" s="1"/>
  <c r="H272" i="20"/>
  <c r="D236" i="7"/>
  <c r="A656" i="50" l="1"/>
  <c r="B655" i="50"/>
  <c r="E76" i="36" a="1"/>
  <c r="C272" i="20"/>
  <c r="D272" i="20"/>
  <c r="E272" i="20" s="1"/>
  <c r="F272" i="20" s="1"/>
  <c r="G272" i="20" s="1"/>
  <c r="E236" i="7"/>
  <c r="F236" i="7" s="1"/>
  <c r="G236" i="7" s="1"/>
  <c r="B656" i="50" l="1"/>
  <c r="A657" i="50"/>
  <c r="E76" i="36"/>
  <c r="G76" i="36"/>
  <c r="F76" i="36"/>
  <c r="I272" i="20"/>
  <c r="J272" i="20" s="1"/>
  <c r="K272" i="20" s="1"/>
  <c r="L272" i="20" s="1"/>
  <c r="B272" i="20"/>
  <c r="D273" i="23" s="1"/>
  <c r="C273" i="20"/>
  <c r="H236" i="7"/>
  <c r="C237" i="7" s="1"/>
  <c r="A658" i="50" l="1"/>
  <c r="B657" i="50"/>
  <c r="H76" i="36" a="1"/>
  <c r="I273" i="20"/>
  <c r="J273" i="20" s="1"/>
  <c r="K273" i="20" s="1"/>
  <c r="L273" i="20" s="1"/>
  <c r="B273" i="20"/>
  <c r="D274" i="23" s="1"/>
  <c r="H273" i="20"/>
  <c r="E237" i="7"/>
  <c r="F237" i="7" s="1"/>
  <c r="G237" i="7" s="1"/>
  <c r="D237" i="7"/>
  <c r="A659" i="50" l="1"/>
  <c r="B658" i="50"/>
  <c r="H76" i="36"/>
  <c r="I76" i="36"/>
  <c r="J76" i="36"/>
  <c r="D273" i="20"/>
  <c r="E273" i="20" s="1"/>
  <c r="F273" i="20" s="1"/>
  <c r="G273" i="20" s="1"/>
  <c r="H274" i="20"/>
  <c r="H237" i="7"/>
  <c r="C238" i="7" s="1"/>
  <c r="A660" i="50" l="1"/>
  <c r="B659" i="50"/>
  <c r="K76" i="36" a="1"/>
  <c r="D274" i="20"/>
  <c r="E274" i="20" s="1"/>
  <c r="F274" i="20" s="1"/>
  <c r="G274" i="20" s="1"/>
  <c r="C274" i="20"/>
  <c r="D238" i="7"/>
  <c r="E238" i="7"/>
  <c r="F238" i="7" s="1"/>
  <c r="G238" i="7" s="1"/>
  <c r="B660" i="50" l="1"/>
  <c r="A661" i="50"/>
  <c r="K76" i="36"/>
  <c r="L76" i="36"/>
  <c r="M76" i="36"/>
  <c r="C275" i="20"/>
  <c r="I274" i="20"/>
  <c r="B274" i="20"/>
  <c r="D275" i="23" s="1"/>
  <c r="H238" i="7"/>
  <c r="C239" i="7" s="1"/>
  <c r="A662" i="50" l="1"/>
  <c r="B661" i="50"/>
  <c r="N76" i="36" a="1"/>
  <c r="B275" i="20"/>
  <c r="D276" i="23" s="1"/>
  <c r="I275" i="20"/>
  <c r="J275" i="20" s="1"/>
  <c r="K275" i="20" s="1"/>
  <c r="L275" i="20" s="1"/>
  <c r="J274" i="20"/>
  <c r="K274" i="20" s="1"/>
  <c r="L274" i="20" s="1"/>
  <c r="D239" i="7"/>
  <c r="E239" i="7" s="1"/>
  <c r="A663" i="50" l="1"/>
  <c r="B662" i="50"/>
  <c r="N76" i="36"/>
  <c r="B77" i="36" s="1" a="1"/>
  <c r="P76" i="36"/>
  <c r="O76" i="36"/>
  <c r="H275" i="20"/>
  <c r="F239" i="7"/>
  <c r="G239" i="7" s="1"/>
  <c r="A664" i="50" l="1"/>
  <c r="B663" i="50"/>
  <c r="D77" i="36"/>
  <c r="C77" i="36"/>
  <c r="B77" i="36"/>
  <c r="D275" i="20"/>
  <c r="E275" i="20"/>
  <c r="F275" i="20" s="1"/>
  <c r="G275" i="20" s="1"/>
  <c r="H276" i="20"/>
  <c r="H239" i="7"/>
  <c r="C240" i="7" s="1"/>
  <c r="B664" i="50" l="1"/>
  <c r="A665" i="50"/>
  <c r="E77" i="36" a="1"/>
  <c r="C276" i="20"/>
  <c r="D276" i="20"/>
  <c r="E276" i="20" s="1"/>
  <c r="F276" i="20" s="1"/>
  <c r="G276" i="20" s="1"/>
  <c r="D240" i="7"/>
  <c r="E240" i="7" s="1"/>
  <c r="A666" i="50" l="1"/>
  <c r="B665" i="50"/>
  <c r="G77" i="36"/>
  <c r="F77" i="36"/>
  <c r="E77" i="36"/>
  <c r="I276" i="20"/>
  <c r="J276" i="20" s="1"/>
  <c r="K276" i="20" s="1"/>
  <c r="L276" i="20" s="1"/>
  <c r="B276" i="20"/>
  <c r="D277" i="23" s="1"/>
  <c r="C277" i="20"/>
  <c r="F240" i="7"/>
  <c r="G240" i="7" s="1"/>
  <c r="A667" i="50" l="1"/>
  <c r="B666" i="50"/>
  <c r="H77" i="36" a="1"/>
  <c r="I277" i="20"/>
  <c r="J277" i="20" s="1"/>
  <c r="K277" i="20" s="1"/>
  <c r="L277" i="20" s="1"/>
  <c r="B277" i="20"/>
  <c r="D278" i="23" s="1"/>
  <c r="H277" i="20"/>
  <c r="H240" i="7"/>
  <c r="C241" i="7" s="1"/>
  <c r="A668" i="50" l="1"/>
  <c r="B667" i="50"/>
  <c r="H77" i="36"/>
  <c r="I77" i="36"/>
  <c r="J77" i="36"/>
  <c r="D277" i="20"/>
  <c r="E277" i="20" s="1"/>
  <c r="F277" i="20" s="1"/>
  <c r="G277" i="20" s="1"/>
  <c r="H278" i="20"/>
  <c r="E241" i="7"/>
  <c r="F241" i="7" s="1"/>
  <c r="G241" i="7" s="1"/>
  <c r="D241" i="7"/>
  <c r="B668" i="50" l="1"/>
  <c r="A669" i="50"/>
  <c r="K77" i="36" a="1"/>
  <c r="D278" i="20"/>
  <c r="E278" i="20" s="1"/>
  <c r="F278" i="20" s="1"/>
  <c r="G278" i="20" s="1"/>
  <c r="C278" i="20"/>
  <c r="H241" i="7"/>
  <c r="C242" i="7" s="1"/>
  <c r="A670" i="50" l="1"/>
  <c r="B669" i="50"/>
  <c r="L77" i="36"/>
  <c r="K77" i="36"/>
  <c r="M77" i="36"/>
  <c r="C279" i="20"/>
  <c r="I278" i="20"/>
  <c r="B278" i="20"/>
  <c r="D279" i="23" s="1"/>
  <c r="D242" i="7"/>
  <c r="E242" i="7"/>
  <c r="F242" i="7" s="1"/>
  <c r="G242" i="7" s="1"/>
  <c r="A671" i="50" l="1"/>
  <c r="B670" i="50"/>
  <c r="N77" i="36" a="1"/>
  <c r="B279" i="20"/>
  <c r="D280" i="23" s="1"/>
  <c r="I279" i="20"/>
  <c r="J279" i="20" s="1"/>
  <c r="K279" i="20" s="1"/>
  <c r="L279" i="20" s="1"/>
  <c r="J278" i="20"/>
  <c r="K278" i="20" s="1"/>
  <c r="L278" i="20" s="1"/>
  <c r="H242" i="7"/>
  <c r="C243" i="7" s="1"/>
  <c r="A672" i="50" l="1"/>
  <c r="B671" i="50"/>
  <c r="P77" i="36"/>
  <c r="O77" i="36"/>
  <c r="N77" i="36"/>
  <c r="B78" i="36" s="1" a="1"/>
  <c r="H279" i="20"/>
  <c r="E243" i="7"/>
  <c r="D243" i="7"/>
  <c r="B672" i="50" l="1"/>
  <c r="A673" i="50"/>
  <c r="D78" i="36"/>
  <c r="C78" i="36"/>
  <c r="B78" i="36"/>
  <c r="D279" i="20"/>
  <c r="E279" i="20" s="1"/>
  <c r="F279" i="20" s="1"/>
  <c r="G279" i="20" s="1"/>
  <c r="H280" i="20"/>
  <c r="H243" i="7"/>
  <c r="C244" i="7" s="1"/>
  <c r="F243" i="7"/>
  <c r="G243" i="7" s="1"/>
  <c r="A674" i="50" l="1"/>
  <c r="B673" i="50"/>
  <c r="E78" i="36" a="1"/>
  <c r="C280" i="20"/>
  <c r="D280" i="20"/>
  <c r="E280" i="20" s="1"/>
  <c r="F280" i="20" s="1"/>
  <c r="G280" i="20" s="1"/>
  <c r="D244" i="7"/>
  <c r="A675" i="50" l="1"/>
  <c r="B674" i="50"/>
  <c r="G78" i="36"/>
  <c r="F78" i="36"/>
  <c r="E78" i="36"/>
  <c r="I280" i="20"/>
  <c r="J280" i="20" s="1"/>
  <c r="K280" i="20" s="1"/>
  <c r="L280" i="20" s="1"/>
  <c r="B280" i="20"/>
  <c r="D281" i="23" s="1"/>
  <c r="C281" i="20"/>
  <c r="E244" i="7"/>
  <c r="F244" i="7" s="1"/>
  <c r="G244" i="7" s="1"/>
  <c r="A676" i="50" l="1"/>
  <c r="B675" i="50"/>
  <c r="H78" i="36" a="1"/>
  <c r="I281" i="20"/>
  <c r="J281" i="20" s="1"/>
  <c r="K281" i="20" s="1"/>
  <c r="L281" i="20" s="1"/>
  <c r="B281" i="20"/>
  <c r="D282" i="23" s="1"/>
  <c r="H281" i="20"/>
  <c r="H244" i="7"/>
  <c r="C245" i="7" s="1"/>
  <c r="B676" i="50" l="1"/>
  <c r="A677" i="50"/>
  <c r="J78" i="36"/>
  <c r="H78" i="36"/>
  <c r="I78" i="36"/>
  <c r="D281" i="20"/>
  <c r="E281" i="20" s="1"/>
  <c r="F281" i="20" s="1"/>
  <c r="G281" i="20" s="1"/>
  <c r="H282" i="20"/>
  <c r="E245" i="7"/>
  <c r="F245" i="7" s="1"/>
  <c r="G245" i="7" s="1"/>
  <c r="D245" i="7"/>
  <c r="A678" i="50" l="1"/>
  <c r="B677" i="50"/>
  <c r="K78" i="36" a="1"/>
  <c r="D282" i="20"/>
  <c r="E282" i="20" s="1"/>
  <c r="F282" i="20" s="1"/>
  <c r="G282" i="20" s="1"/>
  <c r="C282" i="20"/>
  <c r="H245" i="7"/>
  <c r="C246" i="7" s="1"/>
  <c r="A679" i="50" l="1"/>
  <c r="B678" i="50"/>
  <c r="M78" i="36"/>
  <c r="L78" i="36"/>
  <c r="K78" i="36"/>
  <c r="C283" i="20"/>
  <c r="I282" i="20"/>
  <c r="J282" i="20" s="1"/>
  <c r="K282" i="20" s="1"/>
  <c r="L282" i="20" s="1"/>
  <c r="B282" i="20"/>
  <c r="D283" i="23" s="1"/>
  <c r="D246" i="7"/>
  <c r="E246" i="7" s="1"/>
  <c r="A680" i="50" l="1"/>
  <c r="B679" i="50"/>
  <c r="N78" i="36" a="1"/>
  <c r="B283" i="20"/>
  <c r="D284" i="23" s="1"/>
  <c r="I283" i="20"/>
  <c r="J283" i="20" s="1"/>
  <c r="K283" i="20" s="1"/>
  <c r="L283" i="20" s="1"/>
  <c r="H283" i="20"/>
  <c r="F246" i="7"/>
  <c r="G246" i="7" s="1"/>
  <c r="B680" i="50" l="1"/>
  <c r="A681" i="50"/>
  <c r="P78" i="36"/>
  <c r="O78" i="36"/>
  <c r="N78" i="36"/>
  <c r="B79" i="36" s="1" a="1"/>
  <c r="D283" i="20"/>
  <c r="E283" i="20" s="1"/>
  <c r="F283" i="20" s="1"/>
  <c r="G283" i="20" s="1"/>
  <c r="H284" i="20"/>
  <c r="H246" i="7"/>
  <c r="C247" i="7" s="1"/>
  <c r="A682" i="50" l="1"/>
  <c r="B681" i="50"/>
  <c r="C79" i="36"/>
  <c r="D79" i="36"/>
  <c r="B79" i="36"/>
  <c r="C284" i="20"/>
  <c r="D284" i="20"/>
  <c r="E284" i="20" s="1"/>
  <c r="F284" i="20" s="1"/>
  <c r="G284" i="20" s="1"/>
  <c r="E247" i="7"/>
  <c r="D247" i="7"/>
  <c r="A683" i="50" l="1"/>
  <c r="B682" i="50"/>
  <c r="E79" i="36" a="1"/>
  <c r="I284" i="20"/>
  <c r="J284" i="20" s="1"/>
  <c r="K284" i="20" s="1"/>
  <c r="L284" i="20" s="1"/>
  <c r="B284" i="20"/>
  <c r="D285" i="23" s="1"/>
  <c r="C285" i="20"/>
  <c r="H247" i="7"/>
  <c r="C248" i="7" s="1"/>
  <c r="F247" i="7"/>
  <c r="G247" i="7" s="1"/>
  <c r="A684" i="50" l="1"/>
  <c r="B683" i="50"/>
  <c r="F79" i="36"/>
  <c r="G79" i="36"/>
  <c r="E79" i="36"/>
  <c r="I285" i="20"/>
  <c r="J285" i="20" s="1"/>
  <c r="K285" i="20" s="1"/>
  <c r="L285" i="20" s="1"/>
  <c r="B285" i="20"/>
  <c r="D286" i="23" s="1"/>
  <c r="H285" i="20"/>
  <c r="D248" i="7"/>
  <c r="E248" i="7"/>
  <c r="F248" i="7" s="1"/>
  <c r="G248" i="7" s="1"/>
  <c r="B684" i="50" l="1"/>
  <c r="A685" i="50"/>
  <c r="H79" i="36" a="1"/>
  <c r="D285" i="20"/>
  <c r="E285" i="20" s="1"/>
  <c r="F285" i="20" s="1"/>
  <c r="G285" i="20" s="1"/>
  <c r="H286" i="20"/>
  <c r="H248" i="7"/>
  <c r="C249" i="7" s="1"/>
  <c r="A686" i="50" l="1"/>
  <c r="B685" i="50"/>
  <c r="I79" i="36"/>
  <c r="H79" i="36"/>
  <c r="J79" i="36"/>
  <c r="D286" i="20"/>
  <c r="E286" i="20" s="1"/>
  <c r="F286" i="20" s="1"/>
  <c r="G286" i="20" s="1"/>
  <c r="C286" i="20"/>
  <c r="E249" i="7"/>
  <c r="F249" i="7" s="1"/>
  <c r="G249" i="7" s="1"/>
  <c r="D249" i="7"/>
  <c r="A687" i="50" l="1"/>
  <c r="B686" i="50"/>
  <c r="K79" i="36" a="1"/>
  <c r="C287" i="20"/>
  <c r="I286" i="20"/>
  <c r="B286" i="20"/>
  <c r="D287" i="23" s="1"/>
  <c r="H249" i="7"/>
  <c r="C250" i="7" s="1"/>
  <c r="A688" i="50" l="1"/>
  <c r="B687" i="50"/>
  <c r="L79" i="36"/>
  <c r="M79" i="36"/>
  <c r="K79" i="36"/>
  <c r="J286" i="20"/>
  <c r="K286" i="20" s="1"/>
  <c r="L286" i="20" s="1"/>
  <c r="B287" i="20"/>
  <c r="D288" i="23" s="1"/>
  <c r="I287" i="20"/>
  <c r="J287" i="20" s="1"/>
  <c r="K287" i="20" s="1"/>
  <c r="L287" i="20" s="1"/>
  <c r="D250" i="7"/>
  <c r="E250" i="7"/>
  <c r="F250" i="7" s="1"/>
  <c r="G250" i="7" s="1"/>
  <c r="B688" i="50" l="1"/>
  <c r="A689" i="50"/>
  <c r="N79" i="36" a="1"/>
  <c r="H287" i="20"/>
  <c r="H250" i="7"/>
  <c r="C251" i="7" s="1"/>
  <c r="A690" i="50" l="1"/>
  <c r="B689" i="50"/>
  <c r="O79" i="36"/>
  <c r="P79" i="36"/>
  <c r="N79" i="36"/>
  <c r="B80" i="36" s="1" a="1"/>
  <c r="D287" i="20"/>
  <c r="E287" i="20" s="1"/>
  <c r="F287" i="20" s="1"/>
  <c r="G287" i="20" s="1"/>
  <c r="H288" i="20"/>
  <c r="E251" i="7"/>
  <c r="D251" i="7"/>
  <c r="A691" i="50" l="1"/>
  <c r="B690" i="50"/>
  <c r="B80" i="36"/>
  <c r="D80" i="36"/>
  <c r="C80" i="36"/>
  <c r="C288" i="20"/>
  <c r="D288" i="20"/>
  <c r="E288" i="20" s="1"/>
  <c r="F288" i="20" s="1"/>
  <c r="G288" i="20" s="1"/>
  <c r="H251" i="7"/>
  <c r="C252" i="7" s="1"/>
  <c r="F251" i="7"/>
  <c r="G251" i="7" s="1"/>
  <c r="A692" i="50" l="1"/>
  <c r="B691" i="50"/>
  <c r="E80" i="36" a="1"/>
  <c r="I288" i="20"/>
  <c r="J288" i="20" s="1"/>
  <c r="K288" i="20" s="1"/>
  <c r="L288" i="20" s="1"/>
  <c r="B288" i="20"/>
  <c r="D289" i="23" s="1"/>
  <c r="C289" i="20"/>
  <c r="D252" i="7"/>
  <c r="B692" i="50" l="1"/>
  <c r="A693" i="50"/>
  <c r="E80" i="36"/>
  <c r="G80" i="36"/>
  <c r="F80" i="36"/>
  <c r="I289" i="20"/>
  <c r="J289" i="20" s="1"/>
  <c r="K289" i="20" s="1"/>
  <c r="L289" i="20" s="1"/>
  <c r="B289" i="20"/>
  <c r="D290" i="23" s="1"/>
  <c r="H289" i="20"/>
  <c r="E252" i="7"/>
  <c r="F252" i="7" s="1"/>
  <c r="G252" i="7" s="1"/>
  <c r="A694" i="50" l="1"/>
  <c r="B693" i="50"/>
  <c r="H80" i="36" a="1"/>
  <c r="D289" i="20"/>
  <c r="E289" i="20" s="1"/>
  <c r="F289" i="20" s="1"/>
  <c r="G289" i="20" s="1"/>
  <c r="H290" i="20"/>
  <c r="H252" i="7"/>
  <c r="C253" i="7" s="1"/>
  <c r="A695" i="50" l="1"/>
  <c r="B694" i="50"/>
  <c r="H80" i="36"/>
  <c r="I80" i="36"/>
  <c r="J80" i="36"/>
  <c r="D290" i="20"/>
  <c r="E290" i="20" s="1"/>
  <c r="F290" i="20" s="1"/>
  <c r="G290" i="20" s="1"/>
  <c r="C290" i="20"/>
  <c r="E253" i="7"/>
  <c r="D253" i="7"/>
  <c r="A696" i="50" l="1"/>
  <c r="B695" i="50"/>
  <c r="K80" i="36" a="1"/>
  <c r="C291" i="20"/>
  <c r="I290" i="20"/>
  <c r="B290" i="20"/>
  <c r="D291" i="23" s="1"/>
  <c r="H253" i="7"/>
  <c r="C254" i="7" s="1"/>
  <c r="F253" i="7"/>
  <c r="G253" i="7" s="1"/>
  <c r="B696" i="50" l="1"/>
  <c r="A697" i="50"/>
  <c r="K80" i="36"/>
  <c r="M80" i="36"/>
  <c r="L80" i="36"/>
  <c r="B291" i="20"/>
  <c r="D292" i="23" s="1"/>
  <c r="I291" i="20"/>
  <c r="J291" i="20" s="1"/>
  <c r="K291" i="20" s="1"/>
  <c r="L291" i="20" s="1"/>
  <c r="J290" i="20"/>
  <c r="K290" i="20" s="1"/>
  <c r="L290" i="20" s="1"/>
  <c r="D254" i="7"/>
  <c r="E254" i="7"/>
  <c r="F254" i="7" s="1"/>
  <c r="G254" i="7" s="1"/>
  <c r="A698" i="50" l="1"/>
  <c r="B697" i="50"/>
  <c r="N80" i="36" a="1"/>
  <c r="H291" i="20"/>
  <c r="H254" i="7"/>
  <c r="C255" i="7" s="1"/>
  <c r="A699" i="50" l="1"/>
  <c r="B698" i="50"/>
  <c r="N80" i="36"/>
  <c r="B81" i="36" s="1" a="1"/>
  <c r="P80" i="36"/>
  <c r="O80" i="36"/>
  <c r="D291" i="20"/>
  <c r="H292" i="20"/>
  <c r="E255" i="7"/>
  <c r="D255" i="7"/>
  <c r="A700" i="50" l="1"/>
  <c r="B699" i="50"/>
  <c r="D81" i="36"/>
  <c r="C81" i="36"/>
  <c r="B81" i="36"/>
  <c r="D292" i="20"/>
  <c r="E292" i="20" s="1"/>
  <c r="F292" i="20" s="1"/>
  <c r="G292" i="20" s="1"/>
  <c r="E291" i="20"/>
  <c r="F291" i="20" s="1"/>
  <c r="G291" i="20" s="1"/>
  <c r="F255" i="7"/>
  <c r="G255" i="7" s="1"/>
  <c r="H255" i="7" s="1"/>
  <c r="C256" i="7" s="1"/>
  <c r="B700" i="50" l="1"/>
  <c r="A701" i="50"/>
  <c r="E81" i="36" a="1"/>
  <c r="C292" i="20"/>
  <c r="D256" i="7"/>
  <c r="E256" i="7" s="1"/>
  <c r="A702" i="50" l="1"/>
  <c r="B701" i="50"/>
  <c r="E81" i="36"/>
  <c r="G81" i="36"/>
  <c r="F81" i="36"/>
  <c r="I292" i="20"/>
  <c r="J292" i="20" s="1"/>
  <c r="K292" i="20" s="1"/>
  <c r="L292" i="20" s="1"/>
  <c r="B292" i="20"/>
  <c r="D293" i="23" s="1"/>
  <c r="C293" i="20"/>
  <c r="F256" i="7"/>
  <c r="G256" i="7" s="1"/>
  <c r="A703" i="50" l="1"/>
  <c r="B702" i="50"/>
  <c r="H81" i="36" a="1"/>
  <c r="I293" i="20"/>
  <c r="J293" i="20" s="1"/>
  <c r="K293" i="20" s="1"/>
  <c r="L293" i="20" s="1"/>
  <c r="B293" i="20"/>
  <c r="D294" i="23" s="1"/>
  <c r="H293" i="20"/>
  <c r="H256" i="7"/>
  <c r="C257" i="7" s="1"/>
  <c r="A704" i="50" l="1"/>
  <c r="B703" i="50"/>
  <c r="I81" i="36"/>
  <c r="H81" i="36"/>
  <c r="J81" i="36"/>
  <c r="D293" i="20"/>
  <c r="E293" i="20" s="1"/>
  <c r="F293" i="20" s="1"/>
  <c r="G293" i="20" s="1"/>
  <c r="H294" i="20"/>
  <c r="E257" i="7"/>
  <c r="F257" i="7" s="1"/>
  <c r="G257" i="7" s="1"/>
  <c r="D257" i="7"/>
  <c r="B704" i="50" l="1"/>
  <c r="A705" i="50"/>
  <c r="K81" i="36" a="1"/>
  <c r="D294" i="20"/>
  <c r="E294" i="20" s="1"/>
  <c r="F294" i="20" s="1"/>
  <c r="G294" i="20" s="1"/>
  <c r="C294" i="20"/>
  <c r="H257" i="7"/>
  <c r="C258" i="7" s="1"/>
  <c r="A706" i="50" l="1"/>
  <c r="B705" i="50"/>
  <c r="M81" i="36"/>
  <c r="L81" i="36"/>
  <c r="K81" i="36"/>
  <c r="C295" i="20"/>
  <c r="I294" i="20"/>
  <c r="B294" i="20"/>
  <c r="D295" i="23" s="1"/>
  <c r="D258" i="7"/>
  <c r="E258" i="7"/>
  <c r="F258" i="7" s="1"/>
  <c r="G258" i="7" s="1"/>
  <c r="A707" i="50" l="1"/>
  <c r="B706" i="50"/>
  <c r="N81" i="36" a="1"/>
  <c r="B295" i="20"/>
  <c r="D296" i="23" s="1"/>
  <c r="I295" i="20"/>
  <c r="J295" i="20" s="1"/>
  <c r="K295" i="20" s="1"/>
  <c r="L295" i="20" s="1"/>
  <c r="J294" i="20"/>
  <c r="K294" i="20" s="1"/>
  <c r="L294" i="20" s="1"/>
  <c r="H258" i="7"/>
  <c r="C259" i="7" s="1"/>
  <c r="A708" i="50" l="1"/>
  <c r="B707" i="50"/>
  <c r="P81" i="36"/>
  <c r="O81" i="36"/>
  <c r="N81" i="36"/>
  <c r="B82" i="36" s="1" a="1"/>
  <c r="H295" i="20"/>
  <c r="E259" i="7"/>
  <c r="D259" i="7"/>
  <c r="B708" i="50" l="1"/>
  <c r="A709" i="50"/>
  <c r="D82" i="36"/>
  <c r="C82" i="36"/>
  <c r="B82" i="36"/>
  <c r="D295" i="20"/>
  <c r="E295" i="20"/>
  <c r="F295" i="20" s="1"/>
  <c r="G295" i="20" s="1"/>
  <c r="H296" i="20"/>
  <c r="F259" i="7"/>
  <c r="G259" i="7" s="1"/>
  <c r="H259" i="7" s="1"/>
  <c r="C260" i="7" s="1"/>
  <c r="A710" i="50" l="1"/>
  <c r="B709" i="50"/>
  <c r="E82" i="36" a="1"/>
  <c r="C296" i="20"/>
  <c r="D296" i="20"/>
  <c r="E296" i="20" s="1"/>
  <c r="F296" i="20" s="1"/>
  <c r="G296" i="20" s="1"/>
  <c r="D260" i="7"/>
  <c r="A711" i="50" l="1"/>
  <c r="B710" i="50"/>
  <c r="G82" i="36"/>
  <c r="E82" i="36"/>
  <c r="F82" i="36"/>
  <c r="I296" i="20"/>
  <c r="J296" i="20" s="1"/>
  <c r="K296" i="20" s="1"/>
  <c r="L296" i="20" s="1"/>
  <c r="B296" i="20"/>
  <c r="D297" i="23" s="1"/>
  <c r="C297" i="20"/>
  <c r="E260" i="7"/>
  <c r="F260" i="7" s="1"/>
  <c r="G260" i="7" s="1"/>
  <c r="A712" i="50" l="1"/>
  <c r="B711" i="50"/>
  <c r="H82" i="36" a="1"/>
  <c r="I297" i="20"/>
  <c r="J297" i="20" s="1"/>
  <c r="K297" i="20" s="1"/>
  <c r="L297" i="20" s="1"/>
  <c r="B297" i="20"/>
  <c r="D298" i="23" s="1"/>
  <c r="H297" i="20"/>
  <c r="H260" i="7"/>
  <c r="C261" i="7" s="1"/>
  <c r="B712" i="50" l="1"/>
  <c r="A713" i="50"/>
  <c r="J82" i="36"/>
  <c r="I82" i="36"/>
  <c r="H82" i="36"/>
  <c r="D297" i="20"/>
  <c r="E297" i="20" s="1"/>
  <c r="F297" i="20" s="1"/>
  <c r="G297" i="20" s="1"/>
  <c r="H298" i="20"/>
  <c r="E261" i="7"/>
  <c r="F261" i="7" s="1"/>
  <c r="G261" i="7" s="1"/>
  <c r="D261" i="7"/>
  <c r="A714" i="50" l="1"/>
  <c r="B713" i="50"/>
  <c r="K82" i="36" a="1"/>
  <c r="D298" i="20"/>
  <c r="E298" i="20" s="1"/>
  <c r="F298" i="20" s="1"/>
  <c r="G298" i="20" s="1"/>
  <c r="C298" i="20"/>
  <c r="H261" i="7"/>
  <c r="C262" i="7" s="1"/>
  <c r="A715" i="50" l="1"/>
  <c r="B714" i="50"/>
  <c r="M82" i="36"/>
  <c r="L82" i="36"/>
  <c r="K82" i="36"/>
  <c r="I298" i="20"/>
  <c r="B298" i="20"/>
  <c r="D299" i="23" s="1"/>
  <c r="C299" i="20"/>
  <c r="D262" i="7"/>
  <c r="E262" i="7" s="1"/>
  <c r="A716" i="50" l="1"/>
  <c r="B715" i="50"/>
  <c r="N82" i="36" a="1"/>
  <c r="B299" i="20"/>
  <c r="D300" i="23" s="1"/>
  <c r="I299" i="20"/>
  <c r="J299" i="20" s="1"/>
  <c r="K299" i="20" s="1"/>
  <c r="L299" i="20" s="1"/>
  <c r="J298" i="20"/>
  <c r="K298" i="20" s="1"/>
  <c r="L298" i="20" s="1"/>
  <c r="F262" i="7"/>
  <c r="G262" i="7" s="1"/>
  <c r="B716" i="50" l="1"/>
  <c r="A717" i="50"/>
  <c r="P82" i="36"/>
  <c r="O82" i="36"/>
  <c r="N82" i="36"/>
  <c r="B83" i="36" s="1" a="1"/>
  <c r="H299" i="20"/>
  <c r="H262" i="7"/>
  <c r="C263" i="7" s="1"/>
  <c r="A718" i="50" l="1"/>
  <c r="B717" i="50"/>
  <c r="C83" i="36"/>
  <c r="D83" i="36"/>
  <c r="B83" i="36"/>
  <c r="H300" i="20"/>
  <c r="D299" i="20"/>
  <c r="E299" i="20" s="1"/>
  <c r="F299" i="20" s="1"/>
  <c r="G299" i="20" s="1"/>
  <c r="E263" i="7"/>
  <c r="D263" i="7"/>
  <c r="A719" i="50" l="1"/>
  <c r="B718" i="50"/>
  <c r="E83" i="36" a="1"/>
  <c r="D300" i="20"/>
  <c r="E300" i="20" s="1"/>
  <c r="F300" i="20" s="1"/>
  <c r="G300" i="20" s="1"/>
  <c r="C300" i="20"/>
  <c r="H263" i="7"/>
  <c r="C264" i="7" s="1"/>
  <c r="F263" i="7"/>
  <c r="G263" i="7" s="1"/>
  <c r="A720" i="50" l="1"/>
  <c r="B719" i="50"/>
  <c r="F83" i="36"/>
  <c r="E83" i="36"/>
  <c r="G83" i="36"/>
  <c r="I300" i="20"/>
  <c r="J300" i="20" s="1"/>
  <c r="K300" i="20" s="1"/>
  <c r="L300" i="20" s="1"/>
  <c r="B300" i="20"/>
  <c r="D301" i="23" s="1"/>
  <c r="C301" i="20"/>
  <c r="D264" i="7"/>
  <c r="E264" i="7"/>
  <c r="F264" i="7" s="1"/>
  <c r="G264" i="7" s="1"/>
  <c r="B720" i="50" l="1"/>
  <c r="A721" i="50"/>
  <c r="H83" i="36" a="1"/>
  <c r="B301" i="20"/>
  <c r="D302" i="23" s="1"/>
  <c r="I301" i="20"/>
  <c r="J301" i="20" s="1"/>
  <c r="K301" i="20" s="1"/>
  <c r="L301" i="20" s="1"/>
  <c r="H301" i="20"/>
  <c r="H264" i="7"/>
  <c r="C265" i="7" s="1"/>
  <c r="A722" i="50" l="1"/>
  <c r="B721" i="50"/>
  <c r="I83" i="36"/>
  <c r="J83" i="36"/>
  <c r="H83" i="36"/>
  <c r="D301" i="20"/>
  <c r="E301" i="20" s="1"/>
  <c r="F301" i="20" s="1"/>
  <c r="G301" i="20" s="1"/>
  <c r="H302" i="20"/>
  <c r="E265" i="7"/>
  <c r="F265" i="7" s="1"/>
  <c r="G265" i="7" s="1"/>
  <c r="D265" i="7"/>
  <c r="A723" i="50" l="1"/>
  <c r="B722" i="50"/>
  <c r="K83" i="36" a="1"/>
  <c r="D302" i="20"/>
  <c r="E302" i="20" s="1"/>
  <c r="F302" i="20" s="1"/>
  <c r="G302" i="20" s="1"/>
  <c r="C302" i="20"/>
  <c r="H265" i="7"/>
  <c r="C266" i="7" s="1"/>
  <c r="A724" i="50" l="1"/>
  <c r="B723" i="50"/>
  <c r="L83" i="36"/>
  <c r="M83" i="36"/>
  <c r="K83" i="36"/>
  <c r="I302" i="20"/>
  <c r="J302" i="20" s="1"/>
  <c r="K302" i="20" s="1"/>
  <c r="L302" i="20" s="1"/>
  <c r="C303" i="20"/>
  <c r="B302" i="20"/>
  <c r="D303" i="23" s="1"/>
  <c r="D266" i="7"/>
  <c r="E266" i="7"/>
  <c r="F266" i="7" s="1"/>
  <c r="G266" i="7" s="1"/>
  <c r="B724" i="50" l="1"/>
  <c r="A725" i="50"/>
  <c r="N83" i="36" a="1"/>
  <c r="B303" i="20"/>
  <c r="D304" i="23" s="1"/>
  <c r="I303" i="20"/>
  <c r="J303" i="20" s="1"/>
  <c r="K303" i="20" s="1"/>
  <c r="L303" i="20" s="1"/>
  <c r="H303" i="20"/>
  <c r="H266" i="7"/>
  <c r="C267" i="7" s="1"/>
  <c r="A726" i="50" l="1"/>
  <c r="B725" i="50"/>
  <c r="O83" i="36"/>
  <c r="P83" i="36"/>
  <c r="N83" i="36"/>
  <c r="B84" i="36" s="1" a="1"/>
  <c r="H304" i="20"/>
  <c r="D303" i="20"/>
  <c r="E303" i="20" s="1"/>
  <c r="F303" i="20" s="1"/>
  <c r="G303" i="20" s="1"/>
  <c r="E267" i="7"/>
  <c r="D267" i="7"/>
  <c r="A727" i="50" l="1"/>
  <c r="B726" i="50"/>
  <c r="B84" i="36"/>
  <c r="D84" i="36"/>
  <c r="C84" i="36"/>
  <c r="D304" i="20"/>
  <c r="E304" i="20" s="1"/>
  <c r="F304" i="20" s="1"/>
  <c r="G304" i="20" s="1"/>
  <c r="C304" i="20"/>
  <c r="F267" i="7"/>
  <c r="G267" i="7" s="1"/>
  <c r="H267" i="7" s="1"/>
  <c r="C268" i="7" s="1"/>
  <c r="A728" i="50" l="1"/>
  <c r="B727" i="50"/>
  <c r="E84" i="36" a="1"/>
  <c r="I304" i="20"/>
  <c r="J304" i="20" s="1"/>
  <c r="K304" i="20" s="1"/>
  <c r="L304" i="20" s="1"/>
  <c r="C305" i="20"/>
  <c r="B304" i="20"/>
  <c r="D305" i="23" s="1"/>
  <c r="D268" i="7"/>
  <c r="E268" i="7" s="1"/>
  <c r="F268" i="7" s="1"/>
  <c r="G268" i="7" s="1"/>
  <c r="B728" i="50" l="1"/>
  <c r="A729" i="50"/>
  <c r="E84" i="36"/>
  <c r="F84" i="36"/>
  <c r="G84" i="36"/>
  <c r="B305" i="20"/>
  <c r="D306" i="23" s="1"/>
  <c r="I305" i="20"/>
  <c r="J305" i="20" s="1"/>
  <c r="K305" i="20" s="1"/>
  <c r="L305" i="20" s="1"/>
  <c r="H305" i="20"/>
  <c r="H268" i="7"/>
  <c r="C269" i="7" s="1"/>
  <c r="A730" i="50" l="1"/>
  <c r="B729" i="50"/>
  <c r="H84" i="36" a="1"/>
  <c r="D305" i="20"/>
  <c r="E305" i="20" s="1"/>
  <c r="F305" i="20" s="1"/>
  <c r="G305" i="20" s="1"/>
  <c r="H306" i="20"/>
  <c r="E269" i="7"/>
  <c r="D269" i="7"/>
  <c r="A731" i="50" l="1"/>
  <c r="B730" i="50"/>
  <c r="H84" i="36"/>
  <c r="J84" i="36"/>
  <c r="I84" i="36"/>
  <c r="D306" i="20"/>
  <c r="E306" i="20" s="1"/>
  <c r="F306" i="20" s="1"/>
  <c r="G306" i="20" s="1"/>
  <c r="C306" i="20"/>
  <c r="F269" i="7"/>
  <c r="G269" i="7" s="1"/>
  <c r="A732" i="50" l="1"/>
  <c r="B731" i="50"/>
  <c r="K84" i="36" a="1"/>
  <c r="C307" i="20"/>
  <c r="I306" i="20"/>
  <c r="B306" i="20"/>
  <c r="D307" i="23" s="1"/>
  <c r="H269" i="7"/>
  <c r="C270" i="7" s="1"/>
  <c r="B732" i="50" l="1"/>
  <c r="A733" i="50"/>
  <c r="K84" i="36"/>
  <c r="M84" i="36"/>
  <c r="L84" i="36"/>
  <c r="B307" i="20"/>
  <c r="D308" i="23" s="1"/>
  <c r="I307" i="20"/>
  <c r="J307" i="20" s="1"/>
  <c r="K307" i="20" s="1"/>
  <c r="L307" i="20" s="1"/>
  <c r="J306" i="20"/>
  <c r="K306" i="20" s="1"/>
  <c r="L306" i="20" s="1"/>
  <c r="D270" i="7"/>
  <c r="E270" i="7" s="1"/>
  <c r="A734" i="50" l="1"/>
  <c r="B733" i="50"/>
  <c r="N84" i="36" a="1"/>
  <c r="H307" i="20"/>
  <c r="F270" i="7"/>
  <c r="G270" i="7" s="1"/>
  <c r="A735" i="50" l="1"/>
  <c r="B734" i="50"/>
  <c r="N84" i="36"/>
  <c r="B85" i="36" s="1" a="1"/>
  <c r="P84" i="36"/>
  <c r="O84" i="36"/>
  <c r="D307" i="20"/>
  <c r="E307" i="20" s="1"/>
  <c r="F307" i="20" s="1"/>
  <c r="G307" i="20" s="1"/>
  <c r="H308" i="20"/>
  <c r="H270" i="7"/>
  <c r="C271" i="7" s="1"/>
  <c r="A736" i="50" l="1"/>
  <c r="B735" i="50"/>
  <c r="B85" i="36"/>
  <c r="D85" i="36"/>
  <c r="C85" i="36"/>
  <c r="C308" i="20"/>
  <c r="D308" i="20"/>
  <c r="E308" i="20" s="1"/>
  <c r="F308" i="20" s="1"/>
  <c r="G308" i="20" s="1"/>
  <c r="E271" i="7"/>
  <c r="D271" i="7"/>
  <c r="B736" i="50" l="1"/>
  <c r="A737" i="50"/>
  <c r="E85" i="36" a="1"/>
  <c r="B308" i="20"/>
  <c r="D309" i="23" s="1"/>
  <c r="I308" i="20"/>
  <c r="J308" i="20" s="1"/>
  <c r="K308" i="20" s="1"/>
  <c r="L308" i="20" s="1"/>
  <c r="C309" i="20"/>
  <c r="H271" i="7"/>
  <c r="C272" i="7" s="1"/>
  <c r="F271" i="7"/>
  <c r="G271" i="7" s="1"/>
  <c r="A738" i="50" l="1"/>
  <c r="B737" i="50"/>
  <c r="F85" i="36"/>
  <c r="E85" i="36"/>
  <c r="G85" i="36"/>
  <c r="H309" i="20"/>
  <c r="I309" i="20"/>
  <c r="J309" i="20" s="1"/>
  <c r="K309" i="20" s="1"/>
  <c r="L309" i="20" s="1"/>
  <c r="B309" i="20"/>
  <c r="D310" i="23" s="1"/>
  <c r="D272" i="7"/>
  <c r="E272" i="7"/>
  <c r="F272" i="7" s="1"/>
  <c r="G272" i="7" s="1"/>
  <c r="A739" i="50" l="1"/>
  <c r="B738" i="50"/>
  <c r="H85" i="36" a="1"/>
  <c r="H310" i="20"/>
  <c r="D309" i="20"/>
  <c r="H272" i="7"/>
  <c r="C273" i="7" s="1"/>
  <c r="A740" i="50" l="1"/>
  <c r="B739" i="50"/>
  <c r="J85" i="36"/>
  <c r="I85" i="36"/>
  <c r="H85" i="36"/>
  <c r="D310" i="20"/>
  <c r="E310" i="20" s="1"/>
  <c r="F310" i="20" s="1"/>
  <c r="G310" i="20" s="1"/>
  <c r="E309" i="20"/>
  <c r="F309" i="20" s="1"/>
  <c r="G309" i="20" s="1"/>
  <c r="E273" i="7"/>
  <c r="F273" i="7" s="1"/>
  <c r="G273" i="7" s="1"/>
  <c r="D273" i="7"/>
  <c r="B740" i="50" l="1"/>
  <c r="A741" i="50"/>
  <c r="K85" i="36" a="1"/>
  <c r="C310" i="20"/>
  <c r="C311" i="20" s="1"/>
  <c r="H273" i="7"/>
  <c r="C274" i="7" s="1"/>
  <c r="A742" i="50" l="1"/>
  <c r="B741" i="50"/>
  <c r="M85" i="36"/>
  <c r="K85" i="36"/>
  <c r="L85" i="36"/>
  <c r="B310" i="20"/>
  <c r="D311" i="23" s="1"/>
  <c r="I310" i="20"/>
  <c r="J310" i="20" s="1"/>
  <c r="K310" i="20" s="1"/>
  <c r="L310" i="20" s="1"/>
  <c r="B311" i="20"/>
  <c r="D312" i="23" s="1"/>
  <c r="I311" i="20"/>
  <c r="J311" i="20" s="1"/>
  <c r="K311" i="20" s="1"/>
  <c r="L311" i="20" s="1"/>
  <c r="D274" i="7"/>
  <c r="E274" i="7"/>
  <c r="F274" i="7" s="1"/>
  <c r="G274" i="7" s="1"/>
  <c r="A743" i="50" l="1"/>
  <c r="B742" i="50"/>
  <c r="N85" i="36" a="1"/>
  <c r="H311" i="20"/>
  <c r="H274" i="7"/>
  <c r="C275" i="7" s="1"/>
  <c r="A744" i="50" l="1"/>
  <c r="B743" i="50"/>
  <c r="N85" i="36"/>
  <c r="B86" i="36" s="1" a="1"/>
  <c r="P85" i="36"/>
  <c r="O85" i="36"/>
  <c r="D311" i="20"/>
  <c r="E311" i="20" s="1"/>
  <c r="F311" i="20" s="1"/>
  <c r="G311" i="20" s="1"/>
  <c r="H312" i="20"/>
  <c r="D275" i="7"/>
  <c r="E275" i="7" s="1"/>
  <c r="B744" i="50" l="1"/>
  <c r="A745" i="50"/>
  <c r="D86" i="36"/>
  <c r="B86" i="36"/>
  <c r="C86" i="36"/>
  <c r="C312" i="20"/>
  <c r="D312" i="20"/>
  <c r="E312" i="20" s="1"/>
  <c r="F312" i="20" s="1"/>
  <c r="G312" i="20" s="1"/>
  <c r="F275" i="7"/>
  <c r="G275" i="7" s="1"/>
  <c r="A746" i="50" l="1"/>
  <c r="B745" i="50"/>
  <c r="E86" i="36" a="1"/>
  <c r="B312" i="20"/>
  <c r="D313" i="23" s="1"/>
  <c r="I312" i="20"/>
  <c r="C313" i="20"/>
  <c r="H275" i="7"/>
  <c r="C276" i="7" s="1"/>
  <c r="A747" i="50" l="1"/>
  <c r="B746" i="50"/>
  <c r="G86" i="36"/>
  <c r="F86" i="36"/>
  <c r="E86" i="36"/>
  <c r="J312" i="20"/>
  <c r="K312" i="20" s="1"/>
  <c r="L312" i="20" s="1"/>
  <c r="I313" i="20"/>
  <c r="J313" i="20" s="1"/>
  <c r="K313" i="20" s="1"/>
  <c r="L313" i="20" s="1"/>
  <c r="B313" i="20"/>
  <c r="D314" i="23" s="1"/>
  <c r="D276" i="7"/>
  <c r="E276" i="7" s="1"/>
  <c r="F276" i="7" s="1"/>
  <c r="G276" i="7" s="1"/>
  <c r="A748" i="50" l="1"/>
  <c r="B747" i="50"/>
  <c r="H86" i="36" a="1"/>
  <c r="H313" i="20"/>
  <c r="H276" i="7"/>
  <c r="C277" i="7" s="1"/>
  <c r="B748" i="50" l="1"/>
  <c r="A749" i="50"/>
  <c r="J86" i="36"/>
  <c r="I86" i="36"/>
  <c r="H86" i="36"/>
  <c r="H314" i="20"/>
  <c r="D313" i="20"/>
  <c r="E277" i="7"/>
  <c r="D277" i="7"/>
  <c r="A750" i="50" l="1"/>
  <c r="B749" i="50"/>
  <c r="K86" i="36" a="1"/>
  <c r="D314" i="20"/>
  <c r="E314" i="20"/>
  <c r="F314" i="20" s="1"/>
  <c r="G314" i="20" s="1"/>
  <c r="E313" i="20"/>
  <c r="F313" i="20" s="1"/>
  <c r="G313" i="20" s="1"/>
  <c r="C314" i="20" s="1"/>
  <c r="F277" i="7"/>
  <c r="G277" i="7" s="1"/>
  <c r="H277" i="7" s="1"/>
  <c r="C278" i="7" s="1"/>
  <c r="A751" i="50" l="1"/>
  <c r="B750" i="50"/>
  <c r="M86" i="36"/>
  <c r="K86" i="36"/>
  <c r="L86" i="36"/>
  <c r="C315" i="20"/>
  <c r="I314" i="20"/>
  <c r="J314" i="20" s="1"/>
  <c r="K314" i="20" s="1"/>
  <c r="L314" i="20" s="1"/>
  <c r="B314" i="20"/>
  <c r="D315" i="23" s="1"/>
  <c r="D278" i="7"/>
  <c r="E278" i="7" s="1"/>
  <c r="A752" i="50" l="1"/>
  <c r="B751" i="50"/>
  <c r="N86" i="36" a="1"/>
  <c r="H315" i="20"/>
  <c r="B315" i="20"/>
  <c r="D316" i="23" s="1"/>
  <c r="I315" i="20"/>
  <c r="J315" i="20" s="1"/>
  <c r="K315" i="20" s="1"/>
  <c r="L315" i="20" s="1"/>
  <c r="F278" i="7"/>
  <c r="G278" i="7" s="1"/>
  <c r="H278" i="7" s="1"/>
  <c r="C279" i="7" s="1"/>
  <c r="B752" i="50" l="1"/>
  <c r="A753" i="50"/>
  <c r="P86" i="36"/>
  <c r="N86" i="36"/>
  <c r="B87" i="36" s="1" a="1"/>
  <c r="O86" i="36"/>
  <c r="D315" i="20"/>
  <c r="E315" i="20" s="1"/>
  <c r="F315" i="20" s="1"/>
  <c r="G315" i="20" s="1"/>
  <c r="H316" i="20"/>
  <c r="E279" i="7"/>
  <c r="D279" i="7"/>
  <c r="A754" i="50" l="1"/>
  <c r="B753" i="50"/>
  <c r="C87" i="36"/>
  <c r="B87" i="36"/>
  <c r="D87" i="36"/>
  <c r="C316" i="20"/>
  <c r="D316" i="20"/>
  <c r="E316" i="20" s="1"/>
  <c r="F316" i="20" s="1"/>
  <c r="G316" i="20" s="1"/>
  <c r="F279" i="7"/>
  <c r="G279" i="7" s="1"/>
  <c r="A755" i="50" l="1"/>
  <c r="B754" i="50"/>
  <c r="E87" i="36" a="1"/>
  <c r="B316" i="20"/>
  <c r="D317" i="23" s="1"/>
  <c r="I316" i="20"/>
  <c r="J316" i="20" s="1"/>
  <c r="K316" i="20" s="1"/>
  <c r="L316" i="20" s="1"/>
  <c r="C317" i="20"/>
  <c r="H279" i="7"/>
  <c r="C280" i="7" s="1"/>
  <c r="A756" i="50" l="1"/>
  <c r="B755" i="50"/>
  <c r="F87" i="36"/>
  <c r="G87" i="36"/>
  <c r="E87" i="36"/>
  <c r="H317" i="20"/>
  <c r="I317" i="20"/>
  <c r="J317" i="20" s="1"/>
  <c r="K317" i="20" s="1"/>
  <c r="L317" i="20" s="1"/>
  <c r="B317" i="20"/>
  <c r="D318" i="23" s="1"/>
  <c r="D280" i="7"/>
  <c r="E280" i="7" s="1"/>
  <c r="B756" i="50" l="1"/>
  <c r="A757" i="50"/>
  <c r="H87" i="36" a="1"/>
  <c r="H318" i="20"/>
  <c r="D317" i="20"/>
  <c r="F280" i="7"/>
  <c r="G280" i="7" s="1"/>
  <c r="A758" i="50" l="1"/>
  <c r="B757" i="50"/>
  <c r="J87" i="36"/>
  <c r="I87" i="36"/>
  <c r="H87" i="36"/>
  <c r="D318" i="20"/>
  <c r="E318" i="20" s="1"/>
  <c r="F318" i="20" s="1"/>
  <c r="G318" i="20" s="1"/>
  <c r="E317" i="20"/>
  <c r="F317" i="20" s="1"/>
  <c r="G317" i="20" s="1"/>
  <c r="H280" i="7"/>
  <c r="C281" i="7" s="1"/>
  <c r="A759" i="50" l="1"/>
  <c r="B758" i="50"/>
  <c r="K87" i="36" a="1"/>
  <c r="C318" i="20"/>
  <c r="E281" i="7"/>
  <c r="F281" i="7" s="1"/>
  <c r="G281" i="7" s="1"/>
  <c r="D281" i="7"/>
  <c r="A760" i="50" l="1"/>
  <c r="B759" i="50"/>
  <c r="M87" i="36"/>
  <c r="L87" i="36"/>
  <c r="K87" i="36"/>
  <c r="C319" i="20"/>
  <c r="I318" i="20"/>
  <c r="B318" i="20"/>
  <c r="D319" i="23" s="1"/>
  <c r="H281" i="7"/>
  <c r="C282" i="7" s="1"/>
  <c r="B760" i="50" l="1"/>
  <c r="A761" i="50"/>
  <c r="N87" i="36" a="1"/>
  <c r="B319" i="20"/>
  <c r="D320" i="23" s="1"/>
  <c r="I319" i="20"/>
  <c r="J319" i="20" s="1"/>
  <c r="K319" i="20" s="1"/>
  <c r="L319" i="20" s="1"/>
  <c r="J318" i="20"/>
  <c r="K318" i="20" s="1"/>
  <c r="L318" i="20" s="1"/>
  <c r="D282" i="7"/>
  <c r="E282" i="7"/>
  <c r="F282" i="7" s="1"/>
  <c r="G282" i="7" s="1"/>
  <c r="A762" i="50" l="1"/>
  <c r="B761" i="50"/>
  <c r="P87" i="36"/>
  <c r="O87" i="36"/>
  <c r="N87" i="36"/>
  <c r="B88" i="36" s="1" a="1"/>
  <c r="H319" i="20"/>
  <c r="H282" i="7"/>
  <c r="C283" i="7" s="1"/>
  <c r="A763" i="50" l="1"/>
  <c r="B762" i="50"/>
  <c r="C88" i="36"/>
  <c r="B88" i="36"/>
  <c r="D88" i="36"/>
  <c r="D319" i="20"/>
  <c r="E319" i="20" s="1"/>
  <c r="F319" i="20" s="1"/>
  <c r="G319" i="20" s="1"/>
  <c r="H320" i="20"/>
  <c r="E283" i="7"/>
  <c r="D283" i="7"/>
  <c r="A764" i="50" l="1"/>
  <c r="B763" i="50"/>
  <c r="E88" i="36" a="1"/>
  <c r="C320" i="20"/>
  <c r="D320" i="20"/>
  <c r="E320" i="20" s="1"/>
  <c r="F320" i="20" s="1"/>
  <c r="G320" i="20" s="1"/>
  <c r="F283" i="7"/>
  <c r="G283" i="7" s="1"/>
  <c r="H283" i="7" s="1"/>
  <c r="C284" i="7" s="1"/>
  <c r="B764" i="50" l="1"/>
  <c r="A765" i="50"/>
  <c r="F88" i="36"/>
  <c r="E88" i="36"/>
  <c r="G88" i="36"/>
  <c r="B320" i="20"/>
  <c r="D321" i="23" s="1"/>
  <c r="I320" i="20"/>
  <c r="J320" i="20" s="1"/>
  <c r="K320" i="20" s="1"/>
  <c r="L320" i="20" s="1"/>
  <c r="C321" i="20"/>
  <c r="D284" i="7"/>
  <c r="A766" i="50" l="1"/>
  <c r="B765" i="50"/>
  <c r="H88" i="36" a="1"/>
  <c r="H321" i="20"/>
  <c r="I321" i="20"/>
  <c r="J321" i="20" s="1"/>
  <c r="K321" i="20" s="1"/>
  <c r="L321" i="20" s="1"/>
  <c r="B321" i="20"/>
  <c r="D322" i="23" s="1"/>
  <c r="E284" i="7"/>
  <c r="F284" i="7" s="1"/>
  <c r="G284" i="7" s="1"/>
  <c r="A767" i="50" l="1"/>
  <c r="B766" i="50"/>
  <c r="I88" i="36"/>
  <c r="H88" i="36"/>
  <c r="J88" i="36"/>
  <c r="H322" i="20"/>
  <c r="D321" i="20"/>
  <c r="H284" i="7"/>
  <c r="C285" i="7" s="1"/>
  <c r="A768" i="50" l="1"/>
  <c r="B767" i="50"/>
  <c r="K88" i="36" a="1"/>
  <c r="D322" i="20"/>
  <c r="E322" i="20" s="1"/>
  <c r="F322" i="20" s="1"/>
  <c r="G322" i="20" s="1"/>
  <c r="E321" i="20"/>
  <c r="F321" i="20" s="1"/>
  <c r="G321" i="20" s="1"/>
  <c r="E285" i="7"/>
  <c r="D285" i="7"/>
  <c r="B768" i="50" l="1"/>
  <c r="A769" i="50"/>
  <c r="L88" i="36"/>
  <c r="K88" i="36"/>
  <c r="M88" i="36"/>
  <c r="C322" i="20"/>
  <c r="F285" i="7"/>
  <c r="G285" i="7" s="1"/>
  <c r="H285" i="7" s="1"/>
  <c r="C286" i="7" s="1"/>
  <c r="A770" i="50" l="1"/>
  <c r="B769" i="50"/>
  <c r="N88" i="36" a="1"/>
  <c r="C323" i="20"/>
  <c r="I322" i="20"/>
  <c r="B322" i="20"/>
  <c r="D323" i="23" s="1"/>
  <c r="D286" i="7"/>
  <c r="E286" i="7"/>
  <c r="F286" i="7" s="1"/>
  <c r="G286" i="7" s="1"/>
  <c r="A771" i="50" l="1"/>
  <c r="B770" i="50"/>
  <c r="O88" i="36"/>
  <c r="N88" i="36"/>
  <c r="B89" i="36" s="1" a="1"/>
  <c r="P88" i="36"/>
  <c r="B323" i="20"/>
  <c r="D324" i="23" s="1"/>
  <c r="I323" i="20"/>
  <c r="J323" i="20" s="1"/>
  <c r="K323" i="20" s="1"/>
  <c r="L323" i="20" s="1"/>
  <c r="J322" i="20"/>
  <c r="K322" i="20" s="1"/>
  <c r="L322" i="20" s="1"/>
  <c r="H286" i="7"/>
  <c r="C287" i="7" s="1"/>
  <c r="A772" i="50" l="1"/>
  <c r="B771" i="50"/>
  <c r="B89" i="36"/>
  <c r="D89" i="36"/>
  <c r="C89" i="36"/>
  <c r="H323" i="20"/>
  <c r="E287" i="7"/>
  <c r="D287" i="7"/>
  <c r="B772" i="50" l="1"/>
  <c r="A773" i="50"/>
  <c r="E89" i="36" a="1"/>
  <c r="D323" i="20"/>
  <c r="E323" i="20" s="1"/>
  <c r="F323" i="20" s="1"/>
  <c r="G323" i="20" s="1"/>
  <c r="H324" i="20"/>
  <c r="F287" i="7"/>
  <c r="G287" i="7" s="1"/>
  <c r="H287" i="7" s="1"/>
  <c r="C288" i="7" s="1"/>
  <c r="A774" i="50" l="1"/>
  <c r="B773" i="50"/>
  <c r="E89" i="36"/>
  <c r="G89" i="36"/>
  <c r="F89" i="36"/>
  <c r="C324" i="20"/>
  <c r="D324" i="20"/>
  <c r="E324" i="20" s="1"/>
  <c r="F324" i="20" s="1"/>
  <c r="G324" i="20" s="1"/>
  <c r="D288" i="7"/>
  <c r="E288" i="7"/>
  <c r="F288" i="7" s="1"/>
  <c r="G288" i="7" s="1"/>
  <c r="A775" i="50" l="1"/>
  <c r="B774" i="50"/>
  <c r="H89" i="36" a="1"/>
  <c r="B324" i="20"/>
  <c r="D325" i="23" s="1"/>
  <c r="I324" i="20"/>
  <c r="J324" i="20" s="1"/>
  <c r="K324" i="20" s="1"/>
  <c r="L324" i="20" s="1"/>
  <c r="C325" i="20"/>
  <c r="H288" i="7"/>
  <c r="C289" i="7" s="1"/>
  <c r="A776" i="50" l="1"/>
  <c r="B775" i="50"/>
  <c r="H89" i="36"/>
  <c r="I89" i="36"/>
  <c r="J89" i="36"/>
  <c r="H325" i="20"/>
  <c r="I325" i="20"/>
  <c r="J325" i="20" s="1"/>
  <c r="K325" i="20" s="1"/>
  <c r="L325" i="20" s="1"/>
  <c r="B325" i="20"/>
  <c r="D326" i="23" s="1"/>
  <c r="E289" i="7"/>
  <c r="F289" i="7" s="1"/>
  <c r="G289" i="7" s="1"/>
  <c r="D289" i="7"/>
  <c r="B776" i="50" l="1"/>
  <c r="A777" i="50"/>
  <c r="K89" i="36" a="1"/>
  <c r="H326" i="20"/>
  <c r="D325" i="20"/>
  <c r="H289" i="7"/>
  <c r="C290" i="7" s="1"/>
  <c r="A778" i="50" l="1"/>
  <c r="B777" i="50"/>
  <c r="K89" i="36"/>
  <c r="M89" i="36"/>
  <c r="L89" i="36"/>
  <c r="D326" i="20"/>
  <c r="E326" i="20" s="1"/>
  <c r="F326" i="20" s="1"/>
  <c r="G326" i="20" s="1"/>
  <c r="E325" i="20"/>
  <c r="F325" i="20" s="1"/>
  <c r="G325" i="20" s="1"/>
  <c r="D290" i="7"/>
  <c r="E290" i="7"/>
  <c r="F290" i="7" s="1"/>
  <c r="G290" i="7" s="1"/>
  <c r="A779" i="50" l="1"/>
  <c r="B778" i="50"/>
  <c r="N89" i="36" a="1"/>
  <c r="C326" i="20"/>
  <c r="H290" i="7"/>
  <c r="C291" i="7" s="1"/>
  <c r="A780" i="50" l="1"/>
  <c r="B779" i="50"/>
  <c r="N89" i="36"/>
  <c r="B90" i="36" s="1" a="1"/>
  <c r="P89" i="36"/>
  <c r="O89" i="36"/>
  <c r="C327" i="20"/>
  <c r="I326" i="20"/>
  <c r="B326" i="20"/>
  <c r="D327" i="23" s="1"/>
  <c r="E291" i="7"/>
  <c r="D291" i="7"/>
  <c r="B780" i="50" l="1"/>
  <c r="A781" i="50"/>
  <c r="D90" i="36"/>
  <c r="B90" i="36"/>
  <c r="C90" i="36"/>
  <c r="B327" i="20"/>
  <c r="D328" i="23" s="1"/>
  <c r="I327" i="20"/>
  <c r="J327" i="20" s="1"/>
  <c r="K327" i="20" s="1"/>
  <c r="L327" i="20" s="1"/>
  <c r="J326" i="20"/>
  <c r="K326" i="20" s="1"/>
  <c r="L326" i="20" s="1"/>
  <c r="H291" i="7"/>
  <c r="C292" i="7" s="1"/>
  <c r="F291" i="7"/>
  <c r="G291" i="7" s="1"/>
  <c r="A782" i="50" l="1"/>
  <c r="B781" i="50"/>
  <c r="E90" i="36" a="1"/>
  <c r="H327" i="20"/>
  <c r="E292" i="7"/>
  <c r="D292" i="7"/>
  <c r="A783" i="50" l="1"/>
  <c r="B782" i="50"/>
  <c r="E90" i="36"/>
  <c r="G90" i="36"/>
  <c r="F90" i="36"/>
  <c r="D327" i="20"/>
  <c r="H328" i="20"/>
  <c r="F292" i="7"/>
  <c r="G292" i="7" s="1"/>
  <c r="H292" i="7" s="1"/>
  <c r="C293" i="7" s="1"/>
  <c r="A784" i="50" l="1"/>
  <c r="B783" i="50"/>
  <c r="H90" i="36" a="1"/>
  <c r="E327" i="20"/>
  <c r="F327" i="20" s="1"/>
  <c r="G327" i="20" s="1"/>
  <c r="D328" i="20"/>
  <c r="E328" i="20" s="1"/>
  <c r="F328" i="20" s="1"/>
  <c r="G328" i="20" s="1"/>
  <c r="E293" i="7"/>
  <c r="D293" i="7"/>
  <c r="B784" i="50" l="1"/>
  <c r="A785" i="50"/>
  <c r="I90" i="36"/>
  <c r="H90" i="36"/>
  <c r="J90" i="36"/>
  <c r="C328" i="20"/>
  <c r="H293" i="7"/>
  <c r="C294" i="7" s="1"/>
  <c r="F293" i="7"/>
  <c r="G293" i="7" s="1"/>
  <c r="A786" i="50" l="1"/>
  <c r="B785" i="50"/>
  <c r="K90" i="36" a="1"/>
  <c r="B328" i="20"/>
  <c r="D329" i="23" s="1"/>
  <c r="I328" i="20"/>
  <c r="C329" i="20"/>
  <c r="D294" i="7"/>
  <c r="E294" i="7"/>
  <c r="F294" i="7" s="1"/>
  <c r="G294" i="7" s="1"/>
  <c r="A787" i="50" l="1"/>
  <c r="B786" i="50"/>
  <c r="M90" i="36"/>
  <c r="L90" i="36"/>
  <c r="K90" i="36"/>
  <c r="J328" i="20"/>
  <c r="K328" i="20" s="1"/>
  <c r="L328" i="20" s="1"/>
  <c r="I329" i="20"/>
  <c r="J329" i="20" s="1"/>
  <c r="K329" i="20" s="1"/>
  <c r="L329" i="20" s="1"/>
  <c r="B329" i="20"/>
  <c r="D330" i="23" s="1"/>
  <c r="H294" i="7"/>
  <c r="C295" i="7" s="1"/>
  <c r="A788" i="50" l="1"/>
  <c r="B787" i="50"/>
  <c r="N90" i="36" a="1"/>
  <c r="H329" i="20"/>
  <c r="E295" i="7"/>
  <c r="D295" i="7"/>
  <c r="B788" i="50" l="1"/>
  <c r="A789" i="50"/>
  <c r="P90" i="36"/>
  <c r="O90" i="36"/>
  <c r="N90" i="36"/>
  <c r="B91" i="36" s="1" a="1"/>
  <c r="H330" i="20"/>
  <c r="D329" i="20"/>
  <c r="F295" i="7"/>
  <c r="G295" i="7" s="1"/>
  <c r="H295" i="7" s="1"/>
  <c r="C296" i="7" s="1"/>
  <c r="A790" i="50" l="1"/>
  <c r="B789" i="50"/>
  <c r="D91" i="36"/>
  <c r="B91" i="36"/>
  <c r="C91" i="36"/>
  <c r="D330" i="20"/>
  <c r="E330" i="20" s="1"/>
  <c r="F330" i="20" s="1"/>
  <c r="G330" i="20" s="1"/>
  <c r="E329" i="20"/>
  <c r="F329" i="20" s="1"/>
  <c r="G329" i="20" s="1"/>
  <c r="D296" i="7"/>
  <c r="E296" i="7"/>
  <c r="F296" i="7" s="1"/>
  <c r="G296" i="7" s="1"/>
  <c r="A791" i="50" l="1"/>
  <c r="B790" i="50"/>
  <c r="E91" i="36" a="1"/>
  <c r="C330" i="20"/>
  <c r="H296" i="7"/>
  <c r="C297" i="7" s="1"/>
  <c r="A792" i="50" l="1"/>
  <c r="B791" i="50"/>
  <c r="G91" i="36"/>
  <c r="E91" i="36"/>
  <c r="F91" i="36"/>
  <c r="C331" i="20"/>
  <c r="B330" i="20"/>
  <c r="D331" i="23" s="1"/>
  <c r="I330" i="20"/>
  <c r="J330" i="20" s="1"/>
  <c r="K330" i="20" s="1"/>
  <c r="L330" i="20" s="1"/>
  <c r="E297" i="7"/>
  <c r="F297" i="7" s="1"/>
  <c r="G297" i="7" s="1"/>
  <c r="D297" i="7"/>
  <c r="B792" i="50" l="1"/>
  <c r="A793" i="50"/>
  <c r="H91" i="36" a="1"/>
  <c r="I331" i="20"/>
  <c r="J331" i="20" s="1"/>
  <c r="K331" i="20" s="1"/>
  <c r="L331" i="20" s="1"/>
  <c r="B331" i="20"/>
  <c r="D332" i="23" s="1"/>
  <c r="H331" i="20"/>
  <c r="H297" i="7"/>
  <c r="C298" i="7" s="1"/>
  <c r="A794" i="50" l="1"/>
  <c r="B793" i="50"/>
  <c r="J91" i="36"/>
  <c r="I91" i="36"/>
  <c r="H91" i="36"/>
  <c r="D331" i="20"/>
  <c r="H332" i="20"/>
  <c r="D298" i="7"/>
  <c r="E298" i="7"/>
  <c r="F298" i="7" s="1"/>
  <c r="G298" i="7" s="1"/>
  <c r="A795" i="50" l="1"/>
  <c r="B794" i="50"/>
  <c r="K91" i="36" a="1"/>
  <c r="E331" i="20"/>
  <c r="F331" i="20" s="1"/>
  <c r="G331" i="20" s="1"/>
  <c r="D332" i="20"/>
  <c r="E332" i="20" s="1"/>
  <c r="F332" i="20" s="1"/>
  <c r="G332" i="20" s="1"/>
  <c r="H298" i="7"/>
  <c r="C299" i="7" s="1"/>
  <c r="A796" i="50" l="1"/>
  <c r="B795" i="50"/>
  <c r="M91" i="36"/>
  <c r="L91" i="36"/>
  <c r="K91" i="36"/>
  <c r="C332" i="20"/>
  <c r="E299" i="7"/>
  <c r="D299" i="7"/>
  <c r="B796" i="50" l="1"/>
  <c r="A797" i="50"/>
  <c r="N91" i="36" a="1"/>
  <c r="B332" i="20"/>
  <c r="D333" i="23" s="1"/>
  <c r="I332" i="20"/>
  <c r="J332" i="20" s="1"/>
  <c r="K332" i="20" s="1"/>
  <c r="L332" i="20" s="1"/>
  <c r="C333" i="20"/>
  <c r="H299" i="7"/>
  <c r="C300" i="7" s="1"/>
  <c r="F299" i="7"/>
  <c r="G299" i="7" s="1"/>
  <c r="A798" i="50" l="1"/>
  <c r="B797" i="50"/>
  <c r="P91" i="36"/>
  <c r="O91" i="36"/>
  <c r="N91" i="36"/>
  <c r="B92" i="36" s="1" a="1"/>
  <c r="I333" i="20"/>
  <c r="J333" i="20" s="1"/>
  <c r="K333" i="20" s="1"/>
  <c r="L333" i="20" s="1"/>
  <c r="B333" i="20"/>
  <c r="D334" i="23" s="1"/>
  <c r="H333" i="20"/>
  <c r="D300" i="7"/>
  <c r="A799" i="50" l="1"/>
  <c r="B798" i="50"/>
  <c r="C92" i="36"/>
  <c r="B92" i="36"/>
  <c r="D92" i="36"/>
  <c r="H334" i="20"/>
  <c r="D333" i="20"/>
  <c r="E300" i="7"/>
  <c r="F300" i="7" s="1"/>
  <c r="G300" i="7" s="1"/>
  <c r="A800" i="50" l="1"/>
  <c r="B799" i="50"/>
  <c r="E92" i="36" a="1"/>
  <c r="D334" i="20"/>
  <c r="E334" i="20" s="1"/>
  <c r="F334" i="20" s="1"/>
  <c r="G334" i="20" s="1"/>
  <c r="E333" i="20"/>
  <c r="F333" i="20" s="1"/>
  <c r="G333" i="20" s="1"/>
  <c r="H300" i="7"/>
  <c r="C301" i="7" s="1"/>
  <c r="B800" i="50" l="1"/>
  <c r="A801" i="50"/>
  <c r="F92" i="36"/>
  <c r="E92" i="36"/>
  <c r="G92" i="36"/>
  <c r="C334" i="20"/>
  <c r="E301" i="7"/>
  <c r="D301" i="7"/>
  <c r="A802" i="50" l="1"/>
  <c r="B801" i="50"/>
  <c r="H92" i="36" a="1"/>
  <c r="C335" i="20"/>
  <c r="I334" i="20"/>
  <c r="B334" i="20"/>
  <c r="D335" i="23" s="1"/>
  <c r="F301" i="7"/>
  <c r="G301" i="7" s="1"/>
  <c r="H301" i="7" s="1"/>
  <c r="C302" i="7" s="1"/>
  <c r="A803" i="50" l="1"/>
  <c r="B802" i="50"/>
  <c r="I92" i="36"/>
  <c r="J92" i="36"/>
  <c r="H92" i="36"/>
  <c r="B335" i="20"/>
  <c r="D336" i="23" s="1"/>
  <c r="I335" i="20"/>
  <c r="J335" i="20" s="1"/>
  <c r="K335" i="20" s="1"/>
  <c r="L335" i="20" s="1"/>
  <c r="J334" i="20"/>
  <c r="K334" i="20" s="1"/>
  <c r="L334" i="20" s="1"/>
  <c r="D302" i="7"/>
  <c r="E302" i="7"/>
  <c r="F302" i="7" s="1"/>
  <c r="G302" i="7" s="1"/>
  <c r="A804" i="50" l="1"/>
  <c r="B803" i="50"/>
  <c r="K92" i="36" a="1"/>
  <c r="H335" i="20"/>
  <c r="H302" i="7"/>
  <c r="C303" i="7" s="1"/>
  <c r="B804" i="50" l="1"/>
  <c r="A805" i="50"/>
  <c r="L92" i="36"/>
  <c r="M92" i="36"/>
  <c r="K92" i="36"/>
  <c r="D335" i="20"/>
  <c r="E335" i="20" s="1"/>
  <c r="F335" i="20" s="1"/>
  <c r="G335" i="20" s="1"/>
  <c r="H336" i="20"/>
  <c r="E303" i="7"/>
  <c r="D303" i="7"/>
  <c r="A806" i="50" l="1"/>
  <c r="B805" i="50"/>
  <c r="N92" i="36" a="1"/>
  <c r="C336" i="20"/>
  <c r="D336" i="20"/>
  <c r="E336" i="20" s="1"/>
  <c r="F336" i="20" s="1"/>
  <c r="G336" i="20" s="1"/>
  <c r="F303" i="7"/>
  <c r="G303" i="7" s="1"/>
  <c r="H303" i="7" s="1"/>
  <c r="C304" i="7" s="1"/>
  <c r="A807" i="50" l="1"/>
  <c r="B806" i="50"/>
  <c r="O92" i="36"/>
  <c r="P92" i="36"/>
  <c r="N92" i="36"/>
  <c r="B93" i="36" s="1" a="1"/>
  <c r="B336" i="20"/>
  <c r="D337" i="23" s="1"/>
  <c r="I336" i="20"/>
  <c r="J336" i="20" s="1"/>
  <c r="K336" i="20" s="1"/>
  <c r="L336" i="20" s="1"/>
  <c r="C337" i="20"/>
  <c r="D304" i="7"/>
  <c r="E304" i="7"/>
  <c r="F304" i="7" s="1"/>
  <c r="G304" i="7" s="1"/>
  <c r="A808" i="50" l="1"/>
  <c r="B807" i="50"/>
  <c r="B93" i="36"/>
  <c r="C93" i="36"/>
  <c r="D93" i="36"/>
  <c r="H337" i="20"/>
  <c r="I337" i="20"/>
  <c r="J337" i="20" s="1"/>
  <c r="K337" i="20" s="1"/>
  <c r="L337" i="20" s="1"/>
  <c r="B337" i="20"/>
  <c r="D338" i="23" s="1"/>
  <c r="H304" i="7"/>
  <c r="C305" i="7" s="1"/>
  <c r="B808" i="50" l="1"/>
  <c r="A809" i="50"/>
  <c r="E93" i="36" a="1"/>
  <c r="H338" i="20"/>
  <c r="D337" i="20"/>
  <c r="E305" i="7"/>
  <c r="F305" i="7" s="1"/>
  <c r="G305" i="7" s="1"/>
  <c r="D305" i="7"/>
  <c r="A810" i="50" l="1"/>
  <c r="B809" i="50"/>
  <c r="E93" i="36"/>
  <c r="F93" i="36"/>
  <c r="G93" i="36"/>
  <c r="D338" i="20"/>
  <c r="E338" i="20" s="1"/>
  <c r="F338" i="20" s="1"/>
  <c r="G338" i="20" s="1"/>
  <c r="E337" i="20"/>
  <c r="F337" i="20" s="1"/>
  <c r="G337" i="20" s="1"/>
  <c r="H305" i="7"/>
  <c r="C306" i="7" s="1"/>
  <c r="A811" i="50" l="1"/>
  <c r="B810" i="50"/>
  <c r="H93" i="36" a="1"/>
  <c r="C338" i="20"/>
  <c r="D306" i="7"/>
  <c r="E306" i="7"/>
  <c r="F306" i="7" s="1"/>
  <c r="G306" i="7" s="1"/>
  <c r="A812" i="50" l="1"/>
  <c r="B811" i="50"/>
  <c r="H93" i="36"/>
  <c r="J93" i="36"/>
  <c r="I93" i="36"/>
  <c r="C339" i="20"/>
  <c r="I338" i="20"/>
  <c r="B338" i="20"/>
  <c r="D339" i="23" s="1"/>
  <c r="H306" i="7"/>
  <c r="C307" i="7" s="1"/>
  <c r="B812" i="50" l="1"/>
  <c r="A813" i="50"/>
  <c r="K93" i="36" a="1"/>
  <c r="I339" i="20"/>
  <c r="J339" i="20" s="1"/>
  <c r="K339" i="20" s="1"/>
  <c r="L339" i="20" s="1"/>
  <c r="B339" i="20"/>
  <c r="D340" i="23" s="1"/>
  <c r="J338" i="20"/>
  <c r="K338" i="20" s="1"/>
  <c r="L338" i="20" s="1"/>
  <c r="E307" i="7"/>
  <c r="D307" i="7"/>
  <c r="A814" i="50" l="1"/>
  <c r="B813" i="50"/>
  <c r="K93" i="36"/>
  <c r="M93" i="36"/>
  <c r="L93" i="36"/>
  <c r="H339" i="20"/>
  <c r="F307" i="7"/>
  <c r="G307" i="7" s="1"/>
  <c r="H307" i="7" s="1"/>
  <c r="C308" i="7" s="1"/>
  <c r="A815" i="50" l="1"/>
  <c r="B814" i="50"/>
  <c r="N93" i="36" a="1"/>
  <c r="D339" i="20"/>
  <c r="E339" i="20" s="1"/>
  <c r="F339" i="20" s="1"/>
  <c r="G339" i="20" s="1"/>
  <c r="H340" i="20"/>
  <c r="D308" i="7"/>
  <c r="A816" i="50" l="1"/>
  <c r="B815" i="50"/>
  <c r="N93" i="36"/>
  <c r="B94" i="36" s="1" a="1"/>
  <c r="P93" i="36"/>
  <c r="O93" i="36"/>
  <c r="C340" i="20"/>
  <c r="D340" i="20"/>
  <c r="E340" i="20" s="1"/>
  <c r="F340" i="20" s="1"/>
  <c r="G340" i="20" s="1"/>
  <c r="E308" i="7"/>
  <c r="F308" i="7" s="1"/>
  <c r="G308" i="7" s="1"/>
  <c r="B816" i="50" l="1"/>
  <c r="A817" i="50"/>
  <c r="B94" i="36"/>
  <c r="C94" i="36"/>
  <c r="D94" i="36"/>
  <c r="B340" i="20"/>
  <c r="D341" i="23" s="1"/>
  <c r="C341" i="20"/>
  <c r="I340" i="20"/>
  <c r="H308" i="7"/>
  <c r="C309" i="7" s="1"/>
  <c r="A818" i="50" l="1"/>
  <c r="B817" i="50"/>
  <c r="E94" i="36" a="1"/>
  <c r="J340" i="20"/>
  <c r="K340" i="20" s="1"/>
  <c r="L340" i="20" s="1"/>
  <c r="I341" i="20"/>
  <c r="J341" i="20" s="1"/>
  <c r="K341" i="20" s="1"/>
  <c r="L341" i="20" s="1"/>
  <c r="B341" i="20"/>
  <c r="D342" i="23" s="1"/>
  <c r="E309" i="7"/>
  <c r="D309" i="7"/>
  <c r="A819" i="50" l="1"/>
  <c r="B818" i="50"/>
  <c r="F94" i="36"/>
  <c r="E94" i="36"/>
  <c r="G94" i="36"/>
  <c r="H341" i="20"/>
  <c r="F309" i="7"/>
  <c r="G309" i="7" s="1"/>
  <c r="A820" i="50" l="1"/>
  <c r="B819" i="50"/>
  <c r="H94" i="36" a="1"/>
  <c r="H342" i="20"/>
  <c r="D341" i="20"/>
  <c r="H309" i="7"/>
  <c r="C310" i="7" s="1"/>
  <c r="B820" i="50" l="1"/>
  <c r="A821" i="50"/>
  <c r="I94" i="36"/>
  <c r="H94" i="36"/>
  <c r="J94" i="36"/>
  <c r="D342" i="20"/>
  <c r="E342" i="20" s="1"/>
  <c r="F342" i="20" s="1"/>
  <c r="G342" i="20" s="1"/>
  <c r="E341" i="20"/>
  <c r="F341" i="20" s="1"/>
  <c r="G341" i="20" s="1"/>
  <c r="D310" i="7"/>
  <c r="H310" i="7" s="1"/>
  <c r="C311" i="7" s="1"/>
  <c r="E310" i="7"/>
  <c r="F310" i="7" s="1"/>
  <c r="G310" i="7" s="1"/>
  <c r="A822" i="50" l="1"/>
  <c r="B821" i="50"/>
  <c r="K94" i="36" a="1"/>
  <c r="C342" i="20"/>
  <c r="C343" i="20" s="1"/>
  <c r="D311" i="7"/>
  <c r="A823" i="50" l="1"/>
  <c r="B822" i="50"/>
  <c r="L94" i="36"/>
  <c r="K94" i="36"/>
  <c r="M94" i="36"/>
  <c r="B342" i="20"/>
  <c r="D343" i="23" s="1"/>
  <c r="I342" i="20"/>
  <c r="J342" i="20" s="1"/>
  <c r="K342" i="20" s="1"/>
  <c r="L342" i="20" s="1"/>
  <c r="I343" i="20"/>
  <c r="J343" i="20" s="1"/>
  <c r="K343" i="20" s="1"/>
  <c r="L343" i="20" s="1"/>
  <c r="B343" i="20"/>
  <c r="D344" i="23" s="1"/>
  <c r="E311" i="7"/>
  <c r="F311" i="7" s="1"/>
  <c r="G311" i="7" s="1"/>
  <c r="A824" i="50" l="1"/>
  <c r="B823" i="50"/>
  <c r="N94" i="36" a="1"/>
  <c r="H343" i="20"/>
  <c r="H311" i="7"/>
  <c r="C312" i="7" s="1"/>
  <c r="B824" i="50" l="1"/>
  <c r="A825" i="50"/>
  <c r="O94" i="36"/>
  <c r="N94" i="36"/>
  <c r="B95" i="36" s="1" a="1"/>
  <c r="P94" i="36"/>
  <c r="D343" i="20"/>
  <c r="E343" i="20" s="1"/>
  <c r="F343" i="20" s="1"/>
  <c r="G343" i="20" s="1"/>
  <c r="H344" i="20"/>
  <c r="D312" i="7"/>
  <c r="A826" i="50" l="1"/>
  <c r="B825" i="50"/>
  <c r="B95" i="36"/>
  <c r="D95" i="36"/>
  <c r="C95" i="36"/>
  <c r="C344" i="20"/>
  <c r="D344" i="20"/>
  <c r="E344" i="20" s="1"/>
  <c r="F344" i="20" s="1"/>
  <c r="G344" i="20" s="1"/>
  <c r="E312" i="7"/>
  <c r="F312" i="7" s="1"/>
  <c r="G312" i="7" s="1"/>
  <c r="A827" i="50" l="1"/>
  <c r="B826" i="50"/>
  <c r="E95" i="36" a="1"/>
  <c r="B344" i="20"/>
  <c r="D345" i="23" s="1"/>
  <c r="I344" i="20"/>
  <c r="J344" i="20" s="1"/>
  <c r="K344" i="20" s="1"/>
  <c r="L344" i="20" s="1"/>
  <c r="C345" i="20"/>
  <c r="H312" i="7"/>
  <c r="C313" i="7" s="1"/>
  <c r="A828" i="50" l="1"/>
  <c r="B827" i="50"/>
  <c r="E95" i="36"/>
  <c r="F95" i="36"/>
  <c r="G95" i="36"/>
  <c r="I345" i="20"/>
  <c r="J345" i="20" s="1"/>
  <c r="K345" i="20" s="1"/>
  <c r="L345" i="20" s="1"/>
  <c r="B345" i="20"/>
  <c r="D346" i="23" s="1"/>
  <c r="H345" i="20"/>
  <c r="D313" i="7"/>
  <c r="B828" i="50" l="1"/>
  <c r="A829" i="50"/>
  <c r="H95" i="36" a="1"/>
  <c r="H346" i="20"/>
  <c r="D345" i="20"/>
  <c r="E345" i="20" s="1"/>
  <c r="F345" i="20" s="1"/>
  <c r="G345" i="20" s="1"/>
  <c r="E313" i="7"/>
  <c r="F313" i="7" s="1"/>
  <c r="G313" i="7" s="1"/>
  <c r="A830" i="50" l="1"/>
  <c r="B829" i="50"/>
  <c r="H95" i="36"/>
  <c r="J95" i="36"/>
  <c r="I95" i="36"/>
  <c r="D346" i="20"/>
  <c r="E346" i="20" s="1"/>
  <c r="F346" i="20" s="1"/>
  <c r="G346" i="20" s="1"/>
  <c r="C346" i="20"/>
  <c r="H313" i="7"/>
  <c r="C314" i="7" s="1"/>
  <c r="A831" i="50" l="1"/>
  <c r="B830" i="50"/>
  <c r="K95" i="36" a="1"/>
  <c r="C347" i="20"/>
  <c r="I346" i="20"/>
  <c r="B346" i="20"/>
  <c r="D347" i="23" s="1"/>
  <c r="D314" i="7"/>
  <c r="E314" i="7"/>
  <c r="A832" i="50" l="1"/>
  <c r="B831" i="50"/>
  <c r="K95" i="36"/>
  <c r="L95" i="36"/>
  <c r="M95" i="36"/>
  <c r="J346" i="20"/>
  <c r="K346" i="20" s="1"/>
  <c r="L346" i="20" s="1"/>
  <c r="I347" i="20"/>
  <c r="J347" i="20" s="1"/>
  <c r="K347" i="20" s="1"/>
  <c r="L347" i="20" s="1"/>
  <c r="B347" i="20"/>
  <c r="D348" i="23" s="1"/>
  <c r="F314" i="7"/>
  <c r="G314" i="7" s="1"/>
  <c r="H314" i="7" s="1"/>
  <c r="C315" i="7" s="1"/>
  <c r="B832" i="50" l="1"/>
  <c r="A833" i="50"/>
  <c r="N95" i="36" a="1"/>
  <c r="H347" i="20"/>
  <c r="D315" i="7"/>
  <c r="A834" i="50" l="1"/>
  <c r="B833" i="50"/>
  <c r="N95" i="36"/>
  <c r="B96" i="36" s="1" a="1"/>
  <c r="P95" i="36"/>
  <c r="O95" i="36"/>
  <c r="D347" i="20"/>
  <c r="H348" i="20"/>
  <c r="E315" i="7"/>
  <c r="F315" i="7" s="1"/>
  <c r="G315" i="7" s="1"/>
  <c r="A835" i="50" l="1"/>
  <c r="B834" i="50"/>
  <c r="D96" i="36"/>
  <c r="B96" i="36"/>
  <c r="C96" i="36"/>
  <c r="E347" i="20"/>
  <c r="F347" i="20" s="1"/>
  <c r="G347" i="20" s="1"/>
  <c r="D348" i="20"/>
  <c r="E348" i="20" s="1"/>
  <c r="F348" i="20" s="1"/>
  <c r="G348" i="20" s="1"/>
  <c r="H315" i="7"/>
  <c r="C316" i="7" s="1"/>
  <c r="A836" i="50" l="1"/>
  <c r="B835" i="50"/>
  <c r="E96" i="36" a="1"/>
  <c r="C348" i="20"/>
  <c r="D316" i="7"/>
  <c r="B836" i="50" l="1"/>
  <c r="A837" i="50"/>
  <c r="G96" i="36"/>
  <c r="F96" i="36"/>
  <c r="E96" i="36"/>
  <c r="B348" i="20"/>
  <c r="D349" i="23" s="1"/>
  <c r="I348" i="20"/>
  <c r="J348" i="20" s="1"/>
  <c r="K348" i="20" s="1"/>
  <c r="L348" i="20" s="1"/>
  <c r="C349" i="20"/>
  <c r="E316" i="7"/>
  <c r="F316" i="7" s="1"/>
  <c r="G316" i="7" s="1"/>
  <c r="A838" i="50" l="1"/>
  <c r="B837" i="50"/>
  <c r="H96" i="36" a="1"/>
  <c r="I349" i="20"/>
  <c r="J349" i="20" s="1"/>
  <c r="K349" i="20" s="1"/>
  <c r="L349" i="20" s="1"/>
  <c r="B349" i="20"/>
  <c r="D350" i="23" s="1"/>
  <c r="H349" i="20"/>
  <c r="H316" i="7"/>
  <c r="C317" i="7" s="1"/>
  <c r="A839" i="50" l="1"/>
  <c r="B838" i="50"/>
  <c r="J96" i="36"/>
  <c r="H96" i="36"/>
  <c r="I96" i="36"/>
  <c r="H350" i="20"/>
  <c r="D349" i="20"/>
  <c r="D317" i="7"/>
  <c r="A840" i="50" l="1"/>
  <c r="B839" i="50"/>
  <c r="K96" i="36" a="1"/>
  <c r="D350" i="20"/>
  <c r="E350" i="20" s="1"/>
  <c r="F350" i="20" s="1"/>
  <c r="G350" i="20" s="1"/>
  <c r="E349" i="20"/>
  <c r="F349" i="20" s="1"/>
  <c r="G349" i="20" s="1"/>
  <c r="C350" i="20" s="1"/>
  <c r="E317" i="7"/>
  <c r="F317" i="7" s="1"/>
  <c r="G317" i="7" s="1"/>
  <c r="B840" i="50" l="1"/>
  <c r="A841" i="50"/>
  <c r="M96" i="36"/>
  <c r="L96" i="36"/>
  <c r="K96" i="36"/>
  <c r="C351" i="20"/>
  <c r="I350" i="20"/>
  <c r="B350" i="20"/>
  <c r="D351" i="23" s="1"/>
  <c r="J350" i="20"/>
  <c r="K350" i="20" s="1"/>
  <c r="L350" i="20" s="1"/>
  <c r="H317" i="7"/>
  <c r="C318" i="7" s="1"/>
  <c r="A842" i="50" l="1"/>
  <c r="B841" i="50"/>
  <c r="N96" i="36" a="1"/>
  <c r="H351" i="20"/>
  <c r="I351" i="20"/>
  <c r="J351" i="20" s="1"/>
  <c r="K351" i="20" s="1"/>
  <c r="L351" i="20" s="1"/>
  <c r="B351" i="20"/>
  <c r="D352" i="23" s="1"/>
  <c r="D318" i="7"/>
  <c r="A843" i="50" l="1"/>
  <c r="B842" i="50"/>
  <c r="P96" i="36"/>
  <c r="N96" i="36"/>
  <c r="B97" i="36" s="1" a="1"/>
  <c r="O96" i="36"/>
  <c r="D351" i="20"/>
  <c r="E351" i="20" s="1"/>
  <c r="F351" i="20" s="1"/>
  <c r="G351" i="20" s="1"/>
  <c r="H352" i="20"/>
  <c r="E318" i="7"/>
  <c r="F318" i="7" s="1"/>
  <c r="G318" i="7" s="1"/>
  <c r="A844" i="50" l="1"/>
  <c r="B843" i="50"/>
  <c r="D97" i="36"/>
  <c r="C97" i="36"/>
  <c r="B97" i="36"/>
  <c r="C352" i="20"/>
  <c r="D352" i="20"/>
  <c r="E352" i="20" s="1"/>
  <c r="F352" i="20" s="1"/>
  <c r="G352" i="20" s="1"/>
  <c r="H318" i="7"/>
  <c r="C319" i="7" s="1"/>
  <c r="B844" i="50" l="1"/>
  <c r="A845" i="50"/>
  <c r="E97" i="36" a="1"/>
  <c r="B352" i="20"/>
  <c r="D353" i="23" s="1"/>
  <c r="I352" i="20"/>
  <c r="C353" i="20"/>
  <c r="D319" i="7"/>
  <c r="A846" i="50" l="1"/>
  <c r="B845" i="50"/>
  <c r="G97" i="36"/>
  <c r="F97" i="36"/>
  <c r="E97" i="36"/>
  <c r="J352" i="20"/>
  <c r="K352" i="20" s="1"/>
  <c r="L352" i="20" s="1"/>
  <c r="I353" i="20"/>
  <c r="J353" i="20" s="1"/>
  <c r="K353" i="20" s="1"/>
  <c r="L353" i="20" s="1"/>
  <c r="B353" i="20"/>
  <c r="D354" i="23" s="1"/>
  <c r="E319" i="7"/>
  <c r="F319" i="7" s="1"/>
  <c r="G319" i="7" s="1"/>
  <c r="A847" i="50" l="1"/>
  <c r="B846" i="50"/>
  <c r="H97" i="36" a="1"/>
  <c r="H353" i="20"/>
  <c r="H319" i="7"/>
  <c r="C320" i="7" s="1"/>
  <c r="A848" i="50" l="1"/>
  <c r="B847" i="50"/>
  <c r="J97" i="36"/>
  <c r="I97" i="36"/>
  <c r="H97" i="36"/>
  <c r="H354" i="20"/>
  <c r="D353" i="20"/>
  <c r="D320" i="7"/>
  <c r="B848" i="50" l="1"/>
  <c r="A849" i="50"/>
  <c r="K97" i="36" a="1"/>
  <c r="D354" i="20"/>
  <c r="E354" i="20" s="1"/>
  <c r="F354" i="20" s="1"/>
  <c r="G354" i="20" s="1"/>
  <c r="E353" i="20"/>
  <c r="F353" i="20" s="1"/>
  <c r="G353" i="20" s="1"/>
  <c r="E320" i="7"/>
  <c r="F320" i="7" s="1"/>
  <c r="G320" i="7" s="1"/>
  <c r="A850" i="50" l="1"/>
  <c r="B849" i="50"/>
  <c r="M97" i="36"/>
  <c r="L97" i="36"/>
  <c r="K97" i="36"/>
  <c r="C354" i="20"/>
  <c r="H320" i="7"/>
  <c r="C321" i="7" s="1"/>
  <c r="A851" i="50" l="1"/>
  <c r="B850" i="50"/>
  <c r="N97" i="36" a="1"/>
  <c r="C355" i="20"/>
  <c r="I354" i="20"/>
  <c r="B354" i="20"/>
  <c r="D355" i="23" s="1"/>
  <c r="D321" i="7"/>
  <c r="A852" i="50" l="1"/>
  <c r="B851" i="50"/>
  <c r="P97" i="36"/>
  <c r="O97" i="36"/>
  <c r="N97" i="36"/>
  <c r="B98" i="36" s="1" a="1"/>
  <c r="B355" i="20"/>
  <c r="D356" i="23" s="1"/>
  <c r="I355" i="20"/>
  <c r="J355" i="20" s="1"/>
  <c r="K355" i="20" s="1"/>
  <c r="L355" i="20" s="1"/>
  <c r="J354" i="20"/>
  <c r="K354" i="20" s="1"/>
  <c r="L354" i="20" s="1"/>
  <c r="E321" i="7"/>
  <c r="F321" i="7" s="1"/>
  <c r="G321" i="7" s="1"/>
  <c r="B852" i="50" l="1"/>
  <c r="A853" i="50"/>
  <c r="C98" i="36"/>
  <c r="B98" i="36"/>
  <c r="D98" i="36"/>
  <c r="H355" i="20"/>
  <c r="H321" i="7"/>
  <c r="C322" i="7" s="1"/>
  <c r="A854" i="50" l="1"/>
  <c r="B853" i="50"/>
  <c r="E98" i="36" a="1"/>
  <c r="D355" i="20"/>
  <c r="H356" i="20"/>
  <c r="D322" i="7"/>
  <c r="A855" i="50" l="1"/>
  <c r="B854" i="50"/>
  <c r="F98" i="36"/>
  <c r="E98" i="36"/>
  <c r="G98" i="36"/>
  <c r="E355" i="20"/>
  <c r="F355" i="20" s="1"/>
  <c r="G355" i="20" s="1"/>
  <c r="D356" i="20"/>
  <c r="E356" i="20" s="1"/>
  <c r="F356" i="20" s="1"/>
  <c r="G356" i="20" s="1"/>
  <c r="E322" i="7"/>
  <c r="F322" i="7" s="1"/>
  <c r="G322" i="7" s="1"/>
  <c r="A856" i="50" l="1"/>
  <c r="B855" i="50"/>
  <c r="H98" i="36" a="1"/>
  <c r="C356" i="20"/>
  <c r="H322" i="7"/>
  <c r="C323" i="7" s="1"/>
  <c r="B856" i="50" l="1"/>
  <c r="A857" i="50"/>
  <c r="I98" i="36"/>
  <c r="H98" i="36"/>
  <c r="J98" i="36"/>
  <c r="B356" i="20"/>
  <c r="D357" i="23" s="1"/>
  <c r="I356" i="20"/>
  <c r="J356" i="20" s="1"/>
  <c r="K356" i="20" s="1"/>
  <c r="L356" i="20" s="1"/>
  <c r="C357" i="20"/>
  <c r="D323" i="7"/>
  <c r="A858" i="50" l="1"/>
  <c r="B857" i="50"/>
  <c r="K98" i="36" a="1"/>
  <c r="I357" i="20"/>
  <c r="J357" i="20" s="1"/>
  <c r="K357" i="20" s="1"/>
  <c r="L357" i="20" s="1"/>
  <c r="B357" i="20"/>
  <c r="D358" i="23" s="1"/>
  <c r="H357" i="20"/>
  <c r="E323" i="7"/>
  <c r="F323" i="7" s="1"/>
  <c r="G323" i="7" s="1"/>
  <c r="A859" i="50" l="1"/>
  <c r="B858" i="50"/>
  <c r="L98" i="36"/>
  <c r="K98" i="36"/>
  <c r="M98" i="36"/>
  <c r="H358" i="20"/>
  <c r="D357" i="20"/>
  <c r="H323" i="7"/>
  <c r="C324" i="7" s="1"/>
  <c r="A860" i="50" l="1"/>
  <c r="B859" i="50"/>
  <c r="N98" i="36" a="1"/>
  <c r="D358" i="20"/>
  <c r="E358" i="20" s="1"/>
  <c r="F358" i="20" s="1"/>
  <c r="G358" i="20" s="1"/>
  <c r="E357" i="20"/>
  <c r="F357" i="20" s="1"/>
  <c r="G357" i="20" s="1"/>
  <c r="D324" i="7"/>
  <c r="B860" i="50" l="1"/>
  <c r="A861" i="50"/>
  <c r="O98" i="36"/>
  <c r="N98" i="36"/>
  <c r="B99" i="36" s="1" a="1"/>
  <c r="P98" i="36"/>
  <c r="C358" i="20"/>
  <c r="E324" i="7"/>
  <c r="F324" i="7" s="1"/>
  <c r="G324" i="7" s="1"/>
  <c r="A862" i="50" l="1"/>
  <c r="B861" i="50"/>
  <c r="B99" i="36"/>
  <c r="C99" i="36"/>
  <c r="D99" i="36"/>
  <c r="C359" i="20"/>
  <c r="I358" i="20"/>
  <c r="B358" i="20"/>
  <c r="D359" i="23" s="1"/>
  <c r="H324" i="7"/>
  <c r="C325" i="7" s="1"/>
  <c r="A863" i="50" l="1"/>
  <c r="B862" i="50"/>
  <c r="E99" i="36" a="1"/>
  <c r="B359" i="20"/>
  <c r="D360" i="23" s="1"/>
  <c r="I359" i="20"/>
  <c r="J359" i="20" s="1"/>
  <c r="K359" i="20" s="1"/>
  <c r="L359" i="20" s="1"/>
  <c r="J358" i="20"/>
  <c r="K358" i="20" s="1"/>
  <c r="L358" i="20" s="1"/>
  <c r="D325" i="7"/>
  <c r="A864" i="50" l="1"/>
  <c r="B863" i="50"/>
  <c r="E99" i="36"/>
  <c r="G99" i="36"/>
  <c r="F99" i="36"/>
  <c r="H359" i="20"/>
  <c r="E325" i="7"/>
  <c r="F325" i="7" s="1"/>
  <c r="G325" i="7" s="1"/>
  <c r="B864" i="50" l="1"/>
  <c r="A865" i="50"/>
  <c r="H99" i="36" a="1"/>
  <c r="D359" i="20"/>
  <c r="E359" i="20" s="1"/>
  <c r="F359" i="20" s="1"/>
  <c r="G359" i="20" s="1"/>
  <c r="H360" i="20"/>
  <c r="H325" i="7"/>
  <c r="C326" i="7" s="1"/>
  <c r="A866" i="50" l="1"/>
  <c r="B865" i="50"/>
  <c r="H99" i="36"/>
  <c r="I99" i="36"/>
  <c r="J99" i="36"/>
  <c r="C360" i="20"/>
  <c r="D360" i="20"/>
  <c r="E360" i="20" s="1"/>
  <c r="F360" i="20" s="1"/>
  <c r="G360" i="20" s="1"/>
  <c r="D326" i="7"/>
  <c r="A867" i="50" l="1"/>
  <c r="B866" i="50"/>
  <c r="K99" i="36" a="1"/>
  <c r="B360" i="20"/>
  <c r="D361" i="23" s="1"/>
  <c r="I360" i="20"/>
  <c r="J360" i="20" s="1"/>
  <c r="K360" i="20" s="1"/>
  <c r="L360" i="20" s="1"/>
  <c r="E326" i="7"/>
  <c r="F326" i="7" s="1"/>
  <c r="G326" i="7" s="1"/>
  <c r="A868" i="50" l="1"/>
  <c r="B867" i="50"/>
  <c r="K99" i="36"/>
  <c r="M99" i="36"/>
  <c r="L99" i="36"/>
  <c r="H326" i="7"/>
  <c r="C327" i="7" s="1"/>
  <c r="B868" i="50" l="1"/>
  <c r="A869" i="50"/>
  <c r="N99" i="36" a="1"/>
  <c r="D327" i="7"/>
  <c r="A870" i="50" l="1"/>
  <c r="B869" i="50"/>
  <c r="N99" i="36"/>
  <c r="B100" i="36" s="1" a="1"/>
  <c r="O99" i="36"/>
  <c r="P99" i="36"/>
  <c r="E327" i="7"/>
  <c r="F327" i="7" s="1"/>
  <c r="G327" i="7" s="1"/>
  <c r="A871" i="50" l="1"/>
  <c r="B870" i="50"/>
  <c r="D100" i="36"/>
  <c r="C100" i="36"/>
  <c r="B100" i="36"/>
  <c r="H327" i="7"/>
  <c r="C328" i="7" s="1"/>
  <c r="A872" i="50" l="1"/>
  <c r="B871" i="50"/>
  <c r="E100" i="36" a="1"/>
  <c r="D328" i="7"/>
  <c r="E328" i="7"/>
  <c r="B872" i="50" l="1"/>
  <c r="A873" i="50"/>
  <c r="G100" i="36"/>
  <c r="E100" i="36"/>
  <c r="F100" i="36"/>
  <c r="F328" i="7"/>
  <c r="G328" i="7" s="1"/>
  <c r="H328" i="7" s="1"/>
  <c r="C329" i="7" s="1"/>
  <c r="A874" i="50" l="1"/>
  <c r="B873" i="50"/>
  <c r="H100" i="36" a="1"/>
  <c r="D329" i="7"/>
  <c r="A875" i="50" l="1"/>
  <c r="B874" i="50"/>
  <c r="J100" i="36"/>
  <c r="I100" i="36"/>
  <c r="H100" i="36"/>
  <c r="E329" i="7"/>
  <c r="F329" i="7" s="1"/>
  <c r="G329" i="7" s="1"/>
  <c r="A876" i="50" l="1"/>
  <c r="B875" i="50"/>
  <c r="K100" i="36" a="1"/>
  <c r="H329" i="7"/>
  <c r="C330" i="7" s="1"/>
  <c r="B876" i="50" l="1"/>
  <c r="A877" i="50"/>
  <c r="M100" i="36"/>
  <c r="K100" i="36"/>
  <c r="L100" i="36"/>
  <c r="D330" i="7"/>
  <c r="A878" i="50" l="1"/>
  <c r="B877" i="50"/>
  <c r="N100" i="36" a="1"/>
  <c r="E330" i="7"/>
  <c r="F330" i="7" s="1"/>
  <c r="G330" i="7" s="1"/>
  <c r="A879" i="50" l="1"/>
  <c r="B878" i="50"/>
  <c r="P100" i="36"/>
  <c r="O100" i="36"/>
  <c r="N100" i="36"/>
  <c r="B101" i="36" s="1" a="1"/>
  <c r="H330" i="7"/>
  <c r="C331" i="7" s="1"/>
  <c r="A880" i="50" l="1"/>
  <c r="B879" i="50"/>
  <c r="D101" i="36"/>
  <c r="C101" i="36"/>
  <c r="B101" i="36"/>
  <c r="D331" i="7"/>
  <c r="B880" i="50" l="1"/>
  <c r="A881" i="50"/>
  <c r="E101" i="36" a="1"/>
  <c r="E331" i="7"/>
  <c r="F331" i="7" s="1"/>
  <c r="G331" i="7" s="1"/>
  <c r="A882" i="50" l="1"/>
  <c r="B881" i="50"/>
  <c r="G101" i="36"/>
  <c r="F101" i="36"/>
  <c r="E101" i="36"/>
  <c r="H331" i="7"/>
  <c r="C332" i="7" s="1"/>
  <c r="A883" i="50" l="1"/>
  <c r="B882" i="50"/>
  <c r="H101" i="36" a="1"/>
  <c r="D332" i="7"/>
  <c r="A884" i="50" l="1"/>
  <c r="B883" i="50"/>
  <c r="J101" i="36"/>
  <c r="I101" i="36"/>
  <c r="H101" i="36"/>
  <c r="E332" i="7"/>
  <c r="F332" i="7" s="1"/>
  <c r="G332" i="7" s="1"/>
  <c r="B884" i="50" l="1"/>
  <c r="A885" i="50"/>
  <c r="K101" i="36" a="1"/>
  <c r="H332" i="7"/>
  <c r="C333" i="7" s="1"/>
  <c r="A886" i="50" l="1"/>
  <c r="B885" i="50"/>
  <c r="M101" i="36"/>
  <c r="L101" i="36"/>
  <c r="K101" i="36"/>
  <c r="D333" i="7"/>
  <c r="A887" i="50" l="1"/>
  <c r="B886" i="50"/>
  <c r="N101" i="36" a="1"/>
  <c r="E333" i="7"/>
  <c r="F333" i="7" s="1"/>
  <c r="G333" i="7" s="1"/>
  <c r="A888" i="50" l="1"/>
  <c r="B887" i="50"/>
  <c r="P101" i="36"/>
  <c r="O101" i="36"/>
  <c r="N101" i="36"/>
  <c r="B102" i="36" s="1" a="1"/>
  <c r="H333" i="7"/>
  <c r="C334" i="7" s="1"/>
  <c r="B888" i="50" l="1"/>
  <c r="A889" i="50"/>
  <c r="C102" i="36"/>
  <c r="B102" i="36"/>
  <c r="D102" i="36"/>
  <c r="D334" i="7"/>
  <c r="A890" i="50" l="1"/>
  <c r="B889" i="50"/>
  <c r="E102" i="36" a="1"/>
  <c r="E334" i="7"/>
  <c r="F334" i="7" s="1"/>
  <c r="G334" i="7" s="1"/>
  <c r="A891" i="50" l="1"/>
  <c r="B890" i="50"/>
  <c r="F102" i="36"/>
  <c r="E102" i="36"/>
  <c r="G102" i="36"/>
  <c r="H334" i="7"/>
  <c r="C335" i="7" s="1"/>
  <c r="A892" i="50" l="1"/>
  <c r="B891" i="50"/>
  <c r="H102" i="36" a="1"/>
  <c r="D335" i="7"/>
  <c r="B892" i="50" l="1"/>
  <c r="A893" i="50"/>
  <c r="I102" i="36"/>
  <c r="H102" i="36"/>
  <c r="J102" i="36"/>
  <c r="E335" i="7"/>
  <c r="F335" i="7" s="1"/>
  <c r="G335" i="7" s="1"/>
  <c r="A894" i="50" l="1"/>
  <c r="B893" i="50"/>
  <c r="K102" i="36" a="1"/>
  <c r="H335" i="7"/>
  <c r="C336" i="7" s="1"/>
  <c r="A895" i="50" l="1"/>
  <c r="B894" i="50"/>
  <c r="L102" i="36"/>
  <c r="K102" i="36"/>
  <c r="M102" i="36"/>
  <c r="D336" i="7"/>
  <c r="A896" i="50" l="1"/>
  <c r="B895" i="50"/>
  <c r="N102" i="36" a="1"/>
  <c r="E336" i="7"/>
  <c r="F336" i="7" s="1"/>
  <c r="G336" i="7" s="1"/>
  <c r="B896" i="50" l="1"/>
  <c r="A897" i="50"/>
  <c r="O102" i="36"/>
  <c r="N102" i="36"/>
  <c r="B103" i="36" s="1" a="1"/>
  <c r="P102" i="36"/>
  <c r="H336" i="7"/>
  <c r="C337" i="7" s="1"/>
  <c r="A898" i="50" l="1"/>
  <c r="B897" i="50"/>
  <c r="B103" i="36"/>
  <c r="D103" i="36"/>
  <c r="C103" i="36"/>
  <c r="D337" i="7"/>
  <c r="A899" i="50" l="1"/>
  <c r="B898" i="50"/>
  <c r="E103" i="36" a="1"/>
  <c r="E337" i="7"/>
  <c r="F337" i="7" s="1"/>
  <c r="G337" i="7" s="1"/>
  <c r="A900" i="50" l="1"/>
  <c r="B899" i="50"/>
  <c r="E103" i="36"/>
  <c r="F103" i="36"/>
  <c r="G103" i="36"/>
  <c r="H337" i="7"/>
  <c r="C338" i="7" s="1"/>
  <c r="A901" i="50" l="1"/>
  <c r="B900" i="50"/>
  <c r="H103" i="36" a="1"/>
  <c r="D338" i="7"/>
  <c r="A902" i="50" l="1"/>
  <c r="B901" i="50"/>
  <c r="H103" i="36"/>
  <c r="J103" i="36"/>
  <c r="I103" i="36"/>
  <c r="E338" i="7"/>
  <c r="F338" i="7" s="1"/>
  <c r="G338" i="7" s="1"/>
  <c r="A903" i="50" l="1"/>
  <c r="B902" i="50"/>
  <c r="K103" i="36" a="1"/>
  <c r="H338" i="7"/>
  <c r="C339" i="7" s="1"/>
  <c r="A904" i="50" l="1"/>
  <c r="B903" i="50"/>
  <c r="K103" i="36"/>
  <c r="L103" i="36"/>
  <c r="M103" i="36"/>
  <c r="D339" i="7"/>
  <c r="A905" i="50" l="1"/>
  <c r="B904" i="50"/>
  <c r="N103" i="36" a="1"/>
  <c r="E339" i="7"/>
  <c r="F339" i="7" s="1"/>
  <c r="G339" i="7" s="1"/>
  <c r="A906" i="50" l="1"/>
  <c r="B905" i="50"/>
  <c r="N103" i="36"/>
  <c r="B104" i="36" s="1" a="1"/>
  <c r="P103" i="36"/>
  <c r="O103" i="36"/>
  <c r="H339" i="7"/>
  <c r="C340" i="7" s="1"/>
  <c r="A907" i="50" l="1"/>
  <c r="B906" i="50"/>
  <c r="D104" i="36"/>
  <c r="B104" i="36"/>
  <c r="C104" i="36"/>
  <c r="D340" i="7"/>
  <c r="A908" i="50" l="1"/>
  <c r="B907" i="50"/>
  <c r="E104" i="36" a="1"/>
  <c r="E340" i="7"/>
  <c r="F340" i="7" s="1"/>
  <c r="G340" i="7" s="1"/>
  <c r="A909" i="50" l="1"/>
  <c r="B908" i="50"/>
  <c r="G104" i="36"/>
  <c r="F104" i="36"/>
  <c r="E104" i="36"/>
  <c r="H340" i="7"/>
  <c r="C341" i="7" s="1"/>
  <c r="A910" i="50" l="1"/>
  <c r="B909" i="50"/>
  <c r="H104" i="36" a="1"/>
  <c r="D341" i="7"/>
  <c r="A911" i="50" l="1"/>
  <c r="B910" i="50"/>
  <c r="J104" i="36"/>
  <c r="H104" i="36"/>
  <c r="I104" i="36"/>
  <c r="E341" i="7"/>
  <c r="F341" i="7" s="1"/>
  <c r="G341" i="7" s="1"/>
  <c r="A912" i="50" l="1"/>
  <c r="B911" i="50"/>
  <c r="K104" i="36" a="1"/>
  <c r="H341" i="7"/>
  <c r="C342" i="7" s="1"/>
  <c r="A913" i="50" l="1"/>
  <c r="B912" i="50"/>
  <c r="M104" i="36"/>
  <c r="L104" i="36"/>
  <c r="K104" i="36"/>
  <c r="D342" i="7"/>
  <c r="A914" i="50" l="1"/>
  <c r="B913" i="50"/>
  <c r="N104" i="36" a="1"/>
  <c r="E342" i="7"/>
  <c r="F342" i="7" s="1"/>
  <c r="G342" i="7" s="1"/>
  <c r="A915" i="50" l="1"/>
  <c r="B914" i="50"/>
  <c r="P104" i="36"/>
  <c r="N104" i="36"/>
  <c r="B105" i="36" s="1" a="1"/>
  <c r="O104" i="36"/>
  <c r="H342" i="7"/>
  <c r="C343" i="7" s="1"/>
  <c r="A916" i="50" l="1"/>
  <c r="B915" i="50"/>
  <c r="D105" i="36"/>
  <c r="C105" i="36"/>
  <c r="B105" i="36"/>
  <c r="D343" i="7"/>
  <c r="A917" i="50" l="1"/>
  <c r="B916" i="50"/>
  <c r="E105" i="36" a="1"/>
  <c r="E343" i="7"/>
  <c r="F343" i="7" s="1"/>
  <c r="G343" i="7" s="1"/>
  <c r="A918" i="50" l="1"/>
  <c r="B917" i="50"/>
  <c r="G105" i="36"/>
  <c r="F105" i="36"/>
  <c r="E105" i="36"/>
  <c r="H343" i="7"/>
  <c r="C344" i="7" s="1"/>
  <c r="A919" i="50" l="1"/>
  <c r="B918" i="50"/>
  <c r="H105" i="36" a="1"/>
  <c r="D344" i="7"/>
  <c r="A920" i="50" l="1"/>
  <c r="B919" i="50"/>
  <c r="J105" i="36"/>
  <c r="I105" i="36"/>
  <c r="H105" i="36"/>
  <c r="E344" i="7"/>
  <c r="F344" i="7" s="1"/>
  <c r="G344" i="7" s="1"/>
  <c r="A921" i="50" l="1"/>
  <c r="B920" i="50"/>
  <c r="K105" i="36" a="1"/>
  <c r="H344" i="7"/>
  <c r="C345" i="7" s="1"/>
  <c r="A922" i="50" l="1"/>
  <c r="B921" i="50"/>
  <c r="M105" i="36"/>
  <c r="L105" i="36"/>
  <c r="K105" i="36"/>
  <c r="D345" i="7"/>
  <c r="A923" i="50" l="1"/>
  <c r="B922" i="50"/>
  <c r="N105" i="36" a="1"/>
  <c r="E345" i="7"/>
  <c r="F345" i="7" s="1"/>
  <c r="G345" i="7" s="1"/>
  <c r="A924" i="50" l="1"/>
  <c r="B923" i="50"/>
  <c r="P105" i="36"/>
  <c r="O105" i="36"/>
  <c r="N105" i="36"/>
  <c r="B106" i="36" s="1" a="1"/>
  <c r="H345" i="7"/>
  <c r="C346" i="7" s="1"/>
  <c r="A925" i="50" l="1"/>
  <c r="B924" i="50"/>
  <c r="C106" i="36"/>
  <c r="B106" i="36"/>
  <c r="D106" i="36"/>
  <c r="D346" i="7"/>
  <c r="A926" i="50" l="1"/>
  <c r="B925" i="50"/>
  <c r="E106" i="36" a="1"/>
  <c r="E346" i="7"/>
  <c r="F346" i="7" s="1"/>
  <c r="G346" i="7" s="1"/>
  <c r="A927" i="50" l="1"/>
  <c r="B926" i="50"/>
  <c r="F106" i="36"/>
  <c r="E106" i="36"/>
  <c r="G106" i="36"/>
  <c r="H346" i="7"/>
  <c r="C347" i="7" s="1"/>
  <c r="A928" i="50" l="1"/>
  <c r="B927" i="50"/>
  <c r="H106" i="36" a="1"/>
  <c r="D347" i="7"/>
  <c r="A929" i="50" l="1"/>
  <c r="B928" i="50"/>
  <c r="I106" i="36"/>
  <c r="H106" i="36"/>
  <c r="J106" i="36"/>
  <c r="E347" i="7"/>
  <c r="F347" i="7" s="1"/>
  <c r="G347" i="7" s="1"/>
  <c r="A930" i="50" l="1"/>
  <c r="B929" i="50"/>
  <c r="K106" i="36" a="1"/>
  <c r="H347" i="7"/>
  <c r="C348" i="7" s="1"/>
  <c r="A931" i="50" l="1"/>
  <c r="B930" i="50"/>
  <c r="L106" i="36"/>
  <c r="K106" i="36"/>
  <c r="M106" i="36"/>
  <c r="D348" i="7"/>
  <c r="A932" i="50" l="1"/>
  <c r="B931" i="50"/>
  <c r="N106" i="36" a="1"/>
  <c r="E348" i="7"/>
  <c r="F348" i="7" s="1"/>
  <c r="G348" i="7" s="1"/>
  <c r="A933" i="50" l="1"/>
  <c r="B932" i="50"/>
  <c r="O106" i="36"/>
  <c r="N106" i="36"/>
  <c r="B107" i="36" s="1" a="1"/>
  <c r="P106" i="36"/>
  <c r="H348" i="7"/>
  <c r="C349" i="7" s="1"/>
  <c r="A934" i="50" l="1"/>
  <c r="B933" i="50"/>
  <c r="B107" i="36"/>
  <c r="C107" i="36"/>
  <c r="D107" i="36"/>
  <c r="D349" i="7"/>
  <c r="A935" i="50" l="1"/>
  <c r="B934" i="50"/>
  <c r="E107" i="36" a="1"/>
  <c r="E349" i="7"/>
  <c r="F349" i="7" s="1"/>
  <c r="G349" i="7" s="1"/>
  <c r="A936" i="50" l="1"/>
  <c r="B935" i="50"/>
  <c r="E107" i="36"/>
  <c r="G107" i="36"/>
  <c r="F107" i="36"/>
  <c r="H349" i="7"/>
  <c r="C350" i="7" s="1"/>
  <c r="A937" i="50" l="1"/>
  <c r="B936" i="50"/>
  <c r="H107" i="36" a="1"/>
  <c r="D350" i="7"/>
  <c r="A938" i="50" l="1"/>
  <c r="B937" i="50"/>
  <c r="H107" i="36"/>
  <c r="J107" i="36"/>
  <c r="I107" i="36"/>
  <c r="E350" i="7"/>
  <c r="F350" i="7" s="1"/>
  <c r="G350" i="7" s="1"/>
  <c r="A939" i="50" l="1"/>
  <c r="B938" i="50"/>
  <c r="K107" i="36" a="1"/>
  <c r="H350" i="7"/>
  <c r="C351" i="7" s="1"/>
  <c r="A940" i="50" l="1"/>
  <c r="B939" i="50"/>
  <c r="K107" i="36"/>
  <c r="M107" i="36"/>
  <c r="L107" i="36"/>
  <c r="D351" i="7"/>
  <c r="A941" i="50" l="1"/>
  <c r="B940" i="50"/>
  <c r="N107" i="36" a="1"/>
  <c r="E351" i="7"/>
  <c r="F351" i="7" s="1"/>
  <c r="G351" i="7" s="1"/>
  <c r="A942" i="50" l="1"/>
  <c r="B941" i="50"/>
  <c r="N107" i="36"/>
  <c r="B108" i="36" s="1" a="1"/>
  <c r="P107" i="36"/>
  <c r="O107" i="36"/>
  <c r="H351" i="7"/>
  <c r="C352" i="7" s="1"/>
  <c r="A943" i="50" l="1"/>
  <c r="B942" i="50"/>
  <c r="D108" i="36"/>
  <c r="C108" i="36"/>
  <c r="B108" i="36"/>
  <c r="D352" i="7"/>
  <c r="A944" i="50" l="1"/>
  <c r="B943" i="50"/>
  <c r="E108" i="36" a="1"/>
  <c r="E352" i="7"/>
  <c r="F352" i="7" s="1"/>
  <c r="G352" i="7" s="1"/>
  <c r="A945" i="50" l="1"/>
  <c r="B944" i="50"/>
  <c r="G108" i="36"/>
  <c r="F108" i="36"/>
  <c r="E108" i="36"/>
  <c r="H352" i="7"/>
  <c r="C353" i="7" s="1"/>
  <c r="A946" i="50" l="1"/>
  <c r="B945" i="50"/>
  <c r="H108" i="36" a="1"/>
  <c r="D353" i="7"/>
  <c r="A947" i="50" l="1"/>
  <c r="B946" i="50"/>
  <c r="J108" i="36"/>
  <c r="I108" i="36"/>
  <c r="H108" i="36"/>
  <c r="E353" i="7"/>
  <c r="F353" i="7" s="1"/>
  <c r="G353" i="7" s="1"/>
  <c r="A948" i="50" l="1"/>
  <c r="B947" i="50"/>
  <c r="K108" i="36" a="1"/>
  <c r="H353" i="7"/>
  <c r="C354" i="7" s="1"/>
  <c r="A949" i="50" l="1"/>
  <c r="B948" i="50"/>
  <c r="M108" i="36"/>
  <c r="K108" i="36"/>
  <c r="L108" i="36"/>
  <c r="D354" i="7"/>
  <c r="A950" i="50" l="1"/>
  <c r="B949" i="50"/>
  <c r="N108" i="36" a="1"/>
  <c r="E354" i="7"/>
  <c r="F354" i="7" s="1"/>
  <c r="G354" i="7" s="1"/>
  <c r="A951" i="50" l="1"/>
  <c r="B950" i="50"/>
  <c r="P108" i="36"/>
  <c r="O108" i="36"/>
  <c r="N108" i="36"/>
  <c r="B109" i="36" s="1" a="1"/>
  <c r="H354" i="7"/>
  <c r="C355" i="7" s="1"/>
  <c r="A952" i="50" l="1"/>
  <c r="B951" i="50"/>
  <c r="D109" i="36"/>
  <c r="C109" i="36"/>
  <c r="B109" i="36"/>
  <c r="D355" i="7"/>
  <c r="A953" i="50" l="1"/>
  <c r="B952" i="50"/>
  <c r="E109" i="36" a="1"/>
  <c r="E355" i="7"/>
  <c r="F355" i="7" s="1"/>
  <c r="G355" i="7" s="1"/>
  <c r="A954" i="50" l="1"/>
  <c r="B953" i="50"/>
  <c r="G109" i="36"/>
  <c r="F109" i="36"/>
  <c r="E109" i="36"/>
  <c r="H355" i="7"/>
  <c r="C356" i="7" s="1"/>
  <c r="A955" i="50" l="1"/>
  <c r="B954" i="50"/>
  <c r="H109" i="36" a="1"/>
  <c r="D356" i="7"/>
  <c r="A956" i="50" l="1"/>
  <c r="B955" i="50"/>
  <c r="J109" i="36"/>
  <c r="I109" i="36"/>
  <c r="H109" i="36"/>
  <c r="E356" i="7"/>
  <c r="F356" i="7" s="1"/>
  <c r="G356" i="7" s="1"/>
  <c r="A957" i="50" l="1"/>
  <c r="B956" i="50"/>
  <c r="K109" i="36" a="1"/>
  <c r="H356" i="7"/>
  <c r="C357" i="7" s="1"/>
  <c r="A958" i="50" l="1"/>
  <c r="B957" i="50"/>
  <c r="M109" i="36"/>
  <c r="L109" i="36"/>
  <c r="K109" i="36"/>
  <c r="D357" i="7"/>
  <c r="A959" i="50" l="1"/>
  <c r="B958" i="50"/>
  <c r="N109" i="36" a="1"/>
  <c r="E357" i="7"/>
  <c r="F357" i="7" s="1"/>
  <c r="G357" i="7" s="1"/>
  <c r="A960" i="50" l="1"/>
  <c r="B959" i="50"/>
  <c r="P109" i="36"/>
  <c r="O109" i="36"/>
  <c r="N109" i="36"/>
  <c r="B110" i="36" s="1" a="1"/>
  <c r="H357" i="7"/>
  <c r="C358" i="7" s="1"/>
  <c r="A961" i="50" l="1"/>
  <c r="B960" i="50"/>
  <c r="C110" i="36"/>
  <c r="B110" i="36"/>
  <c r="D110" i="36"/>
  <c r="D358" i="7"/>
  <c r="A962" i="50" l="1"/>
  <c r="B961" i="50"/>
  <c r="E110" i="36" a="1"/>
  <c r="E358" i="7"/>
  <c r="F358" i="7" s="1"/>
  <c r="G358" i="7" s="1"/>
  <c r="A963" i="50" l="1"/>
  <c r="B962" i="50"/>
  <c r="F110" i="36"/>
  <c r="E110" i="36"/>
  <c r="G110" i="36"/>
  <c r="H358" i="7"/>
  <c r="C359" i="7" s="1"/>
  <c r="A964" i="50" l="1"/>
  <c r="B963" i="50"/>
  <c r="H110" i="36" a="1"/>
  <c r="D359" i="7"/>
  <c r="A965" i="50" l="1"/>
  <c r="B964" i="50"/>
  <c r="I110" i="36"/>
  <c r="H110" i="36"/>
  <c r="J110" i="36"/>
  <c r="E359" i="7"/>
  <c r="F359" i="7" s="1"/>
  <c r="G359" i="7" s="1"/>
  <c r="A966" i="50" l="1"/>
  <c r="B965" i="50"/>
  <c r="K110" i="36" a="1"/>
  <c r="H359" i="7"/>
  <c r="C360" i="7" s="1"/>
  <c r="A967" i="50" l="1"/>
  <c r="B966" i="50"/>
  <c r="L110" i="36"/>
  <c r="K110" i="36"/>
  <c r="M110" i="36"/>
  <c r="D360" i="7"/>
  <c r="A968" i="50" l="1"/>
  <c r="B967" i="50"/>
  <c r="N110" i="36" a="1"/>
  <c r="E360" i="7"/>
  <c r="F360" i="7" s="1"/>
  <c r="G360" i="7" s="1"/>
  <c r="A969" i="50" l="1"/>
  <c r="B968" i="50"/>
  <c r="O110" i="36"/>
  <c r="N110" i="36"/>
  <c r="B111" i="36" s="1" a="1"/>
  <c r="P110" i="36"/>
  <c r="H360" i="7"/>
  <c r="C361" i="7" s="1"/>
  <c r="A970" i="50" l="1"/>
  <c r="B969" i="50"/>
  <c r="B111" i="36"/>
  <c r="D111" i="36"/>
  <c r="C111" i="36"/>
  <c r="D361" i="7"/>
  <c r="A971" i="50" l="1"/>
  <c r="B970" i="50"/>
  <c r="E111" i="36" a="1"/>
  <c r="E361" i="7"/>
  <c r="F361" i="7" s="1"/>
  <c r="G361" i="7" s="1"/>
  <c r="A972" i="50" l="1"/>
  <c r="B971" i="50"/>
  <c r="E111" i="36"/>
  <c r="G111" i="36"/>
  <c r="F111" i="36"/>
  <c r="H361" i="7"/>
  <c r="C362" i="7" s="1"/>
  <c r="A973" i="50" l="1"/>
  <c r="B972" i="50"/>
  <c r="H111" i="36" a="1"/>
  <c r="D362" i="7"/>
  <c r="A974" i="50" l="1"/>
  <c r="B973" i="50"/>
  <c r="H111" i="36"/>
  <c r="J111" i="36"/>
  <c r="I111" i="36"/>
  <c r="E362" i="7"/>
  <c r="F362" i="7" s="1"/>
  <c r="G362" i="7" s="1"/>
  <c r="A975" i="50" l="1"/>
  <c r="B974" i="50"/>
  <c r="K111" i="36" a="1"/>
  <c r="H362" i="7"/>
  <c r="C363" i="7" s="1"/>
  <c r="A976" i="50" l="1"/>
  <c r="B975" i="50"/>
  <c r="K111" i="36"/>
  <c r="L111" i="36"/>
  <c r="M111" i="36"/>
  <c r="D363" i="7"/>
  <c r="A977" i="50" l="1"/>
  <c r="B976" i="50"/>
  <c r="N111" i="36" a="1"/>
  <c r="E363" i="7"/>
  <c r="F363" i="7" s="1"/>
  <c r="G363" i="7" s="1"/>
  <c r="A978" i="50" l="1"/>
  <c r="B977" i="50"/>
  <c r="N111" i="36"/>
  <c r="B112" i="36" s="1" a="1"/>
  <c r="P111" i="36"/>
  <c r="O111" i="36"/>
  <c r="H363" i="7"/>
  <c r="C364" i="7" s="1"/>
  <c r="A979" i="50" l="1"/>
  <c r="B978" i="50"/>
  <c r="D112" i="36"/>
  <c r="C112" i="36"/>
  <c r="B112" i="36"/>
  <c r="D364" i="7"/>
  <c r="A980" i="50" l="1"/>
  <c r="B979" i="50"/>
  <c r="E112" i="36" a="1"/>
  <c r="E364" i="7"/>
  <c r="F364" i="7" s="1"/>
  <c r="G364" i="7" s="1"/>
  <c r="A981" i="50" l="1"/>
  <c r="B980" i="50"/>
  <c r="G112" i="36"/>
  <c r="F112" i="36"/>
  <c r="E112" i="36"/>
  <c r="H364" i="7"/>
  <c r="C365" i="7" s="1"/>
  <c r="A982" i="50" l="1"/>
  <c r="B981" i="50"/>
  <c r="H112" i="36" a="1"/>
  <c r="D365" i="7"/>
  <c r="A983" i="50" l="1"/>
  <c r="B982" i="50"/>
  <c r="J112" i="36"/>
  <c r="H112" i="36"/>
  <c r="I112" i="36"/>
  <c r="E365" i="7"/>
  <c r="F365" i="7" s="1"/>
  <c r="G365" i="7" s="1"/>
  <c r="A984" i="50" l="1"/>
  <c r="B983" i="50"/>
  <c r="K112" i="36" a="1"/>
  <c r="H365" i="7"/>
  <c r="C366" i="7" s="1"/>
  <c r="A985" i="50" l="1"/>
  <c r="B984" i="50"/>
  <c r="M112" i="36"/>
  <c r="L112" i="36"/>
  <c r="K112" i="36"/>
  <c r="D366" i="7"/>
  <c r="A986" i="50" l="1"/>
  <c r="B985" i="50"/>
  <c r="N112" i="36" a="1"/>
  <c r="E366" i="7"/>
  <c r="F366" i="7" s="1"/>
  <c r="G366" i="7" s="1"/>
  <c r="A987" i="50" l="1"/>
  <c r="B986" i="50"/>
  <c r="P112" i="36"/>
  <c r="O112" i="36"/>
  <c r="N112" i="36"/>
  <c r="B113" i="36" s="1" a="1"/>
  <c r="H366" i="7"/>
  <c r="C367" i="7" s="1"/>
  <c r="A988" i="50" l="1"/>
  <c r="B987" i="50"/>
  <c r="D113" i="36"/>
  <c r="C113" i="36"/>
  <c r="B113" i="36"/>
  <c r="D367" i="7"/>
  <c r="A989" i="50" l="1"/>
  <c r="B988" i="50"/>
  <c r="E113" i="36" a="1"/>
  <c r="E367" i="7"/>
  <c r="F367" i="7" s="1"/>
  <c r="G367" i="7" s="1"/>
  <c r="A990" i="50" l="1"/>
  <c r="B989" i="50"/>
  <c r="G113" i="36"/>
  <c r="F113" i="36"/>
  <c r="E113" i="36"/>
  <c r="H367" i="7"/>
  <c r="C368" i="7" s="1"/>
  <c r="A991" i="50" l="1"/>
  <c r="B990" i="50"/>
  <c r="H113" i="36" a="1"/>
  <c r="D368" i="7"/>
  <c r="A992" i="50" l="1"/>
  <c r="B991" i="50"/>
  <c r="J113" i="36"/>
  <c r="I113" i="36"/>
  <c r="H113" i="36"/>
  <c r="E368" i="7"/>
  <c r="F368" i="7" s="1"/>
  <c r="G368" i="7" s="1"/>
  <c r="A993" i="50" l="1"/>
  <c r="B992" i="50"/>
  <c r="K113" i="36" a="1"/>
  <c r="H368" i="7"/>
  <c r="C369" i="7" s="1"/>
  <c r="A994" i="50" l="1"/>
  <c r="B993" i="50"/>
  <c r="M113" i="36"/>
  <c r="L113" i="36"/>
  <c r="K113" i="36"/>
  <c r="D369" i="7"/>
  <c r="A995" i="50" l="1"/>
  <c r="B994" i="50"/>
  <c r="N113" i="36" a="1"/>
  <c r="E369" i="7"/>
  <c r="F369" i="7" s="1"/>
  <c r="G369" i="7" s="1"/>
  <c r="A996" i="50" l="1"/>
  <c r="B995" i="50"/>
  <c r="P113" i="36"/>
  <c r="O113" i="36"/>
  <c r="N113" i="36"/>
  <c r="B114" i="36" s="1" a="1"/>
  <c r="H369" i="7"/>
  <c r="C370" i="7" s="1"/>
  <c r="A997" i="50" l="1"/>
  <c r="B996" i="50"/>
  <c r="C114" i="36"/>
  <c r="B114" i="36"/>
  <c r="D114" i="36"/>
  <c r="D370" i="7"/>
  <c r="A998" i="50" l="1"/>
  <c r="B997" i="50"/>
  <c r="E114" i="36" a="1"/>
  <c r="E370" i="7"/>
  <c r="F370" i="7" s="1"/>
  <c r="G370" i="7" s="1"/>
  <c r="A999" i="50" l="1"/>
  <c r="B998" i="50"/>
  <c r="F114" i="36"/>
  <c r="E114" i="36"/>
  <c r="G114" i="36"/>
  <c r="H370" i="7"/>
  <c r="C371" i="7" s="1"/>
  <c r="A1000" i="50" l="1"/>
  <c r="B999" i="50"/>
  <c r="H114" i="36" a="1"/>
  <c r="D371" i="7"/>
  <c r="A1001" i="50" l="1"/>
  <c r="B1000" i="50"/>
  <c r="I114" i="36"/>
  <c r="H114" i="36"/>
  <c r="J114" i="36"/>
  <c r="E371" i="7"/>
  <c r="F371" i="7" s="1"/>
  <c r="G371" i="7" s="1"/>
  <c r="A1002" i="50" l="1"/>
  <c r="B1001" i="50"/>
  <c r="K114" i="36" a="1"/>
  <c r="H371" i="7"/>
  <c r="C372" i="7" s="1"/>
  <c r="A1003" i="50" l="1"/>
  <c r="B1002" i="50"/>
  <c r="L114" i="36"/>
  <c r="K114" i="36"/>
  <c r="M114" i="36"/>
  <c r="D372" i="7"/>
  <c r="A1004" i="50" l="1"/>
  <c r="B1003" i="50"/>
  <c r="N114" i="36" a="1"/>
  <c r="E372" i="7"/>
  <c r="F372" i="7" s="1"/>
  <c r="G372" i="7" s="1"/>
  <c r="A1005" i="50" l="1"/>
  <c r="B1004" i="50"/>
  <c r="O114" i="36"/>
  <c r="N114" i="36"/>
  <c r="B115" i="36" s="1" a="1"/>
  <c r="P114" i="36"/>
  <c r="H372" i="7"/>
  <c r="C373" i="7" s="1"/>
  <c r="A1006" i="50" l="1"/>
  <c r="B1005" i="50"/>
  <c r="B115" i="36"/>
  <c r="D115" i="36"/>
  <c r="C115" i="36"/>
  <c r="D373" i="7"/>
  <c r="A1007" i="50" l="1"/>
  <c r="B1006" i="50"/>
  <c r="E115" i="36" a="1"/>
  <c r="E373" i="7"/>
  <c r="F373" i="7" s="1"/>
  <c r="G373" i="7" s="1"/>
  <c r="A1008" i="50" l="1"/>
  <c r="B1007" i="50"/>
  <c r="E115" i="36"/>
  <c r="G115" i="36"/>
  <c r="F115" i="36"/>
  <c r="H373" i="7"/>
  <c r="C374" i="7" s="1"/>
  <c r="A1009" i="50" l="1"/>
  <c r="B1008" i="50"/>
  <c r="H115" i="36" a="1"/>
  <c r="D374" i="7"/>
  <c r="A1010" i="50" l="1"/>
  <c r="B1009" i="50"/>
  <c r="H115" i="36"/>
  <c r="I115" i="36"/>
  <c r="J115" i="36"/>
  <c r="E374" i="7"/>
  <c r="F374" i="7" s="1"/>
  <c r="G374" i="7" s="1"/>
  <c r="A1011" i="50" l="1"/>
  <c r="B1010" i="50"/>
  <c r="K115" i="36" a="1"/>
  <c r="H374" i="7"/>
  <c r="C375" i="7" s="1"/>
  <c r="A1012" i="50" l="1"/>
  <c r="B1011" i="50"/>
  <c r="K115" i="36"/>
  <c r="M115" i="36"/>
  <c r="L115" i="36"/>
  <c r="D375" i="7"/>
  <c r="A1013" i="50" l="1"/>
  <c r="B1012" i="50"/>
  <c r="N115" i="36" a="1"/>
  <c r="E375" i="7"/>
  <c r="F375" i="7" s="1"/>
  <c r="G375" i="7" s="1"/>
  <c r="A1014" i="50" l="1"/>
  <c r="B1013" i="50"/>
  <c r="N115" i="36"/>
  <c r="B116" i="36" s="1" a="1"/>
  <c r="P115" i="36"/>
  <c r="O115" i="36"/>
  <c r="H375" i="7"/>
  <c r="C376" i="7" s="1"/>
  <c r="A1015" i="50" l="1"/>
  <c r="B1014" i="50"/>
  <c r="D116" i="36"/>
  <c r="C116" i="36"/>
  <c r="B116" i="36"/>
  <c r="D376" i="7"/>
  <c r="A1016" i="50" l="1"/>
  <c r="B1015" i="50"/>
  <c r="E116" i="36" a="1"/>
  <c r="E376" i="7"/>
  <c r="F376" i="7" s="1"/>
  <c r="G376" i="7" s="1"/>
  <c r="A1017" i="50" l="1"/>
  <c r="B1016" i="50"/>
  <c r="G116" i="36"/>
  <c r="E116" i="36"/>
  <c r="F116" i="36"/>
  <c r="H376" i="7"/>
  <c r="C377" i="7" s="1"/>
  <c r="A1018" i="50" l="1"/>
  <c r="B1017" i="50"/>
  <c r="H116" i="36" a="1"/>
  <c r="D377" i="7"/>
  <c r="A1019" i="50" l="1"/>
  <c r="B1018" i="50"/>
  <c r="J116" i="36"/>
  <c r="I116" i="36"/>
  <c r="H116" i="36"/>
  <c r="E377" i="7"/>
  <c r="F377" i="7" s="1"/>
  <c r="G377" i="7" s="1"/>
  <c r="A1020" i="50" l="1"/>
  <c r="B1019" i="50"/>
  <c r="K116" i="36" a="1"/>
  <c r="H377" i="7"/>
  <c r="C378" i="7" s="1"/>
  <c r="A1021" i="50" l="1"/>
  <c r="B1020" i="50"/>
  <c r="M116" i="36"/>
  <c r="L116" i="36"/>
  <c r="K116" i="36"/>
  <c r="D378" i="7"/>
  <c r="A1022" i="50" l="1"/>
  <c r="B1021" i="50"/>
  <c r="N116" i="36" a="1"/>
  <c r="E378" i="7"/>
  <c r="F378" i="7" s="1"/>
  <c r="G378" i="7" s="1"/>
  <c r="A1023" i="50" l="1"/>
  <c r="B1022" i="50"/>
  <c r="P116" i="36"/>
  <c r="O116" i="36"/>
  <c r="N116" i="36"/>
  <c r="B117" i="36" s="1" a="1"/>
  <c r="H378" i="7"/>
  <c r="C379" i="7" s="1"/>
  <c r="A1024" i="50" l="1"/>
  <c r="B1023" i="50"/>
  <c r="D117" i="36"/>
  <c r="C117" i="36"/>
  <c r="B117" i="36"/>
  <c r="D379" i="7"/>
  <c r="A1025" i="50" l="1"/>
  <c r="B1024" i="50"/>
  <c r="E117" i="36" a="1"/>
  <c r="E379" i="7"/>
  <c r="F379" i="7" s="1"/>
  <c r="G379" i="7" s="1"/>
  <c r="A1026" i="50" l="1"/>
  <c r="B1025" i="50"/>
  <c r="G117" i="36"/>
  <c r="F117" i="36"/>
  <c r="E117" i="36"/>
  <c r="H379" i="7"/>
  <c r="C380" i="7" s="1"/>
  <c r="A1027" i="50" l="1"/>
  <c r="B1026" i="50"/>
  <c r="H117" i="36" a="1"/>
  <c r="D380" i="7"/>
  <c r="A1028" i="50" l="1"/>
  <c r="B1027" i="50"/>
  <c r="J117" i="36"/>
  <c r="I117" i="36"/>
  <c r="H117" i="36"/>
  <c r="E380" i="7"/>
  <c r="F380" i="7" s="1"/>
  <c r="G380" i="7" s="1"/>
  <c r="A1029" i="50" l="1"/>
  <c r="B1028" i="50"/>
  <c r="K117" i="36" a="1"/>
  <c r="H380" i="7"/>
  <c r="C381" i="7" s="1"/>
  <c r="A1030" i="50" l="1"/>
  <c r="B1029" i="50"/>
  <c r="M117" i="36"/>
  <c r="L117" i="36"/>
  <c r="K117" i="36"/>
  <c r="D381" i="7"/>
  <c r="A1031" i="50" l="1"/>
  <c r="B1030" i="50"/>
  <c r="N117" i="36" a="1"/>
  <c r="E381" i="7"/>
  <c r="F381" i="7" s="1"/>
  <c r="G381" i="7" s="1"/>
  <c r="A1032" i="50" l="1"/>
  <c r="B1031" i="50"/>
  <c r="P117" i="36"/>
  <c r="O117" i="36"/>
  <c r="N117" i="36"/>
  <c r="B118" i="36" s="1" a="1"/>
  <c r="H381" i="7"/>
  <c r="C382" i="7" s="1"/>
  <c r="A1033" i="50" l="1"/>
  <c r="B1032" i="50"/>
  <c r="C118" i="36"/>
  <c r="B118" i="36"/>
  <c r="D118" i="36"/>
  <c r="D382" i="7"/>
  <c r="A1034" i="50" l="1"/>
  <c r="B1033" i="50"/>
  <c r="E118" i="36" a="1"/>
  <c r="E382" i="7"/>
  <c r="F382" i="7" s="1"/>
  <c r="G382" i="7" s="1"/>
  <c r="A1035" i="50" l="1"/>
  <c r="B1034" i="50"/>
  <c r="F118" i="36"/>
  <c r="E118" i="36"/>
  <c r="G118" i="36"/>
  <c r="H382" i="7"/>
  <c r="C383" i="7" s="1"/>
  <c r="A1036" i="50" l="1"/>
  <c r="B1035" i="50"/>
  <c r="H118" i="36" a="1"/>
  <c r="D383" i="7"/>
  <c r="A1037" i="50" l="1"/>
  <c r="B1036" i="50"/>
  <c r="I118" i="36"/>
  <c r="H118" i="36"/>
  <c r="J118" i="36"/>
  <c r="E383" i="7"/>
  <c r="F383" i="7" s="1"/>
  <c r="G383" i="7" s="1"/>
  <c r="A1038" i="50" l="1"/>
  <c r="B1037" i="50"/>
  <c r="K118" i="36" a="1"/>
  <c r="H383" i="7"/>
  <c r="C384" i="7" s="1"/>
  <c r="A1039" i="50" l="1"/>
  <c r="B1038" i="50"/>
  <c r="L118" i="36"/>
  <c r="K118" i="36"/>
  <c r="M118" i="36"/>
  <c r="D384" i="7"/>
  <c r="A1040" i="50" l="1"/>
  <c r="B1039" i="50"/>
  <c r="N118" i="36" a="1"/>
  <c r="E384" i="7"/>
  <c r="F384" i="7" s="1"/>
  <c r="G384" i="7" s="1"/>
  <c r="A1041" i="50" l="1"/>
  <c r="B1040" i="50"/>
  <c r="O118" i="36"/>
  <c r="N118" i="36"/>
  <c r="B119" i="36" s="1" a="1"/>
  <c r="P118" i="36"/>
  <c r="H384" i="7"/>
  <c r="C385" i="7" s="1"/>
  <c r="A1042" i="50" l="1"/>
  <c r="B1041" i="50"/>
  <c r="B119" i="36"/>
  <c r="D119" i="36"/>
  <c r="C119" i="36"/>
  <c r="D385" i="7"/>
  <c r="A1043" i="50" l="1"/>
  <c r="B1042" i="50"/>
  <c r="E119" i="36" a="1"/>
  <c r="E385" i="7"/>
  <c r="F385" i="7" s="1"/>
  <c r="G385" i="7" s="1"/>
  <c r="A1044" i="50" l="1"/>
  <c r="B1043" i="50"/>
  <c r="E119" i="36"/>
  <c r="F119" i="36"/>
  <c r="G119" i="36"/>
  <c r="H385" i="7"/>
  <c r="C386" i="7" s="1"/>
  <c r="A1045" i="50" l="1"/>
  <c r="B1044" i="50"/>
  <c r="H119" i="36" a="1"/>
  <c r="D386" i="7"/>
  <c r="A1046" i="50" l="1"/>
  <c r="B1045" i="50"/>
  <c r="H119" i="36"/>
  <c r="J119" i="36"/>
  <c r="I119" i="36"/>
  <c r="E386" i="7"/>
  <c r="F386" i="7" s="1"/>
  <c r="G386" i="7" s="1"/>
  <c r="A1047" i="50" l="1"/>
  <c r="B1046" i="50"/>
  <c r="K119" i="36" a="1"/>
  <c r="H386" i="7"/>
  <c r="C387" i="7" s="1"/>
  <c r="A1048" i="50" l="1"/>
  <c r="B1047" i="50"/>
  <c r="K119" i="36"/>
  <c r="M119" i="36"/>
  <c r="L119" i="36"/>
  <c r="D387" i="7"/>
  <c r="A1049" i="50" l="1"/>
  <c r="B1048" i="50"/>
  <c r="N119" i="36" a="1"/>
  <c r="E387" i="7"/>
  <c r="F387" i="7" s="1"/>
  <c r="G387" i="7" s="1"/>
  <c r="A1050" i="50" l="1"/>
  <c r="B1049" i="50"/>
  <c r="N119" i="36"/>
  <c r="B120" i="36" s="1" a="1"/>
  <c r="P119" i="36"/>
  <c r="O119" i="36"/>
  <c r="H387" i="7"/>
  <c r="C388" i="7" s="1"/>
  <c r="A1051" i="50" l="1"/>
  <c r="B1050" i="50"/>
  <c r="D120" i="36"/>
  <c r="C120" i="36"/>
  <c r="B120" i="36"/>
  <c r="D388" i="7"/>
  <c r="A1052" i="50" l="1"/>
  <c r="B1051" i="50"/>
  <c r="E120" i="36" a="1"/>
  <c r="E388" i="7"/>
  <c r="F388" i="7" s="1"/>
  <c r="G388" i="7" s="1"/>
  <c r="A1053" i="50" l="1"/>
  <c r="B1052" i="50"/>
  <c r="G120" i="36"/>
  <c r="F120" i="36"/>
  <c r="E120" i="36"/>
  <c r="H388" i="7"/>
  <c r="C389" i="7" s="1"/>
  <c r="A1054" i="50" l="1"/>
  <c r="B1053" i="50"/>
  <c r="H120" i="36" a="1"/>
  <c r="D389" i="7"/>
  <c r="A1055" i="50" l="1"/>
  <c r="B1054" i="50"/>
  <c r="J120" i="36"/>
  <c r="I120" i="36"/>
  <c r="H120" i="36"/>
  <c r="E389" i="7"/>
  <c r="F389" i="7" s="1"/>
  <c r="G389" i="7" s="1"/>
  <c r="A1056" i="50" l="1"/>
  <c r="B1055" i="50"/>
  <c r="K120" i="36" a="1"/>
  <c r="H389" i="7"/>
  <c r="C390" i="7" s="1"/>
  <c r="A1057" i="50" l="1"/>
  <c r="B1056" i="50"/>
  <c r="M120" i="36"/>
  <c r="L120" i="36"/>
  <c r="K120" i="36"/>
  <c r="D390" i="7"/>
  <c r="A1058" i="50" l="1"/>
  <c r="B1057" i="50"/>
  <c r="N120" i="36" a="1"/>
  <c r="E390" i="7"/>
  <c r="F390" i="7" s="1"/>
  <c r="G390" i="7" s="1"/>
  <c r="A1059" i="50" l="1"/>
  <c r="B1058" i="50"/>
  <c r="P120" i="36"/>
  <c r="N120" i="36"/>
  <c r="B121" i="36" s="1" a="1"/>
  <c r="O120" i="36"/>
  <c r="H390" i="7"/>
  <c r="C391" i="7" s="1"/>
  <c r="A1060" i="50" l="1"/>
  <c r="B1059" i="50"/>
  <c r="D121" i="36"/>
  <c r="C121" i="36"/>
  <c r="B121" i="36"/>
  <c r="D391" i="7"/>
  <c r="A1061" i="50" l="1"/>
  <c r="B1060" i="50"/>
  <c r="E121" i="36" a="1"/>
  <c r="E391" i="7"/>
  <c r="F391" i="7" s="1"/>
  <c r="G391" i="7" s="1"/>
  <c r="A1062" i="50" l="1"/>
  <c r="B1061" i="50"/>
  <c r="G121" i="36"/>
  <c r="F121" i="36"/>
  <c r="E121" i="36"/>
  <c r="H391" i="7"/>
  <c r="C392" i="7" s="1"/>
  <c r="A1063" i="50" l="1"/>
  <c r="B1062" i="50"/>
  <c r="H121" i="36" a="1"/>
  <c r="D392" i="7"/>
  <c r="A1064" i="50" l="1"/>
  <c r="B1063" i="50"/>
  <c r="J121" i="36"/>
  <c r="I121" i="36"/>
  <c r="H121" i="36"/>
  <c r="E392" i="7"/>
  <c r="F392" i="7" s="1"/>
  <c r="G392" i="7" s="1"/>
  <c r="A1065" i="50" l="1"/>
  <c r="B1064" i="50"/>
  <c r="K121" i="36" a="1"/>
  <c r="H392" i="7"/>
  <c r="C393" i="7" s="1"/>
  <c r="A1066" i="50" l="1"/>
  <c r="B1065" i="50"/>
  <c r="M121" i="36"/>
  <c r="L121" i="36"/>
  <c r="K121" i="36"/>
  <c r="D393" i="7"/>
  <c r="A1067" i="50" l="1"/>
  <c r="B1066" i="50"/>
  <c r="N121" i="36" a="1"/>
  <c r="E393" i="7"/>
  <c r="F393" i="7" s="1"/>
  <c r="G393" i="7" s="1"/>
  <c r="A1068" i="50" l="1"/>
  <c r="B1067" i="50"/>
  <c r="P121" i="36"/>
  <c r="O121" i="36"/>
  <c r="N121" i="36"/>
  <c r="B122" i="36" s="1" a="1"/>
  <c r="H393" i="7"/>
  <c r="C394" i="7" s="1"/>
  <c r="A1069" i="50" l="1"/>
  <c r="B1068" i="50"/>
  <c r="C122" i="36"/>
  <c r="B122" i="36"/>
  <c r="D122" i="36"/>
  <c r="D394" i="7"/>
  <c r="A1070" i="50" l="1"/>
  <c r="B1069" i="50"/>
  <c r="E122" i="36" a="1"/>
  <c r="E394" i="7"/>
  <c r="F394" i="7" s="1"/>
  <c r="G394" i="7" s="1"/>
  <c r="A1071" i="50" l="1"/>
  <c r="B1070" i="50"/>
  <c r="F122" i="36"/>
  <c r="E122" i="36"/>
  <c r="G122" i="36"/>
  <c r="H394" i="7"/>
  <c r="C395" i="7" s="1"/>
  <c r="A1072" i="50" l="1"/>
  <c r="B1071" i="50"/>
  <c r="H122" i="36" a="1"/>
  <c r="D395" i="7"/>
  <c r="A1073" i="50" l="1"/>
  <c r="B1072" i="50"/>
  <c r="I122" i="36"/>
  <c r="H122" i="36"/>
  <c r="J122" i="36"/>
  <c r="E395" i="7"/>
  <c r="F395" i="7" s="1"/>
  <c r="G395" i="7" s="1"/>
  <c r="A1074" i="50" l="1"/>
  <c r="B1073" i="50"/>
  <c r="K122" i="36" a="1"/>
  <c r="H395" i="7"/>
  <c r="C396" i="7" s="1"/>
  <c r="A1075" i="50" l="1"/>
  <c r="B1074" i="50"/>
  <c r="L122" i="36"/>
  <c r="K122" i="36"/>
  <c r="M122" i="36"/>
  <c r="D396" i="7"/>
  <c r="A1076" i="50" l="1"/>
  <c r="B1075" i="50"/>
  <c r="N122" i="36" a="1"/>
  <c r="E396" i="7"/>
  <c r="F396" i="7" s="1"/>
  <c r="G396" i="7" s="1"/>
  <c r="A1077" i="50" l="1"/>
  <c r="B1076" i="50"/>
  <c r="O122" i="36"/>
  <c r="N122" i="36"/>
  <c r="B123" i="36" s="1" a="1"/>
  <c r="P122" i="36"/>
  <c r="H396" i="7"/>
  <c r="C397" i="7" s="1"/>
  <c r="A1078" i="50" l="1"/>
  <c r="B1077" i="50"/>
  <c r="B123" i="36"/>
  <c r="D123" i="36"/>
  <c r="C123" i="36"/>
  <c r="D397" i="7"/>
  <c r="A1079" i="50" l="1"/>
  <c r="B1078" i="50"/>
  <c r="E123" i="36" a="1"/>
  <c r="E397" i="7"/>
  <c r="F397" i="7" s="1"/>
  <c r="G397" i="7" s="1"/>
  <c r="A1080" i="50" l="1"/>
  <c r="B1079" i="50"/>
  <c r="E123" i="36"/>
  <c r="G123" i="36"/>
  <c r="F123" i="36"/>
  <c r="H397" i="7"/>
  <c r="C398" i="7" s="1"/>
  <c r="A1081" i="50" l="1"/>
  <c r="B1080" i="50"/>
  <c r="H123" i="36" a="1"/>
  <c r="D398" i="7"/>
  <c r="A1082" i="50" l="1"/>
  <c r="B1081" i="50"/>
  <c r="H123" i="36"/>
  <c r="J123" i="36"/>
  <c r="I123" i="36"/>
  <c r="E398" i="7"/>
  <c r="F398" i="7" s="1"/>
  <c r="G398" i="7" s="1"/>
  <c r="A1083" i="50" l="1"/>
  <c r="B1082" i="50"/>
  <c r="K123" i="36" a="1"/>
  <c r="H398" i="7"/>
  <c r="C399" i="7" s="1"/>
  <c r="A1084" i="50" l="1"/>
  <c r="B1083" i="50"/>
  <c r="K123" i="36"/>
  <c r="M123" i="36"/>
  <c r="L123" i="36"/>
  <c r="D399" i="7"/>
  <c r="A1085" i="50" l="1"/>
  <c r="B1084" i="50"/>
  <c r="N123" i="36" a="1"/>
  <c r="E399" i="7"/>
  <c r="F399" i="7" s="1"/>
  <c r="G399" i="7" s="1"/>
  <c r="A1086" i="50" l="1"/>
  <c r="B1085" i="50"/>
  <c r="N123" i="36"/>
  <c r="B124" i="36" s="1" a="1"/>
  <c r="O123" i="36"/>
  <c r="P123" i="36"/>
  <c r="H399" i="7"/>
  <c r="C400" i="7" s="1"/>
  <c r="A1087" i="50" l="1"/>
  <c r="B1086" i="50"/>
  <c r="D124" i="36"/>
  <c r="C124" i="36"/>
  <c r="B124" i="36"/>
  <c r="D400" i="7"/>
  <c r="A1088" i="50" l="1"/>
  <c r="B1087" i="50"/>
  <c r="E124" i="36" a="1"/>
  <c r="E400" i="7"/>
  <c r="F400" i="7" s="1"/>
  <c r="G400" i="7" s="1"/>
  <c r="A1089" i="50" l="1"/>
  <c r="B1088" i="50"/>
  <c r="G124" i="36"/>
  <c r="F124" i="36"/>
  <c r="E124" i="36"/>
  <c r="H400" i="7"/>
  <c r="C401" i="7" s="1"/>
  <c r="A1090" i="50" l="1"/>
  <c r="B1089" i="50"/>
  <c r="H124" i="36" a="1"/>
  <c r="D401" i="7"/>
  <c r="A1091" i="50" l="1"/>
  <c r="B1090" i="50"/>
  <c r="J124" i="36"/>
  <c r="I124" i="36"/>
  <c r="H124" i="36"/>
  <c r="E401" i="7"/>
  <c r="F401" i="7" s="1"/>
  <c r="G401" i="7" s="1"/>
  <c r="A1092" i="50" l="1"/>
  <c r="B1091" i="50"/>
  <c r="K124" i="36" a="1"/>
  <c r="H401" i="7"/>
  <c r="C402" i="7" s="1"/>
  <c r="A1093" i="50" l="1"/>
  <c r="B1092" i="50"/>
  <c r="M124" i="36"/>
  <c r="K124" i="36"/>
  <c r="L124" i="36"/>
  <c r="D402" i="7"/>
  <c r="A1094" i="50" l="1"/>
  <c r="B1093" i="50"/>
  <c r="N124" i="36" a="1"/>
  <c r="E402" i="7"/>
  <c r="F402" i="7" s="1"/>
  <c r="G402" i="7" s="1"/>
  <c r="A1095" i="50" l="1"/>
  <c r="B1094" i="50"/>
  <c r="P124" i="36"/>
  <c r="O124" i="36"/>
  <c r="N124" i="36"/>
  <c r="B125" i="36" s="1" a="1"/>
  <c r="H402" i="7"/>
  <c r="C403" i="7" s="1"/>
  <c r="A1096" i="50" l="1"/>
  <c r="B1095" i="50"/>
  <c r="D125" i="36"/>
  <c r="C125" i="36"/>
  <c r="B125" i="36"/>
  <c r="D403" i="7"/>
  <c r="A1097" i="50" l="1"/>
  <c r="B1096" i="50"/>
  <c r="E125" i="36" a="1"/>
  <c r="E403" i="7"/>
  <c r="F403" i="7" s="1"/>
  <c r="G403" i="7" s="1"/>
  <c r="A1098" i="50" l="1"/>
  <c r="B1097" i="50"/>
  <c r="G125" i="36"/>
  <c r="F125" i="36"/>
  <c r="E125" i="36"/>
  <c r="H403" i="7"/>
  <c r="C404" i="7" s="1"/>
  <c r="A1099" i="50" l="1"/>
  <c r="B1098" i="50"/>
  <c r="H125" i="36" a="1"/>
  <c r="D404" i="7"/>
  <c r="A1100" i="50" l="1"/>
  <c r="B1099" i="50"/>
  <c r="J125" i="36"/>
  <c r="I125" i="36"/>
  <c r="H125" i="36"/>
  <c r="E404" i="7"/>
  <c r="F404" i="7" s="1"/>
  <c r="G404" i="7" s="1"/>
  <c r="A1101" i="50" l="1"/>
  <c r="B1100" i="50"/>
  <c r="K125" i="36" a="1"/>
  <c r="H404" i="7"/>
  <c r="C405" i="7" s="1"/>
  <c r="A1102" i="50" l="1"/>
  <c r="B1101" i="50"/>
  <c r="M125" i="36"/>
  <c r="L125" i="36"/>
  <c r="K125" i="36"/>
  <c r="D405" i="7"/>
  <c r="A1103" i="50" l="1"/>
  <c r="B1102" i="50"/>
  <c r="N125" i="36" a="1"/>
  <c r="E405" i="7"/>
  <c r="F405" i="7" s="1"/>
  <c r="G405" i="7" s="1"/>
  <c r="A1104" i="50" l="1"/>
  <c r="B1103" i="50"/>
  <c r="P125" i="36"/>
  <c r="O125" i="36"/>
  <c r="N125" i="36"/>
  <c r="B126" i="36" s="1" a="1"/>
  <c r="H405" i="7"/>
  <c r="C406" i="7" s="1"/>
  <c r="A1105" i="50" l="1"/>
  <c r="B1104" i="50"/>
  <c r="C126" i="36"/>
  <c r="B126" i="36"/>
  <c r="D126" i="36"/>
  <c r="D406" i="7"/>
  <c r="E406" i="7"/>
  <c r="A1106" i="50" l="1"/>
  <c r="B1105" i="50"/>
  <c r="E126" i="36" a="1"/>
  <c r="F406" i="7"/>
  <c r="G406" i="7" s="1"/>
  <c r="H406" i="7" s="1"/>
  <c r="C407" i="7" s="1"/>
  <c r="A1107" i="50" l="1"/>
  <c r="B1106" i="50"/>
  <c r="F126" i="36"/>
  <c r="E126" i="36"/>
  <c r="G126" i="36"/>
  <c r="D407" i="7"/>
  <c r="A1108" i="50" l="1"/>
  <c r="B1107" i="50"/>
  <c r="H126" i="36" a="1"/>
  <c r="E407" i="7"/>
  <c r="F407" i="7" s="1"/>
  <c r="G407" i="7" s="1"/>
  <c r="A1109" i="50" l="1"/>
  <c r="B1108" i="50"/>
  <c r="I126" i="36"/>
  <c r="H126" i="36"/>
  <c r="J126" i="36"/>
  <c r="H407" i="7"/>
  <c r="C408" i="7" s="1"/>
  <c r="A1110" i="50" l="1"/>
  <c r="B1109" i="50"/>
  <c r="K126" i="36" a="1"/>
  <c r="D408" i="7"/>
  <c r="A1111" i="50" l="1"/>
  <c r="B1110" i="50"/>
  <c r="L126" i="36"/>
  <c r="K126" i="36"/>
  <c r="M126" i="36"/>
  <c r="E408" i="7"/>
  <c r="F408" i="7" s="1"/>
  <c r="G408" i="7" s="1"/>
  <c r="A1112" i="50" l="1"/>
  <c r="B1111" i="50"/>
  <c r="N126" i="36" a="1"/>
  <c r="H408" i="7"/>
  <c r="C409" i="7" s="1"/>
  <c r="A1113" i="50" l="1"/>
  <c r="B1112" i="50"/>
  <c r="O126" i="36"/>
  <c r="N126" i="36"/>
  <c r="B127" i="36" s="1" a="1"/>
  <c r="P126" i="36"/>
  <c r="D409" i="7"/>
  <c r="A1114" i="50" l="1"/>
  <c r="B1113" i="50"/>
  <c r="B127" i="36"/>
  <c r="D127" i="36"/>
  <c r="C127" i="36"/>
  <c r="E409" i="7"/>
  <c r="F409" i="7" s="1"/>
  <c r="G409" i="7" s="1"/>
  <c r="A1115" i="50" l="1"/>
  <c r="B1114" i="50"/>
  <c r="E127" i="36" a="1"/>
  <c r="H409" i="7"/>
  <c r="C410" i="7" s="1"/>
  <c r="A1116" i="50" l="1"/>
  <c r="B1115" i="50"/>
  <c r="E127" i="36"/>
  <c r="G127" i="36"/>
  <c r="F127" i="36"/>
  <c r="D410" i="7"/>
  <c r="A1117" i="50" l="1"/>
  <c r="B1116" i="50"/>
  <c r="H127" i="36" a="1"/>
  <c r="E410" i="7"/>
  <c r="F410" i="7" s="1"/>
  <c r="G410" i="7" s="1"/>
  <c r="A1118" i="50" l="1"/>
  <c r="B1117" i="50"/>
  <c r="H127" i="36"/>
  <c r="J127" i="36"/>
  <c r="I127" i="36"/>
  <c r="H410" i="7"/>
  <c r="C411" i="7" s="1"/>
  <c r="A1119" i="50" l="1"/>
  <c r="B1118" i="50"/>
  <c r="K127" i="36" a="1"/>
  <c r="D411" i="7"/>
  <c r="A1120" i="50" l="1"/>
  <c r="B1119" i="50"/>
  <c r="K127" i="36"/>
  <c r="L127" i="36"/>
  <c r="M127" i="36"/>
  <c r="E411" i="7"/>
  <c r="F411" i="7" s="1"/>
  <c r="G411" i="7" s="1"/>
  <c r="A1121" i="50" l="1"/>
  <c r="B1120" i="50"/>
  <c r="N127" i="36" a="1"/>
  <c r="H411" i="7"/>
  <c r="C412" i="7" s="1"/>
  <c r="A1122" i="50" l="1"/>
  <c r="B1121" i="50"/>
  <c r="N127" i="36"/>
  <c r="B128" i="36" s="1" a="1"/>
  <c r="P127" i="36"/>
  <c r="O127" i="36"/>
  <c r="D412" i="7"/>
  <c r="A1123" i="50" l="1"/>
  <c r="B1122" i="50"/>
  <c r="D128" i="36"/>
  <c r="C128" i="36"/>
  <c r="B128" i="36"/>
  <c r="E412" i="7"/>
  <c r="F412" i="7" s="1"/>
  <c r="G412" i="7" s="1"/>
  <c r="A1124" i="50" l="1"/>
  <c r="B1123" i="50"/>
  <c r="E128" i="36" a="1"/>
  <c r="H412" i="7"/>
  <c r="C413" i="7" s="1"/>
  <c r="A1125" i="50" l="1"/>
  <c r="B1124" i="50"/>
  <c r="G128" i="36"/>
  <c r="F128" i="36"/>
  <c r="E128" i="36"/>
  <c r="D413" i="7"/>
  <c r="A1126" i="50" l="1"/>
  <c r="B1125" i="50"/>
  <c r="H128" i="36" a="1"/>
  <c r="E413" i="7"/>
  <c r="F413" i="7" s="1"/>
  <c r="G413" i="7" s="1"/>
  <c r="A1127" i="50" l="1"/>
  <c r="B1126" i="50"/>
  <c r="J128" i="36"/>
  <c r="H128" i="36"/>
  <c r="I128" i="36"/>
  <c r="H413" i="7"/>
  <c r="C414" i="7" s="1"/>
  <c r="A1128" i="50" l="1"/>
  <c r="B1127" i="50"/>
  <c r="K128" i="36" a="1"/>
  <c r="D414" i="7"/>
  <c r="A1129" i="50" l="1"/>
  <c r="B1128" i="50"/>
  <c r="M128" i="36"/>
  <c r="L128" i="36"/>
  <c r="K128" i="36"/>
  <c r="E414" i="7"/>
  <c r="F414" i="7" s="1"/>
  <c r="G414" i="7" s="1"/>
  <c r="A1130" i="50" l="1"/>
  <c r="B1129" i="50"/>
  <c r="N128" i="36" a="1"/>
  <c r="H414" i="7"/>
  <c r="C415" i="7" s="1"/>
  <c r="A1131" i="50" l="1"/>
  <c r="B1130" i="50"/>
  <c r="P128" i="36"/>
  <c r="O128" i="36"/>
  <c r="N128" i="36"/>
  <c r="B129" i="36" s="1" a="1"/>
  <c r="D415" i="7"/>
  <c r="A1132" i="50" l="1"/>
  <c r="B1131" i="50"/>
  <c r="D129" i="36"/>
  <c r="C129" i="36"/>
  <c r="B129" i="36"/>
  <c r="E415" i="7"/>
  <c r="F415" i="7" s="1"/>
  <c r="G415" i="7" s="1"/>
  <c r="A1133" i="50" l="1"/>
  <c r="B1132" i="50"/>
  <c r="E129" i="36" a="1"/>
  <c r="H415" i="7"/>
  <c r="C416" i="7" s="1"/>
  <c r="A1134" i="50" l="1"/>
  <c r="B1133" i="50"/>
  <c r="G129" i="36"/>
  <c r="F129" i="36"/>
  <c r="E129" i="36"/>
  <c r="D416" i="7"/>
  <c r="A1135" i="50" l="1"/>
  <c r="B1134" i="50"/>
  <c r="H129" i="36" a="1"/>
  <c r="E416" i="7"/>
  <c r="F416" i="7" s="1"/>
  <c r="G416" i="7" s="1"/>
  <c r="A1136" i="50" l="1"/>
  <c r="B1135" i="50"/>
  <c r="J129" i="36"/>
  <c r="I129" i="36"/>
  <c r="H129" i="36"/>
  <c r="H416" i="7"/>
  <c r="C417" i="7" s="1"/>
  <c r="A1137" i="50" l="1"/>
  <c r="B1136" i="50"/>
  <c r="K129" i="36" a="1"/>
  <c r="D417" i="7"/>
  <c r="A1138" i="50" l="1"/>
  <c r="B1137" i="50"/>
  <c r="M129" i="36"/>
  <c r="L129" i="36"/>
  <c r="K129" i="36"/>
  <c r="E417" i="7"/>
  <c r="F417" i="7" s="1"/>
  <c r="G417" i="7" s="1"/>
  <c r="A1139" i="50" l="1"/>
  <c r="B1138" i="50"/>
  <c r="N129" i="36" a="1"/>
  <c r="H417" i="7"/>
  <c r="C418" i="7" s="1"/>
  <c r="A1140" i="50" l="1"/>
  <c r="B1139" i="50"/>
  <c r="P129" i="36"/>
  <c r="O129" i="36"/>
  <c r="N129" i="36"/>
  <c r="B130" i="36" s="1" a="1"/>
  <c r="D418" i="7"/>
  <c r="E418" i="7"/>
  <c r="F418" i="7" s="1"/>
  <c r="G418" i="7" s="1"/>
  <c r="A1141" i="50" l="1"/>
  <c r="B1140" i="50"/>
  <c r="C130" i="36"/>
  <c r="B130" i="36"/>
  <c r="D130" i="36"/>
  <c r="H418" i="7"/>
  <c r="C419" i="7" s="1"/>
  <c r="A1142" i="50" l="1"/>
  <c r="B1141" i="50"/>
  <c r="E130" i="36" a="1"/>
  <c r="D419" i="7"/>
  <c r="A1143" i="50" l="1"/>
  <c r="B1142" i="50"/>
  <c r="F130" i="36"/>
  <c r="E130" i="36"/>
  <c r="G130" i="36"/>
  <c r="E419" i="7"/>
  <c r="F419" i="7" s="1"/>
  <c r="G419" i="7" s="1"/>
  <c r="A1144" i="50" l="1"/>
  <c r="B1143" i="50"/>
  <c r="H130" i="36" a="1"/>
  <c r="H419" i="7"/>
  <c r="C420" i="7" s="1"/>
  <c r="A1145" i="50" l="1"/>
  <c r="B1144" i="50"/>
  <c r="I130" i="36"/>
  <c r="H130" i="36"/>
  <c r="J130" i="36"/>
  <c r="D420" i="7"/>
  <c r="A1146" i="50" l="1"/>
  <c r="B1145" i="50"/>
  <c r="K130" i="36" a="1"/>
  <c r="E420" i="7"/>
  <c r="F420" i="7" s="1"/>
  <c r="G420" i="7" s="1"/>
  <c r="A1147" i="50" l="1"/>
  <c r="B1146" i="50"/>
  <c r="L130" i="36"/>
  <c r="K130" i="36"/>
  <c r="M130" i="36"/>
  <c r="H420" i="7"/>
  <c r="C421" i="7" s="1"/>
  <c r="A1148" i="50" l="1"/>
  <c r="B1147" i="50"/>
  <c r="N130" i="36" a="1"/>
  <c r="D421" i="7"/>
  <c r="A1149" i="50" l="1"/>
  <c r="B1148" i="50"/>
  <c r="O130" i="36"/>
  <c r="N130" i="36"/>
  <c r="B131" i="36" s="1" a="1"/>
  <c r="P130" i="36"/>
  <c r="E421" i="7"/>
  <c r="F421" i="7" s="1"/>
  <c r="G421" i="7" s="1"/>
  <c r="A1150" i="50" l="1"/>
  <c r="B1149" i="50"/>
  <c r="B131" i="36"/>
  <c r="D131" i="36"/>
  <c r="C131" i="36"/>
  <c r="H421" i="7"/>
  <c r="C422" i="7" s="1"/>
  <c r="A1151" i="50" l="1"/>
  <c r="B1150" i="50"/>
  <c r="E131" i="36" a="1"/>
  <c r="D422" i="7"/>
  <c r="E422" i="7" s="1"/>
  <c r="F422" i="7" s="1"/>
  <c r="G422" i="7" s="1"/>
  <c r="A1152" i="50" l="1"/>
  <c r="B1151" i="50"/>
  <c r="E131" i="36"/>
  <c r="G131" i="36"/>
  <c r="F131" i="36"/>
  <c r="H422" i="7"/>
  <c r="C423" i="7" s="1"/>
  <c r="A1153" i="50" l="1"/>
  <c r="B1152" i="50"/>
  <c r="H131" i="36" a="1"/>
  <c r="D423" i="7"/>
  <c r="A1154" i="50" l="1"/>
  <c r="B1153" i="50"/>
  <c r="H131" i="36"/>
  <c r="I131" i="36"/>
  <c r="J131" i="36"/>
  <c r="E423" i="7"/>
  <c r="F423" i="7" s="1"/>
  <c r="G423" i="7" s="1"/>
  <c r="A1155" i="50" l="1"/>
  <c r="B1154" i="50"/>
  <c r="K131" i="36" a="1"/>
  <c r="H423" i="7"/>
  <c r="C424" i="7" s="1"/>
  <c r="A1156" i="50" l="1"/>
  <c r="B1155" i="50"/>
  <c r="K131" i="36"/>
  <c r="M131" i="36"/>
  <c r="L131" i="36"/>
  <c r="D424" i="7"/>
  <c r="E424" i="7" s="1"/>
  <c r="F424" i="7" s="1"/>
  <c r="G424" i="7" s="1"/>
  <c r="A1157" i="50" l="1"/>
  <c r="B1156" i="50"/>
  <c r="N131" i="36" a="1"/>
  <c r="H424" i="7"/>
  <c r="C425" i="7" s="1"/>
  <c r="A1158" i="50" l="1"/>
  <c r="B1157" i="50"/>
  <c r="N131" i="36"/>
  <c r="B132" i="36" s="1" a="1"/>
  <c r="P131" i="36"/>
  <c r="O131" i="36"/>
  <c r="D425" i="7"/>
  <c r="E425" i="7" s="1"/>
  <c r="F425" i="7" s="1"/>
  <c r="G425" i="7" s="1"/>
  <c r="A1159" i="50" l="1"/>
  <c r="B1158" i="50"/>
  <c r="D132" i="36"/>
  <c r="C132" i="36"/>
  <c r="B132" i="36"/>
  <c r="H425" i="7"/>
  <c r="C426" i="7" s="1"/>
  <c r="A1160" i="50" l="1"/>
  <c r="B1159" i="50"/>
  <c r="E132" i="36" a="1"/>
  <c r="D426" i="7"/>
  <c r="E426" i="7"/>
  <c r="F426" i="7" s="1"/>
  <c r="G426" i="7" s="1"/>
  <c r="A1161" i="50" l="1"/>
  <c r="B1160" i="50"/>
  <c r="G132" i="36"/>
  <c r="F132" i="36"/>
  <c r="E132" i="36"/>
  <c r="H426" i="7"/>
  <c r="C427" i="7" s="1"/>
  <c r="A1162" i="50" l="1"/>
  <c r="B1161" i="50"/>
  <c r="H132" i="36" a="1"/>
  <c r="D427" i="7"/>
  <c r="E427" i="7"/>
  <c r="F427" i="7" s="1"/>
  <c r="G427" i="7" s="1"/>
  <c r="A1163" i="50" l="1"/>
  <c r="B1162" i="50"/>
  <c r="J132" i="36"/>
  <c r="I132" i="36"/>
  <c r="H132" i="36"/>
  <c r="H427" i="7"/>
  <c r="C428" i="7" s="1"/>
  <c r="A1164" i="50" l="1"/>
  <c r="B1163" i="50"/>
  <c r="K132" i="36" a="1"/>
  <c r="D428" i="7"/>
  <c r="E428" i="7"/>
  <c r="F428" i="7" s="1"/>
  <c r="G428" i="7" s="1"/>
  <c r="A1165" i="50" l="1"/>
  <c r="B1164" i="50"/>
  <c r="M132" i="36"/>
  <c r="L132" i="36"/>
  <c r="K132" i="36"/>
  <c r="H428" i="7"/>
  <c r="C429" i="7" s="1"/>
  <c r="A1166" i="50" l="1"/>
  <c r="B1165" i="50"/>
  <c r="N132" i="36" a="1"/>
  <c r="D429" i="7"/>
  <c r="E429" i="7"/>
  <c r="F429" i="7" s="1"/>
  <c r="G429" i="7" s="1"/>
  <c r="A1167" i="50" l="1"/>
  <c r="B1166" i="50"/>
  <c r="P132" i="36"/>
  <c r="O132" i="36"/>
  <c r="N132" i="36"/>
  <c r="B133" i="36" s="1" a="1"/>
  <c r="H429" i="7"/>
  <c r="C430" i="7" s="1"/>
  <c r="A1168" i="50" l="1"/>
  <c r="B1167" i="50"/>
  <c r="D133" i="36"/>
  <c r="C133" i="36"/>
  <c r="B133" i="36"/>
  <c r="D430" i="7"/>
  <c r="A1169" i="50" l="1"/>
  <c r="B1168" i="50"/>
  <c r="E133" i="36" a="1"/>
  <c r="E430" i="7"/>
  <c r="F430" i="7" s="1"/>
  <c r="G430" i="7" s="1"/>
  <c r="A1170" i="50" l="1"/>
  <c r="B1169" i="50"/>
  <c r="G133" i="36"/>
  <c r="F133" i="36"/>
  <c r="E133" i="36"/>
  <c r="H430" i="7"/>
  <c r="C431" i="7" s="1"/>
  <c r="A1171" i="50" l="1"/>
  <c r="B1170" i="50"/>
  <c r="H133" i="36" a="1"/>
  <c r="D431" i="7"/>
  <c r="E431" i="7" s="1"/>
  <c r="F431" i="7" s="1"/>
  <c r="G431" i="7" s="1"/>
  <c r="A1172" i="50" l="1"/>
  <c r="B1171" i="50"/>
  <c r="J133" i="36"/>
  <c r="I133" i="36"/>
  <c r="H133" i="36"/>
  <c r="H431" i="7"/>
  <c r="C432" i="7" s="1"/>
  <c r="A1173" i="50" l="1"/>
  <c r="B1172" i="50"/>
  <c r="K133" i="36" a="1"/>
  <c r="D432" i="7"/>
  <c r="E432" i="7" s="1"/>
  <c r="F432" i="7" s="1"/>
  <c r="G432" i="7" s="1"/>
  <c r="A1174" i="50" l="1"/>
  <c r="B1173" i="50"/>
  <c r="M133" i="36"/>
  <c r="L133" i="36"/>
  <c r="K133" i="36"/>
  <c r="H432" i="7"/>
  <c r="C433" i="7" s="1"/>
  <c r="A1175" i="50" l="1"/>
  <c r="B1174" i="50"/>
  <c r="N133" i="36" a="1"/>
  <c r="D433" i="7"/>
  <c r="E433" i="7" s="1"/>
  <c r="F433" i="7" s="1"/>
  <c r="G433" i="7" s="1"/>
  <c r="A1176" i="50" l="1"/>
  <c r="B1175" i="50"/>
  <c r="P133" i="36"/>
  <c r="O133" i="36"/>
  <c r="N133" i="36"/>
  <c r="B134" i="36" s="1" a="1"/>
  <c r="H433" i="7"/>
  <c r="C434" i="7" s="1"/>
  <c r="A1177" i="50" l="1"/>
  <c r="B1176" i="50"/>
  <c r="C134" i="36"/>
  <c r="B134" i="36"/>
  <c r="D134" i="36"/>
  <c r="D434" i="7"/>
  <c r="E434" i="7"/>
  <c r="F434" i="7" s="1"/>
  <c r="G434" i="7" s="1"/>
  <c r="A1178" i="50" l="1"/>
  <c r="B1177" i="50"/>
  <c r="E134" i="36" a="1"/>
  <c r="H434" i="7"/>
  <c r="C435" i="7" s="1"/>
  <c r="A1179" i="50" l="1"/>
  <c r="B1178" i="50"/>
  <c r="F134" i="36"/>
  <c r="E134" i="36"/>
  <c r="G134" i="36"/>
  <c r="D435" i="7"/>
  <c r="E435" i="7" s="1"/>
  <c r="F435" i="7" s="1"/>
  <c r="G435" i="7" s="1"/>
  <c r="A1180" i="50" l="1"/>
  <c r="B1179" i="50"/>
  <c r="H134" i="36" a="1"/>
  <c r="H435" i="7"/>
  <c r="C436" i="7" s="1"/>
  <c r="A1181" i="50" l="1"/>
  <c r="B1180" i="50"/>
  <c r="I134" i="36"/>
  <c r="H134" i="36"/>
  <c r="J134" i="36"/>
  <c r="D436" i="7"/>
  <c r="A1182" i="50" l="1"/>
  <c r="B1181" i="50"/>
  <c r="K134" i="36" a="1"/>
  <c r="E436" i="7"/>
  <c r="F436" i="7" s="1"/>
  <c r="G436" i="7" s="1"/>
  <c r="A1183" i="50" l="1"/>
  <c r="B1182" i="50"/>
  <c r="L134" i="36"/>
  <c r="K134" i="36"/>
  <c r="M134" i="36"/>
  <c r="H436" i="7"/>
  <c r="C437" i="7" s="1"/>
  <c r="A1184" i="50" l="1"/>
  <c r="B1183" i="50"/>
  <c r="N134" i="36" a="1"/>
  <c r="D437" i="7"/>
  <c r="E437" i="7" s="1"/>
  <c r="F437" i="7" s="1"/>
  <c r="G437" i="7" s="1"/>
  <c r="A1185" i="50" l="1"/>
  <c r="B1184" i="50"/>
  <c r="O134" i="36"/>
  <c r="N134" i="36"/>
  <c r="B135" i="36" s="1" a="1"/>
  <c r="P134" i="36"/>
  <c r="H437" i="7"/>
  <c r="C438" i="7" s="1"/>
  <c r="A1186" i="50" l="1"/>
  <c r="B1185" i="50"/>
  <c r="B135" i="36"/>
  <c r="D135" i="36"/>
  <c r="C135" i="36"/>
  <c r="D438" i="7"/>
  <c r="A1187" i="50" l="1"/>
  <c r="B1186" i="50"/>
  <c r="E135" i="36" a="1"/>
  <c r="E438" i="7"/>
  <c r="F438" i="7" s="1"/>
  <c r="G438" i="7" s="1"/>
  <c r="A1188" i="50" l="1"/>
  <c r="B1187" i="50"/>
  <c r="E135" i="36"/>
  <c r="G135" i="36"/>
  <c r="F135" i="36"/>
  <c r="H438" i="7"/>
  <c r="C439" i="7" s="1"/>
  <c r="A1189" i="50" l="1"/>
  <c r="B1188" i="50"/>
  <c r="H135" i="36" a="1"/>
  <c r="D439" i="7"/>
  <c r="E439" i="7" s="1"/>
  <c r="F439" i="7" s="1"/>
  <c r="G439" i="7" s="1"/>
  <c r="A1190" i="50" l="1"/>
  <c r="B1189" i="50"/>
  <c r="H135" i="36"/>
  <c r="J135" i="36"/>
  <c r="I135" i="36"/>
  <c r="H439" i="7"/>
  <c r="C440" i="7" s="1"/>
  <c r="A1191" i="50" l="1"/>
  <c r="B1190" i="50"/>
  <c r="K135" i="36" a="1"/>
  <c r="D440" i="7"/>
  <c r="E440" i="7" s="1"/>
  <c r="F440" i="7" s="1"/>
  <c r="G440" i="7" s="1"/>
  <c r="A1192" i="50" l="1"/>
  <c r="B1191" i="50"/>
  <c r="K135" i="36"/>
  <c r="M135" i="36"/>
  <c r="L135" i="36"/>
  <c r="H440" i="7"/>
  <c r="C441" i="7" s="1"/>
  <c r="A1193" i="50" l="1"/>
  <c r="B1192" i="50"/>
  <c r="N135" i="36" a="1"/>
  <c r="D441" i="7"/>
  <c r="E441" i="7" s="1"/>
  <c r="F441" i="7" s="1"/>
  <c r="G441" i="7" s="1"/>
  <c r="A1194" i="50" l="1"/>
  <c r="B1193" i="50"/>
  <c r="N135" i="36"/>
  <c r="B136" i="36" s="1" a="1"/>
  <c r="P135" i="36"/>
  <c r="O135" i="36"/>
  <c r="H441" i="7"/>
  <c r="C442" i="7" s="1"/>
  <c r="A1195" i="50" l="1"/>
  <c r="B1194" i="50"/>
  <c r="D136" i="36"/>
  <c r="B136" i="36"/>
  <c r="C136" i="36"/>
  <c r="D442" i="7"/>
  <c r="E442" i="7"/>
  <c r="F442" i="7" s="1"/>
  <c r="G442" i="7" s="1"/>
  <c r="A1196" i="50" l="1"/>
  <c r="B1195" i="50"/>
  <c r="E136" i="36" a="1"/>
  <c r="H442" i="7"/>
  <c r="C443" i="7" s="1"/>
  <c r="A1197" i="50" l="1"/>
  <c r="B1196" i="50"/>
  <c r="G136" i="36"/>
  <c r="F136" i="36"/>
  <c r="E136" i="36"/>
  <c r="D443" i="7"/>
  <c r="E443" i="7" s="1"/>
  <c r="F443" i="7" s="1"/>
  <c r="G443" i="7" s="1"/>
  <c r="A1198" i="50" l="1"/>
  <c r="B1197" i="50"/>
  <c r="H136" i="36" a="1"/>
  <c r="H443" i="7"/>
  <c r="C444" i="7" s="1"/>
  <c r="A1199" i="50" l="1"/>
  <c r="B1198" i="50"/>
  <c r="J136" i="36"/>
  <c r="I136" i="36"/>
  <c r="H136" i="36"/>
  <c r="D444" i="7"/>
  <c r="A1200" i="50" l="1"/>
  <c r="B1199" i="50"/>
  <c r="K136" i="36" a="1"/>
  <c r="E444" i="7"/>
  <c r="F444" i="7" s="1"/>
  <c r="G444" i="7" s="1"/>
  <c r="A1201" i="50" l="1"/>
  <c r="B1200" i="50"/>
  <c r="M136" i="36"/>
  <c r="L136" i="36"/>
  <c r="K136" i="36"/>
  <c r="H444" i="7"/>
  <c r="C445" i="7" s="1"/>
  <c r="A1202" i="50" l="1"/>
  <c r="B1201" i="50"/>
  <c r="N136" i="36" a="1"/>
  <c r="D445" i="7"/>
  <c r="E445" i="7" s="1"/>
  <c r="F445" i="7" s="1"/>
  <c r="G445" i="7" s="1"/>
  <c r="A1203" i="50" l="1"/>
  <c r="B1202" i="50"/>
  <c r="P136" i="36"/>
  <c r="N136" i="36"/>
  <c r="B137" i="36" s="1" a="1"/>
  <c r="O136" i="36"/>
  <c r="H445" i="7"/>
  <c r="C446" i="7" s="1"/>
  <c r="A1204" i="50" l="1"/>
  <c r="B1203" i="50"/>
  <c r="D137" i="36"/>
  <c r="C137" i="36"/>
  <c r="B137" i="36"/>
  <c r="D446" i="7"/>
  <c r="A1205" i="50" l="1"/>
  <c r="B1204" i="50"/>
  <c r="E137" i="36" a="1"/>
  <c r="E446" i="7"/>
  <c r="F446" i="7" s="1"/>
  <c r="G446" i="7" s="1"/>
  <c r="A1206" i="50" l="1"/>
  <c r="B1205" i="50"/>
  <c r="G137" i="36"/>
  <c r="F137" i="36"/>
  <c r="E137" i="36"/>
  <c r="H446" i="7"/>
  <c r="C447" i="7" s="1"/>
  <c r="A1207" i="50" l="1"/>
  <c r="B1206" i="50"/>
  <c r="H137" i="36" a="1"/>
  <c r="D447" i="7"/>
  <c r="A1208" i="50" l="1"/>
  <c r="B1207" i="50"/>
  <c r="J137" i="36"/>
  <c r="I137" i="36"/>
  <c r="H137" i="36"/>
  <c r="E447" i="7"/>
  <c r="F447" i="7" s="1"/>
  <c r="G447" i="7" s="1"/>
  <c r="A1209" i="50" l="1"/>
  <c r="B1208" i="50"/>
  <c r="K137" i="36" a="1"/>
  <c r="H447" i="7"/>
  <c r="C448" i="7" s="1"/>
  <c r="A1210" i="50" l="1"/>
  <c r="B1209" i="50"/>
  <c r="M137" i="36"/>
  <c r="L137" i="36"/>
  <c r="K137" i="36"/>
  <c r="D448" i="7"/>
  <c r="E448" i="7" s="1"/>
  <c r="A1211" i="50" l="1"/>
  <c r="B1210" i="50"/>
  <c r="N137" i="36" a="1"/>
  <c r="F448" i="7"/>
  <c r="G448" i="7" s="1"/>
  <c r="A1212" i="50" l="1"/>
  <c r="B1211" i="50"/>
  <c r="P137" i="36"/>
  <c r="O137" i="36"/>
  <c r="N137" i="36"/>
  <c r="B138" i="36" s="1" a="1"/>
  <c r="H448" i="7"/>
  <c r="C449" i="7" s="1"/>
  <c r="A1213" i="50" l="1"/>
  <c r="B1212" i="50"/>
  <c r="B138" i="36"/>
  <c r="D138" i="36"/>
  <c r="C138" i="36"/>
  <c r="D449" i="7"/>
  <c r="E449" i="7" s="1"/>
  <c r="F449" i="7" s="1"/>
  <c r="G449" i="7" s="1"/>
  <c r="A1214" i="50" l="1"/>
  <c r="B1213" i="50"/>
  <c r="E138" i="36" a="1"/>
  <c r="H449" i="7"/>
  <c r="C450" i="7" s="1"/>
  <c r="A1215" i="50" l="1"/>
  <c r="B1214" i="50"/>
  <c r="E138" i="36"/>
  <c r="G138" i="36"/>
  <c r="F138" i="36"/>
  <c r="D450" i="7"/>
  <c r="E450" i="7"/>
  <c r="F450" i="7" s="1"/>
  <c r="G450" i="7" s="1"/>
  <c r="A1216" i="50" l="1"/>
  <c r="B1215" i="50"/>
  <c r="H138" i="36" a="1"/>
  <c r="H450" i="7"/>
  <c r="C451" i="7" s="1"/>
  <c r="A1217" i="50" l="1"/>
  <c r="B1216" i="50"/>
  <c r="H138" i="36"/>
  <c r="J138" i="36"/>
  <c r="I138" i="36"/>
  <c r="D451" i="7"/>
  <c r="E451" i="7" s="1"/>
  <c r="F451" i="7" s="1"/>
  <c r="G451" i="7" s="1"/>
  <c r="A1218" i="50" l="1"/>
  <c r="B1217" i="50"/>
  <c r="K138" i="36" a="1"/>
  <c r="H451" i="7"/>
  <c r="C452" i="7" s="1"/>
  <c r="A1219" i="50" l="1"/>
  <c r="B1218" i="50"/>
  <c r="K138" i="36"/>
  <c r="L138" i="36"/>
  <c r="M138" i="36"/>
  <c r="D452" i="7"/>
  <c r="A1220" i="50" l="1"/>
  <c r="B1219" i="50"/>
  <c r="N138" i="36" a="1"/>
  <c r="E452" i="7"/>
  <c r="F452" i="7" s="1"/>
  <c r="G452" i="7" s="1"/>
  <c r="A1221" i="50" l="1"/>
  <c r="B1220" i="50"/>
  <c r="N138" i="36"/>
  <c r="B139" i="36" s="1" a="1"/>
  <c r="P138" i="36"/>
  <c r="O138" i="36"/>
  <c r="H452" i="7"/>
  <c r="C453" i="7" s="1"/>
  <c r="A1222" i="50" l="1"/>
  <c r="B1221" i="50"/>
  <c r="C139" i="36"/>
  <c r="B139" i="36"/>
  <c r="D139" i="36"/>
  <c r="D453" i="7"/>
  <c r="E453" i="7" s="1"/>
  <c r="F453" i="7" s="1"/>
  <c r="G453" i="7" s="1"/>
  <c r="A1223" i="50" l="1"/>
  <c r="B1222" i="50"/>
  <c r="E139" i="36" a="1"/>
  <c r="H453" i="7"/>
  <c r="C454" i="7" s="1"/>
  <c r="A1224" i="50" l="1"/>
  <c r="B1223" i="50"/>
  <c r="F139" i="36"/>
  <c r="E139" i="36"/>
  <c r="G139" i="36"/>
  <c r="D454" i="7"/>
  <c r="E454" i="7" s="1"/>
  <c r="F454" i="7" s="1"/>
  <c r="G454" i="7" s="1"/>
  <c r="A1225" i="50" l="1"/>
  <c r="B1224" i="50"/>
  <c r="H139" i="36" a="1"/>
  <c r="H454" i="7"/>
  <c r="C455" i="7" s="1"/>
  <c r="A1226" i="50" l="1"/>
  <c r="B1225" i="50"/>
  <c r="I139" i="36"/>
  <c r="H139" i="36"/>
  <c r="J139" i="36"/>
  <c r="D455" i="7"/>
  <c r="A1227" i="50" l="1"/>
  <c r="B1226" i="50"/>
  <c r="K139" i="36" a="1"/>
  <c r="E455" i="7"/>
  <c r="F455" i="7" s="1"/>
  <c r="G455" i="7" s="1"/>
  <c r="A1228" i="50" l="1"/>
  <c r="B1227" i="50"/>
  <c r="L139" i="36"/>
  <c r="K139" i="36"/>
  <c r="M139" i="36"/>
  <c r="H455" i="7"/>
  <c r="C456" i="7" s="1"/>
  <c r="A1229" i="50" l="1"/>
  <c r="B1228" i="50"/>
  <c r="N139" i="36" a="1"/>
  <c r="D456" i="7"/>
  <c r="E456" i="7" s="1"/>
  <c r="F456" i="7" s="1"/>
  <c r="G456" i="7" s="1"/>
  <c r="A1230" i="50" l="1"/>
  <c r="B1229" i="50"/>
  <c r="O139" i="36"/>
  <c r="N139" i="36"/>
  <c r="B140" i="36" s="1" a="1"/>
  <c r="P139" i="36"/>
  <c r="H456" i="7"/>
  <c r="C457" i="7" s="1"/>
  <c r="A1231" i="50" l="1"/>
  <c r="B1230" i="50"/>
  <c r="B140" i="36"/>
  <c r="D140" i="36"/>
  <c r="C140" i="36"/>
  <c r="D457" i="7"/>
  <c r="E457" i="7"/>
  <c r="F457" i="7" s="1"/>
  <c r="A1232" i="50" l="1"/>
  <c r="B1231" i="50"/>
  <c r="E140" i="36" a="1"/>
  <c r="G457" i="7"/>
  <c r="H457" i="7" s="1"/>
  <c r="C458" i="7" s="1"/>
  <c r="A1233" i="50" l="1"/>
  <c r="B1232" i="50"/>
  <c r="E140" i="36"/>
  <c r="F140" i="36"/>
  <c r="G140" i="36"/>
  <c r="D458" i="7"/>
  <c r="E458" i="7"/>
  <c r="F458" i="7" s="1"/>
  <c r="G458" i="7" s="1"/>
  <c r="A1234" i="50" l="1"/>
  <c r="B1233" i="50"/>
  <c r="H140" i="36" a="1"/>
  <c r="H458" i="7"/>
  <c r="C459" i="7" s="1"/>
  <c r="A1235" i="50" l="1"/>
  <c r="B1234" i="50"/>
  <c r="H140" i="36"/>
  <c r="J140" i="36"/>
  <c r="I140" i="36"/>
  <c r="D459" i="7"/>
  <c r="A1236" i="50" l="1"/>
  <c r="B1235" i="50"/>
  <c r="K140" i="36" a="1"/>
  <c r="E459" i="7"/>
  <c r="F459" i="7" s="1"/>
  <c r="G459" i="7" s="1"/>
  <c r="A1237" i="50" l="1"/>
  <c r="B1236" i="50"/>
  <c r="K140" i="36"/>
  <c r="L140" i="36"/>
  <c r="M140" i="36"/>
  <c r="H459" i="7"/>
  <c r="C460" i="7" s="1"/>
  <c r="A1238" i="50" l="1"/>
  <c r="B1237" i="50"/>
  <c r="N140" i="36" a="1"/>
  <c r="D460" i="7"/>
  <c r="E460" i="7"/>
  <c r="F460" i="7" s="1"/>
  <c r="G460" i="7" s="1"/>
  <c r="A1239" i="50" l="1"/>
  <c r="B1238" i="50"/>
  <c r="N140" i="36"/>
  <c r="B141" i="36" s="1" a="1"/>
  <c r="P140" i="36"/>
  <c r="O140" i="36"/>
  <c r="H460" i="7"/>
  <c r="C461" i="7" s="1"/>
  <c r="A1240" i="50" l="1"/>
  <c r="B1239" i="50"/>
  <c r="D141" i="36"/>
  <c r="B141" i="36"/>
  <c r="C141" i="36"/>
  <c r="D461" i="7"/>
  <c r="A1241" i="50" l="1"/>
  <c r="B1240" i="50"/>
  <c r="E141" i="36" a="1"/>
  <c r="E461" i="7"/>
  <c r="F461" i="7" s="1"/>
  <c r="G461" i="7" s="1"/>
  <c r="A1242" i="50" l="1"/>
  <c r="B1241" i="50"/>
  <c r="G141" i="36"/>
  <c r="F141" i="36"/>
  <c r="E141" i="36"/>
  <c r="H461" i="7"/>
  <c r="C462" i="7" s="1"/>
  <c r="A1243" i="50" l="1"/>
  <c r="B1242" i="50"/>
  <c r="H141" i="36" a="1"/>
  <c r="D462" i="7"/>
  <c r="A1244" i="50" l="1"/>
  <c r="B1243" i="50"/>
  <c r="J141" i="36"/>
  <c r="I141" i="36"/>
  <c r="H141" i="36"/>
  <c r="E462" i="7"/>
  <c r="F462" i="7" s="1"/>
  <c r="G462" i="7" s="1"/>
  <c r="A1245" i="50" l="1"/>
  <c r="B1244" i="50"/>
  <c r="K141" i="36" a="1"/>
  <c r="H462" i="7"/>
  <c r="C463" i="7" s="1"/>
  <c r="A1246" i="50" l="1"/>
  <c r="B1245" i="50"/>
  <c r="M141" i="36"/>
  <c r="L141" i="36"/>
  <c r="K141" i="36"/>
  <c r="D463" i="7"/>
  <c r="E463" i="7" s="1"/>
  <c r="F463" i="7" s="1"/>
  <c r="G463" i="7" s="1"/>
  <c r="A1247" i="50" l="1"/>
  <c r="B1246" i="50"/>
  <c r="N141" i="36" a="1"/>
  <c r="H463" i="7"/>
  <c r="C464" i="7" s="1"/>
  <c r="A1248" i="50" l="1"/>
  <c r="B1247" i="50"/>
  <c r="P141" i="36"/>
  <c r="N141" i="36"/>
  <c r="B142" i="36" s="1" a="1"/>
  <c r="O141" i="36"/>
  <c r="D464" i="7"/>
  <c r="E464" i="7" s="1"/>
  <c r="F464" i="7" s="1"/>
  <c r="G464" i="7" s="1"/>
  <c r="A1249" i="50" l="1"/>
  <c r="B1248" i="50"/>
  <c r="D142" i="36"/>
  <c r="C142" i="36"/>
  <c r="B142" i="36"/>
  <c r="H464" i="7"/>
  <c r="C465" i="7" s="1"/>
  <c r="A1250" i="50" l="1"/>
  <c r="B1249" i="50"/>
  <c r="E142" i="36" a="1"/>
  <c r="D465" i="7"/>
  <c r="E465" i="7" s="1"/>
  <c r="F465" i="7" s="1"/>
  <c r="G465" i="7" s="1"/>
  <c r="A1251" i="50" l="1"/>
  <c r="B1250" i="50"/>
  <c r="G142" i="36"/>
  <c r="F142" i="36"/>
  <c r="E142" i="36"/>
  <c r="H465" i="7"/>
  <c r="C466" i="7" s="1"/>
  <c r="A1252" i="50" l="1"/>
  <c r="B1251" i="50"/>
  <c r="H142" i="36" a="1"/>
  <c r="D466" i="7"/>
  <c r="E466" i="7"/>
  <c r="F466" i="7" s="1"/>
  <c r="G466" i="7" s="1"/>
  <c r="A1253" i="50" l="1"/>
  <c r="B1252" i="50"/>
  <c r="J142" i="36"/>
  <c r="I142" i="36"/>
  <c r="H142" i="36"/>
  <c r="H466" i="7"/>
  <c r="C467" i="7" s="1"/>
  <c r="A1254" i="50" l="1"/>
  <c r="B1253" i="50"/>
  <c r="K142" i="36" a="1"/>
  <c r="D467" i="7"/>
  <c r="E467" i="7"/>
  <c r="F467" i="7" s="1"/>
  <c r="A1255" i="50" l="1"/>
  <c r="B1254" i="50"/>
  <c r="M142" i="36"/>
  <c r="L142" i="36"/>
  <c r="K142" i="36"/>
  <c r="G467" i="7"/>
  <c r="H467" i="7" s="1"/>
  <c r="C468" i="7" s="1"/>
  <c r="A1256" i="50" l="1"/>
  <c r="B1255" i="50"/>
  <c r="N142" i="36" a="1"/>
  <c r="D468" i="7"/>
  <c r="A1257" i="50" l="1"/>
  <c r="B1256" i="50"/>
  <c r="P142" i="36"/>
  <c r="O142" i="36"/>
  <c r="N142" i="36"/>
  <c r="B143" i="36" s="1" a="1"/>
  <c r="E468" i="7"/>
  <c r="F468" i="7" s="1"/>
  <c r="G468" i="7" s="1"/>
  <c r="A1258" i="50" l="1"/>
  <c r="B1257" i="50"/>
  <c r="C143" i="36"/>
  <c r="B143" i="36"/>
  <c r="D143" i="36"/>
  <c r="H468" i="7"/>
  <c r="C469" i="7" s="1"/>
  <c r="A1259" i="50" l="1"/>
  <c r="B1258" i="50"/>
  <c r="E143" i="36" a="1"/>
  <c r="D469" i="7"/>
  <c r="E469" i="7" s="1"/>
  <c r="F469" i="7" s="1"/>
  <c r="G469" i="7" s="1"/>
  <c r="A1260" i="50" l="1"/>
  <c r="B1259" i="50"/>
  <c r="F143" i="36"/>
  <c r="E143" i="36"/>
  <c r="G143" i="36"/>
  <c r="H469" i="7"/>
  <c r="C470" i="7" s="1"/>
  <c r="A1261" i="50" l="1"/>
  <c r="B1260" i="50"/>
  <c r="H143" i="36" a="1"/>
  <c r="D470" i="7"/>
  <c r="A1262" i="50" l="1"/>
  <c r="B1261" i="50"/>
  <c r="I143" i="36"/>
  <c r="H143" i="36"/>
  <c r="J143" i="36"/>
  <c r="E470" i="7"/>
  <c r="F470" i="7" s="1"/>
  <c r="G470" i="7" s="1"/>
  <c r="A1263" i="50" l="1"/>
  <c r="B1262" i="50"/>
  <c r="K143" i="36" a="1"/>
  <c r="H470" i="7"/>
  <c r="C471" i="7" s="1"/>
  <c r="A1264" i="50" l="1"/>
  <c r="B1263" i="50"/>
  <c r="L143" i="36"/>
  <c r="K143" i="36"/>
  <c r="M143" i="36"/>
  <c r="D471" i="7"/>
  <c r="E471" i="7" s="1"/>
  <c r="F471" i="7" s="1"/>
  <c r="G471" i="7" s="1"/>
  <c r="A1265" i="50" l="1"/>
  <c r="B1264" i="50"/>
  <c r="N143" i="36" a="1"/>
  <c r="H471" i="7"/>
  <c r="C472" i="7" s="1"/>
  <c r="A1266" i="50" l="1"/>
  <c r="B1265" i="50"/>
  <c r="O143" i="36"/>
  <c r="N143" i="36"/>
  <c r="B144" i="36" s="1" a="1"/>
  <c r="P143" i="36"/>
  <c r="D472" i="7"/>
  <c r="E472" i="7" s="1"/>
  <c r="F472" i="7" s="1"/>
  <c r="G472" i="7" s="1"/>
  <c r="A1267" i="50" l="1"/>
  <c r="B1266" i="50"/>
  <c r="B144" i="36"/>
  <c r="C144" i="36"/>
  <c r="D144" i="36"/>
  <c r="H472" i="7"/>
  <c r="C473" i="7" s="1"/>
  <c r="A1268" i="50" l="1"/>
  <c r="B1267" i="50"/>
  <c r="E144" i="36" a="1"/>
  <c r="D473" i="7"/>
  <c r="E473" i="7" s="1"/>
  <c r="F473" i="7" s="1"/>
  <c r="G473" i="7" s="1"/>
  <c r="A1269" i="50" l="1"/>
  <c r="B1268" i="50"/>
  <c r="E144" i="36"/>
  <c r="G144" i="36"/>
  <c r="F144" i="36"/>
  <c r="H473" i="7"/>
  <c r="C474" i="7" s="1"/>
  <c r="A1270" i="50" l="1"/>
  <c r="B1269" i="50"/>
  <c r="H144" i="36" a="1"/>
  <c r="D474" i="7"/>
  <c r="E474" i="7"/>
  <c r="A1271" i="50" l="1"/>
  <c r="B1270" i="50"/>
  <c r="H144" i="36"/>
  <c r="J144" i="36"/>
  <c r="I144" i="36"/>
  <c r="F474" i="7"/>
  <c r="G474" i="7" s="1"/>
  <c r="A1272" i="50" l="1"/>
  <c r="B1271" i="50"/>
  <c r="K144" i="36" a="1"/>
  <c r="H474" i="7"/>
  <c r="C475" i="7" s="1"/>
  <c r="A1273" i="50" l="1"/>
  <c r="B1272" i="50"/>
  <c r="K144" i="36"/>
  <c r="M144" i="36"/>
  <c r="L144" i="36"/>
  <c r="D475" i="7"/>
  <c r="E475" i="7" s="1"/>
  <c r="F475" i="7" s="1"/>
  <c r="G475" i="7" s="1"/>
  <c r="A1274" i="50" l="1"/>
  <c r="B1273" i="50"/>
  <c r="N144" i="36" a="1"/>
  <c r="H475" i="7"/>
  <c r="C476" i="7" s="1"/>
  <c r="A1275" i="50" l="1"/>
  <c r="B1274" i="50"/>
  <c r="N144" i="36"/>
  <c r="B145" i="36" s="1" a="1"/>
  <c r="O144" i="36"/>
  <c r="P144" i="36"/>
  <c r="D476" i="7"/>
  <c r="A1276" i="50" l="1"/>
  <c r="B1275" i="50"/>
  <c r="D145" i="36"/>
  <c r="C145" i="36"/>
  <c r="B145" i="36"/>
  <c r="E476" i="7"/>
  <c r="F476" i="7" s="1"/>
  <c r="G476" i="7" s="1"/>
  <c r="A1277" i="50" l="1"/>
  <c r="B1276" i="50"/>
  <c r="E145" i="36" a="1"/>
  <c r="H476" i="7"/>
  <c r="C477" i="7" s="1"/>
  <c r="A1278" i="50" l="1"/>
  <c r="B1277" i="50"/>
  <c r="G145" i="36"/>
  <c r="E145" i="36"/>
  <c r="F145" i="36"/>
  <c r="D477" i="7"/>
  <c r="A1279" i="50" l="1"/>
  <c r="B1278" i="50"/>
  <c r="H145" i="36" a="1"/>
  <c r="E477" i="7"/>
  <c r="F477" i="7" s="1"/>
  <c r="G477" i="7" s="1"/>
  <c r="A1280" i="50" l="1"/>
  <c r="B1279" i="50"/>
  <c r="J145" i="36"/>
  <c r="I145" i="36"/>
  <c r="H145" i="36"/>
  <c r="H477" i="7"/>
  <c r="C478" i="7" s="1"/>
  <c r="A1281" i="50" l="1"/>
  <c r="B1280" i="50"/>
  <c r="K145" i="36" a="1"/>
  <c r="D478" i="7"/>
  <c r="A1282" i="50" l="1"/>
  <c r="B1281" i="50"/>
  <c r="M145" i="36"/>
  <c r="K145" i="36"/>
  <c r="L145" i="36"/>
  <c r="E478" i="7"/>
  <c r="F478" i="7" s="1"/>
  <c r="G478" i="7" s="1"/>
  <c r="A1283" i="50" l="1"/>
  <c r="B1282" i="50"/>
  <c r="N145" i="36" a="1"/>
  <c r="H478" i="7"/>
  <c r="C479" i="7" s="1"/>
  <c r="A1284" i="50" l="1"/>
  <c r="B1283" i="50"/>
  <c r="P145" i="36"/>
  <c r="O145" i="36"/>
  <c r="N145" i="36"/>
  <c r="B146" i="36" s="1" a="1"/>
  <c r="D479" i="7"/>
  <c r="E479" i="7" s="1"/>
  <c r="F479" i="7" s="1"/>
  <c r="G479" i="7" s="1"/>
  <c r="A1285" i="50" l="1"/>
  <c r="B1284" i="50"/>
  <c r="D146" i="36"/>
  <c r="C146" i="36"/>
  <c r="B146" i="36"/>
  <c r="H479" i="7"/>
  <c r="C480" i="7" s="1"/>
  <c r="A1286" i="50" l="1"/>
  <c r="B1285" i="50"/>
  <c r="E146" i="36" a="1"/>
  <c r="D480" i="7"/>
  <c r="A1287" i="50" l="1"/>
  <c r="B1286" i="50"/>
  <c r="G146" i="36"/>
  <c r="F146" i="36"/>
  <c r="E146" i="36"/>
  <c r="E480" i="7"/>
  <c r="F480" i="7" s="1"/>
  <c r="G480" i="7" s="1"/>
  <c r="A1288" i="50" l="1"/>
  <c r="B1287" i="50"/>
  <c r="H146" i="36" a="1"/>
  <c r="H480" i="7"/>
  <c r="C481" i="7" s="1"/>
  <c r="A1289" i="50" l="1"/>
  <c r="B1288" i="50"/>
  <c r="J146" i="36"/>
  <c r="I146" i="36"/>
  <c r="H146" i="36"/>
  <c r="D481" i="7"/>
  <c r="A1290" i="50" l="1"/>
  <c r="B1289" i="50"/>
  <c r="K146" i="36" a="1"/>
  <c r="E481" i="7"/>
  <c r="F481" i="7" s="1"/>
  <c r="G481" i="7" s="1"/>
  <c r="A1291" i="50" l="1"/>
  <c r="B1290" i="50"/>
  <c r="M146" i="36"/>
  <c r="L146" i="36"/>
  <c r="K146" i="36"/>
  <c r="H481" i="7"/>
  <c r="C482" i="7" s="1"/>
  <c r="A1292" i="50" l="1"/>
  <c r="B1291" i="50"/>
  <c r="N146" i="36" a="1"/>
  <c r="D482" i="7"/>
  <c r="E482" i="7"/>
  <c r="A1293" i="50" l="1"/>
  <c r="B1292" i="50"/>
  <c r="P146" i="36"/>
  <c r="O146" i="36"/>
  <c r="N146" i="36"/>
  <c r="B147" i="36" s="1" a="1"/>
  <c r="F482" i="7"/>
  <c r="G482" i="7" s="1"/>
  <c r="H482" i="7" s="1"/>
  <c r="C483" i="7" s="1"/>
  <c r="A1294" i="50" l="1"/>
  <c r="B1293" i="50"/>
  <c r="C147" i="36"/>
  <c r="B147" i="36"/>
  <c r="D147" i="36"/>
  <c r="D483" i="7"/>
  <c r="A1295" i="50" l="1"/>
  <c r="B1294" i="50"/>
  <c r="E147" i="36" a="1"/>
  <c r="E483" i="7"/>
  <c r="F483" i="7" s="1"/>
  <c r="G483" i="7" s="1"/>
  <c r="A1296" i="50" l="1"/>
  <c r="B1295" i="50"/>
  <c r="F147" i="36"/>
  <c r="E147" i="36"/>
  <c r="G147" i="36"/>
  <c r="H483" i="7"/>
  <c r="C484" i="7" s="1"/>
  <c r="A1297" i="50" l="1"/>
  <c r="B1296" i="50"/>
  <c r="H147" i="36" a="1"/>
  <c r="D484" i="7"/>
  <c r="A1298" i="50" l="1"/>
  <c r="B1297" i="50"/>
  <c r="I147" i="36"/>
  <c r="H147" i="36"/>
  <c r="J147" i="36"/>
  <c r="E484" i="7"/>
  <c r="F484" i="7" s="1"/>
  <c r="G484" i="7" s="1"/>
  <c r="A1299" i="50" l="1"/>
  <c r="B1298" i="50"/>
  <c r="K147" i="36" a="1"/>
  <c r="H484" i="7"/>
  <c r="C485" i="7" s="1"/>
  <c r="A1300" i="50" l="1"/>
  <c r="B1299" i="50"/>
  <c r="L147" i="36"/>
  <c r="K147" i="36"/>
  <c r="M147" i="36"/>
  <c r="D485" i="7"/>
  <c r="A1301" i="50" l="1"/>
  <c r="B1300" i="50"/>
  <c r="N147" i="36" a="1"/>
  <c r="E485" i="7"/>
  <c r="F485" i="7" s="1"/>
  <c r="G485" i="7" s="1"/>
  <c r="A1302" i="50" l="1"/>
  <c r="B1301" i="50"/>
  <c r="O147" i="36"/>
  <c r="N147" i="36"/>
  <c r="B148" i="36" s="1" a="1"/>
  <c r="P147" i="36"/>
  <c r="H485" i="7"/>
  <c r="C486" i="7" s="1"/>
  <c r="A1303" i="50" l="1"/>
  <c r="B1302" i="50"/>
  <c r="B148" i="36"/>
  <c r="D148" i="36"/>
  <c r="C148" i="36"/>
  <c r="D486" i="7"/>
  <c r="E486" i="7" s="1"/>
  <c r="F486" i="7" s="1"/>
  <c r="G486" i="7" s="1"/>
  <c r="A1304" i="50" l="1"/>
  <c r="B1303" i="50"/>
  <c r="E148" i="36" a="1"/>
  <c r="H486" i="7"/>
  <c r="C487" i="7" s="1"/>
  <c r="A1305" i="50" l="1"/>
  <c r="B1304" i="50"/>
  <c r="E148" i="36"/>
  <c r="F148" i="36"/>
  <c r="G148" i="36"/>
  <c r="D487" i="7"/>
  <c r="E487" i="7"/>
  <c r="A1306" i="50" l="1"/>
  <c r="B1305" i="50"/>
  <c r="H148" i="36" a="1"/>
  <c r="F487" i="7"/>
  <c r="G487" i="7" s="1"/>
  <c r="A1307" i="50" l="1"/>
  <c r="B1306" i="50"/>
  <c r="H148" i="36"/>
  <c r="J148" i="36"/>
  <c r="I148" i="36"/>
  <c r="H487" i="7"/>
  <c r="C488" i="7" s="1"/>
  <c r="A1308" i="50" l="1"/>
  <c r="B1307" i="50"/>
  <c r="K148" i="36" a="1"/>
  <c r="D488" i="7"/>
  <c r="E488" i="7" s="1"/>
  <c r="F488" i="7" s="1"/>
  <c r="G488" i="7" s="1"/>
  <c r="A1309" i="50" l="1"/>
  <c r="B1308" i="50"/>
  <c r="K148" i="36"/>
  <c r="L148" i="36"/>
  <c r="M148" i="36"/>
  <c r="H488" i="7"/>
  <c r="C489" i="7" s="1"/>
  <c r="A1310" i="50" l="1"/>
  <c r="B1309" i="50"/>
  <c r="N148" i="36" a="1"/>
  <c r="D489" i="7"/>
  <c r="E489" i="7" s="1"/>
  <c r="F489" i="7" s="1"/>
  <c r="G489" i="7" s="1"/>
  <c r="A1311" i="50" l="1"/>
  <c r="B1310" i="50"/>
  <c r="N148" i="36"/>
  <c r="B149" i="36" s="1" a="1"/>
  <c r="P148" i="36"/>
  <c r="O148" i="36"/>
  <c r="H489" i="7"/>
  <c r="C490" i="7" s="1"/>
  <c r="A1312" i="50" l="1"/>
  <c r="B1311" i="50"/>
  <c r="D149" i="36"/>
  <c r="C149" i="36"/>
  <c r="B149" i="36"/>
  <c r="D490" i="7"/>
  <c r="E490" i="7"/>
  <c r="A1313" i="50" l="1"/>
  <c r="B1312" i="50"/>
  <c r="E149" i="36" a="1"/>
  <c r="F490" i="7"/>
  <c r="G490" i="7" s="1"/>
  <c r="H490" i="7" s="1"/>
  <c r="C491" i="7" s="1"/>
  <c r="A1314" i="50" l="1"/>
  <c r="B1313" i="50"/>
  <c r="G149" i="36"/>
  <c r="F149" i="36"/>
  <c r="E149" i="36"/>
  <c r="D491" i="7"/>
  <c r="E491" i="7" s="1"/>
  <c r="F491" i="7" s="1"/>
  <c r="G491" i="7" s="1"/>
  <c r="A1315" i="50" l="1"/>
  <c r="B1314" i="50"/>
  <c r="H149" i="36" a="1"/>
  <c r="H491" i="7"/>
  <c r="C492" i="7" s="1"/>
  <c r="A1316" i="50" l="1"/>
  <c r="B1315" i="50"/>
  <c r="J149" i="36"/>
  <c r="H149" i="36"/>
  <c r="I149" i="36"/>
  <c r="D492" i="7"/>
  <c r="E492" i="7"/>
  <c r="A1317" i="50" l="1"/>
  <c r="B1316" i="50"/>
  <c r="K149" i="36" a="1"/>
  <c r="H492" i="7"/>
  <c r="C493" i="7" s="1"/>
  <c r="F492" i="7"/>
  <c r="G492" i="7" s="1"/>
  <c r="A1318" i="50" l="1"/>
  <c r="B1317" i="50"/>
  <c r="M149" i="36"/>
  <c r="L149" i="36"/>
  <c r="K149" i="36"/>
  <c r="D493" i="7"/>
  <c r="A1319" i="50" l="1"/>
  <c r="B1318" i="50"/>
  <c r="N149" i="36" a="1"/>
  <c r="E493" i="7"/>
  <c r="F493" i="7" s="1"/>
  <c r="G493" i="7" s="1"/>
  <c r="A1320" i="50" l="1"/>
  <c r="B1319" i="50"/>
  <c r="P149" i="36"/>
  <c r="N149" i="36"/>
  <c r="B150" i="36" s="1" a="1"/>
  <c r="O149" i="36"/>
  <c r="H493" i="7"/>
  <c r="C494" i="7" s="1"/>
  <c r="A1321" i="50" l="1"/>
  <c r="B1320" i="50"/>
  <c r="D150" i="36"/>
  <c r="C150" i="36"/>
  <c r="B150" i="36"/>
  <c r="D494" i="7"/>
  <c r="A1322" i="50" l="1"/>
  <c r="B1321" i="50"/>
  <c r="E150" i="36" a="1"/>
  <c r="E494" i="7"/>
  <c r="F494" i="7" s="1"/>
  <c r="G494" i="7" s="1"/>
  <c r="A1323" i="50" l="1"/>
  <c r="B1322" i="50"/>
  <c r="G150" i="36"/>
  <c r="F150" i="36"/>
  <c r="E150" i="36"/>
  <c r="H494" i="7"/>
  <c r="C495" i="7" s="1"/>
  <c r="A1324" i="50" l="1"/>
  <c r="B1323" i="50"/>
  <c r="H150" i="36" a="1"/>
  <c r="D495" i="7"/>
  <c r="E495" i="7"/>
  <c r="F495" i="7" s="1"/>
  <c r="G495" i="7" s="1"/>
  <c r="A1325" i="50" l="1"/>
  <c r="B1324" i="50"/>
  <c r="J150" i="36"/>
  <c r="I150" i="36"/>
  <c r="H150" i="36"/>
  <c r="H495" i="7"/>
  <c r="C496" i="7" s="1"/>
  <c r="A1326" i="50" l="1"/>
  <c r="B1325" i="50"/>
  <c r="K150" i="36" a="1"/>
  <c r="D496" i="7"/>
  <c r="E496" i="7" s="1"/>
  <c r="A1327" i="50" l="1"/>
  <c r="B1326" i="50"/>
  <c r="M150" i="36"/>
  <c r="L150" i="36"/>
  <c r="K150" i="36"/>
  <c r="F496" i="7"/>
  <c r="G496" i="7" s="1"/>
  <c r="H496" i="7" s="1"/>
  <c r="C497" i="7" s="1"/>
  <c r="A1328" i="50" l="1"/>
  <c r="B1327" i="50"/>
  <c r="N150" i="36" a="1"/>
  <c r="D497" i="7"/>
  <c r="E497" i="7" s="1"/>
  <c r="F497" i="7" s="1"/>
  <c r="G497" i="7" s="1"/>
  <c r="A1329" i="50" l="1"/>
  <c r="B1328" i="50"/>
  <c r="P150" i="36"/>
  <c r="O150" i="36"/>
  <c r="N150" i="36"/>
  <c r="B151" i="36" s="1" a="1"/>
  <c r="H497" i="7"/>
  <c r="C498" i="7" s="1"/>
  <c r="A1330" i="50" l="1"/>
  <c r="B1329" i="50"/>
  <c r="C151" i="36"/>
  <c r="B151" i="36"/>
  <c r="D151" i="36"/>
  <c r="D498" i="7"/>
  <c r="E498" i="7"/>
  <c r="A1331" i="50" l="1"/>
  <c r="B1330" i="50"/>
  <c r="E151" i="36" a="1"/>
  <c r="H498" i="7"/>
  <c r="C499" i="7" s="1"/>
  <c r="F498" i="7"/>
  <c r="G498" i="7" s="1"/>
  <c r="A1332" i="50" l="1"/>
  <c r="B1331" i="50"/>
  <c r="F151" i="36"/>
  <c r="E151" i="36"/>
  <c r="G151" i="36"/>
  <c r="D499" i="7"/>
  <c r="E499" i="7" s="1"/>
  <c r="F499" i="7" s="1"/>
  <c r="G499" i="7" s="1"/>
  <c r="A1333" i="50" l="1"/>
  <c r="B1332" i="50"/>
  <c r="H151" i="36" a="1"/>
  <c r="H499" i="7"/>
  <c r="C500" i="7" s="1"/>
  <c r="A1334" i="50" l="1"/>
  <c r="B1333" i="50"/>
  <c r="I151" i="36"/>
  <c r="H151" i="36"/>
  <c r="J151" i="36"/>
  <c r="D500" i="7"/>
  <c r="E500" i="7" s="1"/>
  <c r="F500" i="7" s="1"/>
  <c r="G500" i="7" s="1"/>
  <c r="A1335" i="50" l="1"/>
  <c r="B1334" i="50"/>
  <c r="K151" i="36" a="1"/>
  <c r="H500" i="7"/>
  <c r="C501" i="7" s="1"/>
  <c r="A1336" i="50" l="1"/>
  <c r="B1335" i="50"/>
  <c r="L151" i="36"/>
  <c r="K151" i="36"/>
  <c r="M151" i="36"/>
  <c r="D501" i="7"/>
  <c r="E501" i="7" s="1"/>
  <c r="F501" i="7" s="1"/>
  <c r="G501" i="7" s="1"/>
  <c r="A1337" i="50" l="1"/>
  <c r="B1336" i="50"/>
  <c r="N151" i="36" a="1"/>
  <c r="H501" i="7"/>
  <c r="C502" i="7" s="1"/>
  <c r="A1338" i="50" l="1"/>
  <c r="B1337" i="50"/>
  <c r="O151" i="36"/>
  <c r="N151" i="36"/>
  <c r="B152" i="36" s="1" a="1"/>
  <c r="P151" i="36"/>
  <c r="D502" i="7"/>
  <c r="A1339" i="50" l="1"/>
  <c r="B1338" i="50"/>
  <c r="B152" i="36"/>
  <c r="D152" i="36"/>
  <c r="C152" i="36"/>
  <c r="E502" i="7"/>
  <c r="F502" i="7" s="1"/>
  <c r="G502" i="7" s="1"/>
  <c r="A1340" i="50" l="1"/>
  <c r="B1339" i="50"/>
  <c r="E152" i="36" a="1"/>
  <c r="H502" i="7"/>
  <c r="C503" i="7" s="1"/>
  <c r="A1341" i="50" l="1"/>
  <c r="B1340" i="50"/>
  <c r="E152" i="36"/>
  <c r="G152" i="36"/>
  <c r="F152" i="36"/>
  <c r="D503" i="7"/>
  <c r="E503" i="7" s="1"/>
  <c r="F503" i="7" s="1"/>
  <c r="G503" i="7" s="1"/>
  <c r="A1342" i="50" l="1"/>
  <c r="B1341" i="50"/>
  <c r="H152" i="36" a="1"/>
  <c r="H503" i="7"/>
  <c r="C504" i="7" s="1"/>
  <c r="A1343" i="50" l="1"/>
  <c r="B1342" i="50"/>
  <c r="H152" i="36"/>
  <c r="I152" i="36"/>
  <c r="J152" i="36"/>
  <c r="D504" i="7"/>
  <c r="A1344" i="50" l="1"/>
  <c r="B1343" i="50"/>
  <c r="K152" i="36" a="1"/>
  <c r="E504" i="7"/>
  <c r="F504" i="7" s="1"/>
  <c r="G504" i="7" s="1"/>
  <c r="A1345" i="50" l="1"/>
  <c r="B1344" i="50"/>
  <c r="K152" i="36"/>
  <c r="M152" i="36"/>
  <c r="L152" i="36"/>
  <c r="H504" i="7"/>
  <c r="C505" i="7" s="1"/>
  <c r="A1346" i="50" l="1"/>
  <c r="B1345" i="50"/>
  <c r="N152" i="36" a="1"/>
  <c r="D505" i="7"/>
  <c r="E505" i="7" s="1"/>
  <c r="F505" i="7" s="1"/>
  <c r="G505" i="7" s="1"/>
  <c r="A1347" i="50" l="1"/>
  <c r="B1346" i="50"/>
  <c r="N152" i="36"/>
  <c r="B153" i="36" s="1" a="1"/>
  <c r="O152" i="36"/>
  <c r="P152" i="36"/>
  <c r="H505" i="7"/>
  <c r="C506" i="7" s="1"/>
  <c r="A1348" i="50" l="1"/>
  <c r="B1347" i="50"/>
  <c r="D153" i="36"/>
  <c r="C153" i="36"/>
  <c r="B153" i="36"/>
  <c r="D506" i="7"/>
  <c r="E506" i="7"/>
  <c r="A1349" i="50" l="1"/>
  <c r="B1348" i="50"/>
  <c r="E153" i="36" a="1"/>
  <c r="F506" i="7"/>
  <c r="G506" i="7" s="1"/>
  <c r="A1350" i="50" l="1"/>
  <c r="B1349" i="50"/>
  <c r="G153" i="36"/>
  <c r="E153" i="36"/>
  <c r="F153" i="36"/>
  <c r="H506" i="7"/>
  <c r="C507" i="7" s="1"/>
  <c r="A1351" i="50" l="1"/>
  <c r="B1350" i="50"/>
  <c r="H153" i="36" a="1"/>
  <c r="D507" i="7"/>
  <c r="E507" i="7" s="1"/>
  <c r="F507" i="7" s="1"/>
  <c r="G507" i="7" s="1"/>
  <c r="A1352" i="50" l="1"/>
  <c r="B1351" i="50"/>
  <c r="J153" i="36"/>
  <c r="I153" i="36"/>
  <c r="H153" i="36"/>
  <c r="H507" i="7"/>
  <c r="C508" i="7" s="1"/>
  <c r="A1353" i="50" l="1"/>
  <c r="B1352" i="50"/>
  <c r="K153" i="36" a="1"/>
  <c r="D508" i="7"/>
  <c r="A1354" i="50" l="1"/>
  <c r="B1353" i="50"/>
  <c r="M153" i="36"/>
  <c r="L153" i="36"/>
  <c r="K153" i="36"/>
  <c r="E508" i="7"/>
  <c r="F508" i="7" s="1"/>
  <c r="G508" i="7" s="1"/>
  <c r="A1355" i="50" l="1"/>
  <c r="B1354" i="50"/>
  <c r="N153" i="36" a="1"/>
  <c r="H508" i="7"/>
  <c r="C509" i="7" s="1"/>
  <c r="A1356" i="50" l="1"/>
  <c r="B1355" i="50"/>
  <c r="P153" i="36"/>
  <c r="O153" i="36"/>
  <c r="N153" i="36"/>
  <c r="B154" i="36" s="1" a="1"/>
  <c r="D509" i="7"/>
  <c r="E509" i="7" s="1"/>
  <c r="F509" i="7" s="1"/>
  <c r="G509" i="7" s="1"/>
  <c r="A1357" i="50" l="1"/>
  <c r="B1356" i="50"/>
  <c r="D154" i="36"/>
  <c r="C154" i="36"/>
  <c r="B154" i="36"/>
  <c r="H509" i="7"/>
  <c r="C510" i="7" s="1"/>
  <c r="A1358" i="50" l="1"/>
  <c r="B1357" i="50"/>
  <c r="E154" i="36" a="1"/>
  <c r="D510" i="7"/>
  <c r="A1359" i="50" l="1"/>
  <c r="B1358" i="50"/>
  <c r="G154" i="36"/>
  <c r="F154" i="36"/>
  <c r="E154" i="36"/>
  <c r="E510" i="7"/>
  <c r="F510" i="7" s="1"/>
  <c r="G510" i="7" s="1"/>
  <c r="A1360" i="50" l="1"/>
  <c r="B1359" i="50"/>
  <c r="H154" i="36" a="1"/>
  <c r="H510" i="7"/>
  <c r="C511" i="7" s="1"/>
  <c r="A1361" i="50" l="1"/>
  <c r="B1360" i="50"/>
  <c r="J154" i="36"/>
  <c r="I154" i="36"/>
  <c r="H154" i="36"/>
  <c r="D511" i="7"/>
  <c r="E511" i="7" s="1"/>
  <c r="F511" i="7" s="1"/>
  <c r="G511" i="7" s="1"/>
  <c r="A1362" i="50" l="1"/>
  <c r="B1361" i="50"/>
  <c r="K154" i="36" a="1"/>
  <c r="H511" i="7"/>
  <c r="C512" i="7" s="1"/>
  <c r="A1363" i="50" l="1"/>
  <c r="B1362" i="50"/>
  <c r="M154" i="36"/>
  <c r="L154" i="36"/>
  <c r="K154" i="36"/>
  <c r="D512" i="7"/>
  <c r="A1364" i="50" l="1"/>
  <c r="B1363" i="50"/>
  <c r="N154" i="36" a="1"/>
  <c r="E512" i="7"/>
  <c r="F512" i="7" s="1"/>
  <c r="G512" i="7" s="1"/>
  <c r="A1365" i="50" l="1"/>
  <c r="B1364" i="50"/>
  <c r="P154" i="36"/>
  <c r="O154" i="36"/>
  <c r="N154" i="36"/>
  <c r="B155" i="36" s="1" a="1"/>
  <c r="H512" i="7"/>
  <c r="A1366" i="50" l="1"/>
  <c r="B1365" i="50"/>
  <c r="C155" i="36"/>
  <c r="B155" i="36"/>
  <c r="D155" i="36"/>
  <c r="A1367" i="50" l="1"/>
  <c r="B1366" i="50"/>
  <c r="E155" i="36" a="1"/>
  <c r="A1368" i="50" l="1"/>
  <c r="B1367" i="50"/>
  <c r="F155" i="36"/>
  <c r="E155" i="36"/>
  <c r="G155" i="36"/>
  <c r="A1369" i="50" l="1"/>
  <c r="B1368" i="50"/>
  <c r="H155" i="36" a="1"/>
  <c r="A1370" i="50" l="1"/>
  <c r="B1369" i="50"/>
  <c r="I155" i="36"/>
  <c r="H155" i="36"/>
  <c r="J155" i="36"/>
  <c r="A1371" i="50" l="1"/>
  <c r="B1370" i="50"/>
  <c r="K155" i="36" a="1"/>
  <c r="A1372" i="50" l="1"/>
  <c r="B1371" i="50"/>
  <c r="L155" i="36"/>
  <c r="K155" i="36"/>
  <c r="M155" i="36"/>
  <c r="A1373" i="50" l="1"/>
  <c r="B1372" i="50"/>
  <c r="N155" i="36" a="1"/>
  <c r="A1374" i="50" l="1"/>
  <c r="B1373" i="50"/>
  <c r="O155" i="36"/>
  <c r="N155" i="36"/>
  <c r="B156" i="36" s="1" a="1"/>
  <c r="P155" i="36"/>
  <c r="A1375" i="50" l="1"/>
  <c r="B1374" i="50"/>
  <c r="B156" i="36"/>
  <c r="D156" i="36"/>
  <c r="C156" i="36"/>
  <c r="A1376" i="50" l="1"/>
  <c r="B1375" i="50"/>
  <c r="E156" i="36" a="1"/>
  <c r="A1377" i="50" l="1"/>
  <c r="B1376" i="50"/>
  <c r="E156" i="36"/>
  <c r="F156" i="36"/>
  <c r="G156" i="36"/>
  <c r="A1378" i="50" l="1"/>
  <c r="B1377" i="50"/>
  <c r="H156" i="36" a="1"/>
  <c r="A1379" i="50" l="1"/>
  <c r="B1378" i="50"/>
  <c r="H156" i="36"/>
  <c r="J156" i="36"/>
  <c r="I156" i="36"/>
  <c r="A1380" i="50" l="1"/>
  <c r="B1379" i="50"/>
  <c r="K156" i="36" a="1"/>
  <c r="A1381" i="50" l="1"/>
  <c r="B1380" i="50"/>
  <c r="K156" i="36"/>
  <c r="M156" i="36"/>
  <c r="L156" i="36"/>
  <c r="A1382" i="50" l="1"/>
  <c r="B1381" i="50"/>
  <c r="N156" i="36" a="1"/>
  <c r="A1383" i="50" l="1"/>
  <c r="B1382" i="50"/>
  <c r="N156" i="36"/>
  <c r="B157" i="36" s="1" a="1"/>
  <c r="P156" i="36"/>
  <c r="O156" i="36"/>
  <c r="A1384" i="50" l="1"/>
  <c r="B1383" i="50"/>
  <c r="D157" i="36"/>
  <c r="B157" i="36"/>
  <c r="C157" i="36"/>
  <c r="A1385" i="50" l="1"/>
  <c r="B1384" i="50"/>
  <c r="E157" i="36" a="1"/>
  <c r="A1386" i="50" l="1"/>
  <c r="B1385" i="50"/>
  <c r="G157" i="36"/>
  <c r="F157" i="36"/>
  <c r="E157" i="36"/>
  <c r="A1387" i="50" l="1"/>
  <c r="B1386" i="50"/>
  <c r="H157" i="36" a="1"/>
  <c r="A1388" i="50" l="1"/>
  <c r="B1387" i="50"/>
  <c r="J157" i="36"/>
  <c r="H157" i="36"/>
  <c r="I157" i="36"/>
  <c r="A1389" i="50" l="1"/>
  <c r="B1388" i="50"/>
  <c r="K157" i="36" a="1"/>
  <c r="A1390" i="50" l="1"/>
  <c r="B1389" i="50"/>
  <c r="M157" i="36"/>
  <c r="L157" i="36"/>
  <c r="K157" i="36"/>
  <c r="A1391" i="50" l="1"/>
  <c r="B1390" i="50"/>
  <c r="N157" i="36" a="1"/>
  <c r="A1392" i="50" l="1"/>
  <c r="B1391" i="50"/>
  <c r="P157" i="36"/>
  <c r="N157" i="36"/>
  <c r="B158" i="36" s="1" a="1"/>
  <c r="O157" i="36"/>
  <c r="A1393" i="50" l="1"/>
  <c r="B1392" i="50"/>
  <c r="D158" i="36"/>
  <c r="C158" i="36"/>
  <c r="B158" i="36"/>
  <c r="A1394" i="50" l="1"/>
  <c r="B1393" i="50"/>
  <c r="E158" i="36" a="1"/>
  <c r="A1395" i="50" l="1"/>
  <c r="B1394" i="50"/>
  <c r="G158" i="36"/>
  <c r="F158" i="36"/>
  <c r="E158" i="36"/>
  <c r="A1396" i="50" l="1"/>
  <c r="B1395" i="50"/>
  <c r="H158" i="36" a="1"/>
  <c r="A1397" i="50" l="1"/>
  <c r="B1396" i="50"/>
  <c r="J158" i="36"/>
  <c r="I158" i="36"/>
  <c r="H158" i="36"/>
  <c r="A1398" i="50" l="1"/>
  <c r="B1397" i="50"/>
  <c r="K158" i="36" a="1"/>
  <c r="A1399" i="50" l="1"/>
  <c r="B1398" i="50"/>
  <c r="M158" i="36"/>
  <c r="L158" i="36"/>
  <c r="K158" i="36"/>
  <c r="A1400" i="50" l="1"/>
  <c r="B1399" i="50"/>
  <c r="N158" i="36" a="1"/>
  <c r="A1401" i="50" l="1"/>
  <c r="B1400" i="50"/>
  <c r="P158" i="36"/>
  <c r="O158" i="36"/>
  <c r="N158" i="36"/>
  <c r="B159" i="36" s="1" a="1"/>
  <c r="A1402" i="50" l="1"/>
  <c r="B1401" i="50"/>
  <c r="C159" i="36"/>
  <c r="B159" i="36"/>
  <c r="D159" i="36"/>
  <c r="A1403" i="50" l="1"/>
  <c r="B1402" i="50"/>
  <c r="E159" i="36" a="1"/>
  <c r="A1404" i="50" l="1"/>
  <c r="B1403" i="50"/>
  <c r="F159" i="36"/>
  <c r="E159" i="36"/>
  <c r="G159" i="36"/>
  <c r="A1405" i="50" l="1"/>
  <c r="B1404" i="50"/>
  <c r="H159" i="36" a="1"/>
  <c r="A1406" i="50" l="1"/>
  <c r="B1405" i="50"/>
  <c r="I159" i="36"/>
  <c r="H159" i="36"/>
  <c r="J159" i="36"/>
  <c r="A1407" i="50" l="1"/>
  <c r="B1406" i="50"/>
  <c r="K159" i="36" a="1"/>
  <c r="A1408" i="50" l="1"/>
  <c r="B1407" i="50"/>
  <c r="L159" i="36"/>
  <c r="K159" i="36"/>
  <c r="M159" i="36"/>
  <c r="A1409" i="50" l="1"/>
  <c r="B1408" i="50"/>
  <c r="N159" i="36" a="1"/>
  <c r="A1410" i="50" l="1"/>
  <c r="B1409" i="50"/>
  <c r="O159" i="36"/>
  <c r="N159" i="36"/>
  <c r="B160" i="36" s="1" a="1"/>
  <c r="P159" i="36"/>
  <c r="A1411" i="50" l="1"/>
  <c r="B1410" i="50"/>
  <c r="B160" i="36"/>
  <c r="C160" i="36"/>
  <c r="D160" i="36"/>
  <c r="A1412" i="50" l="1"/>
  <c r="B1411" i="50"/>
  <c r="E160" i="36" a="1"/>
  <c r="A1413" i="50" l="1"/>
  <c r="B1412" i="50"/>
  <c r="E160" i="36"/>
  <c r="G160" i="36"/>
  <c r="F160" i="36"/>
  <c r="A1414" i="50" l="1"/>
  <c r="B1413" i="50"/>
  <c r="H160" i="36" a="1"/>
  <c r="A1415" i="50" l="1"/>
  <c r="B1414" i="50"/>
  <c r="H160" i="36"/>
  <c r="I160" i="36"/>
  <c r="J160" i="36"/>
  <c r="A1416" i="50" l="1"/>
  <c r="B1415" i="50"/>
  <c r="K160" i="36" a="1"/>
  <c r="A1417" i="50" l="1"/>
  <c r="B1416" i="50"/>
  <c r="K160" i="36"/>
  <c r="M160" i="36"/>
  <c r="L160" i="36"/>
  <c r="A1418" i="50" l="1"/>
  <c r="B1417" i="50"/>
  <c r="N160" i="36" a="1"/>
  <c r="A1419" i="50" l="1"/>
  <c r="B1418" i="50"/>
  <c r="N160" i="36"/>
  <c r="B161" i="36" s="1" a="1"/>
  <c r="O160" i="36"/>
  <c r="P160" i="36"/>
  <c r="A1420" i="50" l="1"/>
  <c r="B1419" i="50"/>
  <c r="D161" i="36"/>
  <c r="C161" i="36"/>
  <c r="B161" i="36"/>
  <c r="A1421" i="50" l="1"/>
  <c r="B1420" i="50"/>
  <c r="E161" i="36" a="1"/>
  <c r="A1422" i="50" l="1"/>
  <c r="B1421" i="50"/>
  <c r="G161" i="36"/>
  <c r="F161" i="36"/>
  <c r="E161" i="36"/>
  <c r="A1423" i="50" l="1"/>
  <c r="B1422" i="50"/>
  <c r="H161" i="36" a="1"/>
  <c r="A1424" i="50" l="1"/>
  <c r="B1423" i="50"/>
  <c r="J161" i="36"/>
  <c r="I161" i="36"/>
  <c r="H161" i="36"/>
  <c r="A1425" i="50" l="1"/>
  <c r="B1424" i="50"/>
  <c r="K161" i="36" a="1"/>
  <c r="A1426" i="50" l="1"/>
  <c r="B1425" i="50"/>
  <c r="M161" i="36"/>
  <c r="K161" i="36"/>
  <c r="L161" i="36"/>
  <c r="A1427" i="50" l="1"/>
  <c r="B1426" i="50"/>
  <c r="N161" i="36" a="1"/>
  <c r="A1428" i="50" l="1"/>
  <c r="B1427" i="50"/>
  <c r="P161" i="36"/>
  <c r="O161" i="36"/>
  <c r="N161" i="36"/>
  <c r="B162" i="36" s="1" a="1"/>
  <c r="A1429" i="50" l="1"/>
  <c r="B1428" i="50"/>
  <c r="D162" i="36"/>
  <c r="C162" i="36"/>
  <c r="B162" i="36"/>
  <c r="A1430" i="50" l="1"/>
  <c r="B1429" i="50"/>
  <c r="E162" i="36" a="1"/>
  <c r="A1431" i="50" l="1"/>
  <c r="B1430" i="50"/>
  <c r="G162" i="36"/>
  <c r="F162" i="36"/>
  <c r="E162" i="36"/>
  <c r="A1432" i="50" l="1"/>
  <c r="B1431" i="50"/>
  <c r="H162" i="36" a="1"/>
  <c r="A1433" i="50" l="1"/>
  <c r="B1432" i="50"/>
  <c r="J162" i="36"/>
  <c r="I162" i="36"/>
  <c r="H162" i="36"/>
  <c r="A1434" i="50" l="1"/>
  <c r="B1433" i="50"/>
  <c r="K162" i="36" a="1"/>
  <c r="A1435" i="50" l="1"/>
  <c r="B1434" i="50"/>
  <c r="M162" i="36"/>
  <c r="L162" i="36"/>
  <c r="K162" i="36"/>
  <c r="A1436" i="50" l="1"/>
  <c r="B1435" i="50"/>
  <c r="N162" i="36" a="1"/>
  <c r="A1437" i="50" l="1"/>
  <c r="B1436" i="50"/>
  <c r="P162" i="36"/>
  <c r="O162" i="36"/>
  <c r="N162" i="36"/>
  <c r="B163" i="36" s="1" a="1"/>
  <c r="A1438" i="50" l="1"/>
  <c r="B1437" i="50"/>
  <c r="C163" i="36"/>
  <c r="B163" i="36"/>
  <c r="D163" i="36"/>
  <c r="A1439" i="50" l="1"/>
  <c r="B1438" i="50"/>
  <c r="E163" i="36" a="1"/>
  <c r="A1440" i="50" l="1"/>
  <c r="B1439" i="50"/>
  <c r="F163" i="36"/>
  <c r="E163" i="36"/>
  <c r="G163" i="36"/>
  <c r="A1441" i="50" l="1"/>
  <c r="B1440" i="50"/>
  <c r="H163" i="36" a="1"/>
  <c r="A1442" i="50" l="1"/>
  <c r="B1441" i="50"/>
  <c r="I163" i="36"/>
  <c r="H163" i="36"/>
  <c r="J163" i="36"/>
  <c r="A1443" i="50" l="1"/>
  <c r="B1442" i="50"/>
  <c r="K163" i="36" a="1"/>
  <c r="A1444" i="50" l="1"/>
  <c r="B1443" i="50"/>
  <c r="L163" i="36"/>
  <c r="K163" i="36"/>
  <c r="M163" i="36"/>
  <c r="A1445" i="50" l="1"/>
  <c r="B1444" i="50"/>
  <c r="N163" i="36" a="1"/>
  <c r="A1446" i="50" l="1"/>
  <c r="B1445" i="50"/>
  <c r="O163" i="36"/>
  <c r="N163" i="36"/>
  <c r="B164" i="36" s="1" a="1"/>
  <c r="P163" i="36"/>
  <c r="A1447" i="50" l="1"/>
  <c r="B1446" i="50"/>
  <c r="B164" i="36"/>
  <c r="D164" i="36"/>
  <c r="C164" i="36"/>
  <c r="A1448" i="50" l="1"/>
  <c r="B1447" i="50"/>
  <c r="E164" i="36" a="1"/>
  <c r="A1449" i="50" l="1"/>
  <c r="B1448" i="50"/>
  <c r="E164" i="36"/>
  <c r="G164" i="36"/>
  <c r="F164" i="36"/>
  <c r="A1450" i="50" l="1"/>
  <c r="B1449" i="50"/>
  <c r="H164" i="36" a="1"/>
  <c r="A1451" i="50" l="1"/>
  <c r="B1450" i="50"/>
  <c r="H164" i="36"/>
  <c r="J164" i="36"/>
  <c r="I164" i="36"/>
  <c r="A1452" i="50" l="1"/>
  <c r="B1451" i="50"/>
  <c r="K164" i="36" a="1"/>
  <c r="A1453" i="50" l="1"/>
  <c r="B1452" i="50"/>
  <c r="K164" i="36"/>
  <c r="L164" i="36"/>
  <c r="M164" i="36"/>
  <c r="A1454" i="50" l="1"/>
  <c r="B1453" i="50"/>
  <c r="N164" i="36" a="1"/>
  <c r="A1455" i="50" l="1"/>
  <c r="B1454" i="50"/>
  <c r="N164" i="36"/>
  <c r="B165" i="36" s="1" a="1"/>
  <c r="P164" i="36"/>
  <c r="O164" i="36"/>
  <c r="A1456" i="50" l="1"/>
  <c r="B1455" i="50"/>
  <c r="D165" i="36"/>
  <c r="B165" i="36"/>
  <c r="C165" i="36"/>
  <c r="A1457" i="50" l="1"/>
  <c r="B1456" i="50"/>
  <c r="E165" i="36" a="1"/>
  <c r="A1458" i="50" l="1"/>
  <c r="B1457" i="50"/>
  <c r="G165" i="36"/>
  <c r="F165" i="36"/>
  <c r="E165" i="36"/>
  <c r="A1459" i="50" l="1"/>
  <c r="B1458" i="50"/>
  <c r="H165" i="36" a="1"/>
  <c r="A1460" i="50" l="1"/>
  <c r="B1459" i="50"/>
  <c r="J165" i="36"/>
  <c r="H165" i="36"/>
  <c r="I165" i="36"/>
  <c r="A1461" i="50" l="1"/>
  <c r="B1460" i="50"/>
  <c r="K165" i="36" a="1"/>
  <c r="A1462" i="50" l="1"/>
  <c r="B1461" i="50"/>
  <c r="M165" i="36"/>
  <c r="L165" i="36"/>
  <c r="K165" i="36"/>
  <c r="A1463" i="50" l="1"/>
  <c r="B1462" i="50"/>
  <c r="N165" i="36" a="1"/>
  <c r="A1464" i="50" l="1"/>
  <c r="B1463" i="50"/>
  <c r="P165" i="36"/>
  <c r="O165" i="36"/>
  <c r="N165" i="36"/>
  <c r="B166" i="36" s="1" a="1"/>
  <c r="A1465" i="50" l="1"/>
  <c r="B1464" i="50"/>
  <c r="D166" i="36"/>
  <c r="C166" i="36"/>
  <c r="B166" i="36"/>
  <c r="A1466" i="50" l="1"/>
  <c r="B1465" i="50"/>
  <c r="E166" i="36" a="1"/>
  <c r="A1467" i="50" l="1"/>
  <c r="B1466" i="50"/>
  <c r="G166" i="36"/>
  <c r="F166" i="36"/>
  <c r="E166" i="36"/>
  <c r="A1468" i="50" l="1"/>
  <c r="B1467" i="50"/>
  <c r="H166" i="36" a="1"/>
  <c r="A1469" i="50" l="1"/>
  <c r="B1468" i="50"/>
  <c r="J166" i="36"/>
  <c r="I166" i="36"/>
  <c r="H166" i="36"/>
  <c r="A1470" i="50" l="1"/>
  <c r="B1469" i="50"/>
  <c r="K166" i="36" a="1"/>
  <c r="A1471" i="50" l="1"/>
  <c r="B1470" i="50"/>
  <c r="M166" i="36"/>
  <c r="L166" i="36"/>
  <c r="K166" i="36"/>
  <c r="A1472" i="50" l="1"/>
  <c r="B1471" i="50"/>
  <c r="N166" i="36" a="1"/>
  <c r="A1473" i="50" l="1"/>
  <c r="B1472" i="50"/>
  <c r="P166" i="36"/>
  <c r="O166" i="36"/>
  <c r="N166" i="36"/>
  <c r="B167" i="36" s="1" a="1"/>
  <c r="A1474" i="50" l="1"/>
  <c r="B1473" i="50"/>
  <c r="C167" i="36"/>
  <c r="B167" i="36"/>
  <c r="D167" i="36"/>
  <c r="A1475" i="50" l="1"/>
  <c r="B1474" i="50"/>
  <c r="E167" i="36" a="1"/>
  <c r="A1476" i="50" l="1"/>
  <c r="B1475" i="50"/>
  <c r="F167" i="36"/>
  <c r="E167" i="36"/>
  <c r="G167" i="36"/>
  <c r="A1477" i="50" l="1"/>
  <c r="B1476" i="50"/>
  <c r="H167" i="36" a="1"/>
  <c r="A1478" i="50" l="1"/>
  <c r="B1477" i="50"/>
  <c r="I167" i="36"/>
  <c r="H167" i="36"/>
  <c r="J167" i="36"/>
  <c r="A1479" i="50" l="1"/>
  <c r="B1478" i="50"/>
  <c r="K167" i="36" a="1"/>
  <c r="A1480" i="50" l="1"/>
  <c r="B1479" i="50"/>
  <c r="L167" i="36"/>
  <c r="K167" i="36"/>
  <c r="M167" i="36"/>
  <c r="A1481" i="50" l="1"/>
  <c r="B1480" i="50"/>
  <c r="N167" i="36" a="1"/>
  <c r="A1482" i="50" l="1"/>
  <c r="B1481" i="50"/>
  <c r="O167" i="36"/>
  <c r="N167" i="36"/>
  <c r="B168" i="36" s="1" a="1"/>
  <c r="P167" i="36"/>
  <c r="A1483" i="50" l="1"/>
  <c r="B1482" i="50"/>
  <c r="B168" i="36"/>
  <c r="C168" i="36"/>
  <c r="D168" i="36"/>
  <c r="A1484" i="50" l="1"/>
  <c r="B1483" i="50"/>
  <c r="E168" i="36" a="1"/>
  <c r="A1485" i="50" l="1"/>
  <c r="B1484" i="50"/>
  <c r="E168" i="36"/>
  <c r="G168" i="36"/>
  <c r="F168" i="36"/>
  <c r="A1486" i="50" l="1"/>
  <c r="B1485" i="50"/>
  <c r="H168" i="36" a="1"/>
  <c r="A1487" i="50" l="1"/>
  <c r="B1486" i="50"/>
  <c r="H168" i="36"/>
  <c r="I168" i="36"/>
  <c r="J168" i="36"/>
  <c r="A1488" i="50" l="1"/>
  <c r="B1487" i="50"/>
  <c r="K168" i="36" a="1"/>
  <c r="A1489" i="50" l="1"/>
  <c r="B1488" i="50"/>
  <c r="K168" i="36"/>
  <c r="M168" i="36"/>
  <c r="L168" i="36"/>
  <c r="A1490" i="50" l="1"/>
  <c r="B1489" i="50"/>
  <c r="N168" i="36" a="1"/>
  <c r="A1491" i="50" l="1"/>
  <c r="B1490" i="50"/>
  <c r="N168" i="36"/>
  <c r="B169" i="36" s="1" a="1"/>
  <c r="P168" i="36"/>
  <c r="O168" i="36"/>
  <c r="A1492" i="50" l="1"/>
  <c r="B1491" i="50"/>
  <c r="D169" i="36"/>
  <c r="C169" i="36"/>
  <c r="B169" i="36"/>
  <c r="A1493" i="50" l="1"/>
  <c r="B1492" i="50"/>
  <c r="E169" i="36" a="1"/>
  <c r="A1494" i="50" l="1"/>
  <c r="B1493" i="50"/>
  <c r="G169" i="36"/>
  <c r="E169" i="36"/>
  <c r="F169" i="36"/>
  <c r="A1495" i="50" l="1"/>
  <c r="B1494" i="50"/>
  <c r="H169" i="36" a="1"/>
  <c r="A1496" i="50" l="1"/>
  <c r="B1495" i="50"/>
  <c r="J169" i="36"/>
  <c r="I169" i="36"/>
  <c r="H169" i="36"/>
  <c r="A1497" i="50" l="1"/>
  <c r="B1496" i="50"/>
  <c r="K169" i="36" a="1"/>
  <c r="A1498" i="50" l="1"/>
  <c r="B1497" i="50"/>
  <c r="M169" i="36"/>
  <c r="K169" i="36"/>
  <c r="L169" i="36"/>
  <c r="A1499" i="50" l="1"/>
  <c r="B1498" i="50"/>
  <c r="N169" i="36" a="1"/>
  <c r="A1500" i="50" l="1"/>
  <c r="B1499" i="50"/>
  <c r="P169" i="36"/>
  <c r="O169" i="36"/>
  <c r="N169" i="36"/>
  <c r="B170" i="36" s="1" a="1"/>
  <c r="A1501" i="50" l="1"/>
  <c r="B1500" i="50"/>
  <c r="D170" i="36"/>
  <c r="C170" i="36"/>
  <c r="B170" i="36"/>
  <c r="A1502" i="50" l="1"/>
  <c r="B1501" i="50"/>
  <c r="E170" i="36" a="1"/>
  <c r="A1503" i="50" l="1"/>
  <c r="B1502" i="50"/>
  <c r="G170" i="36"/>
  <c r="F170" i="36"/>
  <c r="E170" i="36"/>
  <c r="A1504" i="50" l="1"/>
  <c r="B1503" i="50"/>
  <c r="H170" i="36" a="1"/>
  <c r="A1505" i="50" l="1"/>
  <c r="B1504" i="50"/>
  <c r="J170" i="36"/>
  <c r="I170" i="36"/>
  <c r="H170" i="36"/>
  <c r="A1506" i="50" l="1"/>
  <c r="B1505" i="50"/>
  <c r="K170" i="36" a="1"/>
  <c r="A1507" i="50" l="1"/>
  <c r="B1506" i="50"/>
  <c r="M170" i="36"/>
  <c r="L170" i="36"/>
  <c r="K170" i="36"/>
  <c r="A1508" i="50" l="1"/>
  <c r="B1507" i="50"/>
  <c r="N170" i="36" a="1"/>
  <c r="A1509" i="50" l="1"/>
  <c r="B1508" i="50"/>
  <c r="P170" i="36"/>
  <c r="O170" i="36"/>
  <c r="N170" i="36"/>
  <c r="B171" i="36" s="1" a="1"/>
  <c r="A1510" i="50" l="1"/>
  <c r="B1509" i="50"/>
  <c r="C171" i="36"/>
  <c r="B171" i="36"/>
  <c r="D171" i="36"/>
  <c r="A1511" i="50" l="1"/>
  <c r="B1510" i="50"/>
  <c r="E171" i="36" a="1"/>
  <c r="A1512" i="50" l="1"/>
  <c r="B1511" i="50"/>
  <c r="F171" i="36"/>
  <c r="E171" i="36"/>
  <c r="G171" i="36"/>
  <c r="A1513" i="50" l="1"/>
  <c r="B1512" i="50"/>
  <c r="H171" i="36" a="1"/>
  <c r="A1514" i="50" l="1"/>
  <c r="B1513" i="50"/>
  <c r="I171" i="36"/>
  <c r="H171" i="36"/>
  <c r="J171" i="36"/>
  <c r="A1515" i="50" l="1"/>
  <c r="B1514" i="50"/>
  <c r="K171" i="36" a="1"/>
  <c r="A1516" i="50" l="1"/>
  <c r="B1515" i="50"/>
  <c r="L171" i="36"/>
  <c r="K171" i="36"/>
  <c r="M171" i="36"/>
  <c r="A1517" i="50" l="1"/>
  <c r="B1516" i="50"/>
  <c r="N171" i="36" a="1"/>
  <c r="A1518" i="50" l="1"/>
  <c r="B1517" i="50"/>
  <c r="O171" i="36"/>
  <c r="N171" i="36"/>
  <c r="B172" i="36" s="1" a="1"/>
  <c r="P171" i="36"/>
  <c r="A1519" i="50" l="1"/>
  <c r="B1518" i="50"/>
  <c r="B172" i="36"/>
  <c r="C172" i="36"/>
  <c r="D172" i="36"/>
  <c r="A1520" i="50" l="1"/>
  <c r="B1519" i="50"/>
  <c r="E172" i="36" a="1"/>
  <c r="A1521" i="50" l="1"/>
  <c r="B1520" i="50"/>
  <c r="E172" i="36"/>
  <c r="G172" i="36"/>
  <c r="F172" i="36"/>
  <c r="A1522" i="50" l="1"/>
  <c r="B1521" i="50"/>
  <c r="H172" i="36" a="1"/>
  <c r="A1523" i="50" l="1"/>
  <c r="B1522" i="50"/>
  <c r="H172" i="36"/>
  <c r="I172" i="36"/>
  <c r="J172" i="36"/>
  <c r="A1524" i="50" l="1"/>
  <c r="B1523" i="50"/>
  <c r="K172" i="36" a="1"/>
  <c r="A1525" i="50" l="1"/>
  <c r="B1524" i="50"/>
  <c r="K172" i="36"/>
  <c r="M172" i="36"/>
  <c r="L172" i="36"/>
  <c r="A1526" i="50" l="1"/>
  <c r="B1525" i="50"/>
  <c r="N172" i="36" a="1"/>
  <c r="A1527" i="50" l="1"/>
  <c r="B1526" i="50"/>
  <c r="N172" i="36"/>
  <c r="B173" i="36" s="1" a="1"/>
  <c r="O172" i="36"/>
  <c r="P172" i="36"/>
  <c r="A1528" i="50" l="1"/>
  <c r="B1527" i="50"/>
  <c r="D173" i="36"/>
  <c r="C173" i="36"/>
  <c r="B173" i="36"/>
  <c r="A1529" i="50" l="1"/>
  <c r="B1528" i="50"/>
  <c r="E173" i="36" a="1"/>
  <c r="A1530" i="50" l="1"/>
  <c r="B1529" i="50"/>
  <c r="G173" i="36"/>
  <c r="E173" i="36"/>
  <c r="F173" i="36"/>
  <c r="A1531" i="50" l="1"/>
  <c r="B1530" i="50"/>
  <c r="H173" i="36" a="1"/>
  <c r="A1532" i="50" l="1"/>
  <c r="B1531" i="50"/>
  <c r="J173" i="36"/>
  <c r="I173" i="36"/>
  <c r="H173" i="36"/>
  <c r="A1533" i="50" l="1"/>
  <c r="B1532" i="50"/>
  <c r="K173" i="36" a="1"/>
  <c r="A1534" i="50" l="1"/>
  <c r="B1533" i="50"/>
  <c r="M173" i="36"/>
  <c r="K173" i="36"/>
  <c r="L173" i="36"/>
  <c r="A1535" i="50" l="1"/>
  <c r="B1534" i="50"/>
  <c r="N173" i="36" a="1"/>
  <c r="A1536" i="50" l="1"/>
  <c r="B1535" i="50"/>
  <c r="P173" i="36"/>
  <c r="O173" i="36"/>
  <c r="N173" i="36"/>
  <c r="B174" i="36" s="1" a="1"/>
  <c r="A1537" i="50" l="1"/>
  <c r="B1536" i="50"/>
  <c r="D174" i="36"/>
  <c r="C174" i="36"/>
  <c r="B174" i="36"/>
  <c r="A1538" i="50" l="1"/>
  <c r="B1537" i="50"/>
  <c r="E174" i="36" a="1"/>
  <c r="A1539" i="50" l="1"/>
  <c r="B1538" i="50"/>
  <c r="G174" i="36"/>
  <c r="F174" i="36"/>
  <c r="E174" i="36"/>
  <c r="A1540" i="50" l="1"/>
  <c r="B1539" i="50"/>
  <c r="H174" i="36" a="1"/>
  <c r="A1541" i="50" l="1"/>
  <c r="B1540" i="50"/>
  <c r="J174" i="36"/>
  <c r="I174" i="36"/>
  <c r="H174" i="36"/>
  <c r="A1542" i="50" l="1"/>
  <c r="B1541" i="50"/>
  <c r="K174" i="36" a="1"/>
  <c r="A1543" i="50" l="1"/>
  <c r="B1542" i="50"/>
  <c r="M174" i="36"/>
  <c r="L174" i="36"/>
  <c r="K174" i="36"/>
  <c r="A1544" i="50" l="1"/>
  <c r="B1543" i="50"/>
  <c r="N174" i="36" a="1"/>
  <c r="A1545" i="50" l="1"/>
  <c r="B1544" i="50"/>
  <c r="P174" i="36"/>
  <c r="O174" i="36"/>
  <c r="N174" i="36"/>
  <c r="B175" i="36" s="1" a="1"/>
  <c r="A1546" i="50" l="1"/>
  <c r="B1545" i="50"/>
  <c r="C175" i="36"/>
  <c r="B175" i="36"/>
  <c r="D175" i="36"/>
  <c r="A1547" i="50" l="1"/>
  <c r="B1546" i="50"/>
  <c r="E175" i="36" a="1"/>
  <c r="A1548" i="50" l="1"/>
  <c r="B1547" i="50"/>
  <c r="F175" i="36"/>
  <c r="E175" i="36"/>
  <c r="G175" i="36"/>
  <c r="A1549" i="50" l="1"/>
  <c r="B1548" i="50"/>
  <c r="H175" i="36" a="1"/>
  <c r="A1550" i="50" l="1"/>
  <c r="B1549" i="50"/>
  <c r="I175" i="36"/>
  <c r="H175" i="36"/>
  <c r="J175" i="36"/>
  <c r="A1551" i="50" l="1"/>
  <c r="B1550" i="50"/>
  <c r="K175" i="36" a="1"/>
  <c r="A1552" i="50" l="1"/>
  <c r="B1551" i="50"/>
  <c r="L175" i="36"/>
  <c r="K175" i="36"/>
  <c r="M175" i="36"/>
  <c r="A1553" i="50" l="1"/>
  <c r="B1552" i="50"/>
  <c r="N175" i="36" a="1"/>
  <c r="A1554" i="50" l="1"/>
  <c r="B1553" i="50"/>
  <c r="O175" i="36"/>
  <c r="N175" i="36"/>
  <c r="B176" i="36" s="1" a="1"/>
  <c r="P175" i="36"/>
  <c r="A1555" i="50" l="1"/>
  <c r="B1554" i="50"/>
  <c r="B176" i="36"/>
  <c r="D176" i="36"/>
  <c r="C176" i="36"/>
  <c r="A1556" i="50" l="1"/>
  <c r="B1555" i="50"/>
  <c r="E176" i="36" a="1"/>
  <c r="A1557" i="50" l="1"/>
  <c r="B1556" i="50"/>
  <c r="E176" i="36"/>
  <c r="F176" i="36"/>
  <c r="G176" i="36"/>
  <c r="A1558" i="50" l="1"/>
  <c r="B1557" i="50"/>
  <c r="H176" i="36" a="1"/>
  <c r="A1559" i="50" l="1"/>
  <c r="B1558" i="50"/>
  <c r="H176" i="36"/>
  <c r="J176" i="36"/>
  <c r="I176" i="36"/>
  <c r="A1560" i="50" l="1"/>
  <c r="B1559" i="50"/>
  <c r="K176" i="36" a="1"/>
  <c r="A1561" i="50" l="1"/>
  <c r="B1560" i="50"/>
  <c r="K176" i="36"/>
  <c r="L176" i="36"/>
  <c r="M176" i="36"/>
  <c r="A1562" i="50" l="1"/>
  <c r="B1561" i="50"/>
  <c r="N176" i="36" a="1"/>
  <c r="A1563" i="50" l="1"/>
  <c r="B1562" i="50"/>
  <c r="N176" i="36"/>
  <c r="B177" i="36" s="1" a="1"/>
  <c r="P176" i="36"/>
  <c r="O176" i="36"/>
  <c r="A1564" i="50" l="1"/>
  <c r="B1563" i="50"/>
  <c r="D177" i="36"/>
  <c r="B177" i="36"/>
  <c r="C177" i="36"/>
  <c r="A1565" i="50" l="1"/>
  <c r="B1564" i="50"/>
  <c r="E177" i="36" a="1"/>
  <c r="A1566" i="50" l="1"/>
  <c r="B1565" i="50"/>
  <c r="G177" i="36"/>
  <c r="F177" i="36"/>
  <c r="E177" i="36"/>
  <c r="A1567" i="50" l="1"/>
  <c r="B1566" i="50"/>
  <c r="H177" i="36" a="1"/>
  <c r="A1568" i="50" l="1"/>
  <c r="B1567" i="50"/>
  <c r="J177" i="36"/>
  <c r="H177" i="36"/>
  <c r="I177" i="36"/>
  <c r="A1569" i="50" l="1"/>
  <c r="B1568" i="50"/>
  <c r="K177" i="36" a="1"/>
  <c r="B1569" i="50" l="1"/>
  <c r="A1570" i="50"/>
  <c r="M177" i="36"/>
  <c r="L177" i="36"/>
  <c r="K177" i="36"/>
  <c r="A1571" i="50" l="1"/>
  <c r="B1570" i="50"/>
  <c r="N177" i="36" a="1"/>
  <c r="A1572" i="50" l="1"/>
  <c r="B1571" i="50"/>
  <c r="P177" i="36"/>
  <c r="N177" i="36"/>
  <c r="B178" i="36" s="1" a="1"/>
  <c r="O177" i="36"/>
  <c r="A1573" i="50" l="1"/>
  <c r="B1572" i="50"/>
  <c r="D178" i="36"/>
  <c r="C178" i="36"/>
  <c r="B178" i="36"/>
  <c r="A1574" i="50" l="1"/>
  <c r="B1573" i="50"/>
  <c r="E178" i="36" a="1"/>
  <c r="A1575" i="50" l="1"/>
  <c r="B1574" i="50"/>
  <c r="G178" i="36"/>
  <c r="F178" i="36"/>
  <c r="E178" i="36"/>
  <c r="B1575" i="50" l="1"/>
  <c r="A1576" i="50"/>
  <c r="H178" i="36" a="1"/>
  <c r="A1577" i="50" l="1"/>
  <c r="B1576" i="50"/>
  <c r="J178" i="36"/>
  <c r="I178" i="36"/>
  <c r="H178" i="36"/>
  <c r="B1577" i="50" l="1"/>
  <c r="A1578" i="50"/>
  <c r="K178" i="36" a="1"/>
  <c r="A1579" i="50" l="1"/>
  <c r="B1578" i="50"/>
  <c r="M178" i="36"/>
  <c r="L178" i="36"/>
  <c r="K178" i="36"/>
  <c r="A1580" i="50" l="1"/>
  <c r="B1579" i="50"/>
  <c r="N178" i="36" a="1"/>
  <c r="A1581" i="50" l="1"/>
  <c r="B1580" i="50"/>
  <c r="P178" i="36"/>
  <c r="O178" i="36"/>
  <c r="N178" i="36"/>
  <c r="B179" i="36" s="1" a="1"/>
  <c r="B1581" i="50" l="1"/>
  <c r="A1582" i="50"/>
  <c r="C179" i="36"/>
  <c r="B179" i="36"/>
  <c r="D179" i="36"/>
  <c r="A1583" i="50" l="1"/>
  <c r="B1582" i="50"/>
  <c r="E179" i="36" a="1"/>
  <c r="B1583" i="50" l="1"/>
  <c r="A1584" i="50"/>
  <c r="F179" i="36"/>
  <c r="E179" i="36"/>
  <c r="G179" i="36"/>
  <c r="A1585" i="50" l="1"/>
  <c r="B1584" i="50"/>
  <c r="H179" i="36" a="1"/>
  <c r="B1585" i="50" l="1"/>
  <c r="A1586" i="50"/>
  <c r="I179" i="36"/>
  <c r="H179" i="36"/>
  <c r="J179" i="36"/>
  <c r="A1587" i="50" l="1"/>
  <c r="B1586" i="50"/>
  <c r="K179" i="36" a="1"/>
  <c r="A1588" i="50" l="1"/>
  <c r="B1587" i="50"/>
  <c r="L179" i="36"/>
  <c r="K179" i="36"/>
  <c r="M179" i="36"/>
  <c r="A1589" i="50" l="1"/>
  <c r="B1588" i="50"/>
  <c r="N179" i="36" a="1"/>
  <c r="A1590" i="50" l="1"/>
  <c r="B1589" i="50"/>
  <c r="O179" i="36"/>
  <c r="N179" i="36"/>
  <c r="B180" i="36" s="1" a="1"/>
  <c r="P179" i="36"/>
  <c r="A1591" i="50" l="1"/>
  <c r="B1590" i="50"/>
  <c r="B180" i="36"/>
  <c r="C180" i="36"/>
  <c r="D180" i="36"/>
  <c r="A1592" i="50" l="1"/>
  <c r="B1591" i="50"/>
  <c r="E180" i="36" a="1"/>
  <c r="A1593" i="50" l="1"/>
  <c r="B1592" i="50"/>
  <c r="E180" i="36"/>
  <c r="G180" i="36"/>
  <c r="F180" i="36"/>
  <c r="B1593" i="50" l="1"/>
  <c r="A1594" i="50"/>
  <c r="H180" i="36" a="1"/>
  <c r="A1595" i="50" l="1"/>
  <c r="B1594" i="50"/>
  <c r="H180" i="36"/>
  <c r="I180" i="36"/>
  <c r="J180" i="36"/>
  <c r="A1596" i="50" l="1"/>
  <c r="B1595" i="50"/>
  <c r="K180" i="36" a="1"/>
  <c r="A1597" i="50" l="1"/>
  <c r="B1596" i="50"/>
  <c r="K180" i="36"/>
  <c r="M180" i="36"/>
  <c r="L180" i="36"/>
  <c r="B1597" i="50" l="1"/>
  <c r="A1598" i="50"/>
  <c r="N180" i="36" a="1"/>
  <c r="A1599" i="50" l="1"/>
  <c r="B1598" i="50"/>
  <c r="N180" i="36"/>
  <c r="B181" i="36" s="1" a="1"/>
  <c r="O180" i="36"/>
  <c r="P180" i="36"/>
  <c r="B1599" i="50" l="1"/>
  <c r="A1600" i="50"/>
  <c r="D181" i="36"/>
  <c r="C181" i="36"/>
  <c r="B181" i="36"/>
  <c r="A1601" i="50" l="1"/>
  <c r="B1600" i="50"/>
  <c r="E181" i="36" a="1"/>
  <c r="B1601" i="50" l="1"/>
  <c r="A1602" i="50"/>
  <c r="G181" i="36"/>
  <c r="E181" i="36"/>
  <c r="F181" i="36"/>
  <c r="A1603" i="50" l="1"/>
  <c r="B1602" i="50"/>
  <c r="H181" i="36" a="1"/>
  <c r="A1604" i="50" l="1"/>
  <c r="B1603" i="50"/>
  <c r="J181" i="36"/>
  <c r="I181" i="36"/>
  <c r="H181" i="36"/>
  <c r="A1605" i="50" l="1"/>
  <c r="B1604" i="50"/>
  <c r="K181" i="36" a="1"/>
  <c r="B1605" i="50" l="1"/>
  <c r="A1606" i="50"/>
  <c r="M181" i="36"/>
  <c r="K181" i="36"/>
  <c r="L181" i="36"/>
  <c r="A1607" i="50" l="1"/>
  <c r="B1606" i="50"/>
  <c r="N181" i="36" a="1"/>
  <c r="B1607" i="50" l="1"/>
  <c r="A1608" i="50"/>
  <c r="P181" i="36"/>
  <c r="O181" i="36"/>
  <c r="N181" i="36"/>
  <c r="B182" i="36" s="1" a="1"/>
  <c r="A1609" i="50" l="1"/>
  <c r="B1608" i="50"/>
  <c r="D182" i="36"/>
  <c r="C182" i="36"/>
  <c r="B182" i="36"/>
  <c r="B1609" i="50" l="1"/>
  <c r="A1610" i="50"/>
  <c r="E182" i="36" a="1"/>
  <c r="A1611" i="50" l="1"/>
  <c r="B1610" i="50"/>
  <c r="G182" i="36"/>
  <c r="F182" i="36"/>
  <c r="E182" i="36"/>
  <c r="A1612" i="50" l="1"/>
  <c r="B1611" i="50"/>
  <c r="H182" i="36" a="1"/>
  <c r="A1613" i="50" l="1"/>
  <c r="B1612" i="50"/>
  <c r="J182" i="36"/>
  <c r="I182" i="36"/>
  <c r="H182" i="36"/>
  <c r="A1614" i="50" l="1"/>
  <c r="B1613" i="50"/>
  <c r="K182" i="36" a="1"/>
  <c r="A1615" i="50" l="1"/>
  <c r="B1614" i="50"/>
  <c r="M182" i="36"/>
  <c r="L182" i="36"/>
  <c r="K182" i="36"/>
  <c r="A1616" i="50" l="1"/>
  <c r="B1615" i="50"/>
  <c r="N182" i="36" a="1"/>
  <c r="A1617" i="50" l="1"/>
  <c r="B1616" i="50"/>
  <c r="P182" i="36"/>
  <c r="O182" i="36"/>
  <c r="N182" i="36"/>
  <c r="B183" i="36" s="1" a="1"/>
  <c r="B1617" i="50" l="1"/>
  <c r="A1618" i="50"/>
  <c r="C183" i="36"/>
  <c r="B183" i="36"/>
  <c r="D183" i="36"/>
  <c r="A1619" i="50" l="1"/>
  <c r="B1618" i="50"/>
  <c r="E183" i="36" a="1"/>
  <c r="A1620" i="50" l="1"/>
  <c r="B1619" i="50"/>
  <c r="F183" i="36"/>
  <c r="E183" i="36"/>
  <c r="G183" i="36"/>
  <c r="A1621" i="50" l="1"/>
  <c r="B1620" i="50"/>
  <c r="H183" i="36" a="1"/>
  <c r="B1621" i="50" l="1"/>
  <c r="A1622" i="50"/>
  <c r="I183" i="36"/>
  <c r="H183" i="36"/>
  <c r="J183" i="36"/>
  <c r="A1623" i="50" l="1"/>
  <c r="B1622" i="50"/>
  <c r="K183" i="36" a="1"/>
  <c r="B1623" i="50" l="1"/>
  <c r="A1624" i="50"/>
  <c r="L183" i="36"/>
  <c r="K183" i="36"/>
  <c r="M183" i="36"/>
  <c r="A1625" i="50" l="1"/>
  <c r="B1624" i="50"/>
  <c r="N183" i="36" a="1"/>
  <c r="B1625" i="50" l="1"/>
  <c r="A1626" i="50"/>
  <c r="O183" i="36"/>
  <c r="N183" i="36"/>
  <c r="B184" i="36" s="1" a="1"/>
  <c r="P183" i="36"/>
  <c r="A1627" i="50" l="1"/>
  <c r="B1626" i="50"/>
  <c r="B184" i="36"/>
  <c r="D184" i="36"/>
  <c r="C184" i="36"/>
  <c r="A1628" i="50" l="1"/>
  <c r="B1627" i="50"/>
  <c r="E184" i="36" a="1"/>
  <c r="A1629" i="50" l="1"/>
  <c r="B1628" i="50"/>
  <c r="E184" i="36"/>
  <c r="F184" i="36"/>
  <c r="G184" i="36"/>
  <c r="B1629" i="50" l="1"/>
  <c r="A1630" i="50"/>
  <c r="H184" i="36" a="1"/>
  <c r="A1631" i="50" l="1"/>
  <c r="B1630" i="50"/>
  <c r="H184" i="36"/>
  <c r="J184" i="36"/>
  <c r="I184" i="36"/>
  <c r="B1631" i="50" l="1"/>
  <c r="A1632" i="50"/>
  <c r="K184" i="36" a="1"/>
  <c r="A1633" i="50" l="1"/>
  <c r="B1632" i="50"/>
  <c r="K184" i="36"/>
  <c r="L184" i="36"/>
  <c r="M184" i="36"/>
  <c r="B1633" i="50" l="1"/>
  <c r="A1634" i="50"/>
  <c r="N184" i="36" a="1"/>
  <c r="A1635" i="50" l="1"/>
  <c r="B1634" i="50"/>
  <c r="N184" i="36"/>
  <c r="B185" i="36" s="1" a="1"/>
  <c r="P184" i="36"/>
  <c r="O184" i="36"/>
  <c r="A1636" i="50" l="1"/>
  <c r="B1635" i="50"/>
  <c r="D185" i="36"/>
  <c r="B185" i="36"/>
  <c r="C185" i="36"/>
  <c r="A1637" i="50" l="1"/>
  <c r="B1636" i="50"/>
  <c r="E185" i="36" a="1"/>
  <c r="B1637" i="50" l="1"/>
  <c r="A1638" i="50"/>
  <c r="G185" i="36"/>
  <c r="F185" i="36"/>
  <c r="E185" i="36"/>
  <c r="A1639" i="50" l="1"/>
  <c r="B1638" i="50"/>
  <c r="H185" i="36" a="1"/>
  <c r="A1640" i="50" l="1"/>
  <c r="B1639" i="50"/>
  <c r="J185" i="36"/>
  <c r="H185" i="36"/>
  <c r="I185" i="36"/>
  <c r="A1641" i="50" l="1"/>
  <c r="B1640" i="50"/>
  <c r="K185" i="36" a="1"/>
  <c r="B1641" i="50" l="1"/>
  <c r="A1642" i="50"/>
  <c r="M185" i="36"/>
  <c r="L185" i="36"/>
  <c r="K185" i="36"/>
  <c r="A1643" i="50" l="1"/>
  <c r="B1642" i="50"/>
  <c r="N185" i="36" a="1"/>
  <c r="A1644" i="50" l="1"/>
  <c r="B1643" i="50"/>
  <c r="P185" i="36"/>
  <c r="N185" i="36"/>
  <c r="B186" i="36" s="1" a="1"/>
  <c r="O185" i="36"/>
  <c r="A1645" i="50" l="1"/>
  <c r="B1644" i="50"/>
  <c r="D186" i="36"/>
  <c r="C186" i="36"/>
  <c r="B186" i="36"/>
  <c r="B1645" i="50" l="1"/>
  <c r="A1646" i="50"/>
  <c r="E186" i="36" a="1"/>
  <c r="A1647" i="50" l="1"/>
  <c r="B1646" i="50"/>
  <c r="G186" i="36"/>
  <c r="F186" i="36"/>
  <c r="E186" i="36"/>
  <c r="A1648" i="50" l="1"/>
  <c r="B1647" i="50"/>
  <c r="H186" i="36" a="1"/>
  <c r="A1649" i="50" l="1"/>
  <c r="B1648" i="50"/>
  <c r="J186" i="36"/>
  <c r="I186" i="36"/>
  <c r="H186" i="36"/>
  <c r="B1649" i="50" l="1"/>
  <c r="A1650" i="50"/>
  <c r="K186" i="36" a="1"/>
  <c r="A1651" i="50" l="1"/>
  <c r="B1650" i="50"/>
  <c r="M186" i="36"/>
  <c r="L186" i="36"/>
  <c r="K186" i="36"/>
  <c r="A1652" i="50" l="1"/>
  <c r="B1651" i="50"/>
  <c r="N186" i="36" a="1"/>
  <c r="A1653" i="50" l="1"/>
  <c r="B1652" i="50"/>
  <c r="P186" i="36"/>
  <c r="O186" i="36"/>
  <c r="N186" i="36"/>
  <c r="B187" i="36" s="1" a="1"/>
  <c r="B1653" i="50" l="1"/>
  <c r="A1654" i="50"/>
  <c r="C187" i="36"/>
  <c r="B187" i="36"/>
  <c r="D187" i="36"/>
  <c r="A1655" i="50" l="1"/>
  <c r="B1654" i="50"/>
  <c r="E187" i="36" a="1"/>
  <c r="A1656" i="50" l="1"/>
  <c r="B1655" i="50"/>
  <c r="F187" i="36"/>
  <c r="E187" i="36"/>
  <c r="G187" i="36"/>
  <c r="A1657" i="50" l="1"/>
  <c r="B1656" i="50"/>
  <c r="H187" i="36" a="1"/>
  <c r="B1657" i="50" l="1"/>
  <c r="A1658" i="50"/>
  <c r="I187" i="36"/>
  <c r="H187" i="36"/>
  <c r="J187" i="36"/>
  <c r="A1659" i="50" l="1"/>
  <c r="B1658" i="50"/>
  <c r="K187" i="36" a="1"/>
  <c r="A1660" i="50" l="1"/>
  <c r="B1659" i="50"/>
  <c r="L187" i="36"/>
  <c r="K187" i="36"/>
  <c r="M187" i="36"/>
  <c r="A1661" i="50" l="1"/>
  <c r="B1660" i="50"/>
  <c r="N187" i="36" a="1"/>
  <c r="A1662" i="50" l="1"/>
  <c r="B1661" i="50"/>
  <c r="O187" i="36"/>
  <c r="N187" i="36"/>
  <c r="B188" i="36" s="1" a="1"/>
  <c r="P187" i="36"/>
  <c r="A1663" i="50" l="1"/>
  <c r="B1662" i="50"/>
  <c r="B188" i="36"/>
  <c r="C188" i="36"/>
  <c r="D188" i="36"/>
  <c r="A1664" i="50" l="1"/>
  <c r="B1663" i="50"/>
  <c r="E188" i="36" a="1"/>
  <c r="A1665" i="50" l="1"/>
  <c r="B1664" i="50"/>
  <c r="E188" i="36"/>
  <c r="G188" i="36"/>
  <c r="F188" i="36"/>
  <c r="B1665" i="50" l="1"/>
  <c r="A1666" i="50"/>
  <c r="H188" i="36" a="1"/>
  <c r="A1667" i="50" l="1"/>
  <c r="B1666" i="50"/>
  <c r="H188" i="36"/>
  <c r="I188" i="36"/>
  <c r="J188" i="36"/>
  <c r="A1668" i="50" l="1"/>
  <c r="B1667" i="50"/>
  <c r="K188" i="36" a="1"/>
  <c r="A1669" i="50" l="1"/>
  <c r="B1668" i="50"/>
  <c r="K188" i="36"/>
  <c r="M188" i="36"/>
  <c r="L188" i="36"/>
  <c r="B1669" i="50" l="1"/>
  <c r="A1670" i="50"/>
  <c r="N188" i="36" a="1"/>
  <c r="A1671" i="50" l="1"/>
  <c r="B1670" i="50"/>
  <c r="N188" i="36"/>
  <c r="B189" i="36" s="1" a="1"/>
  <c r="O188" i="36"/>
  <c r="P188" i="36"/>
  <c r="B1671" i="50" l="1"/>
  <c r="A1672" i="50"/>
  <c r="D189" i="36"/>
  <c r="C189" i="36"/>
  <c r="B189" i="36"/>
  <c r="A1673" i="50" l="1"/>
  <c r="B1672" i="50"/>
  <c r="E189" i="36" a="1"/>
  <c r="B1673" i="50" l="1"/>
  <c r="A1674" i="50"/>
  <c r="G189" i="36"/>
  <c r="E189" i="36"/>
  <c r="F189" i="36"/>
  <c r="A1675" i="50" l="1"/>
  <c r="B1674" i="50"/>
  <c r="H189" i="36" a="1"/>
  <c r="A1676" i="50" l="1"/>
  <c r="B1675" i="50"/>
  <c r="J189" i="36"/>
  <c r="I189" i="36"/>
  <c r="H189" i="36"/>
  <c r="A1677" i="50" l="1"/>
  <c r="B1676" i="50"/>
  <c r="K189" i="36" a="1"/>
  <c r="A1678" i="50" l="1"/>
  <c r="B1677" i="50"/>
  <c r="M189" i="36"/>
  <c r="K189" i="36"/>
  <c r="L189" i="36"/>
  <c r="A1679" i="50" l="1"/>
  <c r="B1678" i="50"/>
  <c r="N189" i="36" a="1"/>
  <c r="B1679" i="50" l="1"/>
  <c r="A1680" i="50"/>
  <c r="P189" i="36"/>
  <c r="O189" i="36"/>
  <c r="N189" i="36"/>
  <c r="B190" i="36" s="1" a="1"/>
  <c r="A1681" i="50" l="1"/>
  <c r="B1680" i="50"/>
  <c r="D190" i="36"/>
  <c r="C190" i="36"/>
  <c r="B190" i="36"/>
  <c r="B1681" i="50" l="1"/>
  <c r="A1682" i="50"/>
  <c r="E190" i="36" a="1"/>
  <c r="A1683" i="50" l="1"/>
  <c r="B1682" i="50"/>
  <c r="G190" i="36"/>
  <c r="F190" i="36"/>
  <c r="E190" i="36"/>
  <c r="A1684" i="50" l="1"/>
  <c r="B1683" i="50"/>
  <c r="H190" i="36" a="1"/>
  <c r="A1685" i="50" l="1"/>
  <c r="B1684" i="50"/>
  <c r="J190" i="36"/>
  <c r="I190" i="36"/>
  <c r="H190" i="36"/>
  <c r="B1685" i="50" l="1"/>
  <c r="A1686" i="50"/>
  <c r="K190" i="36" a="1"/>
  <c r="A1687" i="50" l="1"/>
  <c r="B1686" i="50"/>
  <c r="M190" i="36"/>
  <c r="L190" i="36"/>
  <c r="K190" i="36"/>
  <c r="A1688" i="50" l="1"/>
  <c r="B1687" i="50"/>
  <c r="N190" i="36" a="1"/>
  <c r="A1689" i="50" l="1"/>
  <c r="B1688" i="50"/>
  <c r="P190" i="36"/>
  <c r="O190" i="36"/>
  <c r="N190" i="36"/>
  <c r="B191" i="36" s="1" a="1"/>
  <c r="B1689" i="50" l="1"/>
  <c r="A1690" i="50"/>
  <c r="C191" i="36"/>
  <c r="B191" i="36"/>
  <c r="D191" i="36"/>
  <c r="A1691" i="50" l="1"/>
  <c r="B1690" i="50"/>
  <c r="E191" i="36" a="1"/>
  <c r="A1692" i="50" l="1"/>
  <c r="B1691" i="50"/>
  <c r="F191" i="36"/>
  <c r="E191" i="36"/>
  <c r="G191" i="36"/>
  <c r="A1693" i="50" l="1"/>
  <c r="B1692" i="50"/>
  <c r="H191" i="36" a="1"/>
  <c r="B1693" i="50" l="1"/>
  <c r="A1694" i="50"/>
  <c r="I191" i="36"/>
  <c r="H191" i="36"/>
  <c r="J191" i="36"/>
  <c r="A1695" i="50" l="1"/>
  <c r="B1694" i="50"/>
  <c r="K191" i="36" a="1"/>
  <c r="B1695" i="50" l="1"/>
  <c r="A1696" i="50"/>
  <c r="L191" i="36"/>
  <c r="K191" i="36"/>
  <c r="M191" i="36"/>
  <c r="A1697" i="50" l="1"/>
  <c r="B1696" i="50"/>
  <c r="N191" i="36" a="1"/>
  <c r="B1697" i="50" l="1"/>
  <c r="A1698" i="50"/>
  <c r="O191" i="36"/>
  <c r="N191" i="36"/>
  <c r="B192" i="36" s="1" a="1"/>
  <c r="P191" i="36"/>
  <c r="A1699" i="50" l="1"/>
  <c r="B1698" i="50"/>
  <c r="B192" i="36"/>
  <c r="D192" i="36"/>
  <c r="C192" i="36"/>
  <c r="A1700" i="50" l="1"/>
  <c r="B1699" i="50"/>
  <c r="E192" i="36" a="1"/>
  <c r="A1701" i="50" l="1"/>
  <c r="B1700" i="50"/>
  <c r="E192" i="36"/>
  <c r="F192" i="36"/>
  <c r="G192" i="36"/>
  <c r="A1702" i="50" l="1"/>
  <c r="B1701" i="50"/>
  <c r="H192" i="36" a="1"/>
  <c r="A1703" i="50" l="1"/>
  <c r="B1702" i="50"/>
  <c r="H192" i="36"/>
  <c r="J192" i="36"/>
  <c r="I192" i="36"/>
  <c r="A1704" i="50" l="1"/>
  <c r="B1703" i="50"/>
  <c r="K192" i="36" a="1"/>
  <c r="A1705" i="50" l="1"/>
  <c r="B1704" i="50"/>
  <c r="K192" i="36"/>
  <c r="L192" i="36"/>
  <c r="M192" i="36"/>
  <c r="B1705" i="50" l="1"/>
  <c r="A1706" i="50"/>
  <c r="N192" i="36" a="1"/>
  <c r="A1707" i="50" l="1"/>
  <c r="B1706" i="50"/>
  <c r="N192" i="36"/>
  <c r="B193" i="36" s="1" a="1"/>
  <c r="P192" i="36"/>
  <c r="O192" i="36"/>
  <c r="A1708" i="50" l="1"/>
  <c r="B1707" i="50"/>
  <c r="D193" i="36"/>
  <c r="B193" i="36"/>
  <c r="C193" i="36"/>
  <c r="A1709" i="50" l="1"/>
  <c r="B1708" i="50"/>
  <c r="E193" i="36" a="1"/>
  <c r="A1710" i="50" l="1"/>
  <c r="B1709" i="50"/>
  <c r="G193" i="36"/>
  <c r="F193" i="36"/>
  <c r="E193" i="36"/>
  <c r="A1711" i="50" l="1"/>
  <c r="B1710" i="50"/>
  <c r="H193" i="36" a="1"/>
  <c r="A1712" i="50" l="1"/>
  <c r="B1711" i="50"/>
  <c r="J193" i="36"/>
  <c r="H193" i="36"/>
  <c r="I193" i="36"/>
  <c r="A1713" i="50" l="1"/>
  <c r="B1712" i="50"/>
  <c r="K193" i="36" a="1"/>
  <c r="B1713" i="50" l="1"/>
  <c r="A1714" i="50"/>
  <c r="M193" i="36"/>
  <c r="L193" i="36"/>
  <c r="K193" i="36"/>
  <c r="A1715" i="50" l="1"/>
  <c r="B1714" i="50"/>
  <c r="N193" i="36" a="1"/>
  <c r="A1716" i="50" l="1"/>
  <c r="B1715" i="50"/>
  <c r="P193" i="36"/>
  <c r="N193" i="36"/>
  <c r="B194" i="36" s="1" a="1"/>
  <c r="O193" i="36"/>
  <c r="A1717" i="50" l="1"/>
  <c r="B1716" i="50"/>
  <c r="D194" i="36"/>
  <c r="C194" i="36"/>
  <c r="B194" i="36"/>
  <c r="A1718" i="50" l="1"/>
  <c r="B1717" i="50"/>
  <c r="E194" i="36" a="1"/>
  <c r="A1719" i="50" l="1"/>
  <c r="B1718" i="50"/>
  <c r="G194" i="36"/>
  <c r="F194" i="36"/>
  <c r="E194" i="36"/>
  <c r="A1720" i="50" l="1"/>
  <c r="B1719" i="50"/>
  <c r="H194" i="36" a="1"/>
  <c r="A1721" i="50" l="1"/>
  <c r="B1720" i="50"/>
  <c r="J194" i="36"/>
  <c r="I194" i="36"/>
  <c r="H194" i="36"/>
  <c r="B1721" i="50" l="1"/>
  <c r="A1722" i="50"/>
  <c r="K194" i="36" a="1"/>
  <c r="A1723" i="50" l="1"/>
  <c r="B1722" i="50"/>
  <c r="M194" i="36"/>
  <c r="L194" i="36"/>
  <c r="K194" i="36"/>
  <c r="A1724" i="50" l="1"/>
  <c r="B1723" i="50"/>
  <c r="N194" i="36" a="1"/>
  <c r="A1725" i="50" l="1"/>
  <c r="B1724" i="50"/>
  <c r="P194" i="36"/>
  <c r="O194" i="36"/>
  <c r="N194" i="36"/>
  <c r="B195" i="36" s="1" a="1"/>
  <c r="B1725" i="50" l="1"/>
  <c r="A1726" i="50"/>
  <c r="C195" i="36"/>
  <c r="B195" i="36"/>
  <c r="D195" i="36"/>
  <c r="A1727" i="50" l="1"/>
  <c r="B1726" i="50"/>
  <c r="E195" i="36" a="1"/>
  <c r="B1727" i="50" l="1"/>
  <c r="A1728" i="50"/>
  <c r="F195" i="36"/>
  <c r="E195" i="36"/>
  <c r="G195" i="36"/>
  <c r="A1729" i="50" l="1"/>
  <c r="B1728" i="50"/>
  <c r="H195" i="36" a="1"/>
  <c r="B1729" i="50" l="1"/>
  <c r="A1730" i="50"/>
  <c r="I195" i="36"/>
  <c r="H195" i="36"/>
  <c r="J195" i="36"/>
  <c r="A1731" i="50" l="1"/>
  <c r="B1730" i="50"/>
  <c r="K195" i="36" a="1"/>
  <c r="A1732" i="50" l="1"/>
  <c r="B1731" i="50"/>
  <c r="L195" i="36"/>
  <c r="K195" i="36"/>
  <c r="M195" i="36"/>
  <c r="A1733" i="50" l="1"/>
  <c r="B1732" i="50"/>
  <c r="N195" i="36" a="1"/>
  <c r="B1733" i="50" l="1"/>
  <c r="A1734" i="50"/>
  <c r="O195" i="36"/>
  <c r="N195" i="36"/>
  <c r="B196" i="36" s="1" a="1"/>
  <c r="P195" i="36"/>
  <c r="A1735" i="50" l="1"/>
  <c r="B1734" i="50"/>
  <c r="B196" i="36"/>
  <c r="C196" i="36"/>
  <c r="D196" i="36"/>
  <c r="B1735" i="50" l="1"/>
  <c r="A1736" i="50"/>
  <c r="E196" i="36" a="1"/>
  <c r="A1737" i="50" l="1"/>
  <c r="B1736" i="50"/>
  <c r="E196" i="36"/>
  <c r="G196" i="36"/>
  <c r="F196" i="36"/>
  <c r="B1737" i="50" l="1"/>
  <c r="A1738" i="50"/>
  <c r="H196" i="36" a="1"/>
  <c r="A1739" i="50" l="1"/>
  <c r="B1738" i="50"/>
  <c r="H196" i="36"/>
  <c r="I196" i="36"/>
  <c r="J196" i="36"/>
  <c r="A1740" i="50" l="1"/>
  <c r="B1739" i="50"/>
  <c r="K196" i="36" a="1"/>
  <c r="A1741" i="50" l="1"/>
  <c r="B1740" i="50"/>
  <c r="K196" i="36"/>
  <c r="M196" i="36"/>
  <c r="L196" i="36"/>
  <c r="A1742" i="50" l="1"/>
  <c r="B1741" i="50"/>
  <c r="N196" i="36" a="1"/>
  <c r="A1743" i="50" l="1"/>
  <c r="B1742" i="50"/>
  <c r="N196" i="36"/>
  <c r="B197" i="36" s="1" a="1"/>
  <c r="O196" i="36"/>
  <c r="P196" i="36"/>
  <c r="B1743" i="50" l="1"/>
  <c r="A1744" i="50"/>
  <c r="D197" i="36"/>
  <c r="C197" i="36"/>
  <c r="B197" i="36"/>
  <c r="A1745" i="50" l="1"/>
  <c r="B1744" i="50"/>
  <c r="E197" i="36" a="1"/>
  <c r="B1745" i="50" l="1"/>
  <c r="A1746" i="50"/>
  <c r="G197" i="36"/>
  <c r="E197" i="36"/>
  <c r="F197" i="36"/>
  <c r="A1747" i="50" l="1"/>
  <c r="B1746" i="50"/>
  <c r="H197" i="36" a="1"/>
  <c r="A1748" i="50" l="1"/>
  <c r="B1747" i="50"/>
  <c r="J197" i="36"/>
  <c r="I197" i="36"/>
  <c r="H197" i="36"/>
  <c r="A1749" i="50" l="1"/>
  <c r="B1748" i="50"/>
  <c r="K197" i="36" a="1"/>
  <c r="A1750" i="50" l="1"/>
  <c r="B1749" i="50"/>
  <c r="M197" i="36"/>
  <c r="K197" i="36"/>
  <c r="L197" i="36"/>
  <c r="A1751" i="50" l="1"/>
  <c r="B1750" i="50"/>
  <c r="N197" i="36" a="1"/>
  <c r="A1752" i="50" l="1"/>
  <c r="B1751" i="50"/>
  <c r="P197" i="36"/>
  <c r="O197" i="36"/>
  <c r="N197" i="36"/>
  <c r="B198" i="36" s="1" a="1"/>
  <c r="A1753" i="50" l="1"/>
  <c r="B1752" i="50"/>
  <c r="D198" i="36"/>
  <c r="C198" i="36"/>
  <c r="B198" i="36"/>
  <c r="B1753" i="50" l="1"/>
  <c r="A1754" i="50"/>
  <c r="E198" i="36" a="1"/>
  <c r="A1755" i="50" l="1"/>
  <c r="B1754" i="50"/>
  <c r="G198" i="36"/>
  <c r="F198" i="36"/>
  <c r="E198" i="36"/>
  <c r="A1756" i="50" l="1"/>
  <c r="B1755" i="50"/>
  <c r="H198" i="36" a="1"/>
  <c r="A1757" i="50" l="1"/>
  <c r="B1756" i="50"/>
  <c r="J198" i="36"/>
  <c r="I198" i="36"/>
  <c r="H198" i="36"/>
  <c r="A1758" i="50" l="1"/>
  <c r="B1757" i="50"/>
  <c r="K198" i="36" a="1"/>
  <c r="A1759" i="50" l="1"/>
  <c r="B1758" i="50"/>
  <c r="M198" i="36"/>
  <c r="L198" i="36"/>
  <c r="K198" i="36"/>
  <c r="B1759" i="50" l="1"/>
  <c r="A1760" i="50"/>
  <c r="N198" i="36" a="1"/>
  <c r="A1761" i="50" l="1"/>
  <c r="B1760" i="50"/>
  <c r="P198" i="36"/>
  <c r="O198" i="36"/>
  <c r="N198" i="36"/>
  <c r="B199" i="36" s="1" a="1"/>
  <c r="B1761" i="50" l="1"/>
  <c r="A1762" i="50"/>
  <c r="C199" i="36"/>
  <c r="B199" i="36"/>
  <c r="D199" i="36"/>
  <c r="A1763" i="50" l="1"/>
  <c r="B1762" i="50"/>
  <c r="E199" i="36" a="1"/>
  <c r="A1764" i="50" l="1"/>
  <c r="B1763" i="50"/>
  <c r="F199" i="36"/>
  <c r="E199" i="36"/>
  <c r="G199" i="36"/>
  <c r="A1765" i="50" l="1"/>
  <c r="B1764" i="50"/>
  <c r="H199" i="36" a="1"/>
  <c r="B1765" i="50" l="1"/>
  <c r="A1766" i="50"/>
  <c r="I199" i="36"/>
  <c r="H199" i="36"/>
  <c r="J199" i="36"/>
  <c r="A1767" i="50" l="1"/>
  <c r="B1766" i="50"/>
  <c r="K199" i="36" a="1"/>
  <c r="A1768" i="50" l="1"/>
  <c r="B1767" i="50"/>
  <c r="L199" i="36"/>
  <c r="K199" i="36"/>
  <c r="M199" i="36"/>
  <c r="A1769" i="50" l="1"/>
  <c r="B1768" i="50"/>
  <c r="N199" i="36" a="1"/>
  <c r="B1769" i="50" l="1"/>
  <c r="A1770" i="50"/>
  <c r="O199" i="36"/>
  <c r="N199" i="36"/>
  <c r="B200" i="36" s="1" a="1"/>
  <c r="P199" i="36"/>
  <c r="A1771" i="50" l="1"/>
  <c r="B1770" i="50"/>
  <c r="B200" i="36"/>
  <c r="D200" i="36"/>
  <c r="C200" i="36"/>
  <c r="A1772" i="50" l="1"/>
  <c r="B1771" i="50"/>
  <c r="E200" i="36" a="1"/>
  <c r="A1773" i="50" l="1"/>
  <c r="B1772" i="50"/>
  <c r="E200" i="36"/>
  <c r="F200" i="36"/>
  <c r="G200" i="36"/>
  <c r="B1773" i="50" l="1"/>
  <c r="A1774" i="50"/>
  <c r="H200" i="36" a="1"/>
  <c r="A1775" i="50" l="1"/>
  <c r="B1774" i="50"/>
  <c r="H200" i="36"/>
  <c r="J200" i="36"/>
  <c r="I200" i="36"/>
  <c r="A1776" i="50" l="1"/>
  <c r="B1775" i="50"/>
  <c r="K200" i="36" a="1"/>
  <c r="A1777" i="50" l="1"/>
  <c r="B1776" i="50"/>
  <c r="K200" i="36"/>
  <c r="L200" i="36"/>
  <c r="M200" i="36"/>
  <c r="B1777" i="50" l="1"/>
  <c r="A1778" i="50"/>
  <c r="N200" i="36" a="1"/>
  <c r="A1779" i="50" l="1"/>
  <c r="B1778" i="50"/>
  <c r="N200" i="36"/>
  <c r="B201" i="36" s="1" a="1"/>
  <c r="P200" i="36"/>
  <c r="O200" i="36"/>
  <c r="A1780" i="50" l="1"/>
  <c r="B1779" i="50"/>
  <c r="D201" i="36"/>
  <c r="B201" i="36"/>
  <c r="C201" i="36"/>
  <c r="A1781" i="50" l="1"/>
  <c r="B1780" i="50"/>
  <c r="E201" i="36" a="1"/>
  <c r="A1782" i="50" l="1"/>
  <c r="B1781" i="50"/>
  <c r="G201" i="36"/>
  <c r="F201" i="36"/>
  <c r="E201" i="36"/>
  <c r="A1783" i="50" l="1"/>
  <c r="B1782" i="50"/>
  <c r="H201" i="36" a="1"/>
  <c r="A1784" i="50" l="1"/>
  <c r="B1783" i="50"/>
  <c r="J201" i="36"/>
  <c r="H201" i="36"/>
  <c r="I201" i="36"/>
  <c r="A1785" i="50" l="1"/>
  <c r="B1784" i="50"/>
  <c r="K201" i="36" a="1"/>
  <c r="B1785" i="50" l="1"/>
  <c r="A1786" i="50"/>
  <c r="M201" i="36"/>
  <c r="L201" i="36"/>
  <c r="K201" i="36"/>
  <c r="A1787" i="50" l="1"/>
  <c r="B1786" i="50"/>
  <c r="N201" i="36" a="1"/>
  <c r="A1788" i="50" l="1"/>
  <c r="B1787" i="50"/>
  <c r="P201" i="36"/>
  <c r="N201" i="36"/>
  <c r="B202" i="36" s="1" a="1"/>
  <c r="O201" i="36"/>
  <c r="A1789" i="50" l="1"/>
  <c r="B1788" i="50"/>
  <c r="D202" i="36"/>
  <c r="C202" i="36"/>
  <c r="B202" i="36"/>
  <c r="A1790" i="50" l="1"/>
  <c r="B1789" i="50"/>
  <c r="E202" i="36" a="1"/>
  <c r="A1791" i="50" l="1"/>
  <c r="B1790" i="50"/>
  <c r="G202" i="36"/>
  <c r="F202" i="36"/>
  <c r="E202" i="36"/>
  <c r="A1792" i="50" l="1"/>
  <c r="B1791" i="50"/>
  <c r="H202" i="36" a="1"/>
  <c r="A1793" i="50" l="1"/>
  <c r="B1792" i="50"/>
  <c r="J202" i="36"/>
  <c r="I202" i="36"/>
  <c r="H202" i="36"/>
  <c r="B1793" i="50" l="1"/>
  <c r="A1794" i="50"/>
  <c r="K202" i="36" a="1"/>
  <c r="A1795" i="50" l="1"/>
  <c r="B1794" i="50"/>
  <c r="M202" i="36"/>
  <c r="L202" i="36"/>
  <c r="K202" i="36"/>
  <c r="A1796" i="50" l="1"/>
  <c r="B1795" i="50"/>
  <c r="N202" i="36" a="1"/>
  <c r="A1797" i="50" l="1"/>
  <c r="B1796" i="50"/>
  <c r="P202" i="36"/>
  <c r="O202" i="36"/>
  <c r="N202" i="36"/>
  <c r="B203" i="36" s="1" a="1"/>
  <c r="B1797" i="50" l="1"/>
  <c r="A1798" i="50"/>
  <c r="C203" i="36"/>
  <c r="B203" i="36"/>
  <c r="D203" i="36"/>
  <c r="A1799" i="50" l="1"/>
  <c r="B1798" i="50"/>
  <c r="E203" i="36" a="1"/>
  <c r="B1799" i="50" l="1"/>
  <c r="A1800" i="50"/>
  <c r="F203" i="36"/>
  <c r="E203" i="36"/>
  <c r="G203" i="36"/>
  <c r="A1801" i="50" l="1"/>
  <c r="B1800" i="50"/>
  <c r="H203" i="36" a="1"/>
  <c r="B1801" i="50" l="1"/>
  <c r="A1802" i="50"/>
  <c r="I203" i="36"/>
  <c r="H203" i="36"/>
  <c r="J203" i="36"/>
  <c r="A1803" i="50" l="1"/>
  <c r="B1802" i="50"/>
  <c r="K203" i="36" a="1"/>
  <c r="A1804" i="50" l="1"/>
  <c r="B1803" i="50"/>
  <c r="L203" i="36"/>
  <c r="K203" i="36"/>
  <c r="M203" i="36"/>
  <c r="A1805" i="50" l="1"/>
  <c r="B1804" i="50"/>
  <c r="N203" i="36" a="1"/>
  <c r="A1806" i="50" l="1"/>
  <c r="B1805" i="50"/>
  <c r="O203" i="36"/>
  <c r="N203" i="36"/>
  <c r="B204" i="36" s="1" a="1"/>
  <c r="P203" i="36"/>
  <c r="A1807" i="50" l="1"/>
  <c r="B1806" i="50"/>
  <c r="B204" i="36"/>
  <c r="C204" i="36"/>
  <c r="D204" i="36"/>
  <c r="A1808" i="50" l="1"/>
  <c r="B1807" i="50"/>
  <c r="E204" i="36" a="1"/>
  <c r="A1809" i="50" l="1"/>
  <c r="B1808" i="50"/>
  <c r="E204" i="36"/>
  <c r="F204" i="36"/>
  <c r="G204" i="36"/>
  <c r="B1809" i="50" l="1"/>
  <c r="A1810" i="50"/>
  <c r="H204" i="36" a="1"/>
  <c r="A1811" i="50" l="1"/>
  <c r="B1810" i="50"/>
  <c r="H204" i="36"/>
  <c r="I204" i="36"/>
  <c r="J204" i="36"/>
  <c r="A1812" i="50" l="1"/>
  <c r="B1811" i="50"/>
  <c r="K204" i="36" a="1"/>
  <c r="A1813" i="50" l="1"/>
  <c r="B1812" i="50"/>
  <c r="K204" i="36"/>
  <c r="L204" i="36"/>
  <c r="M204" i="36"/>
  <c r="B1813" i="50" l="1"/>
  <c r="A1814" i="50"/>
  <c r="N204" i="36" a="1"/>
  <c r="A1815" i="50" l="1"/>
  <c r="B1814" i="50"/>
  <c r="N204" i="36"/>
  <c r="B205" i="36" s="1" a="1"/>
  <c r="O204" i="36"/>
  <c r="P204" i="36"/>
  <c r="B1815" i="50" l="1"/>
  <c r="A1816" i="50"/>
  <c r="D205" i="36"/>
  <c r="C205" i="36"/>
  <c r="B205" i="36"/>
  <c r="A1817" i="50" l="1"/>
  <c r="B1816" i="50"/>
  <c r="E205" i="36" a="1"/>
  <c r="B1817" i="50" l="1"/>
  <c r="A1818" i="50"/>
  <c r="G205" i="36"/>
  <c r="E205" i="36"/>
  <c r="F205" i="36"/>
  <c r="A1819" i="50" l="1"/>
  <c r="B1818" i="50"/>
  <c r="H205" i="36" a="1"/>
  <c r="A1820" i="50" l="1"/>
  <c r="B1819" i="50"/>
  <c r="J205" i="36"/>
  <c r="H205" i="36"/>
  <c r="I205" i="36"/>
  <c r="A1821" i="50" l="1"/>
  <c r="B1820" i="50"/>
  <c r="K205" i="36" a="1"/>
  <c r="A1822" i="50" l="1"/>
  <c r="B1821" i="50"/>
  <c r="M205" i="36"/>
  <c r="K205" i="36"/>
  <c r="L205" i="36"/>
  <c r="A1823" i="50" l="1"/>
  <c r="B1822" i="50"/>
  <c r="N205" i="36" a="1"/>
  <c r="A1824" i="50" l="1"/>
  <c r="B1823" i="50"/>
  <c r="P205" i="36"/>
  <c r="N205" i="36"/>
  <c r="B206" i="36" s="1" a="1"/>
  <c r="O205" i="36"/>
  <c r="A1825" i="50" l="1"/>
  <c r="B1824" i="50"/>
  <c r="D206" i="36"/>
  <c r="C206" i="36"/>
  <c r="B206" i="36"/>
  <c r="B1825" i="50" l="1"/>
  <c r="A1826" i="50"/>
  <c r="E206" i="36" a="1"/>
  <c r="A1827" i="50" l="1"/>
  <c r="B1826" i="50"/>
  <c r="G206" i="36"/>
  <c r="F206" i="36"/>
  <c r="E206" i="36"/>
  <c r="A1828" i="50" l="1"/>
  <c r="B1827" i="50"/>
  <c r="H206" i="36" a="1"/>
  <c r="A1829" i="50" l="1"/>
  <c r="B1828" i="50"/>
  <c r="J206" i="36"/>
  <c r="I206" i="36"/>
  <c r="H206" i="36"/>
  <c r="B1829" i="50" l="1"/>
  <c r="A1830" i="50"/>
  <c r="K206" i="36" a="1"/>
  <c r="A1831" i="50" l="1"/>
  <c r="B1830" i="50"/>
  <c r="M206" i="36"/>
  <c r="L206" i="36"/>
  <c r="K206" i="36"/>
  <c r="B1831" i="50" l="1"/>
  <c r="A1832" i="50"/>
  <c r="N206" i="36" a="1"/>
  <c r="A1833" i="50" l="1"/>
  <c r="B1832" i="50"/>
  <c r="P206" i="36"/>
  <c r="O206" i="36"/>
  <c r="N206" i="36"/>
  <c r="B207" i="36" s="1" a="1"/>
  <c r="B1833" i="50" l="1"/>
  <c r="A1834" i="50"/>
  <c r="C207" i="36"/>
  <c r="B207" i="36"/>
  <c r="D207" i="36"/>
  <c r="A1835" i="50" l="1"/>
  <c r="B1834" i="50"/>
  <c r="E207" i="36" a="1"/>
  <c r="A1836" i="50" l="1"/>
  <c r="B1835" i="50"/>
  <c r="F207" i="36"/>
  <c r="E207" i="36"/>
  <c r="G207" i="36"/>
  <c r="A1837" i="50" l="1"/>
  <c r="B1836" i="50"/>
  <c r="H207" i="36" a="1"/>
  <c r="B1837" i="50" l="1"/>
  <c r="A1838" i="50"/>
  <c r="I207" i="36"/>
  <c r="H207" i="36"/>
  <c r="J207" i="36"/>
  <c r="A1839" i="50" l="1"/>
  <c r="B1838" i="50"/>
  <c r="K207" i="36" a="1"/>
  <c r="B1839" i="50" l="1"/>
  <c r="A1840" i="50"/>
  <c r="L207" i="36"/>
  <c r="K207" i="36"/>
  <c r="M207" i="36"/>
  <c r="A1841" i="50" l="1"/>
  <c r="B1840" i="50"/>
  <c r="N207" i="36" a="1"/>
  <c r="B1841" i="50" l="1"/>
  <c r="A1842" i="50"/>
  <c r="O207" i="36"/>
  <c r="N207" i="36"/>
  <c r="B208" i="36" s="1" a="1"/>
  <c r="P207" i="36"/>
  <c r="A1843" i="50" l="1"/>
  <c r="B1842" i="50"/>
  <c r="B208" i="36"/>
  <c r="D208" i="36"/>
  <c r="C208" i="36"/>
  <c r="A1844" i="50" l="1"/>
  <c r="B1843" i="50"/>
  <c r="E208" i="36" a="1"/>
  <c r="A1845" i="50" l="1"/>
  <c r="B1844" i="50"/>
  <c r="E208" i="36"/>
  <c r="F208" i="36"/>
  <c r="G208" i="36"/>
  <c r="A1846" i="50" l="1"/>
  <c r="B1845" i="50"/>
  <c r="H208" i="36" a="1"/>
  <c r="A1847" i="50" l="1"/>
  <c r="B1846" i="50"/>
  <c r="H208" i="36"/>
  <c r="I208" i="36"/>
  <c r="J208" i="36"/>
  <c r="A1848" i="50" l="1"/>
  <c r="B1847" i="50"/>
  <c r="K208" i="36" a="1"/>
  <c r="A1849" i="50" l="1"/>
  <c r="B1848" i="50"/>
  <c r="K208" i="36"/>
  <c r="L208" i="36"/>
  <c r="M208" i="36"/>
  <c r="B1849" i="50" l="1"/>
  <c r="A1850" i="50"/>
  <c r="N208" i="36" a="1"/>
  <c r="A1851" i="50" l="1"/>
  <c r="B1850" i="50"/>
  <c r="N208" i="36"/>
  <c r="B209" i="36" s="1" a="1"/>
  <c r="O208" i="36"/>
  <c r="P208" i="36"/>
  <c r="A1852" i="50" l="1"/>
  <c r="B1851" i="50"/>
  <c r="D209" i="36"/>
  <c r="B209" i="36"/>
  <c r="C209" i="36"/>
  <c r="A1853" i="50" l="1"/>
  <c r="B1852" i="50"/>
  <c r="E209" i="36" a="1"/>
  <c r="A1854" i="50" l="1"/>
  <c r="B1853" i="50"/>
  <c r="G209" i="36"/>
  <c r="E209" i="36"/>
  <c r="F209" i="36"/>
  <c r="A1855" i="50" l="1"/>
  <c r="B1854" i="50"/>
  <c r="H209" i="36" a="1"/>
  <c r="B1855" i="50" l="1"/>
  <c r="A1856" i="50"/>
  <c r="J209" i="36"/>
  <c r="H209" i="36"/>
  <c r="I209" i="36"/>
  <c r="A1857" i="50" l="1"/>
  <c r="B1856" i="50"/>
  <c r="K209" i="36" a="1"/>
  <c r="B1857" i="50" l="1"/>
  <c r="A1858" i="50"/>
  <c r="M209" i="36"/>
  <c r="L209" i="36"/>
  <c r="K209" i="36"/>
  <c r="A1859" i="50" l="1"/>
  <c r="B1858" i="50"/>
  <c r="N209" i="36" a="1"/>
  <c r="A1860" i="50" l="1"/>
  <c r="B1859" i="50"/>
  <c r="P209" i="36"/>
  <c r="N209" i="36"/>
  <c r="B210" i="36" s="1" a="1"/>
  <c r="O209" i="36"/>
  <c r="A1861" i="50" l="1"/>
  <c r="B1860" i="50"/>
  <c r="D210" i="36"/>
  <c r="C210" i="36"/>
  <c r="B210" i="36"/>
  <c r="B1861" i="50" l="1"/>
  <c r="A1862" i="50"/>
  <c r="E210" i="36" a="1"/>
  <c r="A1863" i="50" l="1"/>
  <c r="B1862" i="50"/>
  <c r="G210" i="36"/>
  <c r="F210" i="36"/>
  <c r="E210" i="36"/>
  <c r="B1863" i="50" l="1"/>
  <c r="A1864" i="50"/>
  <c r="H210" i="36" a="1"/>
  <c r="A1865" i="50" l="1"/>
  <c r="B1864" i="50"/>
  <c r="J210" i="36"/>
  <c r="I210" i="36"/>
  <c r="H210" i="36"/>
  <c r="B1865" i="50" l="1"/>
  <c r="A1866" i="50"/>
  <c r="K210" i="36" a="1"/>
  <c r="A1867" i="50" l="1"/>
  <c r="B1866" i="50"/>
  <c r="M210" i="36"/>
  <c r="L210" i="36"/>
  <c r="K210" i="36"/>
  <c r="A1868" i="50" l="1"/>
  <c r="B1867" i="50"/>
  <c r="N210" i="36" a="1"/>
  <c r="A1869" i="50" l="1"/>
  <c r="B1868" i="50"/>
  <c r="P210" i="36"/>
  <c r="O210" i="36"/>
  <c r="N210" i="36"/>
  <c r="B211" i="36" s="1" a="1"/>
  <c r="A1870" i="50" l="1"/>
  <c r="B1869" i="50"/>
  <c r="C211" i="36"/>
  <c r="B211" i="36"/>
  <c r="D211" i="36"/>
  <c r="A1871" i="50" l="1"/>
  <c r="B1870" i="50"/>
  <c r="E211" i="36" a="1"/>
  <c r="A1872" i="50" l="1"/>
  <c r="B1871" i="50"/>
  <c r="F211" i="36"/>
  <c r="E211" i="36"/>
  <c r="G211" i="36"/>
  <c r="A1873" i="50" l="1"/>
  <c r="B1872" i="50"/>
  <c r="H211" i="36" a="1"/>
  <c r="B1873" i="50" l="1"/>
  <c r="A1874" i="50"/>
  <c r="I211" i="36"/>
  <c r="H211" i="36"/>
  <c r="J211" i="36"/>
  <c r="A1875" i="50" l="1"/>
  <c r="B1874" i="50"/>
  <c r="K211" i="36" a="1"/>
  <c r="A1876" i="50" l="1"/>
  <c r="B1875" i="50"/>
  <c r="L211" i="36"/>
  <c r="K211" i="36"/>
  <c r="M211" i="36"/>
  <c r="A1877" i="50" l="1"/>
  <c r="B1876" i="50"/>
  <c r="N211" i="36" a="1"/>
  <c r="B1877" i="50" l="1"/>
  <c r="A1878" i="50"/>
  <c r="O211" i="36"/>
  <c r="N211" i="36"/>
  <c r="B212" i="36" s="1" a="1"/>
  <c r="P211" i="36"/>
  <c r="A1879" i="50" l="1"/>
  <c r="B1878" i="50"/>
  <c r="B212" i="36"/>
  <c r="C212" i="36"/>
  <c r="D212" i="36"/>
  <c r="B1879" i="50" l="1"/>
  <c r="A1880" i="50"/>
  <c r="E212" i="36" a="1"/>
  <c r="A1881" i="50" l="1"/>
  <c r="B1880" i="50"/>
  <c r="E212" i="36"/>
  <c r="F212" i="36"/>
  <c r="G212" i="36"/>
  <c r="B1881" i="50" l="1"/>
  <c r="A1882" i="50"/>
  <c r="H212" i="36" a="1"/>
  <c r="A1883" i="50" l="1"/>
  <c r="B1882" i="50"/>
  <c r="H212" i="36"/>
  <c r="I212" i="36"/>
  <c r="J212" i="36"/>
  <c r="A1884" i="50" l="1"/>
  <c r="B1883" i="50"/>
  <c r="K212" i="36" a="1"/>
  <c r="A1885" i="50" l="1"/>
  <c r="B1884" i="50"/>
  <c r="K212" i="36"/>
  <c r="M212" i="36"/>
  <c r="L212" i="36"/>
  <c r="A1886" i="50" l="1"/>
  <c r="B1885" i="50"/>
  <c r="N212" i="36" a="1"/>
  <c r="A1887" i="50" l="1"/>
  <c r="B1886" i="50"/>
  <c r="N212" i="36"/>
  <c r="B213" i="36" s="1" a="1"/>
  <c r="O212" i="36"/>
  <c r="P212" i="36"/>
  <c r="B1887" i="50" l="1"/>
  <c r="A1888" i="50"/>
  <c r="D213" i="36"/>
  <c r="B213" i="36"/>
  <c r="C213" i="36"/>
  <c r="A1889" i="50" l="1"/>
  <c r="B1888" i="50"/>
  <c r="E213" i="36" a="1"/>
  <c r="B1889" i="50" l="1"/>
  <c r="A1890" i="50"/>
  <c r="G213" i="36"/>
  <c r="E213" i="36"/>
  <c r="F213" i="36"/>
  <c r="A1891" i="50" l="1"/>
  <c r="B1890" i="50"/>
  <c r="H213" i="36" a="1"/>
  <c r="A1892" i="50" l="1"/>
  <c r="B1891" i="50"/>
  <c r="J213" i="36"/>
  <c r="I213" i="36"/>
  <c r="H213" i="36"/>
  <c r="A1893" i="50" l="1"/>
  <c r="B1892" i="50"/>
  <c r="K213" i="36" a="1"/>
  <c r="A1894" i="50" l="1"/>
  <c r="B1893" i="50"/>
  <c r="M213" i="36"/>
  <c r="K213" i="36"/>
  <c r="L213" i="36"/>
  <c r="A1895" i="50" l="1"/>
  <c r="B1894" i="50"/>
  <c r="N213" i="36" a="1"/>
  <c r="B1895" i="50" l="1"/>
  <c r="A1896" i="50"/>
  <c r="P213" i="36"/>
  <c r="N213" i="36"/>
  <c r="B214" i="36" s="1" a="1"/>
  <c r="O213" i="36"/>
  <c r="A1897" i="50" l="1"/>
  <c r="B1896" i="50"/>
  <c r="D214" i="36"/>
  <c r="C214" i="36"/>
  <c r="B214" i="36"/>
  <c r="B1897" i="50" l="1"/>
  <c r="A1898" i="50"/>
  <c r="E214" i="36" a="1"/>
  <c r="A1899" i="50" l="1"/>
  <c r="B1898" i="50"/>
  <c r="G214" i="36"/>
  <c r="F214" i="36"/>
  <c r="E214" i="36"/>
  <c r="A1900" i="50" l="1"/>
  <c r="B1899" i="50"/>
  <c r="H214" i="36" a="1"/>
  <c r="A1901" i="50" l="1"/>
  <c r="B1900" i="50"/>
  <c r="J214" i="36"/>
  <c r="I214" i="36"/>
  <c r="H214" i="36"/>
  <c r="B1901" i="50" l="1"/>
  <c r="A1902" i="50"/>
  <c r="K214" i="36" a="1"/>
  <c r="A1903" i="50" l="1"/>
  <c r="B1902" i="50"/>
  <c r="M214" i="36"/>
  <c r="L214" i="36"/>
  <c r="K214" i="36"/>
  <c r="B1903" i="50" l="1"/>
  <c r="A1904" i="50"/>
  <c r="N214" i="36" a="1"/>
  <c r="A1905" i="50" l="1"/>
  <c r="B1904" i="50"/>
  <c r="P214" i="36"/>
  <c r="O214" i="36"/>
  <c r="N214" i="36"/>
  <c r="B215" i="36" s="1" a="1"/>
  <c r="B1905" i="50" l="1"/>
  <c r="A1906" i="50"/>
  <c r="C215" i="36"/>
  <c r="B215" i="36"/>
  <c r="D215" i="36"/>
  <c r="A1907" i="50" l="1"/>
  <c r="B1906" i="50"/>
  <c r="E215" i="36" a="1"/>
  <c r="A1908" i="50" l="1"/>
  <c r="B1907" i="50"/>
  <c r="F215" i="36"/>
  <c r="E215" i="36"/>
  <c r="G215" i="36"/>
  <c r="A1909" i="50" l="1"/>
  <c r="B1908" i="50"/>
  <c r="H215" i="36" a="1"/>
  <c r="A1910" i="50" l="1"/>
  <c r="B1909" i="50"/>
  <c r="I215" i="36"/>
  <c r="H215" i="36"/>
  <c r="J215" i="36"/>
  <c r="A1911" i="50" l="1"/>
  <c r="B1910" i="50"/>
  <c r="K215" i="36" a="1"/>
  <c r="A1912" i="50" l="1"/>
  <c r="B1911" i="50"/>
  <c r="L215" i="36"/>
  <c r="K215" i="36"/>
  <c r="M215" i="36"/>
  <c r="A1913" i="50" l="1"/>
  <c r="B1912" i="50"/>
  <c r="N215" i="36" a="1"/>
  <c r="B1913" i="50" l="1"/>
  <c r="A1914" i="50"/>
  <c r="O215" i="36"/>
  <c r="N215" i="36"/>
  <c r="B216" i="36" s="1" a="1"/>
  <c r="P215" i="36"/>
  <c r="A1915" i="50" l="1"/>
  <c r="B1914" i="50"/>
  <c r="B216" i="36"/>
  <c r="C216" i="36"/>
  <c r="D216" i="36"/>
  <c r="A1916" i="50" l="1"/>
  <c r="B1915" i="50"/>
  <c r="E216" i="36" a="1"/>
  <c r="A1917" i="50" l="1"/>
  <c r="B1916" i="50"/>
  <c r="E216" i="36"/>
  <c r="F216" i="36"/>
  <c r="G216" i="36"/>
  <c r="B1917" i="50" l="1"/>
  <c r="A1918" i="50"/>
  <c r="H216" i="36" a="1"/>
  <c r="A1919" i="50" l="1"/>
  <c r="B1918" i="50"/>
  <c r="H216" i="36"/>
  <c r="I216" i="36"/>
  <c r="J216" i="36"/>
  <c r="B1919" i="50" l="1"/>
  <c r="A1920" i="50"/>
  <c r="K216" i="36" a="1"/>
  <c r="A1921" i="50" l="1"/>
  <c r="B1920" i="50"/>
  <c r="K216" i="36"/>
  <c r="L216" i="36"/>
  <c r="M216" i="36"/>
  <c r="B1921" i="50" l="1"/>
  <c r="A1922" i="50"/>
  <c r="N216" i="36" a="1"/>
  <c r="A1923" i="50" l="1"/>
  <c r="B1922" i="50"/>
  <c r="N216" i="36"/>
  <c r="B217" i="36" s="1" a="1"/>
  <c r="O216" i="36"/>
  <c r="P216" i="36"/>
  <c r="A1924" i="50" l="1"/>
  <c r="B1923" i="50"/>
  <c r="D217" i="36"/>
  <c r="B217" i="36"/>
  <c r="C217" i="36"/>
  <c r="A1925" i="50" l="1"/>
  <c r="B1924" i="50"/>
  <c r="E217" i="36" a="1"/>
  <c r="B1925" i="50" l="1"/>
  <c r="A1926" i="50"/>
  <c r="G217" i="36"/>
  <c r="F217" i="36"/>
  <c r="E217" i="36"/>
  <c r="A1927" i="50" l="1"/>
  <c r="B1926" i="50"/>
  <c r="H217" i="36" a="1"/>
  <c r="B1927" i="50" l="1"/>
  <c r="A1928" i="50"/>
  <c r="J217" i="36"/>
  <c r="H217" i="36"/>
  <c r="I217" i="36"/>
  <c r="A1929" i="50" l="1"/>
  <c r="B1928" i="50"/>
  <c r="K217" i="36" a="1"/>
  <c r="B1929" i="50" l="1"/>
  <c r="A1930" i="50"/>
  <c r="M217" i="36"/>
  <c r="K217" i="36"/>
  <c r="L217" i="36"/>
  <c r="A1931" i="50" l="1"/>
  <c r="B1930" i="50"/>
  <c r="N217" i="36" a="1"/>
  <c r="A1932" i="50" l="1"/>
  <c r="B1931" i="50"/>
  <c r="P217" i="36"/>
  <c r="N217" i="36"/>
  <c r="B218" i="36" s="1" a="1"/>
  <c r="O217" i="36"/>
  <c r="A1933" i="50" l="1"/>
  <c r="B1932" i="50"/>
  <c r="D218" i="36"/>
  <c r="C218" i="36"/>
  <c r="B218" i="36"/>
  <c r="A1934" i="50" l="1"/>
  <c r="B1933" i="50"/>
  <c r="E218" i="36" a="1"/>
  <c r="A1935" i="50" l="1"/>
  <c r="B1934" i="50"/>
  <c r="G218" i="36"/>
  <c r="F218" i="36"/>
  <c r="E218" i="36"/>
  <c r="A1936" i="50" l="1"/>
  <c r="B1935" i="50"/>
  <c r="H218" i="36" a="1"/>
  <c r="A1937" i="50" l="1"/>
  <c r="B1936" i="50"/>
  <c r="J218" i="36"/>
  <c r="I218" i="36"/>
  <c r="H218" i="36"/>
  <c r="B1937" i="50" l="1"/>
  <c r="A1938" i="50"/>
  <c r="K218" i="36" a="1"/>
  <c r="A1939" i="50" l="1"/>
  <c r="B1938" i="50"/>
  <c r="M218" i="36"/>
  <c r="L218" i="36"/>
  <c r="K218" i="36"/>
  <c r="A1940" i="50" l="1"/>
  <c r="B1939" i="50"/>
  <c r="N218" i="36" a="1"/>
  <c r="A1941" i="50" l="1"/>
  <c r="B1940" i="50"/>
  <c r="P218" i="36"/>
  <c r="O218" i="36"/>
  <c r="N218" i="36"/>
  <c r="B219" i="36" s="1" a="1"/>
  <c r="A1942" i="50" l="1"/>
  <c r="B1941" i="50"/>
  <c r="C219" i="36"/>
  <c r="B219" i="36"/>
  <c r="D219" i="36"/>
  <c r="A1943" i="50" l="1"/>
  <c r="B1942" i="50"/>
  <c r="E219" i="36" a="1"/>
  <c r="A1944" i="50" l="1"/>
  <c r="B1943" i="50"/>
  <c r="F219" i="36"/>
  <c r="E219" i="36"/>
  <c r="G219" i="36"/>
  <c r="A1945" i="50" l="1"/>
  <c r="B1944" i="50"/>
  <c r="H219" i="36" a="1"/>
  <c r="B1945" i="50" l="1"/>
  <c r="A1946" i="50"/>
  <c r="I219" i="36"/>
  <c r="H219" i="36"/>
  <c r="J219" i="36"/>
  <c r="A1947" i="50" l="1"/>
  <c r="B1946" i="50"/>
  <c r="K219" i="36" a="1"/>
  <c r="A1948" i="50" l="1"/>
  <c r="B1947" i="50"/>
  <c r="L219" i="36"/>
  <c r="K219" i="36"/>
  <c r="M219" i="36"/>
  <c r="A1949" i="50" l="1"/>
  <c r="B1948" i="50"/>
  <c r="N219" i="36" a="1"/>
  <c r="A1950" i="50" l="1"/>
  <c r="B1949" i="50"/>
  <c r="O219" i="36"/>
  <c r="N219" i="36"/>
  <c r="B220" i="36" s="1" a="1"/>
  <c r="P219" i="36"/>
  <c r="A1951" i="50" l="1"/>
  <c r="B1950" i="50"/>
  <c r="B220" i="36"/>
  <c r="C220" i="36"/>
  <c r="D220" i="36"/>
  <c r="B1951" i="50" l="1"/>
  <c r="A1952" i="50"/>
  <c r="E220" i="36" a="1"/>
  <c r="A1953" i="50" l="1"/>
  <c r="B1952" i="50"/>
  <c r="E220" i="36"/>
  <c r="G220" i="36"/>
  <c r="F220" i="36"/>
  <c r="B1953" i="50" l="1"/>
  <c r="A1954" i="50"/>
  <c r="H220" i="36" a="1"/>
  <c r="A1955" i="50" l="1"/>
  <c r="B1954" i="50"/>
  <c r="H220" i="36"/>
  <c r="I220" i="36"/>
  <c r="J220" i="36"/>
  <c r="A1956" i="50" l="1"/>
  <c r="B1955" i="50"/>
  <c r="K220" i="36" a="1"/>
  <c r="A1957" i="50" l="1"/>
  <c r="B1956" i="50"/>
  <c r="K220" i="36"/>
  <c r="L220" i="36"/>
  <c r="M220" i="36"/>
  <c r="A1958" i="50" l="1"/>
  <c r="B1957" i="50"/>
  <c r="N220" i="36" a="1"/>
  <c r="A1959" i="50" l="1"/>
  <c r="B1958" i="50"/>
  <c r="N220" i="36"/>
  <c r="B221" i="36" s="1" a="1"/>
  <c r="O220" i="36"/>
  <c r="P220" i="36"/>
  <c r="B1959" i="50" l="1"/>
  <c r="A1960" i="50"/>
  <c r="D221" i="36"/>
  <c r="C221" i="36"/>
  <c r="B221" i="36"/>
  <c r="A1961" i="50" l="1"/>
  <c r="B1960" i="50"/>
  <c r="E221" i="36" a="1"/>
  <c r="B1961" i="50" l="1"/>
  <c r="A1962" i="50"/>
  <c r="G221" i="36"/>
  <c r="E221" i="36"/>
  <c r="F221" i="36"/>
  <c r="A1963" i="50" l="1"/>
  <c r="B1962" i="50"/>
  <c r="H221" i="36" a="1"/>
  <c r="A1964" i="50" l="1"/>
  <c r="B1963" i="50"/>
  <c r="J221" i="36"/>
  <c r="H221" i="36"/>
  <c r="I221" i="36"/>
  <c r="A1965" i="50" l="1"/>
  <c r="B1964" i="50"/>
  <c r="K221" i="36" a="1"/>
  <c r="A1966" i="50" l="1"/>
  <c r="B1965" i="50"/>
  <c r="M221" i="36"/>
  <c r="K221" i="36"/>
  <c r="L221" i="36"/>
  <c r="A1967" i="50" l="1"/>
  <c r="B1966" i="50"/>
  <c r="N221" i="36" a="1"/>
  <c r="B1967" i="50" l="1"/>
  <c r="A1968" i="50"/>
  <c r="P221" i="36"/>
  <c r="O221" i="36"/>
  <c r="N221" i="36"/>
  <c r="B222" i="36" s="1" a="1"/>
  <c r="A1969" i="50" l="1"/>
  <c r="B1968" i="50"/>
  <c r="D222" i="36"/>
  <c r="C222" i="36"/>
  <c r="B222" i="36"/>
  <c r="B1969" i="50" l="1"/>
  <c r="A1970" i="50"/>
  <c r="E222" i="36" a="1"/>
  <c r="A1971" i="50" l="1"/>
  <c r="B1970" i="50"/>
  <c r="G222" i="36"/>
  <c r="F222" i="36"/>
  <c r="E222" i="36"/>
  <c r="A1972" i="50" l="1"/>
  <c r="B1971" i="50"/>
  <c r="H222" i="36" a="1"/>
  <c r="A1973" i="50" l="1"/>
  <c r="B1972" i="50"/>
  <c r="J222" i="36"/>
  <c r="I222" i="36"/>
  <c r="H222" i="36"/>
  <c r="A1974" i="50" l="1"/>
  <c r="B1973" i="50"/>
  <c r="K222" i="36" a="1"/>
  <c r="A1975" i="50" l="1"/>
  <c r="B1974" i="50"/>
  <c r="M222" i="36"/>
  <c r="L222" i="36"/>
  <c r="K222" i="36"/>
  <c r="B1975" i="50" l="1"/>
  <c r="A1976" i="50"/>
  <c r="N222" i="36" a="1"/>
  <c r="A1977" i="50" l="1"/>
  <c r="B1976" i="50"/>
  <c r="P222" i="36"/>
  <c r="O222" i="36"/>
  <c r="N222" i="36"/>
  <c r="B223" i="36" s="1" a="1"/>
  <c r="B1977" i="50" l="1"/>
  <c r="A1978" i="50"/>
  <c r="C223" i="36"/>
  <c r="B223" i="36"/>
  <c r="D223" i="36"/>
  <c r="A1979" i="50" l="1"/>
  <c r="B1978" i="50"/>
  <c r="E223" i="36" a="1"/>
  <c r="A1980" i="50" l="1"/>
  <c r="B1979" i="50"/>
  <c r="F223" i="36"/>
  <c r="E223" i="36"/>
  <c r="G223" i="36"/>
  <c r="A1981" i="50" l="1"/>
  <c r="B1980" i="50"/>
  <c r="H223" i="36" a="1"/>
  <c r="A1982" i="50" l="1"/>
  <c r="B1981" i="50"/>
  <c r="I223" i="36"/>
  <c r="H223" i="36"/>
  <c r="J223" i="36"/>
  <c r="A1983" i="50" l="1"/>
  <c r="B1982" i="50"/>
  <c r="K223" i="36" a="1"/>
  <c r="B1983" i="50" l="1"/>
  <c r="A1984" i="50"/>
  <c r="L223" i="36"/>
  <c r="K223" i="36"/>
  <c r="M223" i="36"/>
  <c r="A1985" i="50" l="1"/>
  <c r="B1984" i="50"/>
  <c r="N223" i="36" a="1"/>
  <c r="B1985" i="50" l="1"/>
  <c r="A1986" i="50"/>
  <c r="O223" i="36"/>
  <c r="N223" i="36"/>
  <c r="B224" i="36" s="1" a="1"/>
  <c r="P223" i="36"/>
  <c r="A1987" i="50" l="1"/>
  <c r="B1986" i="50"/>
  <c r="B224" i="36"/>
  <c r="D224" i="36"/>
  <c r="C224" i="36"/>
  <c r="A1988" i="50" l="1"/>
  <c r="B1987" i="50"/>
  <c r="E224" i="36" a="1"/>
  <c r="A1989" i="50" l="1"/>
  <c r="B1988" i="50"/>
  <c r="E224" i="36"/>
  <c r="F224" i="36"/>
  <c r="G224" i="36"/>
  <c r="A1990" i="50" l="1"/>
  <c r="B1989" i="50"/>
  <c r="H224" i="36" a="1"/>
  <c r="A1991" i="50" l="1"/>
  <c r="B1990" i="50"/>
  <c r="H224" i="36"/>
  <c r="I224" i="36"/>
  <c r="J224" i="36"/>
  <c r="B1991" i="50" l="1"/>
  <c r="A1992" i="50"/>
  <c r="K224" i="36" a="1"/>
  <c r="A1993" i="50" l="1"/>
  <c r="B1992" i="50"/>
  <c r="K224" i="36"/>
  <c r="L224" i="36"/>
  <c r="M224" i="36"/>
  <c r="B1993" i="50" l="1"/>
  <c r="A1994" i="50"/>
  <c r="N224" i="36" a="1"/>
  <c r="A1995" i="50" l="1"/>
  <c r="B1994" i="50"/>
  <c r="N224" i="36"/>
  <c r="B225" i="36" s="1" a="1"/>
  <c r="P224" i="36"/>
  <c r="O224" i="36"/>
  <c r="A1996" i="50" l="1"/>
  <c r="B1995" i="50"/>
  <c r="D225" i="36"/>
  <c r="B225" i="36"/>
  <c r="C225" i="36"/>
  <c r="A1997" i="50" l="1"/>
  <c r="B1996" i="50"/>
  <c r="E225" i="36" a="1"/>
  <c r="A1998" i="50" l="1"/>
  <c r="B1997" i="50"/>
  <c r="G225" i="36"/>
  <c r="E225" i="36"/>
  <c r="F225" i="36"/>
  <c r="A1999" i="50" l="1"/>
  <c r="B1998" i="50"/>
  <c r="H225" i="36" a="1"/>
  <c r="B1999" i="50" l="1"/>
  <c r="A2000" i="50"/>
  <c r="J225" i="36"/>
  <c r="H225" i="36"/>
  <c r="I225" i="36"/>
  <c r="A2001" i="50" l="1"/>
  <c r="B2000" i="50"/>
  <c r="K225" i="36" a="1"/>
  <c r="B2001" i="50" l="1"/>
  <c r="A2002" i="50"/>
  <c r="M225" i="36"/>
  <c r="K225" i="36"/>
  <c r="L225" i="36"/>
  <c r="A2003" i="50" l="1"/>
  <c r="B2002" i="50"/>
  <c r="N225" i="36" a="1"/>
  <c r="A2004" i="50" l="1"/>
  <c r="B2003" i="50"/>
  <c r="P225" i="36"/>
  <c r="N225" i="36"/>
  <c r="B226" i="36" s="1" a="1"/>
  <c r="O225" i="36"/>
  <c r="A2005" i="50" l="1"/>
  <c r="B2004" i="50"/>
  <c r="D226" i="36"/>
  <c r="C226" i="36"/>
  <c r="B226" i="36"/>
  <c r="A2006" i="50" l="1"/>
  <c r="B2005" i="50"/>
  <c r="E226" i="36" a="1"/>
  <c r="A2007" i="50" l="1"/>
  <c r="B2006" i="50"/>
  <c r="G226" i="36"/>
  <c r="F226" i="36"/>
  <c r="E226" i="36"/>
  <c r="B2007" i="50" l="1"/>
  <c r="A2008" i="50"/>
  <c r="B2008" i="50" s="1"/>
  <c r="H226" i="36" a="1"/>
  <c r="J226" i="36" l="1"/>
  <c r="I226" i="36"/>
  <c r="H226" i="36"/>
  <c r="K226" i="36" l="1" a="1"/>
  <c r="M226" i="36" l="1"/>
  <c r="L226" i="36"/>
  <c r="K226" i="36"/>
  <c r="N226" i="36" l="1" a="1"/>
  <c r="P226" i="36" l="1"/>
  <c r="O226" i="36"/>
  <c r="N226" i="36"/>
  <c r="B227" i="36" s="1" a="1"/>
  <c r="C227" i="36" l="1"/>
  <c r="B227" i="36"/>
  <c r="D227" i="36"/>
  <c r="E227" i="36" l="1" a="1"/>
  <c r="F227" i="36" l="1"/>
  <c r="E227" i="36"/>
  <c r="G227" i="36"/>
  <c r="H227" i="36" l="1" a="1"/>
  <c r="I227" i="36" l="1"/>
  <c r="H227" i="36"/>
  <c r="J227" i="36"/>
  <c r="K227" i="36" l="1" a="1"/>
  <c r="L227" i="36" l="1"/>
  <c r="K227" i="36"/>
  <c r="N227" i="36" s="1" a="1"/>
  <c r="M227" i="36"/>
  <c r="O227" i="36" l="1"/>
  <c r="N227" i="36"/>
  <c r="B228" i="36" s="1" a="1"/>
  <c r="P227" i="36"/>
  <c r="B228" i="36" l="1"/>
  <c r="C228" i="36"/>
  <c r="D228" i="36"/>
  <c r="E228" i="36" l="1" a="1"/>
  <c r="E228" i="36" l="1"/>
  <c r="F228" i="36"/>
  <c r="G228" i="36"/>
  <c r="H228" i="36" l="1" a="1"/>
  <c r="H228" i="36" l="1"/>
  <c r="I228" i="36"/>
  <c r="J228" i="36"/>
  <c r="K228" i="36" l="1" a="1"/>
  <c r="K228" i="36" l="1"/>
  <c r="L228" i="36"/>
  <c r="M228" i="36"/>
  <c r="N228" i="36" l="1" a="1"/>
  <c r="N228" i="36" l="1"/>
  <c r="B229" i="36" s="1" a="1"/>
  <c r="O228" i="36"/>
  <c r="P228" i="36"/>
  <c r="D229" i="36" l="1"/>
  <c r="B229" i="36"/>
  <c r="C229" i="36"/>
  <c r="E229" i="36" l="1" a="1"/>
  <c r="G229" i="36" l="1"/>
  <c r="E229" i="36"/>
  <c r="F229" i="36"/>
  <c r="H229" i="36" l="1" a="1"/>
  <c r="J229" i="36" l="1"/>
  <c r="I229" i="36"/>
  <c r="H229" i="36"/>
  <c r="K229" i="36" l="1" a="1"/>
  <c r="M229" i="36" l="1"/>
  <c r="K229" i="36"/>
  <c r="L229" i="36"/>
  <c r="N229" i="36" l="1" a="1"/>
  <c r="P229" i="36" l="1"/>
  <c r="N229" i="36"/>
  <c r="B230" i="36" s="1" a="1"/>
  <c r="O229" i="36"/>
  <c r="D230" i="36" l="1"/>
  <c r="C230" i="36"/>
  <c r="B230" i="36"/>
  <c r="E230" i="36" l="1" a="1"/>
  <c r="G230" i="36" l="1"/>
  <c r="F230" i="36"/>
  <c r="E230" i="36"/>
  <c r="H230" i="36" l="1" a="1"/>
  <c r="J230" i="36" l="1"/>
  <c r="I230" i="36"/>
  <c r="H230" i="36"/>
  <c r="K230" i="36" l="1" a="1"/>
  <c r="M230" i="36" l="1"/>
  <c r="L230" i="36"/>
  <c r="K230" i="36"/>
  <c r="N230" i="36" l="1" a="1"/>
  <c r="P230" i="36" l="1"/>
  <c r="O230" i="36"/>
  <c r="N230" i="36"/>
  <c r="B231" i="36" s="1" a="1"/>
  <c r="C231" i="36" l="1"/>
  <c r="B231" i="36"/>
  <c r="D231" i="36"/>
  <c r="E231" i="36" l="1" a="1"/>
  <c r="F231" i="36" l="1"/>
  <c r="E231" i="36"/>
  <c r="G231" i="36"/>
  <c r="H231" i="36" l="1" a="1"/>
  <c r="I231" i="36" l="1"/>
  <c r="H231" i="36"/>
  <c r="J231" i="36"/>
  <c r="K231" i="36" l="1" a="1"/>
  <c r="L231" i="36" l="1"/>
  <c r="K231" i="36"/>
  <c r="M231" i="36"/>
  <c r="N231" i="36" l="1" a="1"/>
  <c r="O231" i="36" l="1"/>
  <c r="N231" i="36"/>
  <c r="B232" i="36" s="1" a="1"/>
  <c r="P231" i="36"/>
  <c r="B232" i="36" l="1"/>
  <c r="C232" i="36"/>
  <c r="D232" i="36"/>
  <c r="E232" i="36" l="1" a="1"/>
  <c r="E232" i="36" l="1"/>
  <c r="F232" i="36"/>
  <c r="G232" i="36"/>
  <c r="H232" i="36" l="1" a="1"/>
  <c r="H232" i="36" l="1"/>
  <c r="J232" i="36"/>
  <c r="I232" i="36"/>
  <c r="K232" i="36" l="1" a="1"/>
  <c r="K232" i="36" l="1"/>
  <c r="L232" i="36"/>
  <c r="M232" i="36"/>
  <c r="N232" i="36" l="1" a="1"/>
  <c r="N232" i="36" l="1"/>
  <c r="B233" i="36" s="1" a="1"/>
  <c r="O232" i="36"/>
  <c r="P232" i="36"/>
  <c r="D233" i="36" l="1"/>
  <c r="B233" i="36"/>
  <c r="C233" i="36"/>
  <c r="E233" i="36" l="1" a="1"/>
  <c r="G233" i="36" l="1"/>
  <c r="F233" i="36"/>
  <c r="E233" i="36"/>
  <c r="H233" i="36" l="1" a="1"/>
  <c r="J233" i="36" l="1"/>
  <c r="H233" i="36"/>
  <c r="I233" i="36"/>
  <c r="K233" i="36" l="1" a="1"/>
  <c r="M233" i="36" l="1"/>
  <c r="K233" i="36"/>
  <c r="L233" i="36"/>
  <c r="N233" i="36" l="1" a="1"/>
  <c r="P233" i="36" l="1"/>
  <c r="N233" i="36"/>
  <c r="B234" i="36" s="1" a="1"/>
  <c r="O233" i="36"/>
  <c r="D234" i="36" l="1"/>
  <c r="C234" i="36"/>
  <c r="B234" i="36"/>
  <c r="E234" i="36" l="1" a="1"/>
  <c r="G234" i="36" l="1"/>
  <c r="F234" i="36"/>
  <c r="E234" i="36"/>
  <c r="H234" i="36" l="1" a="1"/>
  <c r="J234" i="36" l="1"/>
  <c r="I234" i="36"/>
  <c r="H234" i="36"/>
  <c r="K234" i="36" l="1" a="1"/>
  <c r="M234" i="36" l="1"/>
  <c r="L234" i="36"/>
  <c r="K234" i="36"/>
  <c r="N234" i="36" l="1" a="1"/>
  <c r="P234" i="36" l="1"/>
  <c r="O234" i="36"/>
  <c r="N234" i="36"/>
  <c r="B235" i="36" s="1" a="1"/>
  <c r="C235" i="36" l="1"/>
  <c r="B235" i="36"/>
  <c r="D235" i="36"/>
  <c r="E235" i="36" l="1" a="1"/>
  <c r="F235" i="36" l="1"/>
  <c r="E235" i="36"/>
  <c r="G235" i="36"/>
  <c r="H235" i="36" l="1" a="1"/>
  <c r="I235" i="36" l="1"/>
  <c r="H235" i="36"/>
  <c r="J235" i="36"/>
  <c r="K235" i="36" l="1" a="1"/>
  <c r="L235" i="36" l="1"/>
  <c r="K235" i="36"/>
  <c r="M235" i="36"/>
  <c r="N235" i="36" l="1" a="1"/>
  <c r="O235" i="36" l="1"/>
  <c r="N235" i="36"/>
  <c r="B236" i="36" s="1" a="1"/>
  <c r="P235" i="36"/>
  <c r="B236" i="36" l="1"/>
  <c r="C236" i="36"/>
  <c r="D236" i="36"/>
  <c r="E236" i="36" l="1" a="1"/>
  <c r="E236" i="36" l="1"/>
  <c r="G236" i="36"/>
  <c r="F236" i="36"/>
  <c r="H236" i="36" l="1" a="1"/>
  <c r="H236" i="36" l="1"/>
  <c r="I236" i="36"/>
  <c r="J236" i="36"/>
  <c r="K236" i="36" l="1" a="1"/>
  <c r="K236" i="36" l="1"/>
  <c r="L236" i="36"/>
  <c r="M236" i="36"/>
  <c r="N236" i="36" l="1" a="1"/>
  <c r="N236" i="36" l="1"/>
  <c r="B237" i="36" s="1" a="1"/>
  <c r="O236" i="36"/>
  <c r="P236" i="36"/>
  <c r="C237" i="36" l="1"/>
  <c r="D237" i="36"/>
  <c r="B237" i="36"/>
  <c r="E237" i="36" l="1" a="1"/>
  <c r="G237" i="36" l="1"/>
  <c r="E237" i="36"/>
  <c r="F237" i="36"/>
  <c r="H237" i="36" l="1" a="1"/>
  <c r="H237" i="36" l="1"/>
  <c r="I237" i="36"/>
  <c r="J237" i="36"/>
  <c r="K237" i="36" l="1" a="1"/>
  <c r="K237" i="36" l="1"/>
  <c r="L237" i="36"/>
  <c r="M237" i="36"/>
  <c r="N237" i="36" l="1" a="1"/>
  <c r="O237" i="36" l="1"/>
  <c r="P237" i="36"/>
  <c r="N237" i="36"/>
  <c r="B238" i="36" s="1" a="1"/>
  <c r="D238" i="36" l="1"/>
  <c r="C238" i="36"/>
  <c r="B238" i="36"/>
  <c r="E238" i="36" l="1" a="1"/>
  <c r="G238" i="36" l="1"/>
  <c r="E238" i="36"/>
  <c r="F238" i="36"/>
  <c r="H238" i="36" l="1" a="1"/>
  <c r="J238" i="36" l="1"/>
  <c r="I238" i="36"/>
  <c r="H238" i="36"/>
  <c r="K238" i="36" l="1" a="1"/>
  <c r="M238" i="36" l="1"/>
  <c r="K238" i="36"/>
  <c r="L238" i="36"/>
  <c r="N238" i="36" l="1" a="1"/>
  <c r="P238" i="36" l="1"/>
  <c r="O238" i="36"/>
  <c r="N238" i="36"/>
  <c r="B239" i="36" s="1" a="1"/>
  <c r="C239" i="36" l="1"/>
  <c r="D239" i="36"/>
  <c r="B239" i="36"/>
  <c r="E239" i="36" l="1" a="1"/>
  <c r="F239" i="36" l="1"/>
  <c r="E239" i="36"/>
  <c r="G239" i="36"/>
  <c r="H239" i="36" l="1" a="1"/>
  <c r="I239" i="36" l="1"/>
  <c r="H239" i="36"/>
  <c r="J239" i="36"/>
  <c r="K239" i="36" l="1" a="1"/>
  <c r="L239" i="36" l="1"/>
  <c r="K239" i="36"/>
  <c r="M239" i="36"/>
  <c r="N239" i="36" l="1" a="1"/>
  <c r="O239" i="36" l="1"/>
  <c r="P239" i="36"/>
  <c r="N239" i="36"/>
  <c r="B240" i="36" s="1" a="1"/>
  <c r="B240" i="36" l="1"/>
  <c r="D240" i="36"/>
  <c r="C240" i="36"/>
  <c r="E240" i="36" l="1" a="1"/>
  <c r="E240" i="36" l="1"/>
  <c r="F240" i="36"/>
  <c r="G240" i="36"/>
  <c r="H240" i="36" l="1" a="1"/>
  <c r="H240" i="36" l="1"/>
  <c r="J240" i="36"/>
  <c r="I240" i="36"/>
  <c r="K240" i="36" l="1" a="1"/>
  <c r="K240" i="36" l="1"/>
  <c r="L240" i="36"/>
  <c r="M240" i="36"/>
  <c r="N240" i="36" l="1" a="1"/>
  <c r="N240" i="36" l="1"/>
  <c r="B241" i="36" s="1" a="1"/>
  <c r="P240" i="36"/>
  <c r="O240" i="36"/>
  <c r="D241" i="36" l="1"/>
  <c r="B241" i="36"/>
  <c r="C241" i="36"/>
  <c r="E241" i="36" l="1" a="1"/>
  <c r="F241" i="36" l="1"/>
  <c r="E241" i="36"/>
  <c r="G241" i="36"/>
  <c r="H241" i="36" l="1" a="1"/>
  <c r="H241" i="36" l="1"/>
  <c r="J241" i="36"/>
  <c r="I241" i="36"/>
  <c r="K241" i="36" l="1" a="1"/>
  <c r="L241" i="36" l="1"/>
  <c r="M241" i="36"/>
  <c r="K241" i="36"/>
  <c r="N241" i="36" l="1" a="1"/>
  <c r="P241" i="36" l="1"/>
  <c r="N241" i="36"/>
  <c r="B242" i="36" s="1" a="1"/>
  <c r="O241" i="36"/>
  <c r="D242" i="36" l="1"/>
  <c r="B242" i="36"/>
  <c r="C242" i="36"/>
  <c r="E242" i="36" l="1" a="1"/>
  <c r="G242" i="36" l="1"/>
  <c r="F242" i="36"/>
  <c r="E242" i="36"/>
  <c r="H242" i="36" l="1" a="1"/>
  <c r="J242" i="36" l="1"/>
  <c r="H242" i="36"/>
  <c r="I242" i="36"/>
  <c r="K242" i="36" l="1" a="1"/>
  <c r="M242" i="36" l="1"/>
  <c r="L242" i="36"/>
  <c r="K242" i="36"/>
  <c r="N242" i="36" l="1" a="1"/>
  <c r="P242" i="36" l="1"/>
  <c r="N242" i="36"/>
  <c r="B243" i="36" s="1" a="1"/>
  <c r="O242" i="36"/>
  <c r="C243" i="36" l="1"/>
  <c r="B243" i="36"/>
  <c r="D243" i="36"/>
  <c r="E243" i="36" l="1" a="1"/>
  <c r="F243" i="36" l="1"/>
  <c r="E243" i="36"/>
  <c r="G243" i="36"/>
  <c r="H243" i="36" l="1" a="1"/>
  <c r="I243" i="36" l="1"/>
  <c r="H243" i="36"/>
  <c r="J243" i="36"/>
  <c r="K243" i="36" l="1" a="1"/>
  <c r="L243" i="36" l="1"/>
  <c r="M243" i="36"/>
  <c r="K243" i="36"/>
  <c r="N243" i="36" l="1" a="1"/>
  <c r="O243" i="36" l="1"/>
  <c r="N243" i="36"/>
  <c r="B244" i="36" s="1" a="1"/>
  <c r="P243" i="36"/>
  <c r="B244" i="36" l="1"/>
  <c r="C244" i="36"/>
  <c r="D244" i="36"/>
  <c r="E244" i="36" l="1" a="1"/>
  <c r="E244" i="36" l="1"/>
  <c r="G244" i="36"/>
  <c r="F244" i="36"/>
  <c r="H244" i="36" l="1" a="1"/>
  <c r="H244" i="36" l="1"/>
  <c r="I244" i="36"/>
  <c r="J244" i="36"/>
  <c r="K244" i="36" l="1" a="1"/>
  <c r="K244" i="36" l="1"/>
  <c r="M244" i="36"/>
  <c r="L244" i="36"/>
  <c r="N244" i="36" l="1" a="1"/>
  <c r="N244" i="36" l="1"/>
  <c r="B245" i="36" s="1" a="1"/>
  <c r="O244" i="36"/>
  <c r="P244" i="36"/>
  <c r="B245" i="36" l="1"/>
  <c r="C245" i="36"/>
  <c r="D245" i="36"/>
  <c r="E245" i="36" l="1" a="1"/>
  <c r="E245" i="36" l="1"/>
  <c r="F245" i="36"/>
  <c r="G245" i="36"/>
  <c r="H245" i="36" l="1" a="1"/>
  <c r="I245" i="36" l="1"/>
  <c r="J245" i="36"/>
  <c r="H245" i="36"/>
  <c r="K245" i="36" l="1" a="1"/>
  <c r="M245" i="36" l="1"/>
  <c r="K245" i="36"/>
  <c r="L245" i="36"/>
  <c r="N245" i="36" l="1" a="1"/>
  <c r="N245" i="36" l="1"/>
  <c r="B246" i="36" s="1" a="1"/>
  <c r="O245" i="36"/>
  <c r="P245" i="36"/>
  <c r="D246" i="36" l="1"/>
  <c r="B246" i="36"/>
  <c r="C246" i="36"/>
  <c r="E246" i="36" l="1" a="1"/>
  <c r="G246" i="36" l="1"/>
  <c r="E246" i="36"/>
  <c r="F246" i="36"/>
  <c r="H246" i="36" l="1" a="1"/>
  <c r="J246" i="36" l="1"/>
  <c r="H246" i="36"/>
  <c r="I246" i="36"/>
  <c r="K246" i="36" l="1" a="1"/>
  <c r="M246" i="36" l="1"/>
  <c r="K246" i="36"/>
  <c r="L246" i="36"/>
  <c r="N246" i="36" l="1" a="1"/>
  <c r="P246" i="36" l="1"/>
  <c r="N246" i="36"/>
  <c r="B247" i="36" s="1" a="1"/>
  <c r="O246" i="36"/>
  <c r="C247" i="36" l="1"/>
  <c r="D247" i="36"/>
  <c r="B247" i="36"/>
  <c r="E247" i="36" l="1" a="1"/>
  <c r="F247" i="36" l="1"/>
  <c r="G247" i="36"/>
  <c r="E247" i="36"/>
  <c r="H247" i="36" l="1" a="1"/>
  <c r="I247" i="36" l="1"/>
  <c r="J247" i="36"/>
  <c r="H247" i="36"/>
  <c r="K247" i="36" l="1" a="1"/>
  <c r="L247" i="36" l="1"/>
  <c r="M247" i="36"/>
  <c r="K247" i="36"/>
  <c r="N247" i="36" l="1" a="1"/>
  <c r="O247" i="36" l="1"/>
  <c r="P247" i="36"/>
  <c r="N247" i="36"/>
  <c r="B248" i="36" s="1" a="1"/>
  <c r="B248" i="36" l="1"/>
  <c r="C248" i="36"/>
  <c r="D248" i="36"/>
  <c r="E248" i="36" l="1" a="1"/>
  <c r="E248" i="36" l="1"/>
  <c r="F248" i="36"/>
  <c r="G248" i="36"/>
  <c r="H248" i="36" l="1" a="1"/>
  <c r="H248" i="36" l="1"/>
  <c r="I248" i="36"/>
  <c r="J248" i="36"/>
  <c r="K248" i="36" l="1" a="1"/>
  <c r="K248" i="36" l="1"/>
  <c r="L248" i="36"/>
  <c r="M248" i="36"/>
  <c r="N248" i="36" l="1" a="1"/>
  <c r="N248" i="36" l="1"/>
  <c r="B249" i="36" s="1" a="1"/>
  <c r="O248" i="36"/>
  <c r="P248" i="36"/>
  <c r="C249" i="36" l="1"/>
  <c r="B249" i="36"/>
  <c r="D249" i="36"/>
  <c r="E249" i="36" l="1" a="1"/>
  <c r="E249" i="36" l="1"/>
  <c r="F249" i="36"/>
  <c r="G249" i="36"/>
  <c r="H249" i="36" l="1" a="1"/>
  <c r="H249" i="36" l="1"/>
  <c r="I249" i="36"/>
  <c r="J249" i="36"/>
  <c r="K249" i="36" l="1" a="1"/>
  <c r="L249" i="36" l="1"/>
  <c r="K249" i="36"/>
  <c r="M249" i="36"/>
  <c r="N249" i="36" l="1" a="1"/>
  <c r="N249" i="36" l="1"/>
  <c r="B250" i="36" s="1" a="1"/>
  <c r="O249" i="36"/>
  <c r="P249" i="36"/>
  <c r="D250" i="36" l="1"/>
  <c r="B250" i="36"/>
  <c r="C250" i="36"/>
  <c r="E250" i="36" l="1" a="1"/>
  <c r="G250" i="36" l="1"/>
  <c r="E250" i="36"/>
  <c r="F250" i="36"/>
  <c r="H250" i="36" l="1" a="1"/>
  <c r="J250" i="36" l="1"/>
  <c r="H250" i="36"/>
  <c r="I250" i="36"/>
  <c r="K250" i="36" l="1" a="1"/>
  <c r="M250" i="36" l="1"/>
  <c r="K250" i="36"/>
  <c r="L250" i="36"/>
  <c r="N250" i="36" l="1" a="1"/>
  <c r="P250" i="36" l="1"/>
  <c r="N250" i="36"/>
  <c r="B251" i="36" s="1" a="1"/>
  <c r="O250" i="36"/>
  <c r="C251" i="36" l="1"/>
  <c r="D251" i="36"/>
  <c r="B251" i="36"/>
  <c r="E251" i="36" l="1" a="1"/>
  <c r="F251" i="36" l="1"/>
  <c r="G251" i="36"/>
  <c r="E251" i="36"/>
  <c r="H251" i="36" l="1" a="1"/>
  <c r="I251" i="36" l="1"/>
  <c r="J251" i="36"/>
  <c r="H251" i="36"/>
  <c r="K251" i="36" l="1" a="1"/>
  <c r="L251" i="36" l="1"/>
  <c r="M251" i="36"/>
  <c r="K251" i="36"/>
  <c r="N251" i="36" l="1" a="1"/>
  <c r="O251" i="36" l="1"/>
  <c r="P251" i="36"/>
  <c r="N251" i="36"/>
  <c r="B252" i="36" s="1" a="1"/>
  <c r="B252" i="36" l="1"/>
  <c r="D252" i="36"/>
  <c r="C252" i="36"/>
  <c r="E252" i="36" l="1" a="1"/>
  <c r="E252" i="36" l="1"/>
  <c r="G252" i="36"/>
  <c r="F252" i="36"/>
  <c r="H252" i="36" l="1" a="1"/>
  <c r="H252" i="36" l="1"/>
  <c r="J252" i="36"/>
  <c r="I252" i="36"/>
  <c r="K252" i="36" l="1" a="1"/>
  <c r="K252" i="36" l="1"/>
  <c r="M252" i="36"/>
  <c r="L252" i="36"/>
  <c r="N252" i="36" l="1" a="1"/>
  <c r="N252" i="36" l="1"/>
  <c r="B253" i="36" s="1" a="1"/>
  <c r="P252" i="36"/>
  <c r="O252" i="36"/>
  <c r="B253" i="36" l="1"/>
  <c r="C253" i="36"/>
  <c r="D253" i="36"/>
  <c r="E253" i="36" l="1" a="1"/>
  <c r="F253" i="36" l="1"/>
  <c r="E253" i="36"/>
  <c r="G253" i="36"/>
  <c r="H253" i="36" l="1" a="1"/>
  <c r="I253" i="36" l="1"/>
  <c r="H253" i="36"/>
  <c r="J253" i="36"/>
  <c r="K253" i="36" l="1" a="1"/>
  <c r="K253" i="36" l="1"/>
  <c r="L253" i="36"/>
  <c r="M253" i="36"/>
  <c r="N253" i="36" l="1" a="1"/>
  <c r="O253" i="36" l="1"/>
  <c r="N253" i="36"/>
  <c r="B254" i="36" s="1" a="1"/>
  <c r="P253" i="36"/>
  <c r="D254" i="36" l="1"/>
  <c r="B254" i="36"/>
  <c r="C254" i="36"/>
  <c r="E254" i="36" l="1" a="1"/>
  <c r="G254" i="36" l="1"/>
  <c r="E254" i="36"/>
  <c r="F254" i="36"/>
  <c r="H254" i="36" l="1" a="1"/>
  <c r="J254" i="36" l="1"/>
  <c r="H254" i="36"/>
  <c r="I254" i="36"/>
  <c r="K254" i="36" l="1" a="1"/>
  <c r="M254" i="36" l="1"/>
  <c r="K254" i="36"/>
  <c r="L254" i="36"/>
  <c r="N254" i="36" l="1" a="1"/>
  <c r="P254" i="36" l="1"/>
  <c r="N254" i="36"/>
  <c r="B255" i="36" s="1" a="1"/>
  <c r="O254" i="36"/>
  <c r="C255" i="36" l="1"/>
  <c r="D255" i="36"/>
  <c r="B255" i="36"/>
  <c r="E255" i="36" l="1" a="1"/>
  <c r="F255" i="36" l="1"/>
  <c r="G255" i="36"/>
  <c r="E255" i="36"/>
  <c r="H255" i="36" l="1" a="1"/>
  <c r="I255" i="36" l="1"/>
  <c r="J255" i="36"/>
  <c r="H255" i="36"/>
  <c r="K255" i="36" l="1" a="1"/>
  <c r="L255" i="36" l="1"/>
  <c r="M255" i="36"/>
  <c r="K255" i="36"/>
  <c r="N255" i="36" l="1" a="1"/>
  <c r="O255" i="36" l="1"/>
  <c r="P255" i="36"/>
  <c r="N255" i="36"/>
  <c r="B256" i="36" s="1" a="1"/>
  <c r="B256" i="36" l="1"/>
  <c r="C256" i="36"/>
  <c r="D256" i="36"/>
  <c r="E256" i="36" l="1" a="1"/>
  <c r="E256" i="36" l="1"/>
  <c r="F256" i="36"/>
  <c r="G256" i="36"/>
  <c r="H256" i="36" l="1" a="1"/>
  <c r="H256" i="36" l="1"/>
  <c r="J256" i="36"/>
  <c r="I256" i="36"/>
  <c r="K256" i="36" l="1" a="1"/>
  <c r="K256" i="36" l="1"/>
  <c r="L256" i="36"/>
  <c r="M256" i="36"/>
  <c r="N256" i="36" l="1" a="1"/>
  <c r="N256" i="36" l="1"/>
  <c r="B257" i="36" s="1" a="1"/>
  <c r="P256" i="36"/>
  <c r="O256" i="36"/>
  <c r="B257" i="36" l="1"/>
  <c r="C257" i="36"/>
  <c r="D257" i="36"/>
  <c r="E257" i="36" l="1" a="1"/>
  <c r="F257" i="36" l="1"/>
  <c r="E257" i="36"/>
  <c r="G257" i="36"/>
  <c r="H257" i="36" l="1" a="1"/>
  <c r="H257" i="36" l="1"/>
  <c r="I257" i="36"/>
  <c r="J257" i="36"/>
  <c r="K257" i="36" l="1" a="1"/>
  <c r="L257" i="36" l="1"/>
  <c r="K257" i="36"/>
  <c r="M257" i="36"/>
  <c r="N257" i="36" l="1" a="1"/>
  <c r="N257" i="36" l="1"/>
  <c r="B258" i="36" s="1" a="1"/>
  <c r="O257" i="36"/>
  <c r="P257" i="36"/>
  <c r="D258" i="36" l="1"/>
  <c r="B258" i="36"/>
  <c r="C258" i="36"/>
  <c r="E258" i="36" l="1" a="1"/>
  <c r="G258" i="36" l="1"/>
  <c r="E258" i="36"/>
  <c r="F258" i="36"/>
  <c r="H258" i="36" l="1" a="1"/>
  <c r="J258" i="36" l="1"/>
  <c r="H258" i="36"/>
  <c r="I258" i="36"/>
  <c r="K258" i="36" l="1" a="1"/>
  <c r="M258" i="36" l="1"/>
  <c r="K258" i="36"/>
  <c r="L258" i="36"/>
  <c r="N258" i="36" l="1" a="1"/>
  <c r="P258" i="36" l="1"/>
  <c r="N258" i="36"/>
  <c r="B259" i="36" s="1" a="1"/>
  <c r="O258" i="36"/>
  <c r="C259" i="36" l="1"/>
  <c r="D259" i="36"/>
  <c r="B259" i="36"/>
  <c r="E259" i="36" l="1" a="1"/>
  <c r="F259" i="36" l="1"/>
  <c r="G259" i="36"/>
  <c r="E259" i="36"/>
  <c r="H259" i="36" l="1" a="1"/>
  <c r="I259" i="36" l="1"/>
  <c r="J259" i="36"/>
  <c r="H259" i="36"/>
  <c r="K259" i="36" l="1" a="1"/>
  <c r="L259" i="36" l="1"/>
  <c r="M259" i="36"/>
  <c r="K259" i="36"/>
  <c r="N259" i="36" l="1" a="1"/>
  <c r="O259" i="36" l="1"/>
  <c r="P259" i="36"/>
  <c r="N259" i="36"/>
  <c r="B260" i="36" s="1" a="1"/>
  <c r="B260" i="36" l="1"/>
  <c r="D260" i="36"/>
  <c r="C260" i="36"/>
  <c r="E260" i="36" l="1" a="1"/>
  <c r="E260" i="36" l="1"/>
  <c r="G260" i="36"/>
  <c r="F260" i="36"/>
  <c r="H260" i="36" l="1" a="1"/>
  <c r="H260" i="36" l="1"/>
  <c r="J260" i="36"/>
  <c r="I260" i="36"/>
  <c r="K260" i="36" l="1" a="1"/>
  <c r="K260" i="36" l="1"/>
  <c r="M260" i="36"/>
  <c r="L260" i="36"/>
  <c r="N260" i="36" l="1" a="1"/>
  <c r="N260" i="36" l="1"/>
  <c r="B261" i="36" s="1" a="1"/>
  <c r="O260" i="36"/>
  <c r="P260" i="36"/>
  <c r="C261" i="36" l="1"/>
  <c r="B261" i="36"/>
  <c r="D261" i="36"/>
  <c r="E261" i="36" l="1" a="1"/>
  <c r="F261" i="36" l="1"/>
  <c r="E261" i="36"/>
  <c r="G261" i="36"/>
  <c r="H261" i="36" l="1" a="1"/>
  <c r="H261" i="36" l="1"/>
  <c r="I261" i="36"/>
  <c r="J261" i="36"/>
  <c r="K261" i="36" l="1" a="1"/>
  <c r="L261" i="36" l="1"/>
  <c r="K261" i="36"/>
  <c r="M261" i="36"/>
  <c r="N261" i="36" l="1" a="1"/>
  <c r="O261" i="36" l="1"/>
  <c r="N261" i="36"/>
  <c r="B262" i="36" s="1" a="1"/>
  <c r="P261" i="36"/>
  <c r="D262" i="36" l="1"/>
  <c r="B262" i="36"/>
  <c r="C262" i="36"/>
  <c r="E262" i="36" l="1" a="1"/>
  <c r="G262" i="36" l="1"/>
  <c r="E262" i="36"/>
  <c r="F262" i="36"/>
  <c r="H262" i="36" l="1" a="1"/>
  <c r="J262" i="36" l="1"/>
  <c r="H262" i="36"/>
  <c r="I262" i="36"/>
  <c r="K262" i="36" l="1" a="1"/>
  <c r="M262" i="36" l="1"/>
  <c r="K262" i="36"/>
  <c r="L262" i="36"/>
  <c r="N262" i="36" l="1" a="1"/>
  <c r="P262" i="36" l="1"/>
  <c r="N262" i="36"/>
  <c r="B263" i="36" s="1" a="1"/>
  <c r="O262" i="36"/>
  <c r="C263" i="36" l="1"/>
  <c r="D263" i="36"/>
  <c r="B263" i="36"/>
  <c r="E263" i="36" l="1" a="1"/>
  <c r="F263" i="36" l="1"/>
  <c r="G263" i="36"/>
  <c r="E263" i="36"/>
  <c r="H263" i="36" l="1" a="1"/>
  <c r="I263" i="36" l="1"/>
  <c r="J263" i="36"/>
  <c r="H263" i="36"/>
  <c r="K263" i="36" l="1" a="1"/>
  <c r="L263" i="36" l="1"/>
  <c r="M263" i="36"/>
  <c r="K263" i="36"/>
  <c r="N263" i="36" l="1" a="1"/>
  <c r="O263" i="36" l="1"/>
  <c r="P263" i="36"/>
  <c r="N263" i="36"/>
  <c r="B264" i="36" s="1" a="1"/>
  <c r="B264" i="36" l="1"/>
  <c r="C264" i="36"/>
  <c r="D264" i="36"/>
  <c r="E264" i="36" l="1" a="1"/>
  <c r="E264" i="36" l="1"/>
  <c r="F264" i="36"/>
  <c r="G264" i="36"/>
  <c r="H264" i="36" l="1" a="1"/>
  <c r="H264" i="36" l="1"/>
  <c r="I264" i="36"/>
  <c r="J264" i="36"/>
  <c r="K264" i="36" l="1" a="1"/>
  <c r="K264" i="36" l="1"/>
  <c r="L264" i="36"/>
  <c r="M264" i="36"/>
  <c r="N264" i="36" l="1" a="1"/>
  <c r="N264" i="36" l="1"/>
  <c r="B265" i="36" s="1" a="1"/>
  <c r="O264" i="36"/>
  <c r="P264" i="36"/>
  <c r="B265" i="36" l="1"/>
  <c r="D265" i="36"/>
  <c r="C265" i="36"/>
  <c r="E265" i="36" l="1" a="1"/>
  <c r="E265" i="36" l="1"/>
  <c r="F265" i="36"/>
  <c r="G265" i="36"/>
  <c r="H265" i="36" l="1" a="1"/>
  <c r="H265" i="36" l="1"/>
  <c r="J265" i="36"/>
  <c r="I265" i="36"/>
  <c r="K265" i="36" l="1" a="1"/>
  <c r="K265" i="36" l="1"/>
  <c r="L265" i="36"/>
  <c r="M265" i="36"/>
  <c r="N265" i="36" l="1" a="1"/>
  <c r="N265" i="36" l="1"/>
  <c r="B266" i="36" s="1" a="1"/>
  <c r="P265" i="36"/>
  <c r="O265" i="36"/>
  <c r="D266" i="36" l="1"/>
  <c r="B266" i="36"/>
  <c r="C266" i="36"/>
  <c r="E266" i="36" l="1" a="1"/>
  <c r="G266" i="36" l="1"/>
  <c r="F266" i="36"/>
  <c r="E266" i="36"/>
  <c r="H266" i="36" l="1" a="1"/>
  <c r="J266" i="36" l="1"/>
  <c r="H266" i="36"/>
  <c r="I266" i="36"/>
  <c r="K266" i="36" l="1" a="1"/>
  <c r="M266" i="36" l="1"/>
  <c r="L266" i="36"/>
  <c r="K266" i="36"/>
  <c r="N266" i="36" l="1" a="1"/>
  <c r="P266" i="36" l="1"/>
  <c r="N266" i="36"/>
  <c r="B267" i="36" s="1" a="1"/>
  <c r="O266" i="36"/>
  <c r="C267" i="36" l="1"/>
  <c r="D267" i="36"/>
  <c r="B267" i="36"/>
  <c r="E267" i="36" l="1" a="1"/>
  <c r="F267" i="36" l="1"/>
  <c r="G267" i="36"/>
  <c r="E267" i="36"/>
  <c r="H267" i="36" l="1" a="1"/>
  <c r="I267" i="36" l="1"/>
  <c r="J267" i="36"/>
  <c r="H267" i="36"/>
  <c r="K267" i="36" l="1" a="1"/>
  <c r="L267" i="36" l="1"/>
  <c r="M267" i="36"/>
  <c r="K267" i="36"/>
  <c r="N267" i="36" l="1" a="1"/>
  <c r="O267" i="36" l="1"/>
  <c r="P267" i="36"/>
  <c r="N267" i="36"/>
  <c r="B268" i="36" s="1" a="1"/>
  <c r="B268" i="36" l="1"/>
  <c r="C268" i="36"/>
  <c r="D268" i="36"/>
  <c r="E268" i="36" l="1" a="1"/>
  <c r="E268" i="36" l="1"/>
  <c r="F268" i="36"/>
  <c r="G268" i="36"/>
  <c r="H268" i="36" l="1" a="1"/>
  <c r="H268" i="36" l="1"/>
  <c r="I268" i="36"/>
  <c r="J268" i="36"/>
  <c r="K268" i="36" l="1" a="1"/>
  <c r="K268" i="36" l="1"/>
  <c r="L268" i="36"/>
  <c r="M268" i="36"/>
  <c r="N268" i="36" l="1" a="1"/>
  <c r="N268" i="36" l="1"/>
  <c r="B269" i="36" s="1" a="1"/>
  <c r="O268" i="36"/>
  <c r="P268" i="36"/>
  <c r="B269" i="36" l="1"/>
  <c r="C269" i="36"/>
  <c r="D269" i="36"/>
  <c r="E269" i="36" l="1" a="1"/>
  <c r="E269" i="36" l="1"/>
  <c r="G269" i="36"/>
  <c r="F269" i="36"/>
  <c r="H269" i="36" l="1" a="1"/>
  <c r="H269" i="36" l="1"/>
  <c r="I269" i="36"/>
  <c r="J269" i="36"/>
  <c r="K269" i="36" l="1" a="1"/>
  <c r="K269" i="36" l="1"/>
  <c r="L269" i="36"/>
  <c r="M269" i="36"/>
  <c r="N269" i="36" l="1" a="1"/>
  <c r="N269" i="36" l="1"/>
  <c r="B270" i="36" s="1" a="1"/>
  <c r="O269" i="36"/>
  <c r="P269" i="36"/>
  <c r="D270" i="36" l="1"/>
  <c r="C270" i="36"/>
  <c r="B270" i="36"/>
  <c r="E270" i="36" l="1" a="1"/>
  <c r="G270" i="36" l="1"/>
  <c r="E270" i="36"/>
  <c r="F270" i="36"/>
  <c r="H270" i="36" l="1" a="1"/>
  <c r="J270" i="36" l="1"/>
  <c r="H270" i="36"/>
  <c r="I270" i="36"/>
  <c r="K270" i="36" l="1" a="1"/>
  <c r="M270" i="36" l="1"/>
  <c r="K270" i="36"/>
  <c r="L270" i="36"/>
  <c r="N270" i="36" l="1" a="1"/>
  <c r="P270" i="36" l="1"/>
  <c r="O270" i="36"/>
  <c r="N270" i="36"/>
  <c r="B271" i="36" s="1" a="1"/>
  <c r="C271" i="36" l="1"/>
  <c r="D271" i="36"/>
  <c r="B271" i="36"/>
  <c r="E271" i="36" l="1" a="1"/>
  <c r="F271" i="36" l="1"/>
  <c r="G271" i="36"/>
  <c r="E271" i="36"/>
  <c r="H271" i="36" l="1" a="1"/>
  <c r="I271" i="36" l="1"/>
  <c r="J271" i="36"/>
  <c r="H271" i="36"/>
  <c r="K271" i="36" l="1" a="1"/>
  <c r="L271" i="36" l="1"/>
  <c r="M271" i="36"/>
  <c r="K271" i="36"/>
  <c r="N271" i="36" l="1" a="1"/>
  <c r="O271" i="36" l="1"/>
  <c r="P271" i="36"/>
  <c r="N271" i="36"/>
  <c r="B272" i="36" s="1" a="1"/>
  <c r="B272" i="36" l="1"/>
  <c r="C272" i="36"/>
  <c r="D272" i="36"/>
  <c r="E272" i="36" l="1" a="1"/>
  <c r="E272" i="36" l="1"/>
  <c r="F272" i="36"/>
  <c r="G272" i="36"/>
  <c r="H272" i="36" l="1" a="1"/>
  <c r="H272" i="36" l="1"/>
  <c r="I272" i="36"/>
  <c r="J272" i="36"/>
  <c r="K272" i="36" l="1" a="1"/>
  <c r="K272" i="36" l="1"/>
  <c r="L272" i="36"/>
  <c r="M272" i="36"/>
  <c r="N272" i="36" l="1" a="1"/>
  <c r="N272" i="36" l="1"/>
  <c r="B273" i="36" s="1" a="1"/>
  <c r="O272" i="36"/>
  <c r="P272" i="36"/>
  <c r="B273" i="36" l="1"/>
  <c r="C273" i="36"/>
  <c r="D273" i="36"/>
  <c r="E273" i="36" l="1" a="1"/>
  <c r="E273" i="36" l="1"/>
  <c r="F273" i="36"/>
  <c r="G273" i="36"/>
  <c r="H273" i="36" l="1" a="1"/>
  <c r="H273" i="36" l="1"/>
  <c r="J273" i="36"/>
  <c r="I273" i="36"/>
  <c r="K273" i="36" l="1" a="1"/>
  <c r="K273" i="36" l="1"/>
  <c r="L273" i="36"/>
  <c r="M273" i="36"/>
  <c r="N273" i="36" l="1" a="1"/>
  <c r="N273" i="36" l="1"/>
  <c r="B274" i="36" s="1" a="1"/>
  <c r="O273" i="36"/>
  <c r="P273" i="36"/>
  <c r="D274" i="36" l="1"/>
  <c r="B274" i="36"/>
  <c r="C274" i="36"/>
  <c r="E274" i="36" l="1" a="1"/>
  <c r="G274" i="36" l="1"/>
  <c r="F274" i="36"/>
  <c r="E274" i="36"/>
  <c r="H274" i="36" l="1" a="1"/>
  <c r="J274" i="36" l="1"/>
  <c r="H274" i="36"/>
  <c r="I274" i="36"/>
  <c r="K274" i="36" l="1" a="1"/>
  <c r="M274" i="36" l="1"/>
  <c r="K274" i="36"/>
  <c r="L274" i="36"/>
  <c r="N274" i="36" l="1" a="1"/>
  <c r="P274" i="36" l="1"/>
  <c r="N274" i="36"/>
  <c r="B275" i="36" s="1" a="1"/>
  <c r="O274" i="36"/>
  <c r="C275" i="36" l="1"/>
  <c r="D275" i="36"/>
  <c r="B275" i="36"/>
  <c r="E275" i="36" l="1" a="1"/>
  <c r="F275" i="36" l="1"/>
  <c r="G275" i="36"/>
  <c r="E275" i="36"/>
  <c r="H275" i="36" l="1" a="1"/>
  <c r="I275" i="36" l="1"/>
  <c r="J275" i="36"/>
  <c r="H275" i="36"/>
  <c r="K275" i="36" l="1" a="1"/>
  <c r="L275" i="36" l="1"/>
  <c r="M275" i="36"/>
  <c r="K275" i="36"/>
  <c r="N275" i="36" l="1" a="1"/>
  <c r="O275" i="36" l="1"/>
  <c r="P275" i="36"/>
  <c r="N275" i="36"/>
  <c r="B276" i="36" s="1" a="1"/>
  <c r="B276" i="36" l="1"/>
  <c r="C276" i="36"/>
  <c r="D276" i="36"/>
  <c r="E276" i="36" l="1" a="1"/>
  <c r="E276" i="36" l="1"/>
  <c r="F276" i="36"/>
  <c r="G276" i="36"/>
  <c r="H276" i="36" l="1" a="1"/>
  <c r="H276" i="36" l="1"/>
  <c r="I276" i="36"/>
  <c r="J276" i="36"/>
  <c r="K276" i="36" l="1" a="1"/>
  <c r="K276" i="36" l="1"/>
  <c r="L276" i="36"/>
  <c r="M276" i="36"/>
  <c r="N276" i="36" l="1" a="1"/>
  <c r="N276" i="36" l="1"/>
  <c r="B277" i="36" s="1" a="1"/>
  <c r="O276" i="36"/>
  <c r="P276" i="36"/>
  <c r="B277" i="36" l="1"/>
  <c r="C277" i="36"/>
  <c r="D277" i="36"/>
  <c r="E277" i="36" l="1" a="1"/>
  <c r="E277" i="36" l="1"/>
  <c r="F277" i="36"/>
  <c r="G277" i="36"/>
  <c r="H277" i="36" l="1" a="1"/>
  <c r="H277" i="36" l="1"/>
  <c r="I277" i="36"/>
  <c r="J277" i="36"/>
  <c r="K277" i="36" l="1" a="1"/>
  <c r="K277" i="36" l="1"/>
  <c r="L277" i="36"/>
  <c r="M277" i="36"/>
  <c r="N277" i="36" l="1" a="1"/>
  <c r="N277" i="36" l="1"/>
  <c r="B278" i="36" s="1" a="1"/>
  <c r="O277" i="36"/>
  <c r="P277" i="36"/>
  <c r="D278" i="36" l="1"/>
  <c r="B278" i="36"/>
  <c r="C278" i="36"/>
  <c r="E278" i="36" l="1" a="1"/>
  <c r="G278" i="36" l="1"/>
  <c r="E278" i="36"/>
  <c r="F278" i="36"/>
  <c r="H278" i="36" l="1" a="1"/>
  <c r="J278" i="36" l="1"/>
  <c r="H278" i="36"/>
  <c r="I278" i="36"/>
  <c r="K278" i="36" l="1" a="1"/>
  <c r="M278" i="36" l="1"/>
  <c r="K278" i="36"/>
  <c r="L278" i="36"/>
  <c r="N278" i="36" l="1" a="1"/>
  <c r="P278" i="36" l="1"/>
  <c r="O278" i="36"/>
  <c r="N278" i="36"/>
  <c r="B279" i="36" s="1" a="1"/>
  <c r="C279" i="36" l="1"/>
  <c r="D279" i="36"/>
  <c r="B279" i="36"/>
  <c r="E279" i="36" l="1" a="1"/>
  <c r="F279" i="36" l="1"/>
  <c r="G279" i="36"/>
  <c r="E279" i="36"/>
  <c r="H279" i="36" l="1" a="1"/>
  <c r="I279" i="36" l="1"/>
  <c r="J279" i="36"/>
  <c r="H279" i="36"/>
  <c r="K279" i="36" l="1" a="1"/>
  <c r="L279" i="36" l="1"/>
  <c r="M279" i="36"/>
  <c r="K279" i="36"/>
  <c r="N279" i="36" l="1" a="1"/>
  <c r="O279" i="36" l="1"/>
  <c r="P279" i="36"/>
  <c r="N279" i="36"/>
  <c r="B280" i="36" s="1" a="1"/>
  <c r="B280" i="36" l="1"/>
  <c r="C280" i="36"/>
  <c r="D280" i="36"/>
  <c r="E280" i="36" l="1" a="1"/>
  <c r="E280" i="36" l="1"/>
  <c r="F280" i="36"/>
  <c r="G280" i="36"/>
  <c r="H280" i="36" l="1" a="1"/>
  <c r="H280" i="36" l="1"/>
  <c r="I280" i="36"/>
  <c r="J280" i="36"/>
  <c r="K280" i="36" l="1" a="1"/>
  <c r="K280" i="36" l="1"/>
  <c r="L280" i="36"/>
  <c r="M280" i="36"/>
  <c r="N280" i="36" l="1" a="1"/>
  <c r="N280" i="36" l="1"/>
  <c r="B281" i="36" s="1" a="1"/>
  <c r="O280" i="36"/>
  <c r="P280" i="36"/>
  <c r="B281" i="36" l="1"/>
  <c r="C281" i="36"/>
  <c r="D281" i="36"/>
  <c r="E281" i="36" l="1" a="1"/>
  <c r="E281" i="36" l="1"/>
  <c r="F281" i="36"/>
  <c r="G281" i="36"/>
  <c r="H281" i="36" l="1" a="1"/>
  <c r="H281" i="36" l="1"/>
  <c r="J281" i="36"/>
  <c r="I281" i="36"/>
  <c r="K281" i="36" l="1" a="1"/>
  <c r="K281" i="36" l="1"/>
  <c r="L281" i="36"/>
  <c r="M281" i="36"/>
  <c r="N281" i="36" l="1" a="1"/>
  <c r="N281" i="36" l="1"/>
  <c r="B282" i="36" s="1" a="1"/>
  <c r="O281" i="36"/>
  <c r="P281" i="36"/>
  <c r="D282" i="36" l="1"/>
  <c r="B282" i="36"/>
  <c r="C282" i="36"/>
  <c r="E282" i="36" l="1" a="1"/>
  <c r="G282" i="36" l="1"/>
  <c r="F282" i="36"/>
  <c r="E282" i="36"/>
  <c r="H282" i="36" l="1" a="1"/>
  <c r="J282" i="36" l="1"/>
  <c r="H282" i="36"/>
  <c r="I282" i="36"/>
  <c r="K282" i="36" l="1" a="1"/>
  <c r="M282" i="36" l="1"/>
  <c r="K282" i="36"/>
  <c r="L282" i="36"/>
  <c r="N282" i="36" l="1" a="1"/>
  <c r="P282" i="36" l="1"/>
  <c r="N282" i="36"/>
  <c r="O282" i="36"/>
  <c r="B283" i="36" s="1" a="1"/>
  <c r="C283" i="36" l="1"/>
  <c r="D283" i="36"/>
  <c r="B283" i="36"/>
  <c r="E283" i="36" l="1" a="1"/>
  <c r="F283" i="36" l="1"/>
  <c r="G283" i="36"/>
  <c r="E283" i="36"/>
  <c r="H283" i="36" l="1" a="1"/>
  <c r="I283" i="36" l="1"/>
  <c r="J283" i="36"/>
  <c r="H283" i="36"/>
  <c r="K283" i="36" l="1" a="1"/>
  <c r="L283" i="36" l="1"/>
  <c r="M283" i="36"/>
  <c r="K283" i="36"/>
  <c r="N283" i="36" l="1" a="1"/>
  <c r="O283" i="36" l="1"/>
  <c r="P283" i="36"/>
  <c r="N283" i="36"/>
  <c r="B284" i="36" s="1" a="1"/>
  <c r="B284" i="36" l="1"/>
  <c r="C284" i="36"/>
  <c r="D284" i="36"/>
  <c r="E284" i="36" l="1" a="1"/>
  <c r="E284" i="36" l="1"/>
  <c r="F284" i="36"/>
  <c r="G284" i="36"/>
  <c r="H284" i="36" l="1" a="1"/>
  <c r="H284" i="36" l="1"/>
  <c r="I284" i="36"/>
  <c r="J284" i="36"/>
  <c r="K284" i="36" l="1" a="1"/>
  <c r="K284" i="36" l="1"/>
  <c r="L284" i="36"/>
  <c r="M284" i="36"/>
  <c r="N284" i="36" l="1" a="1"/>
  <c r="N284" i="36" l="1"/>
  <c r="B285" i="36" s="1" a="1"/>
  <c r="O284" i="36"/>
  <c r="P284" i="36"/>
  <c r="B285" i="36" l="1"/>
  <c r="C285" i="36"/>
  <c r="D285" i="36"/>
  <c r="E285" i="36" l="1" a="1"/>
  <c r="E285" i="36" l="1"/>
  <c r="F285" i="36"/>
  <c r="G285" i="36"/>
  <c r="H285" i="36" l="1" a="1"/>
  <c r="H285" i="36" l="1"/>
  <c r="I285" i="36"/>
  <c r="J285" i="36"/>
  <c r="K285" i="36" l="1" a="1"/>
  <c r="K285" i="36" l="1"/>
  <c r="L285" i="36"/>
  <c r="M285" i="36"/>
  <c r="N285" i="36" l="1" a="1"/>
  <c r="N285" i="36" l="1"/>
  <c r="B286" i="36" s="1" a="1"/>
  <c r="O285" i="36"/>
  <c r="P285" i="36"/>
  <c r="D286" i="36" l="1"/>
  <c r="C286" i="36"/>
  <c r="B286" i="36"/>
  <c r="E286" i="36" l="1" a="1"/>
  <c r="G286" i="36" l="1"/>
  <c r="E286" i="36"/>
  <c r="F286" i="36"/>
  <c r="H286" i="36" l="1" a="1"/>
  <c r="J286" i="36" l="1"/>
  <c r="H286" i="36"/>
  <c r="I286" i="36"/>
  <c r="K286" i="36" l="1" a="1"/>
  <c r="M286" i="36" l="1"/>
  <c r="K286" i="36"/>
  <c r="L286" i="36"/>
  <c r="N286" i="36" l="1" a="1"/>
  <c r="P286" i="36" l="1"/>
  <c r="N286" i="36"/>
  <c r="B287" i="36" s="1" a="1"/>
  <c r="O286" i="36"/>
  <c r="C287" i="36" l="1"/>
  <c r="D287" i="36"/>
  <c r="B287" i="36"/>
  <c r="E287" i="36" l="1" a="1"/>
  <c r="F287" i="36" l="1"/>
  <c r="G287" i="36"/>
  <c r="E287" i="36"/>
  <c r="H287" i="36" l="1" a="1"/>
  <c r="I287" i="36" l="1"/>
  <c r="J287" i="36"/>
  <c r="H287" i="36"/>
  <c r="K287" i="36" l="1" a="1"/>
  <c r="L287" i="36" l="1"/>
  <c r="M287" i="36"/>
  <c r="K287" i="36"/>
  <c r="N287" i="36" l="1" a="1"/>
  <c r="O287" i="36" l="1"/>
  <c r="P287" i="36"/>
  <c r="N287" i="36"/>
  <c r="B288" i="36" s="1" a="1"/>
  <c r="B288" i="36" l="1"/>
  <c r="C288" i="36"/>
  <c r="D288" i="36"/>
  <c r="E288" i="36" l="1" a="1"/>
  <c r="E288" i="36" l="1"/>
  <c r="F288" i="36"/>
  <c r="G288" i="36"/>
  <c r="H288" i="36" l="1" a="1"/>
  <c r="H288" i="36" l="1"/>
  <c r="I288" i="36"/>
  <c r="J288" i="36"/>
  <c r="K288" i="36" l="1" a="1"/>
  <c r="K288" i="36" l="1"/>
  <c r="L288" i="36"/>
  <c r="M288" i="36"/>
  <c r="N288" i="36" l="1" a="1"/>
  <c r="N288" i="36" l="1"/>
  <c r="B289" i="36" s="1" a="1"/>
  <c r="O288" i="36"/>
  <c r="P288" i="36"/>
  <c r="B289" i="36" l="1"/>
  <c r="C289" i="36"/>
  <c r="D289" i="36"/>
  <c r="E289" i="36" l="1" a="1"/>
  <c r="E289" i="36" l="1"/>
  <c r="F289" i="36"/>
  <c r="G289" i="36"/>
  <c r="H289" i="36" l="1" a="1"/>
  <c r="H289" i="36" l="1"/>
  <c r="J289" i="36"/>
  <c r="I289" i="36"/>
  <c r="K289" i="36" l="1" a="1"/>
  <c r="K289" i="36" l="1"/>
  <c r="L289" i="36"/>
  <c r="M289" i="36"/>
  <c r="N289" i="36" l="1" a="1"/>
  <c r="N289" i="36" l="1"/>
  <c r="B290" i="36" s="1" a="1"/>
  <c r="O289" i="36"/>
  <c r="P289" i="36"/>
  <c r="D290" i="36" l="1"/>
  <c r="B290" i="36"/>
  <c r="C290" i="36"/>
  <c r="E290" i="36" l="1" a="1"/>
  <c r="G290" i="36" l="1"/>
  <c r="F290" i="36"/>
  <c r="E290" i="36"/>
  <c r="H290" i="36" l="1" a="1"/>
  <c r="J290" i="36" l="1"/>
  <c r="H290" i="36"/>
  <c r="I290" i="36"/>
  <c r="K290" i="36" l="1" a="1"/>
  <c r="M290" i="36" l="1"/>
  <c r="K290" i="36"/>
  <c r="L290" i="36"/>
  <c r="N290" i="36" l="1" a="1"/>
  <c r="P290" i="36" l="1"/>
  <c r="N290" i="36"/>
  <c r="B291" i="36" s="1" a="1"/>
  <c r="O290" i="36"/>
  <c r="C291" i="36" l="1"/>
  <c r="D291" i="36"/>
  <c r="B291" i="36"/>
  <c r="E291" i="36" l="1" a="1"/>
  <c r="F291" i="36" l="1"/>
  <c r="G291" i="36"/>
  <c r="E291" i="36"/>
  <c r="H291" i="36" l="1" a="1"/>
  <c r="I291" i="36" l="1"/>
  <c r="J291" i="36"/>
  <c r="H291" i="36"/>
  <c r="K291" i="36" l="1" a="1"/>
  <c r="L291" i="36" l="1"/>
  <c r="M291" i="36"/>
  <c r="K291" i="36"/>
  <c r="N291" i="36" l="1" a="1"/>
  <c r="O291" i="36" l="1"/>
  <c r="P291" i="36"/>
  <c r="N291" i="36"/>
  <c r="B292" i="36" s="1" a="1"/>
  <c r="B292" i="36" l="1"/>
  <c r="C292" i="36"/>
  <c r="D292" i="36"/>
  <c r="E292" i="36" l="1" a="1"/>
  <c r="E292" i="36" l="1"/>
  <c r="F292" i="36"/>
  <c r="G292" i="36"/>
  <c r="H292" i="36" l="1" a="1"/>
  <c r="H292" i="36" l="1"/>
  <c r="I292" i="36"/>
  <c r="J292" i="36"/>
  <c r="K292" i="36" l="1" a="1"/>
  <c r="K292" i="36" l="1"/>
  <c r="L292" i="36"/>
  <c r="M292" i="36"/>
  <c r="N292" i="36" l="1" a="1"/>
  <c r="N292" i="36" l="1"/>
  <c r="B293" i="36" s="1" a="1"/>
  <c r="O292" i="36"/>
  <c r="P292" i="36"/>
  <c r="B293" i="36" l="1"/>
  <c r="C293" i="36"/>
  <c r="D293" i="36"/>
  <c r="E293" i="36" l="1" a="1"/>
  <c r="E293" i="36" l="1"/>
  <c r="F293" i="36"/>
  <c r="G293" i="36"/>
  <c r="H293" i="36" l="1" a="1"/>
  <c r="H293" i="36" l="1"/>
  <c r="I293" i="36"/>
  <c r="J293" i="36"/>
  <c r="K293" i="36" l="1" a="1"/>
  <c r="K293" i="36" l="1"/>
  <c r="L293" i="36"/>
  <c r="M293" i="36"/>
  <c r="N293" i="36" l="1" a="1"/>
  <c r="N293" i="36" l="1"/>
  <c r="B294" i="36" s="1" a="1"/>
  <c r="O293" i="36"/>
  <c r="P293" i="36"/>
  <c r="D294" i="36" l="1"/>
  <c r="B294" i="36"/>
  <c r="C294" i="36"/>
  <c r="E294" i="36" l="1" a="1"/>
  <c r="G294" i="36" l="1"/>
  <c r="E294" i="36"/>
  <c r="F294" i="36"/>
  <c r="H294" i="36" l="1" a="1"/>
  <c r="J294" i="36" l="1"/>
  <c r="H294" i="36"/>
  <c r="I294" i="36"/>
  <c r="K294" i="36" l="1" a="1"/>
  <c r="M294" i="36" l="1"/>
  <c r="K294" i="36"/>
  <c r="L294" i="36"/>
  <c r="N294" i="36" l="1" a="1"/>
  <c r="P294" i="36" l="1"/>
  <c r="O294" i="36"/>
  <c r="N294" i="36"/>
  <c r="B295" i="36" s="1" a="1"/>
  <c r="C295" i="36" l="1"/>
  <c r="D295" i="36"/>
  <c r="B295" i="36"/>
  <c r="E295" i="36" l="1" a="1"/>
  <c r="F295" i="36" l="1"/>
  <c r="G295" i="36"/>
  <c r="E295" i="36"/>
  <c r="H295" i="36" l="1" a="1"/>
  <c r="I295" i="36" l="1"/>
  <c r="J295" i="36"/>
  <c r="H295" i="36"/>
  <c r="K295" i="36" l="1" a="1"/>
  <c r="L295" i="36" l="1"/>
  <c r="M295" i="36"/>
  <c r="K295" i="36"/>
  <c r="N295" i="36" l="1" a="1"/>
  <c r="O295" i="36" l="1"/>
  <c r="P295" i="36"/>
  <c r="N295" i="36"/>
  <c r="B296" i="36" s="1" a="1"/>
  <c r="B296" i="36" l="1"/>
  <c r="C296" i="36"/>
  <c r="D296" i="36"/>
  <c r="E296" i="36" l="1" a="1"/>
  <c r="E296" i="36" l="1"/>
  <c r="F296" i="36"/>
  <c r="G296" i="36"/>
  <c r="H296" i="36" l="1" a="1"/>
  <c r="H296" i="36" l="1"/>
  <c r="I296" i="36"/>
  <c r="J296" i="36"/>
  <c r="K296" i="36" l="1" a="1"/>
  <c r="K296" i="36" l="1"/>
  <c r="L296" i="36"/>
  <c r="M296" i="36"/>
  <c r="N296" i="36" l="1" a="1"/>
  <c r="N296" i="36" l="1"/>
  <c r="B297" i="36" s="1" a="1"/>
  <c r="O296" i="36"/>
  <c r="P296" i="36"/>
  <c r="B297" i="36" l="1"/>
  <c r="D297" i="36"/>
  <c r="C297" i="36"/>
  <c r="E297" i="36" l="1" a="1"/>
  <c r="E297" i="36" l="1"/>
  <c r="H297" i="36" s="1" a="1"/>
  <c r="F297" i="36"/>
  <c r="G297" i="36"/>
  <c r="H297" i="36" l="1"/>
  <c r="K297" i="36" s="1" a="1"/>
  <c r="I297" i="36"/>
  <c r="J297" i="36"/>
  <c r="K297" i="36" l="1"/>
  <c r="N297" i="36" s="1" a="1"/>
  <c r="L297" i="36"/>
  <c r="M297" i="36"/>
  <c r="N297" i="36" l="1"/>
  <c r="P297" i="36"/>
  <c r="O297" i="36"/>
  <c r="B13" i="53"/>
  <c r="C13" i="53"/>
  <c r="D13" i="53"/>
  <c r="E13" i="53"/>
  <c r="B14" i="53"/>
  <c r="C14" i="53"/>
  <c r="D14" i="53"/>
  <c r="E14" i="53"/>
  <c r="B15" i="53"/>
  <c r="C15" i="53"/>
  <c r="D15" i="53"/>
  <c r="E15" i="53"/>
  <c r="B16" i="53"/>
  <c r="C16" i="53"/>
  <c r="D16" i="53"/>
  <c r="E16" i="53"/>
  <c r="B17" i="53"/>
  <c r="C17" i="53"/>
  <c r="D17" i="53"/>
  <c r="E17" i="53"/>
  <c r="B18" i="53"/>
  <c r="C18" i="53"/>
  <c r="D18" i="53"/>
  <c r="E18" i="53"/>
  <c r="B19" i="53"/>
  <c r="C19" i="53"/>
  <c r="D19" i="53"/>
  <c r="E19" i="53"/>
  <c r="B20" i="53"/>
  <c r="C20" i="53"/>
  <c r="D20" i="53"/>
  <c r="E20" i="53"/>
  <c r="B21" i="53"/>
  <c r="C21" i="53"/>
  <c r="D21" i="53"/>
  <c r="E21" i="53"/>
  <c r="B22" i="53"/>
  <c r="C22" i="53"/>
  <c r="D22" i="53"/>
  <c r="E22" i="53"/>
  <c r="B23" i="53"/>
  <c r="C23" i="53"/>
  <c r="D23" i="53"/>
  <c r="E23" i="53"/>
  <c r="B24" i="53"/>
  <c r="C24" i="53"/>
  <c r="D24" i="53"/>
  <c r="E24" i="53"/>
  <c r="B25" i="53"/>
  <c r="C25" i="53"/>
  <c r="D25" i="53"/>
  <c r="E25" i="53"/>
  <c r="B26" i="53"/>
  <c r="C26" i="53"/>
  <c r="D26" i="53"/>
  <c r="E26" i="53"/>
  <c r="B27" i="53"/>
  <c r="C27" i="53"/>
  <c r="D27" i="53"/>
  <c r="E27" i="53"/>
  <c r="B28" i="53"/>
  <c r="C28" i="53"/>
  <c r="D28" i="53"/>
  <c r="E28" i="53"/>
  <c r="B29" i="53"/>
  <c r="C29" i="53"/>
  <c r="D29" i="53"/>
  <c r="E29" i="53"/>
  <c r="B30" i="53"/>
  <c r="C30" i="53"/>
  <c r="D30" i="53"/>
  <c r="E30" i="53"/>
  <c r="B31" i="53"/>
  <c r="C31" i="53"/>
  <c r="D31" i="53"/>
  <c r="E31" i="53"/>
  <c r="B32" i="53"/>
  <c r="C32" i="53"/>
  <c r="D32" i="53"/>
  <c r="E32" i="53"/>
  <c r="B33" i="53"/>
  <c r="C33" i="53"/>
  <c r="D33" i="53"/>
  <c r="E33" i="53"/>
  <c r="B34" i="53"/>
  <c r="C34" i="53"/>
  <c r="D34" i="53"/>
  <c r="E34" i="53"/>
  <c r="B35" i="53"/>
  <c r="C35" i="53"/>
  <c r="D35" i="53"/>
  <c r="E35" i="53"/>
  <c r="B36" i="53"/>
  <c r="C36" i="53"/>
  <c r="D36" i="53"/>
  <c r="E36" i="53"/>
  <c r="B37" i="53"/>
  <c r="C37" i="53"/>
  <c r="D37" i="53"/>
  <c r="E37" i="53"/>
  <c r="B38" i="53"/>
  <c r="C38" i="53"/>
  <c r="D38" i="53"/>
  <c r="E38" i="53"/>
  <c r="B39" i="53"/>
  <c r="C39" i="53"/>
  <c r="D39" i="53"/>
  <c r="E39" i="53"/>
  <c r="B40" i="53"/>
  <c r="C40" i="53"/>
  <c r="D40" i="53"/>
  <c r="E40" i="53"/>
  <c r="B41" i="53"/>
  <c r="C41" i="53"/>
  <c r="D41" i="53"/>
  <c r="E41" i="53"/>
  <c r="B42" i="53"/>
  <c r="C42" i="53"/>
  <c r="D42" i="53"/>
  <c r="E42" i="53"/>
  <c r="B43" i="53"/>
  <c r="C43" i="53"/>
  <c r="D43" i="53"/>
  <c r="E43" i="53"/>
  <c r="B44" i="53"/>
  <c r="C44" i="53"/>
  <c r="D44" i="53"/>
  <c r="E44" i="53"/>
  <c r="B45" i="53"/>
  <c r="C45" i="53"/>
  <c r="D45" i="53"/>
  <c r="E45" i="53"/>
  <c r="B46" i="53"/>
  <c r="C46" i="53"/>
  <c r="D46" i="53"/>
  <c r="E46" i="53"/>
  <c r="B47" i="53"/>
  <c r="C47" i="53"/>
  <c r="D47" i="53"/>
  <c r="E47" i="53"/>
  <c r="B48" i="53"/>
  <c r="C48" i="53"/>
  <c r="D48" i="53"/>
  <c r="E48" i="53"/>
  <c r="B49" i="53"/>
  <c r="C49" i="53"/>
  <c r="D49" i="53"/>
  <c r="E49" i="53"/>
  <c r="B50" i="53"/>
  <c r="C50" i="53"/>
  <c r="D50" i="53"/>
  <c r="E50" i="53"/>
  <c r="B51" i="53"/>
  <c r="C51" i="53"/>
  <c r="D51" i="53"/>
  <c r="E51" i="53"/>
  <c r="B52" i="53"/>
  <c r="C52" i="53"/>
  <c r="D52" i="53"/>
  <c r="E52" i="53"/>
  <c r="B53" i="53"/>
  <c r="C53" i="53"/>
  <c r="D53" i="53"/>
  <c r="E53" i="53"/>
  <c r="B54" i="53"/>
  <c r="C54" i="53"/>
  <c r="D54" i="53"/>
  <c r="E54" i="53"/>
  <c r="B55" i="53"/>
  <c r="C55" i="53"/>
  <c r="D55" i="53"/>
  <c r="E55" i="53"/>
  <c r="B56" i="53"/>
  <c r="C56" i="53"/>
  <c r="D56" i="53"/>
  <c r="E56" i="53"/>
  <c r="B57" i="53"/>
  <c r="C57" i="53"/>
  <c r="D57" i="53"/>
  <c r="E57" i="53"/>
  <c r="B58" i="53"/>
  <c r="C58" i="53"/>
  <c r="D58" i="53"/>
  <c r="E58" i="53"/>
  <c r="B59" i="53"/>
  <c r="C59" i="53"/>
  <c r="D59" i="53"/>
  <c r="E59" i="53"/>
  <c r="B60" i="53"/>
  <c r="C60" i="53"/>
  <c r="D60" i="53"/>
  <c r="E60" i="53"/>
  <c r="B61" i="53"/>
  <c r="C61" i="53"/>
  <c r="D61" i="53"/>
  <c r="E61" i="53"/>
  <c r="B62" i="53"/>
  <c r="C62" i="53"/>
  <c r="D62" i="53"/>
  <c r="E62" i="53"/>
  <c r="B63" i="53"/>
  <c r="C63" i="53"/>
  <c r="D63" i="53"/>
  <c r="E63" i="53"/>
  <c r="B64" i="53"/>
  <c r="C64" i="53"/>
  <c r="D64" i="53"/>
  <c r="E64" i="53"/>
  <c r="B65" i="53"/>
  <c r="C65" i="53"/>
  <c r="D65" i="53"/>
  <c r="E65" i="53"/>
  <c r="B66" i="53"/>
  <c r="C66" i="53"/>
  <c r="D66" i="53"/>
  <c r="E66" i="53"/>
  <c r="B67" i="53"/>
  <c r="C67" i="53"/>
  <c r="D67" i="53"/>
  <c r="E67" i="53"/>
  <c r="B68" i="53"/>
  <c r="C68" i="53"/>
  <c r="D68" i="53"/>
  <c r="E68" i="53"/>
  <c r="B69" i="53"/>
  <c r="C69" i="53"/>
  <c r="D69" i="53"/>
  <c r="E69" i="53"/>
  <c r="B70" i="53"/>
  <c r="C70" i="53"/>
  <c r="D70" i="53"/>
  <c r="E70" i="53"/>
  <c r="B71" i="53"/>
  <c r="C71" i="53"/>
  <c r="D71" i="53"/>
  <c r="E71" i="53"/>
  <c r="B72" i="53"/>
  <c r="C72" i="53"/>
  <c r="D72" i="53"/>
  <c r="E72" i="53"/>
  <c r="B73" i="53"/>
  <c r="C73" i="53"/>
  <c r="D73" i="53"/>
  <c r="E73" i="53"/>
  <c r="B74" i="53"/>
  <c r="C74" i="53"/>
  <c r="D74" i="53"/>
  <c r="E74" i="53"/>
  <c r="B75" i="53"/>
  <c r="C75" i="53"/>
  <c r="D75" i="53"/>
  <c r="E75" i="53"/>
  <c r="B76" i="53"/>
  <c r="C76" i="53"/>
  <c r="D76" i="53"/>
  <c r="E76" i="53"/>
  <c r="B77" i="53"/>
  <c r="C77" i="53"/>
  <c r="D77" i="53"/>
  <c r="E77" i="53"/>
  <c r="B78" i="53"/>
  <c r="C78" i="53"/>
  <c r="D78" i="53"/>
  <c r="E78" i="53"/>
  <c r="B79" i="53"/>
  <c r="C79" i="53"/>
  <c r="D79" i="53"/>
  <c r="E79" i="53"/>
  <c r="B80" i="53"/>
  <c r="C80" i="53"/>
  <c r="D80" i="53"/>
  <c r="E80" i="53"/>
  <c r="B81" i="53"/>
  <c r="C81" i="53"/>
  <c r="D81" i="53"/>
  <c r="E81" i="53"/>
  <c r="B82" i="53"/>
  <c r="C82" i="53"/>
  <c r="D82" i="53"/>
  <c r="E82" i="53"/>
  <c r="B83" i="53"/>
  <c r="C83" i="53"/>
  <c r="D83" i="53"/>
  <c r="E83" i="53"/>
  <c r="B84" i="53"/>
  <c r="C84" i="53"/>
  <c r="D84" i="53"/>
  <c r="E84" i="53"/>
  <c r="B85" i="53"/>
  <c r="C85" i="53"/>
  <c r="D85" i="53"/>
  <c r="E85" i="53"/>
  <c r="B86" i="53"/>
  <c r="C86" i="53"/>
  <c r="D86" i="53"/>
  <c r="E86" i="53"/>
  <c r="B87" i="53"/>
  <c r="C87" i="53"/>
  <c r="D87" i="53"/>
  <c r="E87" i="53"/>
  <c r="B88" i="53"/>
  <c r="C88" i="53"/>
  <c r="D88" i="53"/>
  <c r="E88" i="53"/>
  <c r="B89" i="53"/>
  <c r="C89" i="53"/>
  <c r="D89" i="53"/>
  <c r="E89" i="53"/>
  <c r="B90" i="53"/>
  <c r="C90" i="53"/>
  <c r="D90" i="53"/>
  <c r="E90" i="53"/>
  <c r="B91" i="53"/>
  <c r="C91" i="53"/>
  <c r="D91" i="53"/>
  <c r="E91" i="53"/>
  <c r="B92" i="53"/>
  <c r="C92" i="53"/>
  <c r="D92" i="53"/>
  <c r="E92" i="53"/>
  <c r="B93" i="53"/>
  <c r="C93" i="53"/>
  <c r="D93" i="53"/>
  <c r="E93" i="53"/>
  <c r="B94" i="53"/>
  <c r="C94" i="53"/>
  <c r="D94" i="53"/>
  <c r="E94" i="53"/>
  <c r="B95" i="53"/>
  <c r="C95" i="53"/>
  <c r="D95" i="53"/>
  <c r="E95" i="53"/>
  <c r="B96" i="53"/>
  <c r="C96" i="53"/>
  <c r="D96" i="53"/>
  <c r="E96" i="53"/>
  <c r="B97" i="53"/>
  <c r="C97" i="53"/>
  <c r="D97" i="53"/>
  <c r="E97" i="53"/>
  <c r="B98" i="53"/>
  <c r="C98" i="53"/>
  <c r="D98" i="53"/>
  <c r="E98" i="53"/>
  <c r="B99" i="53"/>
  <c r="C99" i="53"/>
  <c r="D99" i="53"/>
  <c r="E99" i="53"/>
  <c r="B100" i="53"/>
  <c r="C100" i="53"/>
  <c r="D100" i="53"/>
  <c r="E100" i="53"/>
  <c r="B101" i="53"/>
  <c r="C101" i="53"/>
  <c r="D101" i="53"/>
  <c r="E101" i="53"/>
  <c r="B102" i="53"/>
  <c r="C102" i="53"/>
  <c r="D102" i="53"/>
  <c r="E102" i="53"/>
  <c r="B103" i="53"/>
  <c r="C103" i="53"/>
  <c r="D103" i="53"/>
  <c r="E103" i="53"/>
  <c r="B104" i="53"/>
  <c r="C104" i="53"/>
  <c r="D104" i="53"/>
  <c r="E104" i="53"/>
  <c r="B105" i="53"/>
  <c r="C105" i="53"/>
  <c r="D105" i="53"/>
  <c r="E105" i="53"/>
  <c r="B106" i="53"/>
  <c r="C106" i="53"/>
  <c r="D106" i="53"/>
  <c r="E106" i="53"/>
  <c r="B107" i="53"/>
  <c r="C107" i="53"/>
  <c r="D107" i="53"/>
  <c r="E107" i="53"/>
  <c r="B108" i="53"/>
  <c r="C108" i="53"/>
  <c r="D108" i="53"/>
  <c r="E108" i="53"/>
  <c r="B109" i="53"/>
  <c r="C109" i="53"/>
  <c r="D109" i="53"/>
  <c r="E109" i="53"/>
  <c r="B110" i="53"/>
  <c r="C110" i="53"/>
  <c r="D110" i="53"/>
  <c r="E110" i="53"/>
  <c r="B111" i="53"/>
  <c r="C111" i="53"/>
  <c r="D111" i="53"/>
  <c r="E111" i="53"/>
  <c r="B112" i="53"/>
  <c r="C112" i="53"/>
  <c r="D112" i="53"/>
  <c r="E112" i="53"/>
  <c r="B113" i="53"/>
  <c r="C113" i="53"/>
  <c r="D113" i="53"/>
  <c r="E113" i="53"/>
  <c r="B114" i="53"/>
  <c r="C114" i="53"/>
  <c r="D114" i="53"/>
  <c r="E114" i="53"/>
  <c r="B115" i="53"/>
  <c r="C115" i="53"/>
  <c r="D115" i="53"/>
  <c r="E115" i="53"/>
  <c r="B116" i="53"/>
  <c r="C116" i="53"/>
  <c r="D116" i="53"/>
  <c r="E116" i="53"/>
  <c r="B117" i="53"/>
  <c r="C117" i="53"/>
  <c r="D117" i="53"/>
  <c r="E117" i="53"/>
  <c r="B118" i="53"/>
  <c r="C118" i="53"/>
  <c r="D118" i="53"/>
  <c r="E118" i="53"/>
  <c r="B119" i="53"/>
  <c r="C119" i="53"/>
  <c r="D119" i="53"/>
  <c r="E119" i="53"/>
  <c r="B120" i="53"/>
  <c r="C120" i="53"/>
  <c r="D120" i="53"/>
  <c r="E120" i="53"/>
  <c r="B121" i="53"/>
  <c r="C121" i="53"/>
  <c r="D121" i="53"/>
  <c r="E121" i="53"/>
  <c r="B122" i="53"/>
  <c r="C122" i="53"/>
  <c r="D122" i="53"/>
  <c r="E122" i="53"/>
  <c r="B123" i="53"/>
  <c r="C123" i="53"/>
  <c r="D123" i="53"/>
  <c r="E123" i="53"/>
  <c r="B124" i="53"/>
  <c r="C124" i="53"/>
  <c r="D124" i="53"/>
  <c r="E124" i="53"/>
  <c r="B125" i="53"/>
  <c r="C125" i="53"/>
  <c r="D125" i="53"/>
  <c r="E125" i="53"/>
  <c r="B126" i="53"/>
  <c r="C126" i="53"/>
  <c r="D126" i="53"/>
  <c r="E126" i="53"/>
  <c r="B127" i="53"/>
  <c r="C127" i="53"/>
  <c r="D127" i="53"/>
  <c r="E127" i="53"/>
  <c r="B128" i="53"/>
  <c r="C128" i="53"/>
  <c r="D128" i="53"/>
  <c r="E128" i="53"/>
  <c r="B129" i="53"/>
  <c r="C129" i="53"/>
  <c r="D129" i="53"/>
  <c r="E129" i="53"/>
  <c r="B130" i="53"/>
  <c r="C130" i="53"/>
  <c r="D130" i="53"/>
  <c r="E130" i="53"/>
  <c r="B131" i="53"/>
  <c r="C131" i="53"/>
  <c r="D131" i="53"/>
  <c r="E131" i="53"/>
  <c r="B132" i="53"/>
  <c r="C132" i="53"/>
  <c r="D132" i="53"/>
  <c r="E132" i="53"/>
  <c r="B133" i="53"/>
  <c r="C133" i="53"/>
  <c r="D133" i="53"/>
  <c r="E133" i="53"/>
  <c r="B134" i="53"/>
  <c r="C134" i="53"/>
  <c r="D134" i="53"/>
  <c r="E134" i="53"/>
  <c r="B135" i="53"/>
  <c r="C135" i="53"/>
  <c r="D135" i="53"/>
  <c r="E135" i="53"/>
  <c r="B136" i="53"/>
  <c r="C136" i="53"/>
  <c r="D136" i="53"/>
  <c r="E136" i="53"/>
  <c r="B137" i="53"/>
  <c r="C137" i="53"/>
  <c r="D137" i="53"/>
  <c r="E137" i="53"/>
  <c r="B138" i="53"/>
  <c r="C138" i="53"/>
  <c r="D138" i="53"/>
  <c r="E138" i="53"/>
  <c r="B139" i="53"/>
  <c r="C139" i="53"/>
  <c r="D139" i="53"/>
  <c r="E139" i="53"/>
  <c r="B140" i="53"/>
  <c r="C140" i="53"/>
  <c r="D140" i="53"/>
  <c r="E140" i="53"/>
  <c r="B141" i="53"/>
  <c r="C141" i="53"/>
  <c r="D141" i="53"/>
  <c r="E141" i="53"/>
  <c r="B142" i="53"/>
  <c r="C142" i="53"/>
  <c r="D142" i="53"/>
  <c r="E142" i="53"/>
  <c r="B143" i="53"/>
  <c r="C143" i="53"/>
  <c r="D143" i="53"/>
  <c r="E143" i="53"/>
  <c r="B144" i="53"/>
  <c r="C144" i="53"/>
  <c r="D144" i="53"/>
  <c r="E144" i="53"/>
  <c r="B145" i="53"/>
  <c r="C145" i="53"/>
  <c r="D145" i="53"/>
  <c r="E145" i="53"/>
  <c r="B146" i="53"/>
  <c r="C146" i="53"/>
  <c r="D146" i="53"/>
  <c r="E146" i="53"/>
  <c r="B147" i="53"/>
  <c r="C147" i="53"/>
  <c r="D147" i="53"/>
  <c r="E147" i="53"/>
  <c r="B148" i="53"/>
  <c r="C148" i="53"/>
  <c r="D148" i="53"/>
  <c r="E148" i="53"/>
  <c r="B149" i="53"/>
  <c r="C149" i="53"/>
  <c r="D149" i="53"/>
  <c r="E149" i="53"/>
  <c r="B150" i="53"/>
  <c r="C150" i="53"/>
  <c r="D150" i="53"/>
  <c r="E150" i="53"/>
  <c r="B151" i="53"/>
  <c r="C151" i="53"/>
  <c r="D151" i="53"/>
  <c r="E151" i="53"/>
  <c r="B152" i="53"/>
  <c r="C152" i="53"/>
  <c r="D152" i="53"/>
  <c r="E152" i="53"/>
  <c r="B153" i="53"/>
  <c r="C153" i="53"/>
  <c r="D153" i="53"/>
  <c r="E153" i="53"/>
  <c r="B154" i="53"/>
  <c r="C154" i="53"/>
  <c r="D154" i="53"/>
  <c r="E154" i="53"/>
  <c r="B155" i="53"/>
  <c r="C155" i="53"/>
  <c r="D155" i="53"/>
  <c r="E155" i="53"/>
  <c r="B156" i="53"/>
  <c r="C156" i="53"/>
  <c r="D156" i="53"/>
  <c r="E156" i="53"/>
  <c r="B157" i="53"/>
  <c r="C157" i="53"/>
  <c r="D157" i="53"/>
  <c r="E157" i="53"/>
  <c r="B158" i="53"/>
  <c r="C158" i="53"/>
  <c r="D158" i="53"/>
  <c r="E158" i="53"/>
  <c r="B159" i="53"/>
  <c r="C159" i="53"/>
  <c r="D159" i="53"/>
  <c r="E159" i="53"/>
  <c r="B160" i="53"/>
  <c r="C160" i="53"/>
  <c r="D160" i="53"/>
  <c r="E160" i="53"/>
  <c r="B161" i="53"/>
  <c r="C161" i="53"/>
  <c r="D161" i="53"/>
  <c r="E161" i="53"/>
  <c r="B162" i="53"/>
  <c r="C162" i="53"/>
  <c r="D162" i="53"/>
  <c r="E162" i="53"/>
  <c r="B163" i="53"/>
  <c r="C163" i="53"/>
  <c r="D163" i="53"/>
  <c r="E163" i="53"/>
  <c r="B164" i="53"/>
  <c r="C164" i="53"/>
  <c r="D164" i="53"/>
  <c r="E164" i="53"/>
  <c r="B165" i="53"/>
  <c r="C165" i="53"/>
  <c r="D165" i="53"/>
  <c r="E165" i="53"/>
  <c r="B166" i="53"/>
  <c r="C166" i="53"/>
  <c r="D166" i="53"/>
  <c r="E166" i="53"/>
  <c r="B167" i="53"/>
  <c r="C167" i="53"/>
  <c r="D167" i="53"/>
  <c r="E167" i="53"/>
  <c r="B168" i="53"/>
  <c r="C168" i="53"/>
  <c r="D168" i="53"/>
  <c r="E168" i="53"/>
  <c r="B169" i="53"/>
  <c r="C169" i="53"/>
  <c r="D169" i="53"/>
  <c r="E169" i="53"/>
  <c r="B170" i="53"/>
  <c r="C170" i="53"/>
  <c r="D170" i="53"/>
  <c r="E170" i="53"/>
  <c r="B171" i="53"/>
  <c r="C171" i="53"/>
  <c r="D171" i="53"/>
  <c r="E171" i="53"/>
  <c r="B172" i="53"/>
  <c r="C172" i="53"/>
  <c r="D172" i="53"/>
  <c r="E172" i="53"/>
  <c r="B173" i="53"/>
  <c r="C173" i="53"/>
  <c r="D173" i="53"/>
  <c r="E173" i="53"/>
  <c r="B174" i="53"/>
  <c r="C174" i="53"/>
  <c r="D174" i="53"/>
  <c r="E174" i="53"/>
  <c r="B175" i="53"/>
  <c r="C175" i="53"/>
  <c r="D175" i="53"/>
  <c r="E175" i="53"/>
  <c r="B176" i="53"/>
  <c r="C176" i="53"/>
  <c r="D176" i="53"/>
  <c r="E176" i="53"/>
  <c r="B177" i="53"/>
  <c r="C177" i="53"/>
  <c r="D177" i="53"/>
  <c r="E177" i="53"/>
  <c r="B178" i="53"/>
  <c r="C178" i="53"/>
  <c r="D178" i="53"/>
  <c r="E178" i="53"/>
  <c r="B179" i="53"/>
  <c r="C179" i="53"/>
  <c r="D179" i="53"/>
  <c r="E179" i="53"/>
  <c r="B180" i="53"/>
  <c r="C180" i="53"/>
  <c r="D180" i="53"/>
  <c r="E180" i="53"/>
  <c r="B181" i="53"/>
  <c r="C181" i="53"/>
  <c r="D181" i="53"/>
  <c r="E181" i="53"/>
  <c r="B182" i="53"/>
  <c r="C182" i="53"/>
  <c r="D182" i="53"/>
  <c r="E182" i="53"/>
  <c r="B183" i="53"/>
  <c r="C183" i="53"/>
  <c r="D183" i="53"/>
  <c r="E183" i="53"/>
  <c r="B184" i="53"/>
  <c r="C184" i="53"/>
  <c r="D184" i="53"/>
  <c r="E184" i="53"/>
  <c r="B185" i="53"/>
  <c r="C185" i="53"/>
  <c r="D185" i="53"/>
  <c r="E185" i="53"/>
  <c r="B186" i="53"/>
  <c r="C186" i="53"/>
  <c r="D186" i="53"/>
  <c r="E186" i="53"/>
  <c r="B187" i="53"/>
  <c r="C187" i="53"/>
  <c r="D187" i="53"/>
  <c r="E187" i="53"/>
  <c r="B188" i="53"/>
  <c r="C188" i="53"/>
  <c r="D188" i="53"/>
  <c r="E188" i="53"/>
  <c r="B189" i="53"/>
  <c r="C189" i="53"/>
  <c r="D189" i="53"/>
  <c r="E189" i="53"/>
  <c r="B190" i="53"/>
  <c r="C190" i="53"/>
  <c r="D190" i="53"/>
  <c r="E190" i="53"/>
  <c r="B191" i="53"/>
  <c r="C191" i="53"/>
  <c r="D191" i="53"/>
  <c r="E191" i="53"/>
  <c r="B192" i="53"/>
  <c r="C192" i="53"/>
  <c r="D192" i="53"/>
  <c r="E192" i="53"/>
  <c r="B193" i="53"/>
  <c r="C193" i="53"/>
  <c r="D193" i="53"/>
  <c r="E193" i="53"/>
  <c r="B194" i="53"/>
  <c r="C194" i="53"/>
  <c r="D194" i="53"/>
  <c r="E194" i="53"/>
  <c r="B195" i="53"/>
  <c r="C195" i="53"/>
  <c r="D195" i="53"/>
  <c r="E195" i="53"/>
  <c r="B196" i="53"/>
  <c r="C196" i="53"/>
  <c r="D196" i="53"/>
  <c r="E196" i="53"/>
  <c r="B197" i="53"/>
  <c r="C197" i="53"/>
  <c r="D197" i="53"/>
  <c r="E197" i="53"/>
  <c r="B198" i="53"/>
  <c r="C198" i="53"/>
  <c r="D198" i="53"/>
  <c r="E198" i="53"/>
  <c r="B199" i="53"/>
  <c r="C199" i="53"/>
  <c r="D199" i="53"/>
  <c r="E199" i="53"/>
  <c r="B200" i="53"/>
  <c r="C200" i="53"/>
  <c r="D200" i="53"/>
  <c r="E200" i="53"/>
  <c r="B201" i="53"/>
  <c r="C201" i="53"/>
  <c r="D201" i="53"/>
  <c r="E201" i="53"/>
  <c r="B202" i="53"/>
  <c r="C202" i="53"/>
  <c r="D202" i="53"/>
  <c r="E202" i="53"/>
  <c r="B203" i="53"/>
  <c r="C203" i="53"/>
  <c r="D203" i="53"/>
  <c r="E203" i="53"/>
  <c r="B204" i="53"/>
  <c r="C204" i="53"/>
  <c r="D204" i="53"/>
  <c r="E204" i="53"/>
  <c r="B205" i="53"/>
  <c r="C205" i="53"/>
  <c r="D205" i="53"/>
  <c r="E205" i="53"/>
  <c r="B206" i="53"/>
  <c r="C206" i="53"/>
  <c r="D206" i="53"/>
  <c r="E206" i="53"/>
  <c r="B207" i="53"/>
  <c r="C207" i="53"/>
  <c r="D207" i="53"/>
  <c r="E207" i="53"/>
  <c r="B208" i="53"/>
  <c r="C208" i="53"/>
  <c r="D208" i="53"/>
  <c r="E208" i="53"/>
  <c r="B209" i="53"/>
  <c r="C209" i="53"/>
  <c r="D209" i="53"/>
  <c r="E209" i="53"/>
  <c r="B210" i="53"/>
  <c r="C210" i="53"/>
  <c r="D210" i="53"/>
  <c r="E210" i="53"/>
  <c r="B211" i="53"/>
  <c r="C211" i="53"/>
  <c r="D211" i="53"/>
  <c r="E211" i="53"/>
  <c r="B212" i="53"/>
  <c r="C212" i="53"/>
  <c r="D212" i="53"/>
  <c r="E212" i="53"/>
  <c r="B213" i="53"/>
  <c r="C213" i="53"/>
  <c r="D213" i="53"/>
  <c r="E213" i="53"/>
  <c r="B214" i="53"/>
  <c r="C214" i="53"/>
  <c r="D214" i="53"/>
  <c r="E214" i="53"/>
  <c r="B215" i="53"/>
  <c r="C215" i="53"/>
  <c r="D215" i="53"/>
  <c r="E215" i="53"/>
  <c r="B216" i="53"/>
  <c r="C216" i="53"/>
  <c r="D216" i="53"/>
  <c r="E216" i="53"/>
  <c r="B217" i="53"/>
  <c r="C217" i="53"/>
  <c r="D217" i="53"/>
  <c r="E217" i="53"/>
  <c r="B218" i="53"/>
  <c r="C218" i="53"/>
  <c r="D218" i="53"/>
  <c r="E218" i="53"/>
  <c r="B219" i="53"/>
  <c r="C219" i="53"/>
  <c r="D219" i="53"/>
  <c r="E219" i="53"/>
  <c r="B220" i="53"/>
  <c r="C220" i="53"/>
  <c r="D220" i="53"/>
  <c r="E220" i="53"/>
  <c r="B221" i="53"/>
  <c r="C221" i="53"/>
  <c r="D221" i="53"/>
  <c r="E221" i="53"/>
  <c r="B222" i="53"/>
  <c r="C222" i="53"/>
  <c r="D222" i="53"/>
  <c r="E222" i="53"/>
  <c r="B223" i="53"/>
  <c r="C223" i="53"/>
  <c r="D223" i="53"/>
  <c r="E223" i="53"/>
  <c r="B224" i="53"/>
  <c r="C224" i="53"/>
  <c r="D224" i="53"/>
  <c r="E224" i="53"/>
  <c r="B225" i="53"/>
  <c r="C225" i="53"/>
  <c r="D225" i="53"/>
  <c r="E225" i="53"/>
  <c r="B226" i="53"/>
  <c r="C226" i="53"/>
  <c r="D226" i="53"/>
  <c r="E226" i="53"/>
  <c r="B227" i="53"/>
  <c r="C227" i="53"/>
  <c r="D227" i="53"/>
  <c r="E227" i="53"/>
  <c r="B228" i="53"/>
  <c r="C228" i="53"/>
  <c r="D228" i="53"/>
  <c r="E228" i="53"/>
  <c r="B229" i="53"/>
  <c r="C229" i="53"/>
  <c r="D229" i="53"/>
  <c r="E229" i="53"/>
  <c r="B230" i="53"/>
  <c r="C230" i="53"/>
  <c r="D230" i="53"/>
  <c r="E230" i="53"/>
  <c r="B231" i="53"/>
  <c r="C231" i="53"/>
  <c r="D231" i="53"/>
  <c r="E231" i="53"/>
  <c r="B232" i="53"/>
  <c r="C232" i="53"/>
  <c r="D232" i="53"/>
  <c r="E232" i="53"/>
  <c r="B233" i="53"/>
  <c r="C233" i="53"/>
  <c r="D233" i="53"/>
  <c r="E233" i="53"/>
  <c r="B234" i="53"/>
  <c r="C234" i="53"/>
  <c r="D234" i="53"/>
  <c r="E234" i="53"/>
  <c r="B235" i="53"/>
  <c r="C235" i="53"/>
  <c r="D235" i="53"/>
  <c r="E235" i="53"/>
  <c r="B236" i="53"/>
  <c r="C236" i="53"/>
  <c r="D236" i="53"/>
  <c r="E236" i="53"/>
  <c r="B237" i="53"/>
  <c r="C237" i="53"/>
  <c r="D237" i="53"/>
  <c r="E237" i="53"/>
  <c r="B238" i="53"/>
  <c r="C238" i="53"/>
  <c r="D238" i="53"/>
  <c r="E238" i="53"/>
  <c r="B239" i="53"/>
  <c r="C239" i="53"/>
  <c r="D239" i="53"/>
  <c r="E239" i="53"/>
  <c r="B240" i="53"/>
  <c r="C240" i="53"/>
  <c r="D240" i="53"/>
  <c r="E240" i="53"/>
  <c r="B241" i="53"/>
  <c r="C241" i="53"/>
  <c r="D241" i="53"/>
  <c r="E241" i="53"/>
  <c r="B242" i="53"/>
  <c r="C242" i="53"/>
  <c r="D242" i="53"/>
  <c r="E242" i="53"/>
  <c r="B243" i="53"/>
  <c r="C243" i="53"/>
  <c r="D243" i="53"/>
  <c r="E243" i="53"/>
  <c r="B244" i="53"/>
  <c r="C244" i="53"/>
  <c r="D244" i="53"/>
  <c r="E244" i="53"/>
  <c r="B245" i="53"/>
  <c r="C245" i="53"/>
  <c r="D245" i="53"/>
  <c r="E245" i="53"/>
  <c r="B246" i="53"/>
  <c r="C246" i="53"/>
  <c r="D246" i="53"/>
  <c r="E246" i="53"/>
  <c r="B247" i="53"/>
  <c r="C247" i="53"/>
  <c r="D247" i="53"/>
  <c r="E247" i="53"/>
  <c r="B248" i="53"/>
  <c r="C248" i="53"/>
  <c r="D248" i="53"/>
  <c r="E248" i="53"/>
  <c r="B249" i="53"/>
  <c r="C249" i="53"/>
  <c r="D249" i="53"/>
  <c r="E249" i="53"/>
  <c r="B250" i="53"/>
  <c r="C250" i="53"/>
  <c r="D250" i="53"/>
  <c r="E250" i="53"/>
  <c r="B251" i="53"/>
  <c r="C251" i="53"/>
  <c r="D251" i="53"/>
  <c r="E251" i="53"/>
  <c r="B252" i="53"/>
  <c r="C252" i="53"/>
  <c r="D252" i="53"/>
  <c r="E252" i="53"/>
  <c r="B253" i="53"/>
  <c r="C253" i="53"/>
  <c r="D253" i="53"/>
  <c r="E253" i="53"/>
  <c r="B254" i="53"/>
  <c r="C254" i="53"/>
  <c r="D254" i="53"/>
  <c r="E254" i="53"/>
  <c r="B255" i="53"/>
  <c r="C255" i="53"/>
  <c r="D255" i="53"/>
  <c r="E255" i="53"/>
  <c r="B256" i="53"/>
  <c r="C256" i="53"/>
  <c r="D256" i="53"/>
  <c r="E256" i="53"/>
  <c r="B257" i="53"/>
  <c r="C257" i="53"/>
  <c r="D257" i="53"/>
  <c r="E257" i="53"/>
  <c r="B258" i="53"/>
  <c r="C258" i="53"/>
  <c r="D258" i="53"/>
  <c r="E258" i="53"/>
  <c r="B259" i="53"/>
  <c r="C259" i="53"/>
  <c r="D259" i="53"/>
  <c r="E259" i="53"/>
  <c r="B260" i="53"/>
  <c r="C260" i="53"/>
  <c r="D260" i="53"/>
  <c r="E260" i="53"/>
  <c r="B261" i="53"/>
  <c r="C261" i="53"/>
  <c r="D261" i="53"/>
  <c r="E261" i="53"/>
  <c r="B262" i="53"/>
  <c r="C262" i="53"/>
  <c r="D262" i="53"/>
  <c r="E262" i="53"/>
  <c r="B263" i="53"/>
  <c r="C263" i="53"/>
  <c r="D263" i="53"/>
  <c r="E263" i="53"/>
  <c r="B264" i="53"/>
  <c r="C264" i="53"/>
  <c r="D264" i="53"/>
  <c r="E264" i="53"/>
  <c r="B265" i="53"/>
  <c r="C265" i="53"/>
  <c r="D265" i="53"/>
  <c r="E265" i="53"/>
  <c r="B266" i="53"/>
  <c r="C266" i="53"/>
  <c r="D266" i="53"/>
  <c r="E266" i="53"/>
  <c r="B267" i="53"/>
  <c r="C267" i="53"/>
  <c r="D267" i="53"/>
  <c r="E267" i="53"/>
  <c r="B268" i="53"/>
  <c r="C268" i="53"/>
  <c r="D268" i="53"/>
  <c r="E268" i="53"/>
  <c r="B269" i="53"/>
  <c r="C269" i="53"/>
  <c r="D269" i="53"/>
  <c r="E269" i="53"/>
  <c r="B270" i="53"/>
  <c r="C270" i="53"/>
  <c r="D270" i="53"/>
  <c r="E270" i="53"/>
  <c r="B271" i="53"/>
  <c r="C271" i="53"/>
  <c r="D271" i="53"/>
  <c r="E271" i="53"/>
  <c r="B272" i="53"/>
  <c r="C272" i="53"/>
  <c r="D272" i="53"/>
  <c r="E272" i="53"/>
  <c r="B273" i="53"/>
  <c r="C273" i="53"/>
  <c r="D273" i="53"/>
  <c r="E273" i="53"/>
  <c r="B274" i="53"/>
  <c r="C274" i="53"/>
  <c r="D274" i="53"/>
  <c r="E274" i="53"/>
  <c r="B275" i="53"/>
  <c r="C275" i="53"/>
  <c r="D275" i="53"/>
  <c r="E275" i="53"/>
  <c r="B276" i="53"/>
  <c r="C276" i="53"/>
  <c r="D276" i="53"/>
  <c r="E276" i="53"/>
  <c r="B277" i="53"/>
  <c r="C277" i="53"/>
  <c r="D277" i="53"/>
  <c r="E277" i="53"/>
  <c r="B278" i="53"/>
  <c r="C278" i="53"/>
  <c r="D278" i="53"/>
  <c r="E278" i="53"/>
  <c r="B279" i="53"/>
  <c r="C279" i="53"/>
  <c r="D279" i="53"/>
  <c r="E279" i="53"/>
  <c r="B280" i="53"/>
  <c r="C280" i="53"/>
  <c r="D280" i="53"/>
  <c r="E280" i="53"/>
  <c r="B281" i="53"/>
  <c r="C281" i="53"/>
  <c r="D281" i="53"/>
  <c r="E281" i="53"/>
  <c r="B282" i="53"/>
  <c r="C282" i="53"/>
  <c r="D282" i="53"/>
  <c r="E282" i="53"/>
  <c r="B283" i="53"/>
  <c r="C283" i="53"/>
  <c r="D283" i="53"/>
  <c r="E283" i="53"/>
  <c r="B284" i="53"/>
  <c r="C284" i="53"/>
  <c r="D284" i="53"/>
  <c r="E284" i="53"/>
  <c r="B285" i="53"/>
  <c r="C285" i="53"/>
  <c r="D285" i="53"/>
  <c r="E285" i="53"/>
  <c r="B286" i="53"/>
  <c r="C286" i="53"/>
  <c r="D286" i="53"/>
  <c r="E286" i="53"/>
  <c r="B287" i="53"/>
  <c r="C287" i="53"/>
  <c r="D287" i="53"/>
  <c r="E287" i="53"/>
  <c r="B288" i="53"/>
  <c r="C288" i="53"/>
  <c r="D288" i="53"/>
  <c r="E288" i="53"/>
  <c r="B289" i="53"/>
  <c r="C289" i="53"/>
  <c r="D289" i="53"/>
  <c r="E289" i="53"/>
  <c r="B290" i="53"/>
  <c r="C290" i="53"/>
  <c r="D290" i="53"/>
  <c r="E290" i="53"/>
  <c r="B291" i="53"/>
  <c r="C291" i="53"/>
  <c r="D291" i="53"/>
  <c r="E291" i="53"/>
  <c r="B292" i="53"/>
  <c r="C292" i="53"/>
  <c r="D292" i="53"/>
  <c r="E292" i="53"/>
  <c r="B293" i="53"/>
  <c r="C293" i="53"/>
  <c r="D293" i="53"/>
  <c r="E293" i="53"/>
  <c r="B294" i="53"/>
  <c r="C294" i="53"/>
  <c r="D294" i="53"/>
  <c r="E294" i="53"/>
  <c r="B295" i="53"/>
  <c r="C295" i="53"/>
  <c r="D295" i="53"/>
  <c r="E295" i="53"/>
  <c r="B296" i="53"/>
  <c r="C296" i="53"/>
  <c r="D296" i="53"/>
  <c r="E296" i="53"/>
  <c r="B297" i="53"/>
  <c r="C297" i="53"/>
  <c r="D297" i="53"/>
  <c r="E297" i="53"/>
  <c r="B298" i="53"/>
  <c r="C298" i="53"/>
  <c r="D298" i="53"/>
  <c r="E298" i="53"/>
  <c r="B299" i="53"/>
  <c r="C299" i="53"/>
  <c r="D299" i="53"/>
  <c r="E299" i="53"/>
  <c r="B300" i="53"/>
  <c r="C300" i="53"/>
  <c r="D300" i="53"/>
  <c r="E300" i="53"/>
  <c r="B301" i="53"/>
  <c r="C301" i="53"/>
  <c r="D301" i="53"/>
  <c r="E301" i="53"/>
  <c r="B302" i="53"/>
  <c r="C302" i="53"/>
  <c r="D302" i="53"/>
  <c r="E302" i="53"/>
  <c r="B303" i="53"/>
  <c r="C303" i="53"/>
  <c r="D303" i="53"/>
  <c r="E303" i="53"/>
  <c r="B304" i="53"/>
  <c r="C304" i="53"/>
  <c r="D304" i="53"/>
  <c r="E304" i="53"/>
  <c r="B305" i="53"/>
  <c r="C305" i="53"/>
  <c r="D305" i="53"/>
  <c r="E305" i="53"/>
  <c r="B306" i="53"/>
  <c r="C306" i="53"/>
  <c r="D306" i="53"/>
  <c r="E306" i="53"/>
  <c r="B307" i="53"/>
  <c r="C307" i="53"/>
  <c r="D307" i="53"/>
  <c r="E307" i="53"/>
  <c r="B308" i="53"/>
  <c r="C308" i="53"/>
  <c r="D308" i="53"/>
  <c r="E308" i="53"/>
  <c r="B309" i="53"/>
  <c r="C309" i="53"/>
  <c r="D309" i="53"/>
  <c r="E309" i="53"/>
  <c r="B310" i="53"/>
  <c r="C310" i="53"/>
  <c r="D310" i="53"/>
  <c r="E310" i="53"/>
  <c r="B311" i="53"/>
  <c r="C311" i="53"/>
  <c r="D311" i="53"/>
  <c r="E311" i="53"/>
  <c r="B312" i="53"/>
  <c r="C312" i="53"/>
  <c r="D312" i="53"/>
  <c r="E312" i="53"/>
  <c r="B313" i="53"/>
  <c r="C313" i="53"/>
  <c r="D313" i="53"/>
  <c r="E313" i="53"/>
  <c r="B314" i="53"/>
  <c r="C314" i="53"/>
  <c r="D314" i="53"/>
  <c r="E314" i="53"/>
  <c r="B315" i="53"/>
  <c r="C315" i="53"/>
  <c r="D315" i="53"/>
  <c r="E315" i="53"/>
  <c r="B316" i="53"/>
  <c r="C316" i="53"/>
  <c r="D316" i="53"/>
  <c r="E316" i="53"/>
  <c r="B317" i="53"/>
  <c r="C317" i="53"/>
  <c r="D317" i="53"/>
  <c r="E317" i="53"/>
  <c r="B318" i="53"/>
  <c r="C318" i="53"/>
  <c r="D318" i="53"/>
  <c r="E318" i="53"/>
  <c r="B319" i="53"/>
  <c r="C319" i="53"/>
  <c r="D319" i="53"/>
  <c r="E319" i="53"/>
  <c r="B320" i="53"/>
  <c r="C320" i="53"/>
  <c r="D320" i="53"/>
  <c r="E320" i="53"/>
  <c r="B321" i="53"/>
  <c r="C321" i="53"/>
  <c r="D321" i="53"/>
  <c r="E321" i="53"/>
  <c r="B322" i="53"/>
  <c r="C322" i="53"/>
  <c r="D322" i="53"/>
  <c r="E322" i="53"/>
  <c r="B323" i="53"/>
  <c r="C323" i="53"/>
  <c r="D323" i="53"/>
  <c r="E323" i="53"/>
  <c r="B324" i="53"/>
  <c r="C324" i="53"/>
  <c r="D324" i="53"/>
  <c r="E324" i="53"/>
  <c r="B325" i="53"/>
  <c r="C325" i="53"/>
  <c r="D325" i="53"/>
  <c r="E325" i="53"/>
  <c r="B326" i="53"/>
  <c r="C326" i="53"/>
  <c r="D326" i="53"/>
  <c r="E326" i="53"/>
  <c r="B327" i="53"/>
  <c r="C327" i="53"/>
  <c r="D327" i="53"/>
  <c r="E327" i="53"/>
  <c r="B328" i="53"/>
  <c r="C328" i="53"/>
  <c r="D328" i="53"/>
  <c r="E328" i="53"/>
  <c r="B329" i="53"/>
  <c r="C329" i="53"/>
  <c r="D329" i="53"/>
  <c r="E329" i="53"/>
  <c r="B330" i="53"/>
  <c r="C330" i="53"/>
  <c r="D330" i="53"/>
  <c r="E330" i="53"/>
  <c r="B331" i="53"/>
  <c r="C331" i="53"/>
  <c r="D331" i="53"/>
  <c r="E331" i="53"/>
  <c r="B332" i="53"/>
  <c r="C332" i="53"/>
  <c r="D332" i="53"/>
  <c r="E332" i="53"/>
  <c r="B333" i="53"/>
  <c r="C333" i="53"/>
  <c r="D333" i="53"/>
  <c r="E333" i="53"/>
  <c r="B334" i="53"/>
  <c r="C334" i="53"/>
  <c r="D334" i="53"/>
  <c r="E334" i="53"/>
  <c r="B335" i="53"/>
  <c r="C335" i="53"/>
  <c r="D335" i="53"/>
  <c r="E335" i="53"/>
  <c r="B336" i="53"/>
  <c r="C336" i="53"/>
  <c r="D336" i="53"/>
  <c r="E336" i="53"/>
  <c r="B337" i="53"/>
  <c r="C337" i="53"/>
  <c r="D337" i="53"/>
  <c r="E337" i="53"/>
  <c r="B338" i="53"/>
  <c r="C338" i="53"/>
  <c r="D338" i="53"/>
  <c r="E338" i="53"/>
  <c r="B339" i="53"/>
  <c r="C339" i="53"/>
  <c r="D339" i="53"/>
  <c r="E339" i="53"/>
  <c r="B340" i="53"/>
  <c r="C340" i="53"/>
  <c r="D340" i="53"/>
  <c r="E340" i="53"/>
  <c r="B341" i="53"/>
  <c r="C341" i="53"/>
  <c r="D341" i="53"/>
  <c r="E341" i="53"/>
  <c r="B342" i="53"/>
  <c r="C342" i="53"/>
  <c r="D342" i="53"/>
  <c r="E342" i="53"/>
  <c r="B343" i="53"/>
  <c r="C343" i="53"/>
  <c r="D343" i="53"/>
  <c r="E343" i="53"/>
  <c r="B344" i="53"/>
  <c r="C344" i="53"/>
  <c r="D344" i="53"/>
  <c r="E344" i="53"/>
  <c r="B345" i="53"/>
  <c r="C345" i="53"/>
  <c r="D345" i="53"/>
  <c r="E345" i="53"/>
  <c r="B346" i="53"/>
  <c r="C346" i="53"/>
  <c r="D346" i="53"/>
  <c r="E346" i="53"/>
  <c r="B347" i="53"/>
  <c r="C347" i="53"/>
  <c r="D347" i="53"/>
  <c r="E347" i="53"/>
  <c r="B348" i="53"/>
  <c r="C348" i="53"/>
  <c r="D348" i="53"/>
  <c r="E348" i="53"/>
  <c r="B349" i="53"/>
  <c r="C349" i="53"/>
  <c r="D349" i="53"/>
  <c r="E349" i="53"/>
  <c r="B350" i="53"/>
  <c r="C350" i="53"/>
  <c r="D350" i="53"/>
  <c r="E350" i="53"/>
  <c r="B351" i="53"/>
  <c r="C351" i="53"/>
  <c r="D351" i="53"/>
  <c r="E351" i="53"/>
  <c r="B352" i="53"/>
  <c r="C352" i="53"/>
  <c r="D352" i="53"/>
  <c r="E352" i="53"/>
  <c r="B353" i="53"/>
  <c r="C353" i="53"/>
  <c r="D353" i="53"/>
  <c r="E353" i="53"/>
  <c r="B354" i="53"/>
  <c r="C354" i="53"/>
  <c r="D354" i="53"/>
  <c r="E354" i="53"/>
  <c r="B355" i="53"/>
  <c r="C355" i="53"/>
  <c r="D355" i="53"/>
  <c r="E355" i="53"/>
  <c r="B356" i="53"/>
  <c r="C356" i="53"/>
  <c r="D356" i="53"/>
  <c r="E356" i="53"/>
  <c r="B357" i="53"/>
  <c r="C357" i="53"/>
  <c r="D357" i="53"/>
  <c r="E357" i="53"/>
  <c r="B358" i="53"/>
  <c r="C358" i="53"/>
  <c r="D358" i="53"/>
  <c r="E358" i="53"/>
  <c r="B359" i="53"/>
  <c r="C359" i="53"/>
  <c r="D359" i="53"/>
  <c r="E359" i="53"/>
  <c r="B360" i="53"/>
  <c r="C360" i="53"/>
  <c r="D360" i="53"/>
  <c r="E360" i="53"/>
  <c r="B361" i="53"/>
  <c r="C361" i="53"/>
  <c r="D361" i="53"/>
  <c r="E361" i="53"/>
  <c r="B362" i="53"/>
  <c r="C362" i="53"/>
  <c r="D362" i="53"/>
  <c r="E362" i="53"/>
  <c r="B363" i="53"/>
  <c r="C363" i="53"/>
  <c r="D363" i="53"/>
  <c r="E363" i="53"/>
  <c r="B364" i="53"/>
  <c r="C364" i="53"/>
  <c r="D364" i="53"/>
  <c r="E364" i="53"/>
  <c r="B365" i="53"/>
  <c r="C365" i="53"/>
  <c r="D365" i="53"/>
  <c r="E365" i="53"/>
  <c r="B366" i="53"/>
  <c r="C366" i="53"/>
  <c r="D366" i="53"/>
  <c r="E366" i="53"/>
  <c r="B367" i="53"/>
  <c r="C367" i="53"/>
  <c r="D367" i="53"/>
  <c r="E367" i="53"/>
  <c r="B368" i="53"/>
  <c r="C368" i="53"/>
  <c r="D368" i="53"/>
  <c r="E368" i="53"/>
  <c r="B369" i="53"/>
  <c r="C369" i="53"/>
  <c r="D369" i="53"/>
  <c r="E369" i="53"/>
  <c r="B370" i="53"/>
  <c r="C370" i="53"/>
  <c r="D370" i="53"/>
  <c r="E370" i="53"/>
  <c r="B371" i="53"/>
  <c r="C371" i="53"/>
  <c r="D371" i="53"/>
  <c r="E371" i="53"/>
  <c r="B372" i="53"/>
  <c r="C372" i="53"/>
  <c r="D372" i="53"/>
  <c r="E372" i="53"/>
  <c r="B373" i="53"/>
  <c r="C373" i="53"/>
  <c r="D373" i="53"/>
  <c r="E373" i="53"/>
  <c r="B374" i="53"/>
  <c r="C374" i="53"/>
  <c r="D374" i="53"/>
  <c r="E374" i="53"/>
  <c r="B375" i="53"/>
  <c r="C375" i="53"/>
  <c r="D375" i="53"/>
  <c r="E375" i="53"/>
  <c r="B376" i="53"/>
  <c r="C376" i="53"/>
  <c r="D376" i="53"/>
  <c r="E376" i="53"/>
  <c r="B377" i="53"/>
  <c r="C377" i="53"/>
  <c r="D377" i="53"/>
  <c r="E377" i="53"/>
  <c r="B378" i="53"/>
  <c r="C378" i="53"/>
  <c r="D378" i="53"/>
  <c r="E378" i="53"/>
  <c r="B379" i="53"/>
  <c r="C379" i="53"/>
  <c r="D379" i="53"/>
  <c r="E379" i="53"/>
  <c r="B380" i="53"/>
  <c r="C380" i="53"/>
  <c r="D380" i="53"/>
  <c r="E380" i="53"/>
  <c r="B381" i="53"/>
  <c r="C381" i="53"/>
  <c r="D381" i="53"/>
  <c r="E381" i="53"/>
  <c r="B382" i="53"/>
  <c r="C382" i="53"/>
  <c r="D382" i="53"/>
  <c r="E382" i="53"/>
  <c r="B383" i="53"/>
  <c r="C383" i="53"/>
  <c r="D383" i="53"/>
  <c r="E383" i="53"/>
  <c r="B384" i="53"/>
  <c r="C384" i="53"/>
  <c r="D384" i="53"/>
  <c r="E384" i="53"/>
  <c r="B385" i="53"/>
  <c r="C385" i="53"/>
  <c r="D385" i="53"/>
  <c r="E385" i="53"/>
  <c r="B386" i="53"/>
  <c r="C386" i="53"/>
  <c r="D386" i="53"/>
  <c r="E386" i="53"/>
  <c r="B387" i="53"/>
  <c r="C387" i="53"/>
  <c r="D387" i="53"/>
  <c r="E387" i="53"/>
  <c r="B388" i="53"/>
  <c r="C388" i="53"/>
  <c r="D388" i="53"/>
  <c r="E388" i="53"/>
  <c r="B389" i="53"/>
  <c r="C389" i="53"/>
  <c r="D389" i="53"/>
  <c r="E389" i="53"/>
  <c r="B390" i="53"/>
  <c r="C390" i="53"/>
  <c r="D390" i="53"/>
  <c r="E390" i="53"/>
  <c r="B391" i="53"/>
  <c r="C391" i="53"/>
  <c r="D391" i="53"/>
  <c r="E391" i="53"/>
  <c r="B392" i="53"/>
  <c r="C392" i="53"/>
  <c r="D392" i="53"/>
  <c r="E392" i="53"/>
  <c r="B393" i="53"/>
  <c r="C393" i="53"/>
  <c r="D393" i="53"/>
  <c r="E393" i="53"/>
  <c r="B394" i="53"/>
  <c r="C394" i="53"/>
  <c r="D394" i="53"/>
  <c r="E394" i="53"/>
  <c r="B395" i="53"/>
  <c r="C395" i="53"/>
  <c r="D395" i="53"/>
  <c r="E395" i="53"/>
  <c r="B396" i="53"/>
  <c r="C396" i="53"/>
  <c r="D396" i="53"/>
  <c r="E396" i="53"/>
  <c r="B397" i="53"/>
  <c r="C397" i="53"/>
  <c r="D397" i="53"/>
  <c r="E397" i="53"/>
  <c r="B398" i="53"/>
  <c r="C398" i="53"/>
  <c r="D398" i="53"/>
  <c r="E398" i="53"/>
  <c r="B399" i="53"/>
  <c r="C399" i="53"/>
  <c r="D399" i="53"/>
  <c r="E399" i="53"/>
  <c r="B400" i="53"/>
  <c r="C400" i="53"/>
  <c r="D400" i="53"/>
  <c r="E400" i="53"/>
  <c r="B401" i="53"/>
  <c r="C401" i="53"/>
  <c r="D401" i="53"/>
  <c r="E401" i="53"/>
  <c r="B402" i="53"/>
  <c r="C402" i="53"/>
  <c r="D402" i="53"/>
  <c r="E402" i="53"/>
  <c r="B403" i="53"/>
  <c r="C403" i="53"/>
  <c r="D403" i="53"/>
  <c r="E403" i="53"/>
  <c r="B404" i="53"/>
  <c r="C404" i="53"/>
  <c r="D404" i="53"/>
  <c r="E404" i="53"/>
  <c r="B405" i="53"/>
  <c r="C405" i="53"/>
  <c r="D405" i="53"/>
  <c r="E405" i="53"/>
  <c r="B406" i="53"/>
  <c r="C406" i="53"/>
  <c r="D406" i="53"/>
  <c r="E406" i="53"/>
  <c r="B407" i="53"/>
  <c r="C407" i="53"/>
  <c r="D407" i="53"/>
  <c r="E407" i="53"/>
  <c r="B408" i="53"/>
  <c r="C408" i="53"/>
  <c r="D408" i="53"/>
  <c r="E408" i="53"/>
  <c r="B409" i="53"/>
  <c r="C409" i="53"/>
  <c r="D409" i="53"/>
  <c r="E409" i="53"/>
  <c r="B410" i="53"/>
  <c r="C410" i="53"/>
  <c r="D410" i="53"/>
  <c r="E410" i="53"/>
  <c r="B411" i="53"/>
  <c r="C411" i="53"/>
  <c r="D411" i="53"/>
  <c r="E411" i="53"/>
  <c r="B412" i="53"/>
  <c r="C412" i="53"/>
  <c r="D412" i="53"/>
  <c r="E412" i="53"/>
  <c r="B413" i="53"/>
  <c r="C413" i="53"/>
  <c r="D413" i="53"/>
  <c r="E413" i="53"/>
  <c r="B414" i="53"/>
  <c r="C414" i="53"/>
  <c r="D414" i="53"/>
  <c r="E414" i="53"/>
  <c r="B415" i="53"/>
  <c r="C415" i="53"/>
  <c r="D415" i="53"/>
  <c r="E415" i="53"/>
  <c r="B416" i="53"/>
  <c r="C416" i="53"/>
  <c r="D416" i="53"/>
  <c r="E416" i="53"/>
  <c r="B417" i="53"/>
  <c r="C417" i="53"/>
  <c r="D417" i="53"/>
  <c r="E417" i="53"/>
  <c r="B418" i="53"/>
  <c r="C418" i="53"/>
  <c r="D418" i="53"/>
  <c r="E418" i="53"/>
  <c r="B419" i="53"/>
  <c r="C419" i="53"/>
  <c r="D419" i="53"/>
  <c r="E419" i="53"/>
  <c r="B420" i="53"/>
  <c r="C420" i="53"/>
  <c r="D420" i="53"/>
  <c r="E420" i="53"/>
  <c r="B421" i="53"/>
  <c r="C421" i="53"/>
  <c r="D421" i="53"/>
  <c r="E421" i="53"/>
  <c r="B422" i="53"/>
  <c r="C422" i="53"/>
  <c r="D422" i="53"/>
  <c r="E422" i="53"/>
  <c r="B423" i="53"/>
  <c r="C423" i="53"/>
  <c r="D423" i="53"/>
  <c r="E423" i="53"/>
  <c r="B424" i="53"/>
  <c r="C424" i="53"/>
  <c r="D424" i="53"/>
  <c r="E424" i="53"/>
  <c r="B425" i="53"/>
  <c r="C425" i="53"/>
  <c r="D425" i="53"/>
  <c r="E425" i="53"/>
  <c r="B426" i="53"/>
  <c r="C426" i="53"/>
  <c r="D426" i="53"/>
  <c r="E426" i="53"/>
  <c r="B427" i="53"/>
  <c r="C427" i="53"/>
  <c r="D427" i="53"/>
  <c r="E427" i="53"/>
  <c r="B428" i="53"/>
  <c r="C428" i="53"/>
  <c r="D428" i="53"/>
  <c r="E428" i="53"/>
  <c r="B429" i="53"/>
  <c r="C429" i="53"/>
  <c r="D429" i="53"/>
  <c r="E429" i="53"/>
  <c r="B430" i="53"/>
  <c r="C430" i="53"/>
  <c r="D430" i="53"/>
  <c r="E430" i="53"/>
  <c r="B431" i="53"/>
  <c r="C431" i="53"/>
  <c r="D431" i="53"/>
  <c r="E431" i="53"/>
  <c r="B432" i="53"/>
  <c r="C432" i="53"/>
  <c r="D432" i="53"/>
  <c r="E432" i="53"/>
  <c r="B433" i="53"/>
  <c r="C433" i="53"/>
  <c r="D433" i="53"/>
  <c r="E433" i="53"/>
  <c r="B434" i="53"/>
  <c r="C434" i="53"/>
  <c r="D434" i="53"/>
  <c r="E434" i="53"/>
  <c r="B435" i="53"/>
  <c r="C435" i="53"/>
  <c r="D435" i="53"/>
  <c r="E435" i="53"/>
  <c r="B436" i="53"/>
  <c r="C436" i="53"/>
  <c r="D436" i="53"/>
  <c r="E436" i="53"/>
  <c r="B437" i="53"/>
  <c r="C437" i="53"/>
  <c r="D437" i="53"/>
  <c r="E437" i="53"/>
  <c r="B438" i="53"/>
  <c r="C438" i="53"/>
  <c r="D438" i="53"/>
  <c r="E438" i="53"/>
  <c r="B439" i="53"/>
  <c r="C439" i="53"/>
  <c r="D439" i="53"/>
  <c r="E439" i="53"/>
  <c r="B440" i="53"/>
  <c r="C440" i="53"/>
  <c r="D440" i="53"/>
  <c r="E440" i="53"/>
  <c r="B441" i="53"/>
  <c r="C441" i="53"/>
  <c r="D441" i="53"/>
  <c r="E441" i="53"/>
  <c r="B442" i="53"/>
  <c r="C442" i="53"/>
  <c r="D442" i="53"/>
  <c r="E442" i="53"/>
  <c r="B443" i="53"/>
  <c r="C443" i="53"/>
  <c r="D443" i="53"/>
  <c r="E443" i="53"/>
  <c r="B444" i="53"/>
  <c r="C444" i="53"/>
  <c r="D444" i="53"/>
  <c r="E444" i="53"/>
  <c r="B445" i="53"/>
  <c r="C445" i="53"/>
  <c r="D445" i="53"/>
  <c r="E445" i="53"/>
  <c r="B446" i="53"/>
  <c r="C446" i="53"/>
  <c r="D446" i="53"/>
  <c r="E446" i="53"/>
  <c r="B447" i="53"/>
  <c r="C447" i="53"/>
  <c r="D447" i="53"/>
  <c r="E447" i="53"/>
  <c r="B448" i="53"/>
  <c r="C448" i="53"/>
  <c r="D448" i="53"/>
  <c r="E448" i="53"/>
  <c r="B449" i="53"/>
  <c r="C449" i="53"/>
  <c r="D449" i="53"/>
  <c r="E449" i="53"/>
  <c r="B450" i="53"/>
  <c r="C450" i="53"/>
  <c r="D450" i="53"/>
  <c r="E450" i="53"/>
  <c r="B451" i="53"/>
  <c r="C451" i="53"/>
  <c r="D451" i="53"/>
  <c r="E451" i="53"/>
  <c r="B452" i="53"/>
  <c r="C452" i="53"/>
  <c r="D452" i="53"/>
  <c r="E452" i="53"/>
  <c r="B453" i="53"/>
  <c r="C453" i="53"/>
  <c r="D453" i="53"/>
  <c r="E453" i="53"/>
  <c r="B454" i="53"/>
  <c r="C454" i="53"/>
  <c r="D454" i="53"/>
  <c r="E454" i="53"/>
  <c r="B455" i="53"/>
  <c r="C455" i="53"/>
  <c r="D455" i="53"/>
  <c r="E455" i="53"/>
  <c r="B456" i="53"/>
  <c r="C456" i="53"/>
  <c r="D456" i="53"/>
  <c r="E456" i="53"/>
  <c r="B457" i="53"/>
  <c r="C457" i="53"/>
  <c r="D457" i="53"/>
  <c r="E457" i="53"/>
  <c r="B458" i="53"/>
  <c r="C458" i="53"/>
  <c r="D458" i="53"/>
  <c r="E458" i="53"/>
  <c r="B459" i="53"/>
  <c r="C459" i="53"/>
  <c r="D459" i="53"/>
  <c r="E459" i="53"/>
  <c r="B460" i="53"/>
  <c r="C460" i="53"/>
  <c r="D460" i="53"/>
  <c r="E460" i="53"/>
  <c r="B461" i="53"/>
  <c r="C461" i="53"/>
  <c r="D461" i="53"/>
  <c r="E461" i="53"/>
  <c r="B462" i="53"/>
  <c r="C462" i="53"/>
  <c r="D462" i="53"/>
  <c r="E462" i="53"/>
  <c r="B463" i="53"/>
  <c r="C463" i="53"/>
  <c r="D463" i="53"/>
  <c r="E463" i="53"/>
  <c r="B464" i="53"/>
  <c r="C464" i="53"/>
  <c r="D464" i="53"/>
  <c r="E464" i="53"/>
  <c r="B465" i="53"/>
  <c r="C465" i="53"/>
  <c r="D465" i="53"/>
  <c r="E465" i="53"/>
  <c r="B466" i="53"/>
  <c r="C466" i="53"/>
  <c r="D466" i="53"/>
  <c r="E466" i="53"/>
  <c r="B467" i="53"/>
  <c r="C467" i="53"/>
  <c r="D467" i="53"/>
  <c r="E467" i="53"/>
  <c r="B468" i="53"/>
  <c r="C468" i="53"/>
  <c r="D468" i="53"/>
  <c r="E468" i="53"/>
  <c r="B469" i="53"/>
  <c r="C469" i="53"/>
  <c r="D469" i="53"/>
  <c r="E469" i="53"/>
  <c r="B470" i="53"/>
  <c r="C470" i="53"/>
  <c r="D470" i="53"/>
  <c r="E470" i="53"/>
  <c r="B471" i="53"/>
  <c r="C471" i="53"/>
  <c r="D471" i="53"/>
  <c r="E471" i="53"/>
  <c r="B472" i="53"/>
  <c r="C472" i="53"/>
  <c r="D472" i="53"/>
  <c r="E472" i="53"/>
  <c r="B473" i="53"/>
  <c r="C473" i="53"/>
  <c r="D473" i="53"/>
  <c r="E473" i="53"/>
  <c r="B474" i="53"/>
  <c r="C474" i="53"/>
  <c r="D474" i="53"/>
  <c r="E474" i="53"/>
  <c r="B475" i="53"/>
  <c r="C475" i="53"/>
  <c r="D475" i="53"/>
  <c r="E475" i="53"/>
  <c r="B476" i="53"/>
  <c r="C476" i="53"/>
  <c r="D476" i="53"/>
  <c r="E476" i="53"/>
  <c r="B477" i="53"/>
  <c r="C477" i="53"/>
  <c r="D477" i="53"/>
  <c r="E477" i="53"/>
  <c r="B478" i="53"/>
  <c r="C478" i="53"/>
  <c r="D478" i="53"/>
  <c r="E478" i="53"/>
  <c r="B479" i="53"/>
  <c r="C479" i="53"/>
  <c r="D479" i="53"/>
  <c r="E479" i="53"/>
  <c r="B480" i="53"/>
  <c r="C480" i="53"/>
  <c r="D480" i="53"/>
  <c r="E480" i="53"/>
  <c r="B481" i="53"/>
  <c r="C481" i="53"/>
  <c r="D481" i="53"/>
  <c r="E481" i="53"/>
  <c r="B482" i="53"/>
  <c r="C482" i="53"/>
  <c r="D482" i="53"/>
  <c r="E482" i="53"/>
  <c r="B483" i="53"/>
  <c r="C483" i="53"/>
  <c r="D483" i="53"/>
  <c r="E483" i="53"/>
  <c r="B484" i="53"/>
  <c r="C484" i="53"/>
  <c r="D484" i="53"/>
  <c r="E484" i="53"/>
  <c r="B485" i="53"/>
  <c r="C485" i="53"/>
  <c r="D485" i="53"/>
  <c r="E485" i="53"/>
  <c r="B486" i="53"/>
  <c r="C486" i="53"/>
  <c r="D486" i="53"/>
  <c r="E486" i="53"/>
  <c r="B487" i="53"/>
  <c r="C487" i="53"/>
  <c r="D487" i="53"/>
  <c r="E487" i="53"/>
  <c r="B488" i="53"/>
  <c r="C488" i="53"/>
  <c r="D488" i="53"/>
  <c r="E488" i="53"/>
  <c r="B489" i="53"/>
  <c r="C489" i="53"/>
  <c r="D489" i="53"/>
  <c r="E489" i="53"/>
  <c r="B490" i="53"/>
  <c r="C490" i="53"/>
  <c r="D490" i="53"/>
  <c r="E490" i="53"/>
  <c r="B491" i="53"/>
  <c r="C491" i="53"/>
  <c r="D491" i="53"/>
  <c r="E491" i="53"/>
  <c r="B492" i="53"/>
  <c r="C492" i="53"/>
  <c r="D492" i="53"/>
  <c r="E492" i="53"/>
  <c r="B493" i="53"/>
  <c r="C493" i="53"/>
  <c r="D493" i="53"/>
  <c r="E493" i="53"/>
  <c r="B494" i="53"/>
  <c r="C494" i="53"/>
  <c r="D494" i="53"/>
  <c r="E494" i="53"/>
  <c r="B495" i="53"/>
  <c r="C495" i="53"/>
  <c r="D495" i="53"/>
  <c r="E495" i="53"/>
  <c r="B496" i="53"/>
  <c r="C496" i="53"/>
  <c r="D496" i="53"/>
  <c r="E496" i="53"/>
  <c r="B497" i="53"/>
  <c r="C497" i="53"/>
  <c r="D497" i="53"/>
  <c r="E497" i="53"/>
  <c r="B498" i="53"/>
  <c r="C498" i="53"/>
  <c r="D498" i="53"/>
  <c r="E498" i="53"/>
  <c r="B499" i="53"/>
  <c r="C499" i="53"/>
  <c r="D499" i="53"/>
  <c r="E499" i="53"/>
  <c r="B500" i="53"/>
  <c r="C500" i="53"/>
  <c r="D500" i="53"/>
  <c r="E500" i="53"/>
  <c r="B501" i="53"/>
  <c r="C501" i="53"/>
  <c r="D501" i="53"/>
  <c r="E501" i="53"/>
  <c r="B502" i="53"/>
  <c r="C502" i="53"/>
  <c r="D502" i="53"/>
  <c r="E502" i="53"/>
  <c r="B503" i="53"/>
  <c r="C503" i="53"/>
  <c r="D503" i="53"/>
  <c r="E503" i="53"/>
  <c r="B504" i="53"/>
  <c r="C504" i="53"/>
  <c r="D504" i="53"/>
  <c r="E504" i="53"/>
  <c r="B505" i="53"/>
  <c r="C505" i="53"/>
  <c r="D505" i="53"/>
  <c r="E505" i="53"/>
  <c r="B506" i="53"/>
  <c r="C506" i="53"/>
  <c r="D506" i="53"/>
  <c r="E506" i="53"/>
  <c r="B507" i="53"/>
  <c r="C507" i="53"/>
  <c r="D507" i="53"/>
  <c r="E507" i="53"/>
  <c r="B508" i="53"/>
  <c r="C508" i="53"/>
  <c r="D508" i="53"/>
  <c r="E508" i="53"/>
  <c r="B509" i="53"/>
  <c r="C509" i="53"/>
  <c r="D509" i="53"/>
  <c r="E509" i="53"/>
  <c r="B510" i="53"/>
  <c r="C510" i="53"/>
  <c r="D510" i="53"/>
  <c r="E510" i="53"/>
  <c r="B511" i="53"/>
  <c r="C511" i="53"/>
  <c r="D511" i="53"/>
  <c r="E511" i="53"/>
  <c r="B512" i="53"/>
  <c r="C512" i="53"/>
  <c r="D512" i="53"/>
  <c r="E512" i="53"/>
  <c r="B513" i="53"/>
  <c r="C513" i="53"/>
  <c r="D513" i="53"/>
  <c r="E513" i="53"/>
  <c r="B514" i="53"/>
  <c r="C514" i="53"/>
  <c r="D514" i="53"/>
  <c r="E514" i="53"/>
  <c r="B515" i="53"/>
  <c r="C515" i="53"/>
  <c r="D515" i="53"/>
  <c r="E515" i="53"/>
  <c r="B516" i="53"/>
  <c r="C516" i="53"/>
  <c r="D516" i="53"/>
  <c r="E516" i="53"/>
  <c r="B517" i="53"/>
  <c r="C517" i="53"/>
  <c r="D517" i="53"/>
  <c r="E517" i="53"/>
  <c r="B518" i="53"/>
  <c r="C518" i="53"/>
  <c r="D518" i="53"/>
  <c r="E518" i="53"/>
  <c r="B519" i="53"/>
  <c r="C519" i="53"/>
  <c r="D519" i="53"/>
  <c r="E519" i="53"/>
  <c r="B520" i="53"/>
  <c r="C520" i="53"/>
  <c r="D520" i="53"/>
  <c r="E520" i="53"/>
  <c r="B521" i="53"/>
  <c r="C521" i="53"/>
  <c r="D521" i="53"/>
  <c r="E521" i="53"/>
  <c r="B522" i="53"/>
  <c r="C522" i="53"/>
  <c r="D522" i="53"/>
  <c r="E522" i="53"/>
  <c r="B523" i="53"/>
  <c r="C523" i="53"/>
  <c r="D523" i="53"/>
  <c r="E523" i="53"/>
  <c r="B524" i="53"/>
  <c r="C524" i="53"/>
  <c r="D524" i="53"/>
  <c r="E524" i="53"/>
  <c r="B525" i="53"/>
  <c r="C525" i="53"/>
  <c r="D525" i="53"/>
  <c r="E525" i="53"/>
  <c r="B526" i="53"/>
  <c r="C526" i="53"/>
  <c r="D526" i="53"/>
  <c r="E526" i="53"/>
  <c r="B527" i="53"/>
  <c r="C527" i="53"/>
  <c r="D527" i="53"/>
  <c r="E527" i="53"/>
  <c r="B528" i="53"/>
  <c r="C528" i="53"/>
  <c r="D528" i="53"/>
  <c r="E528" i="53"/>
  <c r="B529" i="53"/>
  <c r="C529" i="53"/>
  <c r="D529" i="53"/>
  <c r="E529" i="53"/>
  <c r="B530" i="53"/>
  <c r="C530" i="53"/>
  <c r="D530" i="53"/>
  <c r="E530" i="53"/>
  <c r="B531" i="53"/>
  <c r="C531" i="53"/>
  <c r="D531" i="53"/>
  <c r="E531" i="53"/>
  <c r="B532" i="53"/>
  <c r="C532" i="53"/>
  <c r="D532" i="53"/>
  <c r="E532" i="53"/>
  <c r="B533" i="53"/>
  <c r="C533" i="53"/>
  <c r="D533" i="53"/>
  <c r="E533" i="53"/>
  <c r="B534" i="53"/>
  <c r="C534" i="53"/>
  <c r="D534" i="53"/>
  <c r="E534" i="53"/>
  <c r="B535" i="53"/>
  <c r="C535" i="53"/>
  <c r="D535" i="53"/>
  <c r="E535" i="53"/>
  <c r="B536" i="53"/>
  <c r="C536" i="53"/>
  <c r="D536" i="53"/>
  <c r="E536" i="53"/>
  <c r="B537" i="53"/>
  <c r="C537" i="53"/>
  <c r="D537" i="53"/>
  <c r="E537" i="53"/>
  <c r="B538" i="53"/>
  <c r="C538" i="53"/>
  <c r="D538" i="53"/>
  <c r="E538" i="53"/>
  <c r="B539" i="53"/>
  <c r="C539" i="53"/>
  <c r="D539" i="53"/>
  <c r="E539" i="53"/>
  <c r="B540" i="53"/>
  <c r="C540" i="53"/>
  <c r="D540" i="53"/>
  <c r="E540" i="53"/>
  <c r="B541" i="53"/>
  <c r="C541" i="53"/>
  <c r="D541" i="53"/>
  <c r="E541" i="53"/>
  <c r="B542" i="53"/>
  <c r="C542" i="53"/>
  <c r="D542" i="53"/>
  <c r="E542" i="53"/>
  <c r="B543" i="53"/>
  <c r="C543" i="53"/>
  <c r="D543" i="53"/>
  <c r="E543" i="53"/>
  <c r="B544" i="53"/>
  <c r="C544" i="53"/>
  <c r="D544" i="53"/>
  <c r="E544" i="53"/>
  <c r="B545" i="53"/>
  <c r="C545" i="53"/>
  <c r="D545" i="53"/>
  <c r="E545" i="53"/>
  <c r="B546" i="53"/>
  <c r="C546" i="53"/>
  <c r="D546" i="53"/>
  <c r="E546" i="53"/>
  <c r="B547" i="53"/>
  <c r="C547" i="53"/>
  <c r="D547" i="53"/>
  <c r="E547" i="53"/>
  <c r="B548" i="53"/>
  <c r="C548" i="53"/>
  <c r="D548" i="53"/>
  <c r="E548" i="53"/>
  <c r="B549" i="53"/>
  <c r="C549" i="53"/>
  <c r="D549" i="53"/>
  <c r="E549" i="53"/>
  <c r="B550" i="53"/>
  <c r="C550" i="53"/>
  <c r="D550" i="53"/>
  <c r="E550" i="53"/>
  <c r="B551" i="53"/>
  <c r="C551" i="53"/>
  <c r="D551" i="53"/>
  <c r="E551" i="53"/>
  <c r="B552" i="53"/>
  <c r="C552" i="53"/>
  <c r="D552" i="53"/>
  <c r="E552" i="53"/>
  <c r="B553" i="53"/>
  <c r="C553" i="53"/>
  <c r="D553" i="53"/>
  <c r="E553" i="53"/>
  <c r="B554" i="53"/>
  <c r="C554" i="53"/>
  <c r="D554" i="53"/>
  <c r="E554" i="53"/>
  <c r="B555" i="53"/>
  <c r="C555" i="53"/>
  <c r="D555" i="53"/>
  <c r="E555" i="53"/>
  <c r="B556" i="53"/>
  <c r="C556" i="53"/>
  <c r="D556" i="53"/>
  <c r="E556" i="53"/>
  <c r="B557" i="53"/>
  <c r="C557" i="53"/>
  <c r="D557" i="53"/>
  <c r="E557" i="53"/>
  <c r="B558" i="53"/>
  <c r="C558" i="53"/>
  <c r="D558" i="53"/>
  <c r="E558" i="53"/>
  <c r="B559" i="53"/>
  <c r="C559" i="53"/>
  <c r="D559" i="53"/>
  <c r="E559" i="53"/>
  <c r="B560" i="53"/>
  <c r="C560" i="53"/>
  <c r="D560" i="53"/>
  <c r="E560" i="53"/>
  <c r="B561" i="53"/>
  <c r="C561" i="53"/>
  <c r="D561" i="53"/>
  <c r="E561" i="53"/>
  <c r="B562" i="53"/>
  <c r="C562" i="53"/>
  <c r="D562" i="53"/>
  <c r="E562" i="53"/>
  <c r="B563" i="53"/>
  <c r="C563" i="53"/>
  <c r="D563" i="53"/>
  <c r="E563" i="53"/>
  <c r="B564" i="53"/>
  <c r="C564" i="53"/>
  <c r="D564" i="53"/>
  <c r="E564" i="53"/>
  <c r="B565" i="53"/>
  <c r="C565" i="53"/>
  <c r="D565" i="53"/>
  <c r="E565" i="53"/>
  <c r="B566" i="53"/>
  <c r="C566" i="53"/>
  <c r="D566" i="53"/>
  <c r="E566" i="53"/>
  <c r="B567" i="53"/>
  <c r="C567" i="53"/>
  <c r="D567" i="53"/>
  <c r="E567" i="53"/>
  <c r="B568" i="53"/>
  <c r="C568" i="53"/>
  <c r="D568" i="53"/>
  <c r="E568" i="53"/>
  <c r="B569" i="53"/>
  <c r="C569" i="53"/>
  <c r="D569" i="53"/>
  <c r="E569" i="53"/>
  <c r="B570" i="53"/>
  <c r="C570" i="53"/>
  <c r="D570" i="53"/>
  <c r="E570" i="53"/>
  <c r="B571" i="53"/>
  <c r="C571" i="53"/>
  <c r="D571" i="53"/>
  <c r="E571" i="53"/>
  <c r="B572" i="53"/>
  <c r="C572" i="53"/>
  <c r="D572" i="53"/>
  <c r="E572" i="53"/>
  <c r="B573" i="53"/>
  <c r="C573" i="53"/>
  <c r="D573" i="53"/>
  <c r="E573" i="53"/>
  <c r="B574" i="53"/>
  <c r="C574" i="53"/>
  <c r="D574" i="53"/>
  <c r="E574" i="53"/>
  <c r="B575" i="53"/>
  <c r="C575" i="53"/>
  <c r="D575" i="53"/>
  <c r="E575" i="53"/>
  <c r="B576" i="53"/>
  <c r="C576" i="53"/>
  <c r="D576" i="53"/>
  <c r="E576" i="53"/>
  <c r="B577" i="53"/>
  <c r="C577" i="53"/>
  <c r="D577" i="53"/>
  <c r="E577" i="53"/>
  <c r="B578" i="53"/>
  <c r="C578" i="53"/>
  <c r="D578" i="53"/>
  <c r="E578" i="53"/>
  <c r="B579" i="53"/>
  <c r="C579" i="53"/>
  <c r="D579" i="53"/>
  <c r="E579" i="53"/>
  <c r="B580" i="53"/>
  <c r="C580" i="53"/>
  <c r="D580" i="53"/>
  <c r="E580" i="53"/>
  <c r="B581" i="53"/>
  <c r="C581" i="53"/>
  <c r="D581" i="53"/>
  <c r="E581" i="53"/>
  <c r="B582" i="53"/>
  <c r="C582" i="53"/>
  <c r="D582" i="53"/>
  <c r="E582" i="53"/>
  <c r="B583" i="53"/>
  <c r="C583" i="53"/>
  <c r="D583" i="53"/>
  <c r="E583" i="53"/>
  <c r="B584" i="53"/>
  <c r="C584" i="53"/>
  <c r="D584" i="53"/>
  <c r="E584" i="53"/>
  <c r="B585" i="53"/>
  <c r="C585" i="53"/>
  <c r="D585" i="53"/>
  <c r="E585" i="53"/>
  <c r="B586" i="53"/>
  <c r="C586" i="53"/>
  <c r="D586" i="53"/>
  <c r="E586" i="53"/>
  <c r="B587" i="53"/>
  <c r="C587" i="53"/>
  <c r="D587" i="53"/>
  <c r="E587" i="53"/>
  <c r="B588" i="53"/>
  <c r="C588" i="53"/>
  <c r="D588" i="53"/>
  <c r="E588" i="53"/>
  <c r="B589" i="53"/>
  <c r="C589" i="53"/>
  <c r="D589" i="53"/>
  <c r="E589" i="53"/>
  <c r="B590" i="53"/>
  <c r="C590" i="53"/>
  <c r="D590" i="53"/>
  <c r="E590" i="53"/>
  <c r="B591" i="53"/>
  <c r="C591" i="53"/>
  <c r="D591" i="53"/>
  <c r="E591" i="53"/>
  <c r="B592" i="53"/>
  <c r="C592" i="53"/>
  <c r="D592" i="53"/>
  <c r="E592" i="53"/>
  <c r="B593" i="53"/>
  <c r="C593" i="53"/>
  <c r="D593" i="53"/>
  <c r="E593" i="53"/>
  <c r="B594" i="53"/>
  <c r="C594" i="53"/>
  <c r="D594" i="53"/>
  <c r="E594" i="53"/>
  <c r="B595" i="53"/>
  <c r="C595" i="53"/>
  <c r="D595" i="53"/>
  <c r="E595" i="53"/>
  <c r="B596" i="53"/>
  <c r="C596" i="53"/>
  <c r="D596" i="53"/>
  <c r="E596" i="53"/>
  <c r="B597" i="53"/>
  <c r="C597" i="53"/>
  <c r="D597" i="53"/>
  <c r="E597" i="53"/>
  <c r="B598" i="53"/>
  <c r="C598" i="53"/>
  <c r="D598" i="53"/>
  <c r="E598" i="53"/>
  <c r="B599" i="53"/>
  <c r="C599" i="53"/>
  <c r="D599" i="53"/>
  <c r="E599" i="53"/>
  <c r="B600" i="53"/>
  <c r="C600" i="53"/>
  <c r="D600" i="53"/>
  <c r="E600" i="53"/>
  <c r="B601" i="53"/>
  <c r="C601" i="53"/>
  <c r="D601" i="53"/>
  <c r="E601" i="53"/>
  <c r="B602" i="53"/>
  <c r="C602" i="53"/>
  <c r="D602" i="53"/>
  <c r="E602" i="53"/>
  <c r="B603" i="53"/>
  <c r="C603" i="53"/>
  <c r="D603" i="53"/>
  <c r="E603" i="53"/>
  <c r="B604" i="53"/>
  <c r="C604" i="53"/>
  <c r="D604" i="53"/>
  <c r="E604" i="53"/>
  <c r="B605" i="53"/>
  <c r="C605" i="53"/>
  <c r="D605" i="53"/>
  <c r="E605" i="53"/>
  <c r="B606" i="53"/>
  <c r="C606" i="53"/>
  <c r="D606" i="53"/>
  <c r="E606" i="53"/>
  <c r="B607" i="53"/>
  <c r="C607" i="53"/>
  <c r="D607" i="53"/>
  <c r="E607" i="53"/>
  <c r="B608" i="53"/>
  <c r="C608" i="53"/>
  <c r="D608" i="53"/>
  <c r="E608" i="53"/>
  <c r="B609" i="53"/>
  <c r="C609" i="53"/>
  <c r="D609" i="53"/>
  <c r="E609" i="53"/>
  <c r="B610" i="53"/>
  <c r="C610" i="53"/>
  <c r="D610" i="53"/>
  <c r="E610" i="53"/>
  <c r="B611" i="53"/>
  <c r="C611" i="53"/>
  <c r="D611" i="53"/>
  <c r="E611" i="53"/>
  <c r="B612" i="53"/>
  <c r="C612" i="53"/>
  <c r="D612" i="53"/>
  <c r="E612" i="53"/>
  <c r="B613" i="53"/>
  <c r="C613" i="53"/>
  <c r="D613" i="53"/>
  <c r="E613" i="53"/>
  <c r="B614" i="53"/>
  <c r="C614" i="53"/>
  <c r="D614" i="53"/>
  <c r="E614" i="53"/>
  <c r="B615" i="53"/>
  <c r="C615" i="53"/>
  <c r="D615" i="53"/>
  <c r="E615" i="53"/>
  <c r="B616" i="53"/>
  <c r="C616" i="53"/>
  <c r="D616" i="53"/>
  <c r="E616" i="53"/>
  <c r="B617" i="53"/>
  <c r="C617" i="53"/>
  <c r="D617" i="53"/>
  <c r="E617" i="53"/>
  <c r="B618" i="53"/>
  <c r="C618" i="53"/>
  <c r="D618" i="53"/>
  <c r="E618" i="53"/>
  <c r="B619" i="53"/>
  <c r="C619" i="53"/>
  <c r="D619" i="53"/>
  <c r="E619" i="53"/>
  <c r="B620" i="53"/>
  <c r="C620" i="53"/>
  <c r="D620" i="53"/>
  <c r="E620" i="53"/>
  <c r="B621" i="53"/>
  <c r="C621" i="53"/>
  <c r="D621" i="53"/>
  <c r="E621" i="53"/>
  <c r="B622" i="53"/>
  <c r="C622" i="53"/>
  <c r="D622" i="53"/>
  <c r="E622" i="53"/>
  <c r="B623" i="53"/>
  <c r="C623" i="53"/>
  <c r="D623" i="53"/>
  <c r="E623" i="53"/>
  <c r="B624" i="53"/>
  <c r="C624" i="53"/>
  <c r="D624" i="53"/>
  <c r="E624" i="53"/>
  <c r="B625" i="53"/>
  <c r="C625" i="53"/>
  <c r="D625" i="53"/>
  <c r="E625" i="53"/>
  <c r="B626" i="53"/>
  <c r="C626" i="53"/>
  <c r="D626" i="53"/>
  <c r="E626" i="53"/>
  <c r="B627" i="53"/>
  <c r="C627" i="53"/>
  <c r="D627" i="53"/>
  <c r="E627" i="53"/>
  <c r="B628" i="53"/>
  <c r="C628" i="53"/>
  <c r="D628" i="53"/>
  <c r="E628" i="53"/>
  <c r="B629" i="53"/>
  <c r="C629" i="53"/>
  <c r="D629" i="53"/>
  <c r="E629" i="53"/>
  <c r="B630" i="53"/>
  <c r="C630" i="53"/>
  <c r="D630" i="53"/>
  <c r="E630" i="53"/>
  <c r="B631" i="53"/>
  <c r="C631" i="53"/>
  <c r="D631" i="53"/>
  <c r="E631" i="53"/>
  <c r="B632" i="53"/>
  <c r="C632" i="53"/>
  <c r="D632" i="53"/>
  <c r="E632" i="53"/>
  <c r="B633" i="53"/>
  <c r="C633" i="53"/>
  <c r="D633" i="53"/>
  <c r="E633" i="53"/>
  <c r="B634" i="53"/>
  <c r="C634" i="53"/>
  <c r="D634" i="53"/>
  <c r="E634" i="53"/>
  <c r="B635" i="53"/>
  <c r="C635" i="53"/>
  <c r="D635" i="53"/>
  <c r="E635" i="53"/>
  <c r="B636" i="53"/>
  <c r="C636" i="53"/>
  <c r="D636" i="53"/>
  <c r="E636" i="53"/>
  <c r="B637" i="53"/>
  <c r="C637" i="53"/>
  <c r="D637" i="53"/>
  <c r="E637" i="53"/>
  <c r="B638" i="53"/>
  <c r="C638" i="53"/>
  <c r="D638" i="53"/>
  <c r="E638" i="53"/>
  <c r="B639" i="53"/>
  <c r="C639" i="53"/>
  <c r="D639" i="53"/>
  <c r="E639" i="53"/>
  <c r="B640" i="53"/>
  <c r="C640" i="53"/>
  <c r="D640" i="53"/>
  <c r="E640" i="53"/>
  <c r="B641" i="53"/>
  <c r="C641" i="53"/>
  <c r="D641" i="53"/>
  <c r="E641" i="53"/>
  <c r="B642" i="53"/>
  <c r="C642" i="53"/>
  <c r="D642" i="53"/>
  <c r="E642" i="53"/>
  <c r="B643" i="53"/>
  <c r="C643" i="53"/>
  <c r="D643" i="53"/>
  <c r="E643" i="53"/>
  <c r="B644" i="53"/>
  <c r="C644" i="53"/>
  <c r="D644" i="53"/>
  <c r="E644" i="53"/>
  <c r="B645" i="53"/>
  <c r="C645" i="53"/>
  <c r="D645" i="53"/>
  <c r="E645" i="53"/>
  <c r="B646" i="53"/>
  <c r="C646" i="53"/>
  <c r="D646" i="53"/>
  <c r="E646" i="53"/>
  <c r="B647" i="53"/>
  <c r="C647" i="53"/>
  <c r="D647" i="53"/>
  <c r="E647" i="53"/>
  <c r="B648" i="53"/>
  <c r="C648" i="53"/>
  <c r="D648" i="53"/>
  <c r="E648" i="53"/>
  <c r="B649" i="53"/>
  <c r="C649" i="53"/>
  <c r="D649" i="53"/>
  <c r="E649" i="53"/>
  <c r="B650" i="53"/>
  <c r="C650" i="53"/>
  <c r="D650" i="53"/>
  <c r="E650" i="53"/>
  <c r="B651" i="53"/>
  <c r="C651" i="53"/>
  <c r="D651" i="53"/>
  <c r="E651" i="53"/>
  <c r="B652" i="53"/>
  <c r="C652" i="53"/>
  <c r="D652" i="53"/>
  <c r="E652" i="53"/>
  <c r="B653" i="53"/>
  <c r="C653" i="53"/>
  <c r="D653" i="53"/>
  <c r="E653" i="53"/>
  <c r="B654" i="53"/>
  <c r="C654" i="53"/>
  <c r="D654" i="53"/>
  <c r="E654" i="53"/>
  <c r="B655" i="53"/>
  <c r="C655" i="53"/>
  <c r="D655" i="53"/>
  <c r="E655" i="53"/>
  <c r="B656" i="53"/>
  <c r="C656" i="53"/>
  <c r="D656" i="53"/>
  <c r="E656" i="53"/>
  <c r="B657" i="53"/>
  <c r="C657" i="53"/>
  <c r="D657" i="53"/>
  <c r="E657" i="53"/>
  <c r="B658" i="53"/>
  <c r="C658" i="53"/>
  <c r="D658" i="53"/>
  <c r="E658" i="53"/>
  <c r="B659" i="53"/>
  <c r="C659" i="53"/>
  <c r="D659" i="53"/>
  <c r="E659" i="53"/>
  <c r="B660" i="53"/>
  <c r="C660" i="53"/>
  <c r="D660" i="53"/>
  <c r="E660" i="53"/>
  <c r="B661" i="53"/>
  <c r="C661" i="53"/>
  <c r="D661" i="53"/>
  <c r="E661" i="53"/>
  <c r="B662" i="53"/>
  <c r="C662" i="53"/>
  <c r="D662" i="53"/>
  <c r="E662" i="53"/>
  <c r="B663" i="53"/>
  <c r="C663" i="53"/>
  <c r="D663" i="53"/>
  <c r="E663" i="53"/>
  <c r="B664" i="53"/>
  <c r="C664" i="53"/>
  <c r="D664" i="53"/>
  <c r="E664" i="53"/>
  <c r="B665" i="53"/>
  <c r="C665" i="53"/>
  <c r="D665" i="53"/>
  <c r="E665" i="53"/>
  <c r="B666" i="53"/>
  <c r="C666" i="53"/>
  <c r="D666" i="53"/>
  <c r="E666" i="53"/>
  <c r="B667" i="53"/>
  <c r="C667" i="53"/>
  <c r="D667" i="53"/>
  <c r="E667" i="53"/>
  <c r="B668" i="53"/>
  <c r="C668" i="53"/>
  <c r="D668" i="53"/>
  <c r="E668" i="53"/>
  <c r="B669" i="53"/>
  <c r="C669" i="53"/>
  <c r="D669" i="53"/>
  <c r="E669" i="53"/>
  <c r="B670" i="53"/>
  <c r="C670" i="53"/>
  <c r="D670" i="53"/>
  <c r="E670" i="53"/>
  <c r="B671" i="53"/>
  <c r="C671" i="53"/>
  <c r="D671" i="53"/>
  <c r="E671" i="53"/>
  <c r="B672" i="53"/>
  <c r="C672" i="53"/>
  <c r="D672" i="53"/>
  <c r="E672" i="53"/>
  <c r="B673" i="53"/>
  <c r="C673" i="53"/>
  <c r="D673" i="53"/>
  <c r="E673" i="53"/>
  <c r="B674" i="53"/>
  <c r="C674" i="53"/>
  <c r="D674" i="53"/>
  <c r="E674" i="53"/>
  <c r="B675" i="53"/>
  <c r="C675" i="53"/>
  <c r="D675" i="53"/>
  <c r="E675" i="53"/>
  <c r="B676" i="53"/>
  <c r="C676" i="53"/>
  <c r="D676" i="53"/>
  <c r="E676" i="53"/>
  <c r="B677" i="53"/>
  <c r="C677" i="53"/>
  <c r="D677" i="53"/>
  <c r="E677" i="53"/>
  <c r="B678" i="53"/>
  <c r="C678" i="53"/>
  <c r="D678" i="53"/>
  <c r="E678" i="53"/>
  <c r="B679" i="53"/>
  <c r="C679" i="53"/>
  <c r="D679" i="53"/>
  <c r="E679" i="53"/>
  <c r="B680" i="53"/>
  <c r="C680" i="53"/>
  <c r="D680" i="53"/>
  <c r="E680" i="53"/>
  <c r="B681" i="53"/>
  <c r="C681" i="53"/>
  <c r="D681" i="53"/>
  <c r="E681" i="53"/>
  <c r="B682" i="53"/>
  <c r="C682" i="53"/>
  <c r="D682" i="53"/>
  <c r="E682" i="53"/>
  <c r="B683" i="53"/>
  <c r="C683" i="53"/>
  <c r="D683" i="53"/>
  <c r="E683" i="53"/>
  <c r="B684" i="53"/>
  <c r="C684" i="53"/>
  <c r="D684" i="53"/>
  <c r="E684" i="53"/>
  <c r="B685" i="53"/>
  <c r="C685" i="53"/>
  <c r="D685" i="53"/>
  <c r="E685" i="53"/>
  <c r="B686" i="53"/>
  <c r="C686" i="53"/>
  <c r="D686" i="53"/>
  <c r="E686" i="53"/>
  <c r="B687" i="53"/>
  <c r="C687" i="53"/>
  <c r="D687" i="53"/>
  <c r="E687" i="53"/>
  <c r="B688" i="53"/>
  <c r="C688" i="53"/>
  <c r="D688" i="53"/>
  <c r="E688" i="53"/>
  <c r="B689" i="53"/>
  <c r="C689" i="53"/>
  <c r="D689" i="53"/>
  <c r="E689" i="53"/>
  <c r="B690" i="53"/>
  <c r="C690" i="53"/>
  <c r="D690" i="53"/>
  <c r="E690" i="53"/>
  <c r="B691" i="53"/>
  <c r="C691" i="53"/>
  <c r="D691" i="53"/>
  <c r="E691" i="53"/>
  <c r="B692" i="53"/>
  <c r="C692" i="53"/>
  <c r="D692" i="53"/>
  <c r="E692" i="53"/>
  <c r="B693" i="53"/>
  <c r="C693" i="53"/>
  <c r="D693" i="53"/>
  <c r="E693" i="53"/>
  <c r="B694" i="53"/>
  <c r="C694" i="53"/>
  <c r="D694" i="53"/>
  <c r="E694" i="53"/>
  <c r="B695" i="53"/>
  <c r="C695" i="53"/>
  <c r="D695" i="53"/>
  <c r="E695" i="53"/>
  <c r="B696" i="53"/>
  <c r="C696" i="53"/>
  <c r="D696" i="53"/>
  <c r="E696" i="53"/>
  <c r="B697" i="53"/>
  <c r="C697" i="53"/>
  <c r="D697" i="53"/>
  <c r="E697" i="53"/>
  <c r="B698" i="53"/>
  <c r="C698" i="53"/>
  <c r="D698" i="53"/>
  <c r="E698" i="53"/>
  <c r="B699" i="53"/>
  <c r="C699" i="53"/>
  <c r="D699" i="53"/>
  <c r="E699" i="53"/>
  <c r="B700" i="53"/>
  <c r="C700" i="53"/>
  <c r="D700" i="53"/>
  <c r="E700" i="53"/>
  <c r="B701" i="53"/>
  <c r="C701" i="53"/>
  <c r="D701" i="53"/>
  <c r="E701" i="53"/>
  <c r="B702" i="53"/>
  <c r="C702" i="53"/>
  <c r="D702" i="53"/>
  <c r="E702" i="53"/>
  <c r="B703" i="53"/>
  <c r="C703" i="53"/>
  <c r="D703" i="53"/>
  <c r="E703" i="53"/>
  <c r="B704" i="53"/>
  <c r="C704" i="53"/>
  <c r="D704" i="53"/>
  <c r="E704" i="53"/>
  <c r="B705" i="53"/>
  <c r="C705" i="53"/>
  <c r="D705" i="53"/>
  <c r="E705" i="53"/>
  <c r="B706" i="53"/>
  <c r="C706" i="53"/>
  <c r="D706" i="53"/>
  <c r="E706" i="53"/>
  <c r="B707" i="53"/>
  <c r="C707" i="53"/>
  <c r="D707" i="53"/>
  <c r="E707" i="53"/>
  <c r="B708" i="53"/>
  <c r="C708" i="53"/>
  <c r="D708" i="53"/>
  <c r="E708" i="53"/>
  <c r="B709" i="53"/>
  <c r="C709" i="53"/>
  <c r="D709" i="53"/>
  <c r="E709" i="53"/>
  <c r="B710" i="53"/>
  <c r="C710" i="53"/>
  <c r="D710" i="53"/>
  <c r="E710" i="53"/>
  <c r="B711" i="53"/>
  <c r="C711" i="53"/>
  <c r="D711" i="53"/>
  <c r="E711" i="53"/>
  <c r="B712" i="53"/>
  <c r="C712" i="53"/>
  <c r="D712" i="53"/>
  <c r="E712" i="53"/>
  <c r="B713" i="53"/>
  <c r="C713" i="53"/>
  <c r="D713" i="53"/>
  <c r="E713" i="53"/>
  <c r="B714" i="53"/>
  <c r="C714" i="53"/>
  <c r="D714" i="53"/>
  <c r="E714" i="53"/>
  <c r="B715" i="53"/>
  <c r="C715" i="53"/>
  <c r="D715" i="53"/>
  <c r="E715" i="53"/>
  <c r="B716" i="53"/>
  <c r="C716" i="53"/>
  <c r="D716" i="53"/>
  <c r="E716" i="53"/>
  <c r="B717" i="53"/>
  <c r="C717" i="53"/>
  <c r="D717" i="53"/>
  <c r="E717" i="53"/>
  <c r="B718" i="53"/>
  <c r="C718" i="53"/>
  <c r="D718" i="53"/>
  <c r="E718" i="53"/>
  <c r="B719" i="53"/>
  <c r="C719" i="53"/>
  <c r="D719" i="53"/>
  <c r="E719" i="53"/>
  <c r="B720" i="53"/>
  <c r="C720" i="53"/>
  <c r="D720" i="53"/>
  <c r="E720" i="53"/>
  <c r="B721" i="53"/>
  <c r="C721" i="53"/>
  <c r="D721" i="53"/>
  <c r="E721" i="53"/>
  <c r="B722" i="53"/>
  <c r="C722" i="53"/>
  <c r="D722" i="53"/>
  <c r="E722" i="53"/>
  <c r="B723" i="53"/>
  <c r="C723" i="53"/>
  <c r="D723" i="53"/>
  <c r="E723" i="53"/>
  <c r="B724" i="53"/>
  <c r="C724" i="53"/>
  <c r="D724" i="53"/>
  <c r="E724" i="53"/>
  <c r="B725" i="53"/>
  <c r="C725" i="53"/>
  <c r="D725" i="53"/>
  <c r="E725" i="53"/>
  <c r="B726" i="53"/>
  <c r="C726" i="53"/>
  <c r="D726" i="53"/>
  <c r="E726" i="53"/>
  <c r="B727" i="53"/>
  <c r="C727" i="53"/>
  <c r="D727" i="53"/>
  <c r="E727" i="53"/>
  <c r="B728" i="53"/>
  <c r="C728" i="53"/>
  <c r="D728" i="53"/>
  <c r="E728" i="53"/>
  <c r="B729" i="53"/>
  <c r="C729" i="53"/>
  <c r="D729" i="53"/>
  <c r="E729" i="53"/>
  <c r="B730" i="53"/>
  <c r="C730" i="53"/>
  <c r="D730" i="53"/>
  <c r="E730" i="53"/>
  <c r="B731" i="53"/>
  <c r="C731" i="53"/>
  <c r="D731" i="53"/>
  <c r="E731" i="53"/>
  <c r="B732" i="53"/>
  <c r="C732" i="53"/>
  <c r="D732" i="53"/>
  <c r="E732" i="53"/>
  <c r="B733" i="53"/>
  <c r="C733" i="53"/>
  <c r="D733" i="53"/>
  <c r="E733" i="53"/>
  <c r="B734" i="53"/>
  <c r="C734" i="53"/>
  <c r="D734" i="53"/>
  <c r="E734" i="53"/>
  <c r="B735" i="53"/>
  <c r="C735" i="53"/>
  <c r="D735" i="53"/>
  <c r="E735" i="53"/>
  <c r="B736" i="53"/>
  <c r="C736" i="53"/>
  <c r="D736" i="53"/>
  <c r="E736" i="53"/>
  <c r="B737" i="53"/>
  <c r="C737" i="53"/>
  <c r="D737" i="53"/>
  <c r="E737" i="53"/>
  <c r="B738" i="53"/>
  <c r="C738" i="53"/>
  <c r="D738" i="53"/>
  <c r="E738" i="53"/>
  <c r="B739" i="53"/>
  <c r="C739" i="53"/>
  <c r="D739" i="53"/>
  <c r="E739" i="53"/>
  <c r="B740" i="53"/>
  <c r="C740" i="53"/>
  <c r="D740" i="53"/>
  <c r="E740" i="53"/>
  <c r="B741" i="53"/>
  <c r="C741" i="53"/>
  <c r="D741" i="53"/>
  <c r="E741" i="53"/>
  <c r="B742" i="53"/>
  <c r="C742" i="53"/>
  <c r="D742" i="53"/>
  <c r="E742" i="53"/>
  <c r="B743" i="53"/>
  <c r="C743" i="53"/>
  <c r="D743" i="53"/>
  <c r="E743" i="53"/>
  <c r="B744" i="53"/>
  <c r="C744" i="53"/>
  <c r="D744" i="53"/>
  <c r="E744" i="53"/>
  <c r="B745" i="53"/>
  <c r="C745" i="53"/>
  <c r="D745" i="53"/>
  <c r="E745" i="53"/>
  <c r="B746" i="53"/>
  <c r="C746" i="53"/>
  <c r="D746" i="53"/>
  <c r="E746" i="53"/>
  <c r="B747" i="53"/>
  <c r="C747" i="53"/>
  <c r="D747" i="53"/>
  <c r="E747" i="53"/>
  <c r="B748" i="53"/>
  <c r="C748" i="53"/>
  <c r="D748" i="53"/>
  <c r="E748" i="53"/>
  <c r="B749" i="53"/>
  <c r="C749" i="53"/>
  <c r="D749" i="53"/>
  <c r="E749" i="53"/>
  <c r="B750" i="53"/>
  <c r="C750" i="53"/>
  <c r="D750" i="53"/>
  <c r="E750" i="53"/>
  <c r="B751" i="53"/>
  <c r="C751" i="53"/>
  <c r="D751" i="53"/>
  <c r="E751" i="53"/>
  <c r="B752" i="53"/>
  <c r="C752" i="53"/>
  <c r="D752" i="53"/>
  <c r="E752" i="53"/>
  <c r="B753" i="53"/>
  <c r="C753" i="53"/>
  <c r="D753" i="53"/>
  <c r="E753" i="53"/>
  <c r="B754" i="53"/>
  <c r="C754" i="53"/>
  <c r="D754" i="53"/>
  <c r="E754" i="53"/>
  <c r="B755" i="53"/>
  <c r="C755" i="53"/>
  <c r="D755" i="53"/>
  <c r="E755" i="53"/>
  <c r="B756" i="53"/>
  <c r="C756" i="53"/>
  <c r="D756" i="53"/>
  <c r="E756" i="53"/>
  <c r="B757" i="53"/>
  <c r="C757" i="53"/>
  <c r="D757" i="53"/>
  <c r="E757" i="53"/>
  <c r="B758" i="53"/>
  <c r="C758" i="53"/>
  <c r="D758" i="53"/>
  <c r="E758" i="53"/>
  <c r="B759" i="53"/>
  <c r="C759" i="53"/>
  <c r="D759" i="53"/>
  <c r="E759" i="53"/>
  <c r="B760" i="53"/>
  <c r="C760" i="53"/>
  <c r="D760" i="53"/>
  <c r="E760" i="53"/>
  <c r="B761" i="53"/>
  <c r="C761" i="53"/>
  <c r="D761" i="53"/>
  <c r="E761" i="53"/>
  <c r="B762" i="53"/>
  <c r="C762" i="53"/>
  <c r="D762" i="53"/>
  <c r="E762" i="53"/>
  <c r="B763" i="53"/>
  <c r="C763" i="53"/>
  <c r="D763" i="53"/>
  <c r="E763" i="53"/>
  <c r="B764" i="53"/>
  <c r="C764" i="53"/>
  <c r="D764" i="53"/>
  <c r="E764" i="53"/>
  <c r="B765" i="53"/>
  <c r="C765" i="53"/>
  <c r="D765" i="53"/>
  <c r="E765" i="53"/>
  <c r="B766" i="53"/>
  <c r="C766" i="53"/>
  <c r="D766" i="53"/>
  <c r="E766" i="53"/>
  <c r="B767" i="53"/>
  <c r="C767" i="53"/>
  <c r="D767" i="53"/>
  <c r="E767" i="53"/>
  <c r="B768" i="53"/>
  <c r="C768" i="53"/>
  <c r="D768" i="53"/>
  <c r="E768" i="53"/>
  <c r="B769" i="53"/>
  <c r="C769" i="53"/>
  <c r="D769" i="53"/>
  <c r="E769" i="53"/>
  <c r="B770" i="53"/>
  <c r="C770" i="53"/>
  <c r="D770" i="53"/>
  <c r="E770" i="53"/>
  <c r="B771" i="53"/>
  <c r="C771" i="53"/>
  <c r="D771" i="53"/>
  <c r="E771" i="53"/>
  <c r="B772" i="53"/>
  <c r="C772" i="53"/>
  <c r="D772" i="53"/>
  <c r="E772" i="53"/>
  <c r="B773" i="53"/>
  <c r="C773" i="53"/>
  <c r="D773" i="53"/>
  <c r="E773" i="53"/>
  <c r="B774" i="53"/>
  <c r="C774" i="53"/>
  <c r="D774" i="53"/>
  <c r="E774" i="53"/>
  <c r="B775" i="53"/>
  <c r="C775" i="53"/>
  <c r="D775" i="53"/>
  <c r="E775" i="53"/>
  <c r="B776" i="53"/>
  <c r="C776" i="53"/>
  <c r="D776" i="53"/>
  <c r="E776" i="53"/>
  <c r="B777" i="53"/>
  <c r="C777" i="53"/>
  <c r="D777" i="53"/>
  <c r="E777" i="53"/>
  <c r="B778" i="53"/>
  <c r="C778" i="53"/>
  <c r="D778" i="53"/>
  <c r="E778" i="53"/>
  <c r="B779" i="53"/>
  <c r="C779" i="53"/>
  <c r="D779" i="53"/>
  <c r="E779" i="53"/>
  <c r="B780" i="53"/>
  <c r="C780" i="53"/>
  <c r="D780" i="53"/>
  <c r="E780" i="53"/>
  <c r="B781" i="53"/>
  <c r="C781" i="53"/>
  <c r="D781" i="53"/>
  <c r="E781" i="53"/>
  <c r="B782" i="53"/>
  <c r="C782" i="53"/>
  <c r="D782" i="53"/>
  <c r="E782" i="53"/>
  <c r="B783" i="53"/>
  <c r="C783" i="53"/>
  <c r="D783" i="53"/>
  <c r="E783" i="53"/>
  <c r="B784" i="53"/>
  <c r="C784" i="53"/>
  <c r="D784" i="53"/>
  <c r="E784" i="53"/>
  <c r="B785" i="53"/>
  <c r="C785" i="53"/>
  <c r="D785" i="53"/>
  <c r="E785" i="53"/>
  <c r="B786" i="53"/>
  <c r="C786" i="53"/>
  <c r="D786" i="53"/>
  <c r="E786" i="53"/>
  <c r="B787" i="53"/>
  <c r="C787" i="53"/>
  <c r="D787" i="53"/>
  <c r="E787" i="53"/>
  <c r="B788" i="53"/>
  <c r="C788" i="53"/>
  <c r="D788" i="53"/>
  <c r="E788" i="53"/>
  <c r="B789" i="53"/>
  <c r="C789" i="53"/>
  <c r="D789" i="53"/>
  <c r="E789" i="53"/>
  <c r="B790" i="53"/>
  <c r="C790" i="53"/>
  <c r="D790" i="53"/>
  <c r="E790" i="53"/>
  <c r="B791" i="53"/>
  <c r="C791" i="53"/>
  <c r="D791" i="53"/>
  <c r="E791" i="53"/>
  <c r="B792" i="53"/>
  <c r="C792" i="53"/>
  <c r="D792" i="53"/>
  <c r="E792" i="53"/>
  <c r="B793" i="53"/>
  <c r="C793" i="53"/>
  <c r="D793" i="53"/>
  <c r="E793" i="53"/>
  <c r="B794" i="53"/>
  <c r="C794" i="53"/>
  <c r="D794" i="53"/>
  <c r="E794" i="53"/>
  <c r="B795" i="53"/>
  <c r="C795" i="53"/>
  <c r="D795" i="53"/>
  <c r="E795" i="53"/>
  <c r="B796" i="53"/>
  <c r="C796" i="53"/>
  <c r="D796" i="53"/>
  <c r="E796" i="53"/>
  <c r="B797" i="53"/>
  <c r="C797" i="53"/>
  <c r="D797" i="53"/>
  <c r="E797" i="53"/>
  <c r="B798" i="53"/>
  <c r="C798" i="53"/>
  <c r="D798" i="53"/>
  <c r="E798" i="53"/>
  <c r="B799" i="53"/>
  <c r="C799" i="53"/>
  <c r="D799" i="53"/>
  <c r="E799" i="53"/>
  <c r="B800" i="53"/>
  <c r="C800" i="53"/>
  <c r="D800" i="53"/>
  <c r="E800" i="53"/>
  <c r="B801" i="53"/>
  <c r="C801" i="53"/>
  <c r="D801" i="53"/>
  <c r="E801" i="53"/>
  <c r="B802" i="53"/>
  <c r="C802" i="53"/>
  <c r="D802" i="53"/>
  <c r="E802" i="53"/>
  <c r="B803" i="53"/>
  <c r="C803" i="53"/>
  <c r="D803" i="53"/>
  <c r="E803" i="53"/>
  <c r="B804" i="53"/>
  <c r="C804" i="53"/>
  <c r="D804" i="53"/>
  <c r="E804" i="53"/>
  <c r="B805" i="53"/>
  <c r="C805" i="53"/>
  <c r="D805" i="53"/>
  <c r="E805" i="53"/>
  <c r="B806" i="53"/>
  <c r="C806" i="53"/>
  <c r="D806" i="53"/>
  <c r="E806" i="53"/>
  <c r="B807" i="53"/>
  <c r="C807" i="53"/>
  <c r="D807" i="53"/>
  <c r="E807" i="53"/>
  <c r="B808" i="53"/>
  <c r="C808" i="53"/>
  <c r="D808" i="53"/>
  <c r="E808" i="53"/>
  <c r="B809" i="53"/>
  <c r="C809" i="53"/>
  <c r="D809" i="53"/>
  <c r="E809" i="53"/>
  <c r="B810" i="53"/>
  <c r="C810" i="53"/>
  <c r="D810" i="53"/>
  <c r="E810" i="53"/>
  <c r="B811" i="53"/>
  <c r="C811" i="53"/>
  <c r="D811" i="53"/>
  <c r="E811" i="53"/>
  <c r="B812" i="53"/>
  <c r="C812" i="53"/>
  <c r="D812" i="53"/>
  <c r="E812" i="53"/>
  <c r="B813" i="53"/>
  <c r="C813" i="53"/>
  <c r="D813" i="53"/>
  <c r="E813" i="53"/>
  <c r="B814" i="53"/>
  <c r="C814" i="53"/>
  <c r="D814" i="53"/>
  <c r="E814" i="53"/>
  <c r="B815" i="53"/>
  <c r="C815" i="53"/>
  <c r="D815" i="53"/>
  <c r="E815" i="53"/>
  <c r="B816" i="53"/>
  <c r="C816" i="53"/>
  <c r="D816" i="53"/>
  <c r="E816" i="53"/>
  <c r="B817" i="53"/>
  <c r="C817" i="53"/>
  <c r="D817" i="53"/>
  <c r="E817" i="53"/>
  <c r="B818" i="53"/>
  <c r="C818" i="53"/>
  <c r="D818" i="53"/>
  <c r="E818" i="53"/>
  <c r="B819" i="53"/>
  <c r="C819" i="53"/>
  <c r="D819" i="53"/>
  <c r="E819" i="53"/>
  <c r="B820" i="53"/>
  <c r="C820" i="53"/>
  <c r="D820" i="53"/>
  <c r="E820" i="53"/>
  <c r="B821" i="53"/>
  <c r="C821" i="53"/>
  <c r="D821" i="53"/>
  <c r="E821" i="53"/>
  <c r="B822" i="53"/>
  <c r="C822" i="53"/>
  <c r="D822" i="53"/>
  <c r="E822" i="53"/>
  <c r="B823" i="53"/>
  <c r="C823" i="53"/>
  <c r="D823" i="53"/>
  <c r="E823" i="53"/>
  <c r="B824" i="53"/>
  <c r="C824" i="53"/>
  <c r="D824" i="53"/>
  <c r="E824" i="53"/>
  <c r="B825" i="53"/>
  <c r="C825" i="53"/>
  <c r="D825" i="53"/>
  <c r="E825" i="53"/>
  <c r="B826" i="53"/>
  <c r="C826" i="53"/>
  <c r="D826" i="53"/>
  <c r="E826" i="53"/>
  <c r="B827" i="53"/>
  <c r="C827" i="53"/>
  <c r="D827" i="53"/>
  <c r="E827" i="53"/>
  <c r="B828" i="53"/>
  <c r="C828" i="53"/>
  <c r="D828" i="53"/>
  <c r="E828" i="53"/>
  <c r="B829" i="53"/>
  <c r="C829" i="53"/>
  <c r="D829" i="53"/>
  <c r="E829" i="53"/>
  <c r="B830" i="53"/>
  <c r="C830" i="53"/>
  <c r="D830" i="53"/>
  <c r="E830" i="53"/>
  <c r="B831" i="53"/>
  <c r="C831" i="53"/>
  <c r="D831" i="53"/>
  <c r="E831" i="53"/>
  <c r="B832" i="53"/>
  <c r="C832" i="53"/>
  <c r="D832" i="53"/>
  <c r="E832" i="53"/>
  <c r="B833" i="53"/>
  <c r="C833" i="53"/>
  <c r="D833" i="53"/>
  <c r="E833" i="53"/>
  <c r="B834" i="53"/>
  <c r="C834" i="53"/>
  <c r="D834" i="53"/>
  <c r="E834" i="53"/>
  <c r="B835" i="53"/>
  <c r="C835" i="53"/>
  <c r="D835" i="53"/>
  <c r="E835" i="53"/>
  <c r="B836" i="53"/>
  <c r="C836" i="53"/>
  <c r="D836" i="53"/>
  <c r="E836" i="53"/>
  <c r="B837" i="53"/>
  <c r="C837" i="53"/>
  <c r="D837" i="53"/>
  <c r="E837" i="53"/>
  <c r="B838" i="53"/>
  <c r="C838" i="53"/>
  <c r="D838" i="53"/>
  <c r="E838" i="53"/>
  <c r="B839" i="53"/>
  <c r="C839" i="53"/>
  <c r="D839" i="53"/>
  <c r="E839" i="53"/>
  <c r="B840" i="53"/>
  <c r="C840" i="53"/>
  <c r="D840" i="53"/>
  <c r="E840" i="53"/>
  <c r="B841" i="53"/>
  <c r="C841" i="53"/>
  <c r="D841" i="53"/>
  <c r="E841" i="53"/>
  <c r="B842" i="53"/>
  <c r="C842" i="53"/>
  <c r="D842" i="53"/>
  <c r="E842" i="53"/>
  <c r="B843" i="53"/>
  <c r="C843" i="53"/>
  <c r="D843" i="53"/>
  <c r="E843" i="53"/>
  <c r="B844" i="53"/>
  <c r="C844" i="53"/>
  <c r="D844" i="53"/>
  <c r="E844" i="53"/>
  <c r="B845" i="53"/>
  <c r="C845" i="53"/>
  <c r="D845" i="53"/>
  <c r="E845" i="53"/>
  <c r="B846" i="53"/>
  <c r="C846" i="53"/>
  <c r="D846" i="53"/>
  <c r="E846" i="53"/>
  <c r="B847" i="53"/>
  <c r="C847" i="53"/>
  <c r="D847" i="53"/>
  <c r="E847" i="53"/>
  <c r="B848" i="53"/>
  <c r="C848" i="53"/>
  <c r="D848" i="53"/>
  <c r="E848" i="53"/>
  <c r="B849" i="53"/>
  <c r="C849" i="53"/>
  <c r="D849" i="53"/>
  <c r="E849" i="53"/>
  <c r="B850" i="53"/>
  <c r="C850" i="53"/>
  <c r="D850" i="53"/>
  <c r="E850" i="53"/>
  <c r="B851" i="53"/>
  <c r="C851" i="53"/>
  <c r="D851" i="53"/>
  <c r="E851" i="53"/>
  <c r="B852" i="53"/>
  <c r="C852" i="53"/>
  <c r="D852" i="53"/>
  <c r="E852" i="53"/>
  <c r="B853" i="53"/>
  <c r="C853" i="53"/>
  <c r="D853" i="53"/>
  <c r="E853" i="53"/>
  <c r="B854" i="53"/>
  <c r="C854" i="53"/>
  <c r="D854" i="53"/>
  <c r="E854" i="53"/>
  <c r="B855" i="53"/>
  <c r="C855" i="53"/>
  <c r="D855" i="53"/>
  <c r="E855" i="53"/>
  <c r="B856" i="53"/>
  <c r="C856" i="53"/>
  <c r="D856" i="53"/>
  <c r="E856" i="53"/>
  <c r="B857" i="53"/>
  <c r="C857" i="53"/>
  <c r="D857" i="53"/>
  <c r="E857" i="53"/>
  <c r="B858" i="53"/>
  <c r="C858" i="53"/>
  <c r="D858" i="53"/>
  <c r="E858" i="53"/>
  <c r="B859" i="53"/>
  <c r="C859" i="53"/>
  <c r="D859" i="53"/>
  <c r="E859" i="53"/>
  <c r="B860" i="53"/>
  <c r="C860" i="53"/>
  <c r="D860" i="53"/>
  <c r="E860" i="53"/>
  <c r="B861" i="53"/>
  <c r="C861" i="53"/>
  <c r="D861" i="53"/>
  <c r="E861" i="53"/>
  <c r="B862" i="53"/>
  <c r="C862" i="53"/>
  <c r="D862" i="53"/>
  <c r="E862" i="53"/>
  <c r="B863" i="53"/>
  <c r="C863" i="53"/>
  <c r="D863" i="53"/>
  <c r="E863" i="53"/>
  <c r="B864" i="53"/>
  <c r="C864" i="53"/>
  <c r="D864" i="53"/>
  <c r="E864" i="53"/>
  <c r="B865" i="53"/>
  <c r="C865" i="53"/>
  <c r="D865" i="53"/>
  <c r="E865" i="53"/>
  <c r="B866" i="53"/>
  <c r="C866" i="53"/>
  <c r="D866" i="53"/>
  <c r="E866" i="53"/>
  <c r="B867" i="53"/>
  <c r="C867" i="53"/>
  <c r="D867" i="53"/>
  <c r="E867" i="53"/>
  <c r="B868" i="53"/>
  <c r="C868" i="53"/>
  <c r="D868" i="53"/>
  <c r="E868" i="53"/>
  <c r="B869" i="53"/>
  <c r="C869" i="53"/>
  <c r="D869" i="53"/>
  <c r="E869" i="53"/>
  <c r="B870" i="53"/>
  <c r="C870" i="53"/>
  <c r="D870" i="53"/>
  <c r="E870" i="53"/>
  <c r="B871" i="53"/>
  <c r="C871" i="53"/>
  <c r="D871" i="53"/>
  <c r="E871" i="53"/>
  <c r="B872" i="53"/>
  <c r="C872" i="53"/>
  <c r="D872" i="53"/>
  <c r="E872" i="53"/>
  <c r="B873" i="53"/>
  <c r="C873" i="53"/>
  <c r="D873" i="53"/>
  <c r="E873" i="53"/>
  <c r="B874" i="53"/>
  <c r="C874" i="53"/>
  <c r="D874" i="53"/>
  <c r="E874" i="53"/>
  <c r="B875" i="53"/>
  <c r="C875" i="53"/>
  <c r="D875" i="53"/>
  <c r="E875" i="53"/>
  <c r="B876" i="53"/>
  <c r="C876" i="53"/>
  <c r="D876" i="53"/>
  <c r="E876" i="53"/>
  <c r="B877" i="53"/>
  <c r="C877" i="53"/>
  <c r="D877" i="53"/>
  <c r="E877" i="53"/>
  <c r="B878" i="53"/>
  <c r="C878" i="53"/>
  <c r="D878" i="53"/>
  <c r="E878" i="53"/>
  <c r="B879" i="53"/>
  <c r="C879" i="53"/>
  <c r="D879" i="53"/>
  <c r="E879" i="53"/>
  <c r="B880" i="53"/>
  <c r="C880" i="53"/>
  <c r="D880" i="53"/>
  <c r="E880" i="53"/>
  <c r="B881" i="53"/>
  <c r="C881" i="53"/>
  <c r="D881" i="53"/>
  <c r="E881" i="53"/>
  <c r="B882" i="53"/>
  <c r="C882" i="53"/>
  <c r="D882" i="53"/>
  <c r="E882" i="53"/>
  <c r="B883" i="53"/>
  <c r="C883" i="53"/>
  <c r="D883" i="53"/>
  <c r="E883" i="53"/>
  <c r="B884" i="53"/>
  <c r="C884" i="53"/>
  <c r="D884" i="53"/>
  <c r="E884" i="53"/>
  <c r="B885" i="53"/>
  <c r="C885" i="53"/>
  <c r="D885" i="53"/>
  <c r="E885" i="53"/>
  <c r="B886" i="53"/>
  <c r="C886" i="53"/>
  <c r="D886" i="53"/>
  <c r="E886" i="53"/>
  <c r="B887" i="53"/>
  <c r="C887" i="53"/>
  <c r="D887" i="53"/>
  <c r="E887" i="53"/>
  <c r="B888" i="53"/>
  <c r="C888" i="53"/>
  <c r="D888" i="53"/>
  <c r="E888" i="53"/>
  <c r="B889" i="53"/>
  <c r="C889" i="53"/>
  <c r="D889" i="53"/>
  <c r="E889" i="53"/>
  <c r="B890" i="53"/>
  <c r="C890" i="53"/>
  <c r="D890" i="53"/>
  <c r="E890" i="53"/>
  <c r="B891" i="53"/>
  <c r="C891" i="53"/>
  <c r="D891" i="53"/>
  <c r="E891" i="53"/>
  <c r="B892" i="53"/>
  <c r="C892" i="53"/>
  <c r="D892" i="53"/>
  <c r="E892" i="53"/>
  <c r="B893" i="53"/>
  <c r="C893" i="53"/>
  <c r="D893" i="53"/>
  <c r="E893" i="53"/>
  <c r="B894" i="53"/>
  <c r="C894" i="53"/>
  <c r="D894" i="53"/>
  <c r="E894" i="53"/>
  <c r="B895" i="53"/>
  <c r="C895" i="53"/>
  <c r="D895" i="53"/>
  <c r="E895" i="53"/>
  <c r="B896" i="53"/>
  <c r="C896" i="53"/>
  <c r="D896" i="53"/>
  <c r="E896" i="53"/>
  <c r="B897" i="53"/>
  <c r="C897" i="53"/>
  <c r="D897" i="53"/>
  <c r="E897" i="53"/>
  <c r="B898" i="53"/>
  <c r="C898" i="53"/>
  <c r="D898" i="53"/>
  <c r="E898" i="53"/>
  <c r="B899" i="53"/>
  <c r="C899" i="53"/>
  <c r="D899" i="53"/>
  <c r="E899" i="53"/>
  <c r="B900" i="53"/>
  <c r="C900" i="53"/>
  <c r="D900" i="53"/>
  <c r="E900" i="53"/>
  <c r="B901" i="53"/>
  <c r="C901" i="53"/>
  <c r="D901" i="53"/>
  <c r="E901" i="53"/>
  <c r="B902" i="53"/>
  <c r="C902" i="53"/>
  <c r="D902" i="53"/>
  <c r="E902" i="53"/>
  <c r="B903" i="53"/>
  <c r="C903" i="53"/>
  <c r="D903" i="53"/>
  <c r="E903" i="53"/>
  <c r="B904" i="53"/>
  <c r="C904" i="53"/>
  <c r="D904" i="53"/>
  <c r="E904" i="53"/>
  <c r="B905" i="53"/>
  <c r="C905" i="53"/>
  <c r="D905" i="53"/>
  <c r="E905" i="53"/>
  <c r="B906" i="53"/>
  <c r="C906" i="53"/>
  <c r="D906" i="53"/>
  <c r="E906" i="53"/>
  <c r="B907" i="53"/>
  <c r="C907" i="53"/>
  <c r="D907" i="53"/>
  <c r="E907" i="53"/>
  <c r="B908" i="53"/>
  <c r="C908" i="53"/>
  <c r="D908" i="53"/>
  <c r="E908" i="53"/>
  <c r="B909" i="53"/>
  <c r="C909" i="53"/>
  <c r="D909" i="53"/>
  <c r="E909" i="53"/>
  <c r="B910" i="53"/>
  <c r="C910" i="53"/>
  <c r="D910" i="53"/>
  <c r="E910" i="53"/>
  <c r="B911" i="53"/>
  <c r="C911" i="53"/>
  <c r="D911" i="53"/>
  <c r="E911" i="53"/>
  <c r="B912" i="53"/>
  <c r="C912" i="53"/>
  <c r="D912" i="53"/>
  <c r="E912" i="53"/>
  <c r="B913" i="53"/>
  <c r="C913" i="53"/>
  <c r="D913" i="53"/>
  <c r="E913" i="53"/>
  <c r="B914" i="53"/>
  <c r="C914" i="53"/>
  <c r="D914" i="53"/>
  <c r="E914" i="53"/>
  <c r="B915" i="53"/>
  <c r="C915" i="53"/>
  <c r="D915" i="53"/>
  <c r="E915" i="53"/>
  <c r="B916" i="53"/>
  <c r="C916" i="53"/>
  <c r="D916" i="53"/>
  <c r="E916" i="53"/>
  <c r="B917" i="53"/>
  <c r="C917" i="53"/>
  <c r="D917" i="53"/>
  <c r="E917" i="53"/>
  <c r="B918" i="53"/>
  <c r="C918" i="53"/>
  <c r="D918" i="53"/>
  <c r="E918" i="53"/>
  <c r="B919" i="53"/>
  <c r="C919" i="53"/>
  <c r="D919" i="53"/>
  <c r="E919" i="53"/>
  <c r="B920" i="53"/>
  <c r="C920" i="53"/>
  <c r="D920" i="53"/>
  <c r="E920" i="53"/>
  <c r="B921" i="53"/>
  <c r="C921" i="53"/>
  <c r="D921" i="53"/>
  <c r="E921" i="53"/>
  <c r="B922" i="53"/>
  <c r="C922" i="53"/>
  <c r="D922" i="53"/>
  <c r="E922" i="53"/>
  <c r="B923" i="53"/>
  <c r="C923" i="53"/>
  <c r="D923" i="53"/>
  <c r="E923" i="53"/>
  <c r="B924" i="53"/>
  <c r="C924" i="53"/>
  <c r="D924" i="53"/>
  <c r="E924" i="53"/>
  <c r="B925" i="53"/>
  <c r="C925" i="53"/>
  <c r="D925" i="53"/>
  <c r="E925" i="53"/>
  <c r="B926" i="53"/>
  <c r="C926" i="53"/>
  <c r="D926" i="53"/>
  <c r="E926" i="53"/>
  <c r="B927" i="53"/>
  <c r="C927" i="53"/>
  <c r="D927" i="53"/>
  <c r="E927" i="53"/>
  <c r="B928" i="53"/>
  <c r="C928" i="53"/>
  <c r="D928" i="53"/>
  <c r="E928" i="53"/>
  <c r="B929" i="53"/>
  <c r="C929" i="53"/>
  <c r="D929" i="53"/>
  <c r="E929" i="53"/>
  <c r="B930" i="53"/>
  <c r="C930" i="53"/>
  <c r="D930" i="53"/>
  <c r="E930" i="53"/>
  <c r="B931" i="53"/>
  <c r="C931" i="53"/>
  <c r="D931" i="53"/>
  <c r="E931" i="53"/>
  <c r="B932" i="53"/>
  <c r="C932" i="53"/>
  <c r="D932" i="53"/>
  <c r="E932" i="53"/>
  <c r="B933" i="53"/>
  <c r="C933" i="53"/>
  <c r="D933" i="53"/>
  <c r="E933" i="53"/>
  <c r="B934" i="53"/>
  <c r="C934" i="53"/>
  <c r="D934" i="53"/>
  <c r="E934" i="53"/>
  <c r="B935" i="53"/>
  <c r="C935" i="53"/>
  <c r="D935" i="53"/>
  <c r="E935" i="53"/>
  <c r="B936" i="53"/>
  <c r="C936" i="53"/>
  <c r="D936" i="53"/>
  <c r="E936" i="53"/>
  <c r="B937" i="53"/>
  <c r="C937" i="53"/>
  <c r="D937" i="53"/>
  <c r="E937" i="53"/>
  <c r="B938" i="53"/>
  <c r="C938" i="53"/>
  <c r="D938" i="53"/>
  <c r="E938" i="53"/>
  <c r="B939" i="53"/>
  <c r="C939" i="53"/>
  <c r="D939" i="53"/>
  <c r="E939" i="53"/>
  <c r="B940" i="53"/>
  <c r="C940" i="53"/>
  <c r="D940" i="53"/>
  <c r="E940" i="53"/>
  <c r="B941" i="53"/>
  <c r="C941" i="53"/>
  <c r="D941" i="53"/>
  <c r="E941" i="53"/>
  <c r="B942" i="53"/>
  <c r="C942" i="53"/>
  <c r="D942" i="53"/>
  <c r="E942" i="53"/>
  <c r="B943" i="53"/>
  <c r="C943" i="53"/>
  <c r="D943" i="53"/>
  <c r="E943" i="53"/>
  <c r="B944" i="53"/>
  <c r="C944" i="53"/>
  <c r="D944" i="53"/>
  <c r="E944" i="53"/>
  <c r="B945" i="53"/>
  <c r="C945" i="53"/>
  <c r="D945" i="53"/>
  <c r="E945" i="53"/>
  <c r="B946" i="53"/>
  <c r="C946" i="53"/>
  <c r="D946" i="53"/>
  <c r="E946" i="53"/>
  <c r="B947" i="53"/>
  <c r="C947" i="53"/>
  <c r="D947" i="53"/>
  <c r="E947" i="53"/>
  <c r="B948" i="53"/>
  <c r="C948" i="53"/>
  <c r="D948" i="53"/>
  <c r="E948" i="53"/>
  <c r="B949" i="53"/>
  <c r="C949" i="53"/>
  <c r="D949" i="53"/>
  <c r="E949" i="53"/>
  <c r="B950" i="53"/>
  <c r="C950" i="53"/>
  <c r="D950" i="53"/>
  <c r="E950" i="53"/>
  <c r="B951" i="53"/>
  <c r="C951" i="53"/>
  <c r="D951" i="53"/>
  <c r="E951" i="53"/>
  <c r="B952" i="53"/>
  <c r="C952" i="53"/>
  <c r="D952" i="53"/>
  <c r="E952" i="53"/>
  <c r="B953" i="53"/>
  <c r="C953" i="53"/>
  <c r="D953" i="53"/>
  <c r="E953" i="53"/>
  <c r="B954" i="53"/>
  <c r="C954" i="53"/>
  <c r="D954" i="53"/>
  <c r="E954" i="53"/>
  <c r="B955" i="53"/>
  <c r="C955" i="53"/>
  <c r="D955" i="53"/>
  <c r="E955" i="53"/>
  <c r="B956" i="53"/>
  <c r="C956" i="53"/>
  <c r="D956" i="53"/>
  <c r="E956" i="53"/>
  <c r="B957" i="53"/>
  <c r="C957" i="53"/>
  <c r="D957" i="53"/>
  <c r="E957" i="53"/>
  <c r="B958" i="53"/>
  <c r="C958" i="53"/>
  <c r="D958" i="53"/>
  <c r="E958" i="53"/>
  <c r="B959" i="53"/>
  <c r="C959" i="53"/>
  <c r="D959" i="53"/>
  <c r="E959" i="53"/>
  <c r="B960" i="53"/>
  <c r="C960" i="53"/>
  <c r="D960" i="53"/>
  <c r="E960" i="53"/>
  <c r="B961" i="53"/>
  <c r="C961" i="53"/>
  <c r="D961" i="53"/>
  <c r="E961" i="53"/>
  <c r="B962" i="53"/>
  <c r="C962" i="53"/>
  <c r="D962" i="53"/>
  <c r="E962" i="53"/>
  <c r="B963" i="53"/>
  <c r="C963" i="53"/>
  <c r="D963" i="53"/>
  <c r="E963" i="53"/>
  <c r="B964" i="53"/>
  <c r="C964" i="53"/>
  <c r="D964" i="53"/>
  <c r="E964" i="53"/>
  <c r="B965" i="53"/>
  <c r="C965" i="53"/>
  <c r="D965" i="53"/>
  <c r="E965" i="53"/>
  <c r="B966" i="53"/>
  <c r="C966" i="53"/>
  <c r="D966" i="53"/>
  <c r="E966" i="53"/>
  <c r="B967" i="53"/>
  <c r="C967" i="53"/>
  <c r="D967" i="53"/>
  <c r="E967" i="53"/>
  <c r="B968" i="53"/>
  <c r="C968" i="53"/>
  <c r="D968" i="53"/>
  <c r="E968" i="53"/>
  <c r="B969" i="53"/>
  <c r="C969" i="53"/>
  <c r="D969" i="53"/>
  <c r="E969" i="53"/>
  <c r="B970" i="53"/>
  <c r="C970" i="53"/>
  <c r="D970" i="53"/>
  <c r="E970" i="53"/>
  <c r="B971" i="53"/>
  <c r="C971" i="53"/>
  <c r="D971" i="53"/>
  <c r="E971" i="53"/>
  <c r="B972" i="53"/>
  <c r="C972" i="53"/>
  <c r="D972" i="53"/>
  <c r="E972" i="53"/>
  <c r="B973" i="53"/>
  <c r="C973" i="53"/>
  <c r="D973" i="53"/>
  <c r="E973" i="53"/>
  <c r="B974" i="53"/>
  <c r="C974" i="53"/>
  <c r="D974" i="53"/>
  <c r="E974" i="53"/>
  <c r="B975" i="53"/>
  <c r="C975" i="53"/>
  <c r="D975" i="53"/>
  <c r="E975" i="53"/>
  <c r="B976" i="53"/>
  <c r="C976" i="53"/>
  <c r="D976" i="53"/>
  <c r="E976" i="53"/>
  <c r="B977" i="53"/>
  <c r="C977" i="53"/>
  <c r="D977" i="53"/>
  <c r="E977" i="53"/>
  <c r="B978" i="53"/>
  <c r="C978" i="53"/>
  <c r="D978" i="53"/>
  <c r="E978" i="53"/>
  <c r="B979" i="53"/>
  <c r="C979" i="53"/>
  <c r="D979" i="53"/>
  <c r="E979" i="53"/>
  <c r="B980" i="53"/>
  <c r="C980" i="53"/>
  <c r="D980" i="53"/>
  <c r="E980" i="53"/>
  <c r="B981" i="53"/>
  <c r="C981" i="53"/>
  <c r="D981" i="53"/>
  <c r="E981" i="53"/>
  <c r="B982" i="53"/>
  <c r="C982" i="53"/>
  <c r="D982" i="53"/>
  <c r="E982" i="53"/>
  <c r="B983" i="53"/>
  <c r="C983" i="53"/>
  <c r="D983" i="53"/>
  <c r="E983" i="53"/>
  <c r="B984" i="53"/>
  <c r="C984" i="53"/>
  <c r="D984" i="53"/>
  <c r="E984" i="53"/>
  <c r="B985" i="53"/>
  <c r="C985" i="53"/>
  <c r="D985" i="53"/>
  <c r="E985" i="53"/>
  <c r="B986" i="53"/>
  <c r="C986" i="53"/>
  <c r="D986" i="53"/>
  <c r="E986" i="53"/>
  <c r="B987" i="53"/>
  <c r="C987" i="53"/>
  <c r="D987" i="53"/>
  <c r="E987" i="53"/>
  <c r="B988" i="53"/>
  <c r="C988" i="53"/>
  <c r="D988" i="53"/>
  <c r="E988" i="53"/>
  <c r="B989" i="53"/>
  <c r="C989" i="53"/>
  <c r="D989" i="53"/>
  <c r="E989" i="53"/>
  <c r="B990" i="53"/>
  <c r="C990" i="53"/>
  <c r="D990" i="53"/>
  <c r="E990" i="53"/>
  <c r="B991" i="53"/>
  <c r="C991" i="53"/>
  <c r="D991" i="53"/>
  <c r="E991" i="53"/>
  <c r="B992" i="53"/>
  <c r="C992" i="53"/>
  <c r="D992" i="53"/>
  <c r="E992" i="53"/>
  <c r="B993" i="53"/>
  <c r="C993" i="53"/>
  <c r="D993" i="53"/>
  <c r="E993" i="53"/>
  <c r="B994" i="53"/>
  <c r="C994" i="53"/>
  <c r="D994" i="53"/>
  <c r="E994" i="53"/>
  <c r="B995" i="53"/>
  <c r="C995" i="53"/>
  <c r="D995" i="53"/>
  <c r="E995" i="53"/>
  <c r="B996" i="53"/>
  <c r="C996" i="53"/>
  <c r="D996" i="53"/>
  <c r="E996" i="53"/>
  <c r="B997" i="53"/>
  <c r="C997" i="53"/>
  <c r="D997" i="53"/>
  <c r="E997" i="53"/>
  <c r="B998" i="53"/>
  <c r="C998" i="53"/>
  <c r="D998" i="53"/>
  <c r="E998" i="53"/>
  <c r="B999" i="53"/>
  <c r="C999" i="53"/>
  <c r="D999" i="53"/>
  <c r="E999" i="53"/>
  <c r="B1000" i="53"/>
  <c r="C1000" i="53"/>
  <c r="D1000" i="53"/>
  <c r="E1000" i="53"/>
  <c r="B11" i="55"/>
  <c r="C11" i="55"/>
  <c r="B12" i="55"/>
  <c r="C12" i="55"/>
  <c r="B13" i="55"/>
  <c r="C13" i="55"/>
  <c r="B14" i="55"/>
  <c r="C14" i="55"/>
  <c r="B15" i="55"/>
  <c r="C15" i="55"/>
  <c r="B16" i="55"/>
  <c r="C16" i="55"/>
  <c r="B17" i="55"/>
  <c r="C17" i="55"/>
  <c r="B18" i="55"/>
  <c r="C18" i="55"/>
  <c r="B19" i="55"/>
  <c r="C19" i="55"/>
  <c r="B20" i="55"/>
  <c r="C20" i="55"/>
  <c r="B21" i="55"/>
  <c r="C21" i="55"/>
  <c r="B22" i="55"/>
  <c r="C22" i="55"/>
  <c r="B13" i="25"/>
  <c r="C13" i="25"/>
  <c r="D13" i="25"/>
  <c r="E13" i="25"/>
  <c r="B14" i="25"/>
  <c r="C14" i="25"/>
  <c r="D14" i="25"/>
  <c r="E14" i="25"/>
  <c r="B15" i="25"/>
  <c r="C15" i="25"/>
  <c r="D15" i="25"/>
  <c r="E15" i="25"/>
  <c r="B16" i="25"/>
  <c r="C16" i="25"/>
  <c r="D16" i="25"/>
  <c r="E16" i="25"/>
  <c r="B17" i="25"/>
  <c r="C17" i="25"/>
  <c r="D17" i="25"/>
  <c r="E17" i="25"/>
  <c r="B18" i="25"/>
  <c r="C18" i="25"/>
  <c r="D18" i="25"/>
  <c r="E18" i="25"/>
  <c r="B19" i="25"/>
  <c r="C19" i="25"/>
  <c r="D19" i="25"/>
  <c r="E19" i="25"/>
  <c r="B20" i="25"/>
  <c r="C20" i="25"/>
  <c r="D20" i="25"/>
  <c r="E20" i="25"/>
  <c r="B21" i="25"/>
  <c r="C21" i="25"/>
  <c r="D21" i="25"/>
  <c r="E21" i="25"/>
  <c r="B22" i="25"/>
  <c r="C22" i="25"/>
  <c r="D22" i="25"/>
  <c r="E22" i="25"/>
  <c r="B23" i="25"/>
  <c r="C23" i="25"/>
  <c r="D23" i="25"/>
  <c r="E23" i="25"/>
  <c r="B24" i="25"/>
  <c r="C24" i="25"/>
  <c r="D24" i="25"/>
  <c r="E24" i="25"/>
  <c r="B25" i="25"/>
  <c r="C25" i="25"/>
  <c r="D25" i="25"/>
  <c r="E25" i="25"/>
  <c r="B26" i="25"/>
  <c r="C26" i="25"/>
  <c r="D26" i="25"/>
  <c r="E26" i="25"/>
  <c r="B27" i="25"/>
  <c r="C27" i="25"/>
  <c r="D27" i="25"/>
  <c r="E27" i="25"/>
  <c r="B28" i="25"/>
  <c r="C28" i="25"/>
  <c r="D28" i="25"/>
  <c r="E28" i="25"/>
  <c r="B29" i="25"/>
  <c r="C29" i="25"/>
  <c r="D29" i="25"/>
  <c r="E29" i="25"/>
  <c r="B30" i="25"/>
  <c r="C30" i="25"/>
  <c r="D30" i="25"/>
  <c r="E30" i="25"/>
  <c r="B31" i="25"/>
  <c r="C31" i="25"/>
  <c r="D31" i="25"/>
  <c r="E31" i="25"/>
  <c r="B32" i="25"/>
  <c r="C32" i="25"/>
  <c r="D32" i="25"/>
  <c r="E32" i="25"/>
  <c r="B33" i="25"/>
  <c r="C33" i="25"/>
  <c r="D33" i="25"/>
  <c r="E33" i="25"/>
  <c r="B34" i="25"/>
  <c r="C34" i="25"/>
  <c r="D34" i="25"/>
  <c r="E34" i="25"/>
  <c r="B35" i="25"/>
  <c r="C35" i="25"/>
  <c r="D35" i="25"/>
  <c r="E35" i="25"/>
  <c r="B36" i="25"/>
  <c r="C36" i="25"/>
  <c r="D36" i="25"/>
  <c r="E36" i="25"/>
  <c r="B37" i="25"/>
  <c r="C37" i="25"/>
  <c r="D37" i="25"/>
  <c r="E37" i="25"/>
  <c r="B38" i="25"/>
  <c r="C38" i="25"/>
  <c r="D38" i="25"/>
  <c r="E38" i="25"/>
  <c r="B39" i="25"/>
  <c r="C39" i="25"/>
  <c r="D39" i="25"/>
  <c r="E39" i="25"/>
  <c r="B40" i="25"/>
  <c r="C40" i="25"/>
  <c r="D40" i="25"/>
  <c r="E40" i="25"/>
  <c r="B41" i="25"/>
  <c r="C41" i="25"/>
  <c r="D41" i="25"/>
  <c r="E41" i="25"/>
  <c r="B42" i="25"/>
  <c r="C42" i="25"/>
  <c r="D42" i="25"/>
  <c r="E42" i="25"/>
  <c r="B43" i="25"/>
  <c r="C43" i="25"/>
  <c r="D43" i="25"/>
  <c r="E43" i="25"/>
  <c r="B44" i="25"/>
  <c r="C44" i="25"/>
  <c r="D44" i="25"/>
  <c r="E44" i="25"/>
  <c r="B45" i="25"/>
  <c r="C45" i="25"/>
  <c r="D45" i="25"/>
  <c r="E45" i="25"/>
  <c r="B46" i="25"/>
  <c r="C46" i="25"/>
  <c r="D46" i="25"/>
  <c r="E46" i="25"/>
  <c r="B47" i="25"/>
  <c r="C47" i="25"/>
  <c r="D47" i="25"/>
  <c r="E47" i="25"/>
  <c r="B48" i="25"/>
  <c r="C48" i="25"/>
  <c r="D48" i="25"/>
  <c r="E48" i="25"/>
  <c r="B49" i="25"/>
  <c r="C49" i="25"/>
  <c r="D49" i="25"/>
  <c r="E49" i="25"/>
  <c r="B50" i="25"/>
  <c r="C50" i="25"/>
  <c r="D50" i="25"/>
  <c r="E50" i="25"/>
  <c r="B51" i="25"/>
  <c r="C51" i="25"/>
  <c r="D51" i="25"/>
  <c r="E51" i="25"/>
  <c r="B52" i="25"/>
  <c r="C52" i="25"/>
  <c r="D52" i="25"/>
  <c r="E52" i="25"/>
  <c r="B53" i="25"/>
  <c r="C53" i="25"/>
  <c r="D53" i="25"/>
  <c r="E53" i="25"/>
  <c r="B54" i="25"/>
  <c r="C54" i="25"/>
  <c r="D54" i="25"/>
  <c r="E54" i="25"/>
  <c r="B55" i="25"/>
  <c r="C55" i="25"/>
  <c r="D55" i="25"/>
  <c r="E55" i="25"/>
  <c r="B56" i="25"/>
  <c r="C56" i="25"/>
  <c r="D56" i="25"/>
  <c r="E56" i="25"/>
  <c r="B57" i="25"/>
  <c r="C57" i="25"/>
  <c r="D57" i="25"/>
  <c r="E57" i="25"/>
  <c r="B58" i="25"/>
  <c r="C58" i="25"/>
  <c r="D58" i="25"/>
  <c r="E58" i="25"/>
  <c r="B59" i="25"/>
  <c r="C59" i="25"/>
  <c r="D59" i="25"/>
  <c r="E59" i="25"/>
  <c r="B60" i="25"/>
  <c r="C60" i="25"/>
  <c r="D60" i="25"/>
  <c r="E60" i="25"/>
  <c r="B61" i="25"/>
  <c r="C61" i="25"/>
  <c r="D61" i="25"/>
  <c r="E61" i="25"/>
  <c r="B62" i="25"/>
  <c r="C62" i="25"/>
  <c r="D62" i="25"/>
  <c r="E62" i="25"/>
  <c r="B63" i="25"/>
  <c r="C63" i="25"/>
  <c r="D63" i="25"/>
  <c r="E63" i="25"/>
  <c r="B64" i="25"/>
  <c r="C64" i="25"/>
  <c r="D64" i="25"/>
  <c r="E64" i="25"/>
  <c r="B65" i="25"/>
  <c r="C65" i="25"/>
  <c r="D65" i="25"/>
  <c r="E65" i="25"/>
  <c r="B66" i="25"/>
  <c r="C66" i="25"/>
  <c r="D66" i="25"/>
  <c r="E66" i="25"/>
  <c r="B67" i="25"/>
  <c r="C67" i="25"/>
  <c r="D67" i="25"/>
  <c r="E67" i="25"/>
  <c r="B68" i="25"/>
  <c r="C68" i="25"/>
  <c r="D68" i="25"/>
  <c r="E68" i="25"/>
  <c r="B69" i="25"/>
  <c r="C69" i="25"/>
  <c r="D69" i="25"/>
  <c r="E69" i="25"/>
  <c r="B70" i="25"/>
  <c r="C70" i="25"/>
  <c r="D70" i="25"/>
  <c r="E70" i="25"/>
  <c r="B71" i="25"/>
  <c r="C71" i="25"/>
  <c r="D71" i="25"/>
  <c r="E71" i="25"/>
  <c r="B72" i="25"/>
  <c r="C72" i="25"/>
  <c r="D72" i="25"/>
  <c r="E72" i="25"/>
  <c r="B73" i="25"/>
  <c r="C73" i="25"/>
  <c r="D73" i="25"/>
  <c r="E73" i="25"/>
  <c r="B74" i="25"/>
  <c r="C74" i="25"/>
  <c r="D74" i="25"/>
  <c r="E74" i="25"/>
  <c r="B75" i="25"/>
  <c r="C75" i="25"/>
  <c r="D75" i="25"/>
  <c r="E75" i="25"/>
  <c r="B76" i="25"/>
  <c r="C76" i="25"/>
  <c r="D76" i="25"/>
  <c r="E76" i="25"/>
  <c r="B77" i="25"/>
  <c r="C77" i="25"/>
  <c r="D77" i="25"/>
  <c r="E77" i="25"/>
  <c r="B78" i="25"/>
  <c r="C78" i="25"/>
  <c r="D78" i="25"/>
  <c r="E78" i="25"/>
  <c r="B79" i="25"/>
  <c r="C79" i="25"/>
  <c r="D79" i="25"/>
  <c r="E79" i="25"/>
  <c r="B80" i="25"/>
  <c r="C80" i="25"/>
  <c r="D80" i="25"/>
  <c r="E80" i="25"/>
  <c r="B81" i="25"/>
  <c r="C81" i="25"/>
  <c r="D81" i="25"/>
  <c r="E81" i="25"/>
  <c r="B82" i="25"/>
  <c r="C82" i="25"/>
  <c r="D82" i="25"/>
  <c r="E82" i="25"/>
  <c r="B83" i="25"/>
  <c r="C83" i="25"/>
  <c r="D83" i="25"/>
  <c r="E83" i="25"/>
  <c r="B84" i="25"/>
  <c r="C84" i="25"/>
  <c r="D84" i="25"/>
  <c r="E84" i="25"/>
  <c r="B85" i="25"/>
  <c r="C85" i="25"/>
  <c r="D85" i="25"/>
  <c r="E85" i="25"/>
  <c r="B86" i="25"/>
  <c r="C86" i="25"/>
  <c r="D86" i="25"/>
  <c r="E86" i="25"/>
  <c r="B87" i="25"/>
  <c r="C87" i="25"/>
  <c r="D87" i="25"/>
  <c r="E87" i="25"/>
  <c r="B88" i="25"/>
  <c r="C88" i="25"/>
  <c r="D88" i="25"/>
  <c r="E88" i="25"/>
  <c r="B89" i="25"/>
  <c r="C89" i="25"/>
  <c r="D89" i="25"/>
  <c r="E89" i="25"/>
  <c r="B90" i="25"/>
  <c r="C90" i="25"/>
  <c r="D90" i="25"/>
  <c r="E90" i="25"/>
  <c r="B91" i="25"/>
  <c r="C91" i="25"/>
  <c r="D91" i="25"/>
  <c r="E91" i="25"/>
  <c r="B92" i="25"/>
  <c r="C92" i="25"/>
  <c r="D92" i="25"/>
  <c r="E92" i="25"/>
  <c r="B93" i="25"/>
  <c r="C93" i="25"/>
  <c r="D93" i="25"/>
  <c r="E93" i="25"/>
  <c r="B94" i="25"/>
  <c r="C94" i="25"/>
  <c r="D94" i="25"/>
  <c r="E94" i="25"/>
  <c r="B95" i="25"/>
  <c r="C95" i="25"/>
  <c r="D95" i="25"/>
  <c r="E95" i="25"/>
  <c r="B96" i="25"/>
  <c r="C96" i="25"/>
  <c r="D96" i="25"/>
  <c r="E96" i="25"/>
  <c r="B97" i="25"/>
  <c r="C97" i="25"/>
  <c r="D97" i="25"/>
  <c r="E97" i="25"/>
  <c r="B98" i="25"/>
  <c r="C98" i="25"/>
  <c r="D98" i="25"/>
  <c r="E98" i="25"/>
  <c r="B99" i="25"/>
  <c r="C99" i="25"/>
  <c r="D99" i="25"/>
  <c r="E99" i="25"/>
  <c r="B100" i="25"/>
  <c r="C100" i="25"/>
  <c r="D100" i="25"/>
  <c r="E100" i="25"/>
  <c r="B101" i="25"/>
  <c r="C101" i="25"/>
  <c r="D101" i="25"/>
  <c r="E101" i="25"/>
  <c r="B102" i="25"/>
  <c r="C102" i="25"/>
  <c r="D102" i="25"/>
  <c r="E102" i="25"/>
  <c r="B103" i="25"/>
  <c r="C103" i="25"/>
  <c r="D103" i="25"/>
  <c r="E103" i="25"/>
  <c r="B104" i="25"/>
  <c r="C104" i="25"/>
  <c r="D104" i="25"/>
  <c r="E104" i="25"/>
  <c r="B105" i="25"/>
  <c r="C105" i="25"/>
  <c r="D105" i="25"/>
  <c r="E105" i="25"/>
  <c r="B106" i="25"/>
  <c r="C106" i="25"/>
  <c r="D106" i="25"/>
  <c r="E106" i="25"/>
  <c r="B107" i="25"/>
  <c r="C107" i="25"/>
  <c r="D107" i="25"/>
  <c r="E107" i="25"/>
  <c r="B108" i="25"/>
  <c r="C108" i="25"/>
  <c r="D108" i="25"/>
  <c r="E108" i="25"/>
  <c r="B109" i="25"/>
  <c r="C109" i="25"/>
  <c r="D109" i="25"/>
  <c r="E109" i="25"/>
  <c r="B110" i="25"/>
  <c r="C110" i="25"/>
  <c r="D110" i="25"/>
  <c r="E110" i="25"/>
  <c r="B111" i="25"/>
  <c r="C111" i="25"/>
  <c r="D111" i="25"/>
  <c r="E111" i="25"/>
  <c r="B112" i="25"/>
  <c r="C112" i="25"/>
  <c r="D112" i="25"/>
  <c r="E112" i="25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E205" i="23"/>
  <c r="E206" i="23"/>
  <c r="E207" i="23"/>
  <c r="E208" i="23"/>
  <c r="E209" i="23"/>
  <c r="E210" i="23"/>
  <c r="E211" i="23"/>
  <c r="E212" i="23"/>
  <c r="E213" i="23"/>
  <c r="E214" i="23"/>
  <c r="E215" i="23"/>
  <c r="E216" i="23"/>
  <c r="E217" i="23"/>
  <c r="E218" i="23"/>
  <c r="E219" i="23"/>
  <c r="E220" i="23"/>
  <c r="E221" i="23"/>
  <c r="E222" i="23"/>
  <c r="E223" i="23"/>
  <c r="E224" i="23"/>
  <c r="E225" i="23"/>
  <c r="E226" i="23"/>
  <c r="E227" i="23"/>
  <c r="E228" i="23"/>
  <c r="E229" i="23"/>
  <c r="E230" i="23"/>
  <c r="E231" i="23"/>
  <c r="E232" i="23"/>
  <c r="E233" i="23"/>
  <c r="E234" i="23"/>
  <c r="E235" i="23"/>
  <c r="E236" i="23"/>
  <c r="E237" i="23"/>
  <c r="E238" i="23"/>
  <c r="E239" i="23"/>
  <c r="E240" i="23"/>
  <c r="E241" i="23"/>
  <c r="E242" i="23"/>
  <c r="E243" i="23"/>
  <c r="E244" i="23"/>
  <c r="E245" i="23"/>
  <c r="E246" i="23"/>
  <c r="E247" i="23"/>
  <c r="E248" i="23"/>
  <c r="E249" i="23"/>
  <c r="E250" i="23"/>
  <c r="E251" i="23"/>
  <c r="E252" i="23"/>
  <c r="E253" i="23"/>
  <c r="E254" i="23"/>
  <c r="E255" i="23"/>
  <c r="E256" i="23"/>
  <c r="E257" i="23"/>
  <c r="E258" i="23"/>
  <c r="E259" i="23"/>
  <c r="E260" i="23"/>
  <c r="E261" i="23"/>
  <c r="E262" i="23"/>
  <c r="E263" i="23"/>
  <c r="E264" i="23"/>
  <c r="E265" i="23"/>
  <c r="E266" i="23"/>
  <c r="E267" i="23"/>
  <c r="E268" i="23"/>
  <c r="E269" i="23"/>
  <c r="E270" i="23"/>
  <c r="E271" i="23"/>
  <c r="E272" i="23"/>
  <c r="E273" i="23"/>
  <c r="E274" i="23"/>
  <c r="E275" i="23"/>
  <c r="E276" i="23"/>
  <c r="E277" i="23"/>
  <c r="E278" i="23"/>
  <c r="E279" i="23"/>
  <c r="E280" i="23"/>
  <c r="E281" i="23"/>
  <c r="E282" i="23"/>
  <c r="E283" i="23"/>
  <c r="E284" i="23"/>
  <c r="E285" i="23"/>
  <c r="E286" i="23"/>
  <c r="E287" i="23"/>
  <c r="E288" i="23"/>
  <c r="E289" i="23"/>
  <c r="E290" i="23"/>
  <c r="E291" i="23"/>
  <c r="E292" i="23"/>
  <c r="E293" i="23"/>
  <c r="E294" i="23"/>
  <c r="E295" i="23"/>
  <c r="E296" i="23"/>
  <c r="E297" i="23"/>
  <c r="E298" i="23"/>
  <c r="E299" i="23"/>
  <c r="E300" i="23"/>
  <c r="E301" i="23"/>
  <c r="E302" i="23"/>
  <c r="E303" i="23"/>
  <c r="E304" i="23"/>
  <c r="E305" i="23"/>
  <c r="E306" i="23"/>
  <c r="E307" i="23"/>
  <c r="E308" i="23"/>
  <c r="E309" i="23"/>
  <c r="E310" i="23"/>
  <c r="E311" i="23"/>
  <c r="E312" i="23"/>
  <c r="E313" i="23"/>
  <c r="E314" i="23"/>
  <c r="E315" i="23"/>
  <c r="E316" i="23"/>
  <c r="E317" i="23"/>
  <c r="E318" i="23"/>
  <c r="E319" i="23"/>
  <c r="E320" i="23"/>
  <c r="E321" i="23"/>
  <c r="E322" i="23"/>
  <c r="E323" i="23"/>
  <c r="E324" i="23"/>
  <c r="E325" i="23"/>
  <c r="E326" i="23"/>
  <c r="E327" i="23"/>
  <c r="E328" i="23"/>
  <c r="E329" i="23"/>
  <c r="E330" i="23"/>
  <c r="E331" i="23"/>
  <c r="E332" i="23"/>
  <c r="E333" i="23"/>
  <c r="E334" i="23"/>
  <c r="E335" i="23"/>
  <c r="E336" i="23"/>
  <c r="E337" i="23"/>
  <c r="E338" i="23"/>
  <c r="E339" i="23"/>
  <c r="E340" i="23"/>
  <c r="E341" i="23"/>
  <c r="E342" i="23"/>
  <c r="E343" i="23"/>
  <c r="E344" i="23"/>
  <c r="E345" i="23"/>
  <c r="E346" i="23"/>
  <c r="E347" i="23"/>
  <c r="E348" i="23"/>
  <c r="E349" i="23"/>
  <c r="E350" i="23"/>
  <c r="E351" i="23"/>
  <c r="E352" i="23"/>
  <c r="E353" i="23"/>
  <c r="E354" i="23"/>
  <c r="E355" i="23"/>
  <c r="E356" i="23"/>
  <c r="E357" i="23"/>
  <c r="E358" i="23"/>
  <c r="E359" i="23"/>
  <c r="E360" i="23"/>
  <c r="E361" i="23"/>
  <c r="B12" i="21"/>
  <c r="C12" i="21"/>
  <c r="D12" i="21"/>
  <c r="E12" i="21"/>
  <c r="F12" i="21"/>
  <c r="B13" i="21"/>
  <c r="C13" i="21"/>
  <c r="D13" i="21"/>
  <c r="E13" i="21"/>
  <c r="F13" i="21"/>
  <c r="B14" i="21"/>
  <c r="C14" i="21"/>
  <c r="D14" i="21"/>
  <c r="E14" i="21"/>
  <c r="F14" i="21"/>
  <c r="B15" i="21"/>
  <c r="C15" i="21"/>
  <c r="D15" i="21"/>
  <c r="E15" i="21"/>
  <c r="F15" i="21"/>
  <c r="B16" i="21"/>
  <c r="C16" i="21"/>
  <c r="D16" i="21"/>
  <c r="E16" i="21"/>
  <c r="F16" i="21"/>
  <c r="B17" i="21"/>
  <c r="C17" i="21"/>
  <c r="D17" i="21"/>
  <c r="E17" i="21"/>
  <c r="F17" i="21"/>
  <c r="B18" i="21"/>
  <c r="C18" i="21"/>
  <c r="D18" i="21"/>
  <c r="E18" i="21"/>
  <c r="F18" i="21"/>
  <c r="B19" i="21"/>
  <c r="C19" i="21"/>
  <c r="D19" i="21"/>
  <c r="E19" i="21"/>
  <c r="F19" i="21"/>
  <c r="B20" i="21"/>
  <c r="C20" i="21"/>
  <c r="D20" i="21"/>
  <c r="E20" i="21"/>
  <c r="F20" i="21"/>
  <c r="B21" i="21"/>
  <c r="C21" i="21"/>
  <c r="D21" i="21"/>
  <c r="E21" i="21"/>
  <c r="F21" i="21"/>
  <c r="B22" i="21"/>
  <c r="C22" i="21"/>
  <c r="D22" i="21"/>
  <c r="E22" i="21"/>
  <c r="F22" i="21"/>
  <c r="B23" i="21"/>
  <c r="C23" i="21"/>
  <c r="D23" i="21"/>
  <c r="E23" i="21"/>
  <c r="F23" i="21"/>
  <c r="B24" i="21"/>
  <c r="C24" i="21"/>
  <c r="D24" i="21"/>
  <c r="E24" i="21"/>
  <c r="F24" i="21"/>
  <c r="B25" i="21"/>
  <c r="C25" i="21"/>
  <c r="D25" i="21"/>
  <c r="E25" i="21"/>
  <c r="F25" i="21"/>
  <c r="B26" i="21"/>
  <c r="C26" i="21"/>
  <c r="D26" i="21"/>
  <c r="E26" i="21"/>
  <c r="F26" i="21"/>
  <c r="B27" i="21"/>
  <c r="C27" i="21"/>
  <c r="D27" i="21"/>
  <c r="E27" i="21"/>
  <c r="F27" i="21"/>
  <c r="B28" i="21"/>
  <c r="C28" i="21"/>
  <c r="D28" i="21"/>
  <c r="E28" i="21"/>
  <c r="F28" i="21"/>
  <c r="B29" i="21"/>
  <c r="C29" i="21"/>
  <c r="D29" i="21"/>
  <c r="E29" i="21"/>
  <c r="F29" i="21"/>
  <c r="B30" i="21"/>
  <c r="C30" i="21"/>
  <c r="D30" i="21"/>
  <c r="E30" i="21"/>
  <c r="F30" i="21"/>
  <c r="B31" i="21"/>
  <c r="C31" i="21"/>
  <c r="D31" i="21"/>
  <c r="E31" i="21"/>
  <c r="F31" i="21"/>
  <c r="B32" i="21"/>
  <c r="C32" i="21"/>
  <c r="D32" i="21"/>
  <c r="E32" i="21"/>
  <c r="F32" i="21"/>
  <c r="B33" i="21"/>
  <c r="C33" i="21"/>
  <c r="D33" i="21"/>
  <c r="E33" i="21"/>
  <c r="F33" i="21"/>
  <c r="B34" i="21"/>
  <c r="C34" i="21"/>
  <c r="D34" i="21"/>
  <c r="E34" i="21"/>
  <c r="F34" i="21"/>
  <c r="B35" i="21"/>
  <c r="C35" i="21"/>
  <c r="D35" i="21"/>
  <c r="E35" i="21"/>
  <c r="F35" i="21"/>
  <c r="B36" i="21"/>
  <c r="C36" i="21"/>
  <c r="D36" i="21"/>
  <c r="E36" i="21"/>
  <c r="F36" i="21"/>
  <c r="B37" i="21"/>
  <c r="C37" i="21"/>
  <c r="D37" i="21"/>
  <c r="E37" i="21"/>
  <c r="F37" i="21"/>
  <c r="B38" i="21"/>
  <c r="C38" i="21"/>
  <c r="D38" i="21"/>
  <c r="E38" i="21"/>
  <c r="F38" i="21"/>
  <c r="B39" i="21"/>
  <c r="C39" i="21"/>
  <c r="D39" i="21"/>
  <c r="E39" i="21"/>
  <c r="F39" i="21"/>
  <c r="B40" i="21"/>
  <c r="C40" i="21"/>
  <c r="D40" i="21"/>
  <c r="E40" i="21"/>
  <c r="F40" i="21"/>
  <c r="B41" i="21"/>
  <c r="C41" i="21"/>
  <c r="D41" i="21"/>
  <c r="E41" i="21"/>
  <c r="F41" i="21"/>
  <c r="B42" i="21"/>
  <c r="C42" i="21"/>
  <c r="D42" i="21"/>
  <c r="E42" i="21"/>
  <c r="F42" i="21"/>
  <c r="B43" i="21"/>
  <c r="C43" i="21"/>
  <c r="D43" i="21"/>
  <c r="E43" i="21"/>
  <c r="F43" i="21"/>
  <c r="B44" i="21"/>
  <c r="C44" i="21"/>
  <c r="D44" i="21"/>
  <c r="E44" i="21"/>
  <c r="F44" i="21"/>
  <c r="B45" i="21"/>
  <c r="C45" i="21"/>
  <c r="D45" i="21"/>
  <c r="E45" i="21"/>
  <c r="F45" i="21"/>
  <c r="B46" i="21"/>
  <c r="C46" i="21"/>
  <c r="D46" i="21"/>
  <c r="E46" i="21"/>
  <c r="F46" i="21"/>
  <c r="B47" i="21"/>
  <c r="C47" i="21"/>
  <c r="D47" i="21"/>
  <c r="E47" i="21"/>
  <c r="F47" i="21"/>
  <c r="B48" i="21"/>
  <c r="C48" i="21"/>
  <c r="D48" i="21"/>
  <c r="E48" i="21"/>
  <c r="F48" i="21"/>
  <c r="B49" i="21"/>
  <c r="C49" i="21"/>
  <c r="D49" i="21"/>
  <c r="E49" i="21"/>
  <c r="F49" i="21"/>
  <c r="B50" i="21"/>
  <c r="C50" i="21"/>
  <c r="D50" i="21"/>
  <c r="E50" i="21"/>
  <c r="F50" i="21"/>
  <c r="B51" i="21"/>
  <c r="C51" i="21"/>
  <c r="D51" i="21"/>
  <c r="E51" i="21"/>
  <c r="F51" i="21"/>
  <c r="B52" i="21"/>
  <c r="C52" i="21"/>
  <c r="D52" i="21"/>
  <c r="E52" i="21"/>
  <c r="F52" i="21"/>
  <c r="B53" i="21"/>
  <c r="C53" i="21"/>
  <c r="D53" i="21"/>
  <c r="E53" i="21"/>
  <c r="F53" i="21"/>
  <c r="B54" i="21"/>
  <c r="C54" i="21"/>
  <c r="D54" i="21"/>
  <c r="E54" i="21"/>
  <c r="F54" i="21"/>
  <c r="B55" i="21"/>
  <c r="C55" i="21"/>
  <c r="D55" i="21"/>
  <c r="E55" i="21"/>
  <c r="F55" i="21"/>
  <c r="B56" i="21"/>
  <c r="C56" i="21"/>
  <c r="D56" i="21"/>
  <c r="E56" i="21"/>
  <c r="F56" i="21"/>
  <c r="B57" i="21"/>
  <c r="C57" i="21"/>
  <c r="D57" i="21"/>
  <c r="E57" i="21"/>
  <c r="F57" i="21"/>
  <c r="B58" i="21"/>
  <c r="C58" i="21"/>
  <c r="D58" i="21"/>
  <c r="E58" i="21"/>
  <c r="F58" i="21"/>
  <c r="B59" i="21"/>
  <c r="C59" i="21"/>
  <c r="D59" i="21"/>
  <c r="E59" i="21"/>
  <c r="F59" i="21"/>
  <c r="B60" i="21"/>
  <c r="C60" i="21"/>
  <c r="D60" i="21"/>
  <c r="E60" i="21"/>
  <c r="F60" i="21"/>
  <c r="B61" i="21"/>
  <c r="C61" i="21"/>
  <c r="D61" i="21"/>
  <c r="E61" i="21"/>
  <c r="F61" i="21"/>
  <c r="B62" i="21"/>
  <c r="C62" i="21"/>
  <c r="D62" i="21"/>
  <c r="E62" i="21"/>
  <c r="F62" i="21"/>
  <c r="B63" i="21"/>
  <c r="C63" i="21"/>
  <c r="D63" i="21"/>
  <c r="E63" i="21"/>
  <c r="F63" i="21"/>
  <c r="B64" i="21"/>
  <c r="C64" i="21"/>
  <c r="D64" i="21"/>
  <c r="E64" i="21"/>
  <c r="F64" i="21"/>
  <c r="B65" i="21"/>
  <c r="C65" i="21"/>
  <c r="D65" i="21"/>
  <c r="E65" i="21"/>
  <c r="F65" i="21"/>
  <c r="B66" i="21"/>
  <c r="C66" i="21"/>
  <c r="D66" i="21"/>
  <c r="E66" i="21"/>
  <c r="F66" i="21"/>
  <c r="B67" i="21"/>
  <c r="C67" i="21"/>
  <c r="D67" i="21"/>
  <c r="E67" i="21"/>
  <c r="F67" i="21"/>
  <c r="B68" i="21"/>
  <c r="C68" i="21"/>
  <c r="D68" i="21"/>
  <c r="E68" i="21"/>
  <c r="F68" i="21"/>
  <c r="B69" i="21"/>
  <c r="C69" i="21"/>
  <c r="D69" i="21"/>
  <c r="E69" i="21"/>
  <c r="F69" i="21"/>
  <c r="B70" i="21"/>
  <c r="C70" i="21"/>
  <c r="D70" i="21"/>
  <c r="E70" i="21"/>
  <c r="F70" i="21"/>
  <c r="B71" i="21"/>
  <c r="C71" i="21"/>
  <c r="D71" i="21"/>
  <c r="E71" i="21"/>
  <c r="F71" i="21"/>
  <c r="B72" i="21"/>
  <c r="C72" i="21"/>
  <c r="D72" i="21"/>
  <c r="E72" i="21"/>
  <c r="F72" i="21"/>
  <c r="B73" i="21"/>
  <c r="C73" i="21"/>
  <c r="D73" i="21"/>
  <c r="E73" i="21"/>
  <c r="F73" i="21"/>
  <c r="B74" i="21"/>
  <c r="C74" i="21"/>
  <c r="D74" i="21"/>
  <c r="E74" i="21"/>
  <c r="F74" i="21"/>
  <c r="B75" i="21"/>
  <c r="C75" i="21"/>
  <c r="D75" i="21"/>
  <c r="E75" i="21"/>
  <c r="F75" i="21"/>
  <c r="B76" i="21"/>
  <c r="C76" i="21"/>
  <c r="D76" i="21"/>
  <c r="E76" i="21"/>
  <c r="F76" i="21"/>
  <c r="B77" i="21"/>
  <c r="C77" i="21"/>
  <c r="D77" i="21"/>
  <c r="E77" i="21"/>
  <c r="F77" i="21"/>
  <c r="B78" i="21"/>
  <c r="C78" i="21"/>
  <c r="D78" i="21"/>
  <c r="E78" i="21"/>
  <c r="F78" i="21"/>
  <c r="B79" i="21"/>
  <c r="C79" i="21"/>
  <c r="D79" i="21"/>
  <c r="E79" i="21"/>
  <c r="F79" i="21"/>
  <c r="B80" i="21"/>
  <c r="C80" i="21"/>
  <c r="D80" i="21"/>
  <c r="E80" i="21"/>
  <c r="F80" i="21"/>
  <c r="B81" i="21"/>
  <c r="C81" i="21"/>
  <c r="D81" i="21"/>
  <c r="E81" i="21"/>
  <c r="F81" i="21"/>
  <c r="B82" i="21"/>
  <c r="C82" i="21"/>
  <c r="D82" i="21"/>
  <c r="E82" i="21"/>
  <c r="F82" i="21"/>
  <c r="B83" i="21"/>
  <c r="C83" i="21"/>
  <c r="D83" i="21"/>
  <c r="E83" i="21"/>
  <c r="F83" i="21"/>
  <c r="B84" i="21"/>
  <c r="C84" i="21"/>
  <c r="D84" i="21"/>
  <c r="E84" i="21"/>
  <c r="F84" i="21"/>
  <c r="B85" i="21"/>
  <c r="C85" i="21"/>
  <c r="D85" i="21"/>
  <c r="E85" i="21"/>
  <c r="F85" i="21"/>
  <c r="B86" i="21"/>
  <c r="C86" i="21"/>
  <c r="D86" i="21"/>
  <c r="E86" i="21"/>
  <c r="F86" i="21"/>
  <c r="B87" i="21"/>
  <c r="C87" i="21"/>
  <c r="D87" i="21"/>
  <c r="E87" i="21"/>
  <c r="F87" i="21"/>
  <c r="B88" i="21"/>
  <c r="C88" i="21"/>
  <c r="D88" i="21"/>
  <c r="E88" i="21"/>
  <c r="F88" i="21"/>
  <c r="B89" i="21"/>
  <c r="C89" i="21"/>
  <c r="D89" i="21"/>
  <c r="E89" i="21"/>
  <c r="F89" i="21"/>
  <c r="B90" i="21"/>
  <c r="C90" i="21"/>
  <c r="D90" i="21"/>
  <c r="E90" i="21"/>
  <c r="F90" i="21"/>
  <c r="B91" i="21"/>
  <c r="C91" i="21"/>
  <c r="D91" i="21"/>
  <c r="E91" i="21"/>
  <c r="F91" i="21"/>
  <c r="B92" i="21"/>
  <c r="C92" i="21"/>
  <c r="D92" i="21"/>
  <c r="E92" i="21"/>
  <c r="F92" i="21"/>
  <c r="B93" i="21"/>
  <c r="C93" i="21"/>
  <c r="D93" i="21"/>
  <c r="E93" i="21"/>
  <c r="F93" i="21"/>
  <c r="B94" i="21"/>
  <c r="C94" i="21"/>
  <c r="D94" i="21"/>
  <c r="E94" i="21"/>
  <c r="F94" i="21"/>
  <c r="B95" i="21"/>
  <c r="C95" i="21"/>
  <c r="D95" i="21"/>
  <c r="E95" i="21"/>
  <c r="F95" i="21"/>
  <c r="B96" i="21"/>
  <c r="C96" i="21"/>
  <c r="D96" i="21"/>
  <c r="E96" i="21"/>
  <c r="F96" i="21"/>
  <c r="B97" i="21"/>
  <c r="C97" i="21"/>
  <c r="D97" i="21"/>
  <c r="E97" i="21"/>
  <c r="F97" i="21"/>
  <c r="B98" i="21"/>
  <c r="C98" i="21"/>
  <c r="D98" i="21"/>
  <c r="E98" i="21"/>
  <c r="F98" i="21"/>
  <c r="B99" i="21"/>
  <c r="C99" i="21"/>
  <c r="D99" i="21"/>
  <c r="E99" i="21"/>
  <c r="F99" i="21"/>
  <c r="B100" i="21"/>
  <c r="C100" i="21"/>
  <c r="D100" i="21"/>
  <c r="E100" i="21"/>
  <c r="F100" i="21"/>
  <c r="B101" i="21"/>
  <c r="C101" i="21"/>
  <c r="D101" i="21"/>
  <c r="E101" i="21"/>
  <c r="F101" i="21"/>
  <c r="B102" i="21"/>
  <c r="C102" i="21"/>
  <c r="D102" i="21"/>
  <c r="E102" i="21"/>
  <c r="F102" i="21"/>
  <c r="B103" i="21"/>
  <c r="C103" i="21"/>
  <c r="D103" i="21"/>
  <c r="E103" i="21"/>
  <c r="F103" i="21"/>
  <c r="B104" i="21"/>
  <c r="C104" i="21"/>
  <c r="D104" i="21"/>
  <c r="E104" i="21"/>
  <c r="F104" i="21"/>
  <c r="B105" i="21"/>
  <c r="C105" i="21"/>
  <c r="D105" i="21"/>
  <c r="E105" i="21"/>
  <c r="F105" i="21"/>
  <c r="B106" i="21"/>
  <c r="C106" i="21"/>
  <c r="D106" i="21"/>
  <c r="E106" i="21"/>
  <c r="F106" i="21"/>
  <c r="B107" i="21"/>
  <c r="C107" i="21"/>
  <c r="D107" i="21"/>
  <c r="E107" i="21"/>
  <c r="F107" i="21"/>
  <c r="B108" i="21"/>
  <c r="C108" i="21"/>
  <c r="D108" i="21"/>
  <c r="E108" i="21"/>
  <c r="F108" i="21"/>
  <c r="B109" i="21"/>
  <c r="C109" i="21"/>
  <c r="D109" i="21"/>
  <c r="E109" i="21"/>
  <c r="F109" i="21"/>
  <c r="B110" i="21"/>
  <c r="C110" i="21"/>
  <c r="D110" i="21"/>
  <c r="E110" i="21"/>
  <c r="F110" i="21"/>
  <c r="B111" i="21"/>
  <c r="C111" i="21"/>
  <c r="D111" i="21"/>
  <c r="E111" i="21"/>
  <c r="F111" i="21"/>
  <c r="B112" i="21"/>
  <c r="C112" i="21"/>
  <c r="D112" i="21"/>
  <c r="E112" i="21"/>
  <c r="F112" i="21"/>
  <c r="B113" i="21"/>
  <c r="C113" i="21"/>
  <c r="D113" i="21"/>
  <c r="E113" i="21"/>
  <c r="F113" i="21"/>
  <c r="B114" i="21"/>
  <c r="C114" i="21"/>
  <c r="D114" i="21"/>
  <c r="E114" i="21"/>
  <c r="F114" i="21"/>
  <c r="B115" i="21"/>
  <c r="C115" i="21"/>
  <c r="D115" i="21"/>
  <c r="E115" i="21"/>
  <c r="F115" i="21"/>
  <c r="B116" i="21"/>
  <c r="C116" i="21"/>
  <c r="D116" i="21"/>
  <c r="E116" i="21"/>
  <c r="F116" i="21"/>
  <c r="B117" i="21"/>
  <c r="C117" i="21"/>
  <c r="D117" i="21"/>
  <c r="E117" i="21"/>
  <c r="F117" i="21"/>
  <c r="B118" i="21"/>
  <c r="C118" i="21"/>
  <c r="D118" i="21"/>
  <c r="E118" i="21"/>
  <c r="F118" i="21"/>
  <c r="B119" i="21"/>
  <c r="C119" i="21"/>
  <c r="D119" i="21"/>
  <c r="E119" i="21"/>
  <c r="F119" i="21"/>
  <c r="B120" i="21"/>
  <c r="C120" i="21"/>
  <c r="D120" i="21"/>
  <c r="E120" i="21"/>
  <c r="F120" i="21"/>
  <c r="B121" i="21"/>
  <c r="C121" i="21"/>
  <c r="D121" i="21"/>
  <c r="E121" i="21"/>
  <c r="F121" i="21"/>
  <c r="B122" i="21"/>
  <c r="C122" i="21"/>
  <c r="D122" i="21"/>
  <c r="E122" i="21"/>
  <c r="F122" i="21"/>
  <c r="B123" i="21"/>
  <c r="C123" i="21"/>
  <c r="D123" i="21"/>
  <c r="E123" i="21"/>
  <c r="F123" i="21"/>
  <c r="B124" i="21"/>
  <c r="C124" i="21"/>
  <c r="D124" i="21"/>
  <c r="E124" i="21"/>
  <c r="F124" i="21"/>
  <c r="B125" i="21"/>
  <c r="C125" i="21"/>
  <c r="D125" i="21"/>
  <c r="E125" i="21"/>
  <c r="F125" i="21"/>
  <c r="B126" i="21"/>
  <c r="C126" i="21"/>
  <c r="D126" i="21"/>
  <c r="E126" i="21"/>
  <c r="F126" i="21"/>
  <c r="B127" i="21"/>
  <c r="C127" i="21"/>
  <c r="D127" i="21"/>
  <c r="E127" i="21"/>
  <c r="F127" i="21"/>
  <c r="B128" i="21"/>
  <c r="C128" i="21"/>
  <c r="D128" i="21"/>
  <c r="E128" i="21"/>
  <c r="F128" i="21"/>
  <c r="B129" i="21"/>
  <c r="C129" i="21"/>
  <c r="D129" i="21"/>
  <c r="E129" i="21"/>
  <c r="F129" i="21"/>
  <c r="B130" i="21"/>
  <c r="C130" i="21"/>
  <c r="D130" i="21"/>
  <c r="E130" i="21"/>
  <c r="F130" i="21"/>
  <c r="B131" i="21"/>
  <c r="C131" i="21"/>
  <c r="D131" i="21"/>
  <c r="E131" i="21"/>
  <c r="F131" i="21"/>
  <c r="B132" i="21"/>
  <c r="C132" i="21"/>
  <c r="D132" i="21"/>
  <c r="E132" i="21"/>
  <c r="F132" i="21"/>
  <c r="B133" i="21"/>
  <c r="C133" i="21"/>
  <c r="D133" i="21"/>
  <c r="E133" i="21"/>
  <c r="F133" i="21"/>
  <c r="B134" i="21"/>
  <c r="C134" i="21"/>
  <c r="D134" i="21"/>
  <c r="E134" i="21"/>
  <c r="F134" i="21"/>
  <c r="B135" i="21"/>
  <c r="C135" i="21"/>
  <c r="D135" i="21"/>
  <c r="E135" i="21"/>
  <c r="F135" i="21"/>
  <c r="B136" i="21"/>
  <c r="C136" i="21"/>
  <c r="D136" i="21"/>
  <c r="E136" i="21"/>
  <c r="F136" i="21"/>
  <c r="B137" i="21"/>
  <c r="C137" i="21"/>
  <c r="D137" i="21"/>
  <c r="E137" i="21"/>
  <c r="F137" i="21"/>
  <c r="B138" i="21"/>
  <c r="C138" i="21"/>
  <c r="D138" i="21"/>
  <c r="E138" i="21"/>
  <c r="F138" i="21"/>
  <c r="B139" i="21"/>
  <c r="C139" i="21"/>
  <c r="D139" i="21"/>
  <c r="E139" i="21"/>
  <c r="F139" i="21"/>
  <c r="B140" i="21"/>
  <c r="C140" i="21"/>
  <c r="D140" i="21"/>
  <c r="E140" i="21"/>
  <c r="F140" i="21"/>
  <c r="B141" i="21"/>
  <c r="C141" i="21"/>
  <c r="D141" i="21"/>
  <c r="E141" i="21"/>
  <c r="F141" i="21"/>
  <c r="B142" i="21"/>
  <c r="C142" i="21"/>
  <c r="D142" i="21"/>
  <c r="E142" i="21"/>
  <c r="F142" i="21"/>
  <c r="B143" i="21"/>
  <c r="C143" i="21"/>
  <c r="D143" i="21"/>
  <c r="E143" i="21"/>
  <c r="F143" i="21"/>
  <c r="B144" i="21"/>
  <c r="C144" i="21"/>
  <c r="D144" i="21"/>
  <c r="E144" i="21"/>
  <c r="F144" i="21"/>
  <c r="B145" i="21"/>
  <c r="C145" i="21"/>
  <c r="D145" i="21"/>
  <c r="E145" i="21"/>
  <c r="F145" i="21"/>
  <c r="B146" i="21"/>
  <c r="C146" i="21"/>
  <c r="D146" i="21"/>
  <c r="E146" i="21"/>
  <c r="F146" i="21"/>
  <c r="B147" i="21"/>
  <c r="C147" i="21"/>
  <c r="D147" i="21"/>
  <c r="E147" i="21"/>
  <c r="F147" i="21"/>
  <c r="B148" i="21"/>
  <c r="C148" i="21"/>
  <c r="D148" i="21"/>
  <c r="E148" i="21"/>
  <c r="F148" i="21"/>
  <c r="B149" i="21"/>
  <c r="C149" i="21"/>
  <c r="D149" i="21"/>
  <c r="E149" i="21"/>
  <c r="F149" i="21"/>
  <c r="B150" i="21"/>
  <c r="C150" i="21"/>
  <c r="D150" i="21"/>
  <c r="E150" i="21"/>
  <c r="F150" i="21"/>
  <c r="B151" i="21"/>
  <c r="C151" i="21"/>
  <c r="D151" i="21"/>
  <c r="E151" i="21"/>
  <c r="F151" i="21"/>
  <c r="B152" i="21"/>
  <c r="C152" i="21"/>
  <c r="D152" i="21"/>
  <c r="E152" i="21"/>
  <c r="F152" i="21"/>
  <c r="B153" i="21"/>
  <c r="C153" i="21"/>
  <c r="D153" i="21"/>
  <c r="E153" i="21"/>
  <c r="F153" i="21"/>
  <c r="B154" i="21"/>
  <c r="C154" i="21"/>
  <c r="D154" i="21"/>
  <c r="E154" i="21"/>
  <c r="F154" i="21"/>
  <c r="B155" i="21"/>
  <c r="C155" i="21"/>
  <c r="D155" i="21"/>
  <c r="E155" i="21"/>
  <c r="F155" i="21"/>
  <c r="B156" i="21"/>
  <c r="C156" i="21"/>
  <c r="D156" i="21"/>
  <c r="E156" i="21"/>
  <c r="F156" i="21"/>
  <c r="B157" i="21"/>
  <c r="C157" i="21"/>
  <c r="D157" i="21"/>
  <c r="E157" i="21"/>
  <c r="F157" i="21"/>
  <c r="B158" i="21"/>
  <c r="C158" i="21"/>
  <c r="D158" i="21"/>
  <c r="E158" i="21"/>
  <c r="F158" i="21"/>
  <c r="B159" i="21"/>
  <c r="C159" i="21"/>
  <c r="D159" i="21"/>
  <c r="E159" i="21"/>
  <c r="F159" i="21"/>
  <c r="B160" i="21"/>
  <c r="C160" i="21"/>
  <c r="D160" i="21"/>
  <c r="E160" i="21"/>
  <c r="F160" i="21"/>
  <c r="B161" i="21"/>
  <c r="C161" i="21"/>
  <c r="D161" i="21"/>
  <c r="E161" i="21"/>
  <c r="F161" i="21"/>
  <c r="B162" i="21"/>
  <c r="C162" i="21"/>
  <c r="D162" i="21"/>
  <c r="E162" i="21"/>
  <c r="F162" i="21"/>
  <c r="B163" i="21"/>
  <c r="C163" i="21"/>
  <c r="D163" i="21"/>
  <c r="E163" i="21"/>
  <c r="F163" i="21"/>
  <c r="B164" i="21"/>
  <c r="C164" i="21"/>
  <c r="D164" i="21"/>
  <c r="E164" i="21"/>
  <c r="F164" i="21"/>
  <c r="B165" i="21"/>
  <c r="C165" i="21"/>
  <c r="D165" i="21"/>
  <c r="E165" i="21"/>
  <c r="F165" i="21"/>
  <c r="B166" i="21"/>
  <c r="C166" i="21"/>
  <c r="D166" i="21"/>
  <c r="E166" i="21"/>
  <c r="F166" i="21"/>
  <c r="B167" i="21"/>
  <c r="C167" i="21"/>
  <c r="D167" i="21"/>
  <c r="E167" i="21"/>
  <c r="F167" i="21"/>
  <c r="B168" i="21"/>
  <c r="C168" i="21"/>
  <c r="D168" i="21"/>
  <c r="E168" i="21"/>
  <c r="F168" i="21"/>
  <c r="B169" i="21"/>
  <c r="C169" i="21"/>
  <c r="D169" i="21"/>
  <c r="E169" i="21"/>
  <c r="F169" i="21"/>
  <c r="B170" i="21"/>
  <c r="C170" i="21"/>
  <c r="D170" i="21"/>
  <c r="E170" i="21"/>
  <c r="F170" i="21"/>
  <c r="B171" i="21"/>
  <c r="C171" i="21"/>
  <c r="D171" i="21"/>
  <c r="E171" i="21"/>
  <c r="F171" i="21"/>
  <c r="B172" i="21"/>
  <c r="C172" i="21"/>
  <c r="D172" i="21"/>
  <c r="E172" i="21"/>
  <c r="F172" i="21"/>
  <c r="B173" i="21"/>
  <c r="C173" i="21"/>
  <c r="D173" i="21"/>
  <c r="E173" i="21"/>
  <c r="F173" i="21"/>
  <c r="B174" i="21"/>
  <c r="C174" i="21"/>
  <c r="D174" i="21"/>
  <c r="E174" i="21"/>
  <c r="F174" i="21"/>
  <c r="B175" i="21"/>
  <c r="C175" i="21"/>
  <c r="D175" i="21"/>
  <c r="E175" i="21"/>
  <c r="F175" i="21"/>
  <c r="B176" i="21"/>
  <c r="C176" i="21"/>
  <c r="D176" i="21"/>
  <c r="E176" i="21"/>
  <c r="F176" i="21"/>
  <c r="B177" i="21"/>
  <c r="C177" i="21"/>
  <c r="D177" i="21"/>
  <c r="E177" i="21"/>
  <c r="F177" i="21"/>
  <c r="B178" i="21"/>
  <c r="C178" i="21"/>
  <c r="D178" i="21"/>
  <c r="E178" i="21"/>
  <c r="F178" i="21"/>
  <c r="B179" i="21"/>
  <c r="C179" i="21"/>
  <c r="D179" i="21"/>
  <c r="E179" i="21"/>
  <c r="F179" i="21"/>
  <c r="B180" i="21"/>
  <c r="C180" i="21"/>
  <c r="D180" i="21"/>
  <c r="E180" i="21"/>
  <c r="F180" i="21"/>
  <c r="B181" i="21"/>
  <c r="C181" i="21"/>
  <c r="D181" i="21"/>
  <c r="E181" i="21"/>
  <c r="F181" i="21"/>
  <c r="B182" i="21"/>
  <c r="C182" i="21"/>
  <c r="D182" i="21"/>
  <c r="E182" i="21"/>
  <c r="F182" i="21"/>
  <c r="B183" i="21"/>
  <c r="C183" i="21"/>
  <c r="D183" i="21"/>
  <c r="E183" i="21"/>
  <c r="F183" i="21"/>
  <c r="B184" i="21"/>
  <c r="C184" i="21"/>
  <c r="D184" i="21"/>
  <c r="E184" i="21"/>
  <c r="F184" i="21"/>
  <c r="B185" i="21"/>
  <c r="C185" i="21"/>
  <c r="D185" i="21"/>
  <c r="E185" i="21"/>
  <c r="F185" i="21"/>
  <c r="B186" i="21"/>
  <c r="C186" i="21"/>
  <c r="D186" i="21"/>
  <c r="E186" i="21"/>
  <c r="F186" i="21"/>
  <c r="B187" i="21"/>
  <c r="C187" i="21"/>
  <c r="D187" i="21"/>
  <c r="E187" i="21"/>
  <c r="F187" i="21"/>
  <c r="B188" i="21"/>
  <c r="C188" i="21"/>
  <c r="D188" i="21"/>
  <c r="E188" i="21"/>
  <c r="F188" i="21"/>
  <c r="B189" i="21"/>
  <c r="C189" i="21"/>
  <c r="D189" i="21"/>
  <c r="E189" i="21"/>
  <c r="F189" i="21"/>
  <c r="B190" i="21"/>
  <c r="C190" i="21"/>
  <c r="D190" i="21"/>
  <c r="E190" i="21"/>
  <c r="F190" i="21"/>
  <c r="B191" i="21"/>
  <c r="C191" i="21"/>
  <c r="D191" i="21"/>
  <c r="E191" i="21"/>
  <c r="F191" i="21"/>
  <c r="B192" i="21"/>
  <c r="C192" i="21"/>
  <c r="D192" i="21"/>
  <c r="E192" i="21"/>
  <c r="F192" i="21"/>
  <c r="B193" i="21"/>
  <c r="C193" i="21"/>
  <c r="D193" i="21"/>
  <c r="E193" i="21"/>
  <c r="F193" i="21"/>
  <c r="B194" i="21"/>
  <c r="C194" i="21"/>
  <c r="D194" i="21"/>
  <c r="E194" i="21"/>
  <c r="F194" i="21"/>
  <c r="B195" i="21"/>
  <c r="C195" i="21"/>
  <c r="D195" i="21"/>
  <c r="E195" i="21"/>
  <c r="F195" i="21"/>
  <c r="B196" i="21"/>
  <c r="C196" i="21"/>
  <c r="D196" i="21"/>
  <c r="E196" i="21"/>
  <c r="F196" i="21"/>
  <c r="B197" i="21"/>
  <c r="C197" i="21"/>
  <c r="D197" i="21"/>
  <c r="E197" i="21"/>
  <c r="F197" i="21"/>
  <c r="B198" i="21"/>
  <c r="C198" i="21"/>
  <c r="D198" i="21"/>
  <c r="E198" i="21"/>
  <c r="F198" i="21"/>
  <c r="B199" i="21"/>
  <c r="C199" i="21"/>
  <c r="D199" i="21"/>
  <c r="E199" i="21"/>
  <c r="F199" i="21"/>
  <c r="B200" i="21"/>
  <c r="C200" i="21"/>
  <c r="D200" i="21"/>
  <c r="E200" i="21"/>
  <c r="F200" i="21"/>
  <c r="B201" i="21"/>
  <c r="C201" i="21"/>
  <c r="D201" i="21"/>
  <c r="E201" i="21"/>
  <c r="F201" i="21"/>
  <c r="B202" i="21"/>
  <c r="C202" i="21"/>
  <c r="D202" i="21"/>
  <c r="E202" i="21"/>
  <c r="F202" i="21"/>
  <c r="B203" i="21"/>
  <c r="C203" i="21"/>
  <c r="D203" i="21"/>
  <c r="E203" i="21"/>
  <c r="F203" i="21"/>
  <c r="B204" i="21"/>
  <c r="C204" i="21"/>
  <c r="D204" i="21"/>
  <c r="E204" i="21"/>
  <c r="F204" i="21"/>
  <c r="B205" i="21"/>
  <c r="C205" i="21"/>
  <c r="D205" i="21"/>
  <c r="E205" i="21"/>
  <c r="F205" i="21"/>
  <c r="B206" i="21"/>
  <c r="C206" i="21"/>
  <c r="D206" i="21"/>
  <c r="E206" i="21"/>
  <c r="F206" i="21"/>
  <c r="B207" i="21"/>
  <c r="C207" i="21"/>
  <c r="D207" i="21"/>
  <c r="E207" i="21"/>
  <c r="F207" i="21"/>
  <c r="B208" i="21"/>
  <c r="C208" i="21"/>
  <c r="D208" i="21"/>
  <c r="E208" i="21"/>
  <c r="F208" i="21"/>
  <c r="B209" i="21"/>
  <c r="C209" i="21"/>
  <c r="D209" i="21"/>
  <c r="E209" i="21"/>
  <c r="F209" i="21"/>
  <c r="B210" i="21"/>
  <c r="C210" i="21"/>
  <c r="D210" i="21"/>
  <c r="E210" i="21"/>
  <c r="F210" i="21"/>
  <c r="B211" i="21"/>
  <c r="C211" i="21"/>
  <c r="D211" i="21"/>
  <c r="E211" i="21"/>
  <c r="F211" i="21"/>
  <c r="B212" i="21"/>
  <c r="C212" i="21"/>
  <c r="D212" i="21"/>
  <c r="E212" i="21"/>
  <c r="F212" i="21"/>
  <c r="B213" i="21"/>
  <c r="C213" i="21"/>
  <c r="D213" i="21"/>
  <c r="E213" i="21"/>
  <c r="F213" i="21"/>
  <c r="B214" i="21"/>
  <c r="C214" i="21"/>
  <c r="D214" i="21"/>
  <c r="E214" i="21"/>
  <c r="F214" i="21"/>
  <c r="B215" i="21"/>
  <c r="C215" i="21"/>
  <c r="D215" i="21"/>
  <c r="E215" i="21"/>
  <c r="F215" i="21"/>
  <c r="B216" i="21"/>
  <c r="C216" i="21"/>
  <c r="D216" i="21"/>
  <c r="E216" i="21"/>
  <c r="F216" i="21"/>
  <c r="B217" i="21"/>
  <c r="C217" i="21"/>
  <c r="D217" i="21"/>
  <c r="E217" i="21"/>
  <c r="F217" i="21"/>
  <c r="B218" i="21"/>
  <c r="C218" i="21"/>
  <c r="D218" i="21"/>
  <c r="E218" i="21"/>
  <c r="F218" i="21"/>
  <c r="B219" i="21"/>
  <c r="C219" i="21"/>
  <c r="D219" i="21"/>
  <c r="E219" i="21"/>
  <c r="F219" i="21"/>
  <c r="B220" i="21"/>
  <c r="C220" i="21"/>
  <c r="D220" i="21"/>
  <c r="E220" i="21"/>
  <c r="F220" i="21"/>
  <c r="B221" i="21"/>
  <c r="C221" i="21"/>
  <c r="D221" i="21"/>
  <c r="E221" i="21"/>
  <c r="F221" i="21"/>
  <c r="B222" i="21"/>
  <c r="C222" i="21"/>
  <c r="D222" i="21"/>
  <c r="E222" i="21"/>
  <c r="F222" i="21"/>
  <c r="B223" i="21"/>
  <c r="C223" i="21"/>
  <c r="D223" i="21"/>
  <c r="E223" i="21"/>
  <c r="F223" i="21"/>
  <c r="B224" i="21"/>
  <c r="C224" i="21"/>
  <c r="D224" i="21"/>
  <c r="E224" i="21"/>
  <c r="F224" i="21"/>
  <c r="B225" i="21"/>
  <c r="C225" i="21"/>
  <c r="D225" i="21"/>
  <c r="E225" i="21"/>
  <c r="F225" i="21"/>
  <c r="B226" i="21"/>
  <c r="C226" i="21"/>
  <c r="D226" i="21"/>
  <c r="E226" i="21"/>
  <c r="F226" i="21"/>
  <c r="B227" i="21"/>
  <c r="C227" i="21"/>
  <c r="D227" i="21"/>
  <c r="E227" i="21"/>
  <c r="F227" i="21"/>
  <c r="B228" i="21"/>
  <c r="C228" i="21"/>
  <c r="D228" i="21"/>
  <c r="E228" i="21"/>
  <c r="F228" i="21"/>
  <c r="B229" i="21"/>
  <c r="C229" i="21"/>
  <c r="D229" i="21"/>
  <c r="E229" i="21"/>
  <c r="F229" i="21"/>
  <c r="B230" i="21"/>
  <c r="C230" i="21"/>
  <c r="D230" i="21"/>
  <c r="E230" i="21"/>
  <c r="F230" i="21"/>
  <c r="B231" i="21"/>
  <c r="C231" i="21"/>
  <c r="D231" i="21"/>
  <c r="E231" i="21"/>
  <c r="F231" i="21"/>
  <c r="B232" i="21"/>
  <c r="C232" i="21"/>
  <c r="D232" i="21"/>
  <c r="E232" i="21"/>
  <c r="F232" i="21"/>
  <c r="B233" i="21"/>
  <c r="C233" i="21"/>
  <c r="D233" i="21"/>
  <c r="E233" i="21"/>
  <c r="F233" i="21"/>
  <c r="B234" i="21"/>
  <c r="C234" i="21"/>
  <c r="D234" i="21"/>
  <c r="E234" i="21"/>
  <c r="F234" i="21"/>
  <c r="B235" i="21"/>
  <c r="C235" i="21"/>
  <c r="D235" i="21"/>
  <c r="E235" i="21"/>
  <c r="F235" i="21"/>
  <c r="B236" i="21"/>
  <c r="C236" i="21"/>
  <c r="D236" i="21"/>
  <c r="E236" i="21"/>
  <c r="F236" i="21"/>
  <c r="B237" i="21"/>
  <c r="C237" i="21"/>
  <c r="D237" i="21"/>
  <c r="E237" i="21"/>
  <c r="F237" i="21"/>
  <c r="B238" i="21"/>
  <c r="C238" i="21"/>
  <c r="D238" i="21"/>
  <c r="E238" i="21"/>
  <c r="F238" i="21"/>
  <c r="B239" i="21"/>
  <c r="C239" i="21"/>
  <c r="D239" i="21"/>
  <c r="E239" i="21"/>
  <c r="F239" i="21"/>
  <c r="B240" i="21"/>
  <c r="C240" i="21"/>
  <c r="D240" i="21"/>
  <c r="E240" i="21"/>
  <c r="F240" i="21"/>
  <c r="B241" i="21"/>
  <c r="C241" i="21"/>
  <c r="D241" i="21"/>
  <c r="E241" i="21"/>
  <c r="F241" i="21"/>
  <c r="B242" i="21"/>
  <c r="C242" i="21"/>
  <c r="D242" i="21"/>
  <c r="E242" i="21"/>
  <c r="F242" i="21"/>
  <c r="B243" i="21"/>
  <c r="C243" i="21"/>
  <c r="D243" i="21"/>
  <c r="E243" i="21"/>
  <c r="F243" i="21"/>
  <c r="B244" i="21"/>
  <c r="C244" i="21"/>
  <c r="D244" i="21"/>
  <c r="E244" i="21"/>
  <c r="F244" i="21"/>
  <c r="B245" i="21"/>
  <c r="C245" i="21"/>
  <c r="D245" i="21"/>
  <c r="E245" i="21"/>
  <c r="F245" i="21"/>
  <c r="B246" i="21"/>
  <c r="C246" i="21"/>
  <c r="D246" i="21"/>
  <c r="E246" i="21"/>
  <c r="F246" i="21"/>
  <c r="B247" i="21"/>
  <c r="C247" i="21"/>
  <c r="D247" i="21"/>
  <c r="E247" i="21"/>
  <c r="F247" i="21"/>
  <c r="B248" i="21"/>
  <c r="C248" i="21"/>
  <c r="D248" i="21"/>
  <c r="E248" i="21"/>
  <c r="F248" i="21"/>
  <c r="B249" i="21"/>
  <c r="C249" i="21"/>
  <c r="D249" i="21"/>
  <c r="E249" i="21"/>
  <c r="F249" i="21"/>
  <c r="B250" i="21"/>
  <c r="C250" i="21"/>
  <c r="D250" i="21"/>
  <c r="E250" i="21"/>
  <c r="F250" i="21"/>
  <c r="B251" i="21"/>
  <c r="C251" i="21"/>
  <c r="D251" i="21"/>
  <c r="E251" i="21"/>
  <c r="F251" i="21"/>
  <c r="B252" i="21"/>
  <c r="C252" i="21"/>
  <c r="D252" i="21"/>
  <c r="E252" i="21"/>
  <c r="F252" i="21"/>
  <c r="B253" i="21"/>
  <c r="C253" i="21"/>
  <c r="D253" i="21"/>
  <c r="E253" i="21"/>
  <c r="F253" i="21"/>
  <c r="B254" i="21"/>
  <c r="C254" i="21"/>
  <c r="D254" i="21"/>
  <c r="E254" i="21"/>
  <c r="F254" i="21"/>
  <c r="B255" i="21"/>
  <c r="C255" i="21"/>
  <c r="D255" i="21"/>
  <c r="E255" i="21"/>
  <c r="F255" i="21"/>
  <c r="B256" i="21"/>
  <c r="C256" i="21"/>
  <c r="D256" i="21"/>
  <c r="E256" i="21"/>
  <c r="F256" i="21"/>
  <c r="B257" i="21"/>
  <c r="C257" i="21"/>
  <c r="D257" i="21"/>
  <c r="E257" i="21"/>
  <c r="F257" i="21"/>
  <c r="B258" i="21"/>
  <c r="C258" i="21"/>
  <c r="D258" i="21"/>
  <c r="E258" i="21"/>
  <c r="F258" i="21"/>
  <c r="B259" i="21"/>
  <c r="C259" i="21"/>
  <c r="D259" i="21"/>
  <c r="E259" i="21"/>
  <c r="F259" i="21"/>
  <c r="B260" i="21"/>
  <c r="C260" i="21"/>
  <c r="D260" i="21"/>
  <c r="E260" i="21"/>
  <c r="F260" i="21"/>
  <c r="B261" i="21"/>
  <c r="C261" i="21"/>
  <c r="D261" i="21"/>
  <c r="E261" i="21"/>
  <c r="F261" i="21"/>
  <c r="B262" i="21"/>
  <c r="C262" i="21"/>
  <c r="D262" i="21"/>
  <c r="E262" i="21"/>
  <c r="F262" i="21"/>
  <c r="B263" i="21"/>
  <c r="C263" i="21"/>
  <c r="D263" i="21"/>
  <c r="E263" i="21"/>
  <c r="F263" i="21"/>
  <c r="B264" i="21"/>
  <c r="C264" i="21"/>
  <c r="D264" i="21"/>
  <c r="E264" i="21"/>
  <c r="F264" i="21"/>
  <c r="B265" i="21"/>
  <c r="C265" i="21"/>
  <c r="D265" i="21"/>
  <c r="E265" i="21"/>
  <c r="F265" i="21"/>
  <c r="B266" i="21"/>
  <c r="C266" i="21"/>
  <c r="D266" i="21"/>
  <c r="E266" i="21"/>
  <c r="F266" i="21"/>
  <c r="B267" i="21"/>
  <c r="C267" i="21"/>
  <c r="D267" i="21"/>
  <c r="E267" i="21"/>
  <c r="F267" i="21"/>
  <c r="B268" i="21"/>
  <c r="C268" i="21"/>
  <c r="D268" i="21"/>
  <c r="E268" i="21"/>
  <c r="F268" i="21"/>
  <c r="B269" i="21"/>
  <c r="C269" i="21"/>
  <c r="D269" i="21"/>
  <c r="E269" i="21"/>
  <c r="F269" i="21"/>
  <c r="B270" i="21"/>
  <c r="C270" i="21"/>
  <c r="D270" i="21"/>
  <c r="E270" i="21"/>
  <c r="F270" i="21"/>
  <c r="B271" i="21"/>
  <c r="C271" i="21"/>
  <c r="D271" i="21"/>
  <c r="E271" i="21"/>
  <c r="F271" i="21"/>
  <c r="B272" i="21"/>
  <c r="C272" i="21"/>
  <c r="D272" i="21"/>
  <c r="E272" i="21"/>
  <c r="F272" i="21"/>
  <c r="B273" i="21"/>
  <c r="C273" i="21"/>
  <c r="D273" i="21"/>
  <c r="E273" i="21"/>
  <c r="F273" i="21"/>
  <c r="B274" i="21"/>
  <c r="C274" i="21"/>
  <c r="D274" i="21"/>
  <c r="E274" i="21"/>
  <c r="F274" i="21"/>
  <c r="B275" i="21"/>
  <c r="C275" i="21"/>
  <c r="D275" i="21"/>
  <c r="E275" i="21"/>
  <c r="F275" i="21"/>
  <c r="B276" i="21"/>
  <c r="C276" i="21"/>
  <c r="D276" i="21"/>
  <c r="E276" i="21"/>
  <c r="F276" i="21"/>
  <c r="B277" i="21"/>
  <c r="C277" i="21"/>
  <c r="D277" i="21"/>
  <c r="E277" i="21"/>
  <c r="F277" i="21"/>
  <c r="B278" i="21"/>
  <c r="C278" i="21"/>
  <c r="D278" i="21"/>
  <c r="E278" i="21"/>
  <c r="F278" i="21"/>
  <c r="B279" i="21"/>
  <c r="C279" i="21"/>
  <c r="D279" i="21"/>
  <c r="E279" i="21"/>
  <c r="F279" i="21"/>
  <c r="B280" i="21"/>
  <c r="C280" i="21"/>
  <c r="D280" i="21"/>
  <c r="E280" i="21"/>
  <c r="F280" i="21"/>
  <c r="B281" i="21"/>
  <c r="C281" i="21"/>
  <c r="D281" i="21"/>
  <c r="E281" i="21"/>
  <c r="F281" i="21"/>
  <c r="B282" i="21"/>
  <c r="C282" i="21"/>
  <c r="D282" i="21"/>
  <c r="E282" i="21"/>
  <c r="F282" i="21"/>
  <c r="B283" i="21"/>
  <c r="C283" i="21"/>
  <c r="D283" i="21"/>
  <c r="E283" i="21"/>
  <c r="F283" i="21"/>
  <c r="B284" i="21"/>
  <c r="C284" i="21"/>
  <c r="D284" i="21"/>
  <c r="E284" i="21"/>
  <c r="F284" i="21"/>
  <c r="B285" i="21"/>
  <c r="C285" i="21"/>
  <c r="D285" i="21"/>
  <c r="E285" i="21"/>
  <c r="F285" i="21"/>
  <c r="B286" i="21"/>
  <c r="C286" i="21"/>
  <c r="D286" i="21"/>
  <c r="E286" i="21"/>
  <c r="F286" i="21"/>
  <c r="B287" i="21"/>
  <c r="C287" i="21"/>
  <c r="D287" i="21"/>
  <c r="E287" i="21"/>
  <c r="F287" i="21"/>
  <c r="B288" i="21"/>
  <c r="C288" i="21"/>
  <c r="D288" i="21"/>
  <c r="E288" i="21"/>
  <c r="F288" i="21"/>
  <c r="B289" i="21"/>
  <c r="C289" i="21"/>
  <c r="D289" i="21"/>
  <c r="E289" i="21"/>
  <c r="F289" i="21"/>
  <c r="B290" i="21"/>
  <c r="C290" i="21"/>
  <c r="D290" i="21"/>
  <c r="E290" i="21"/>
  <c r="F290" i="21"/>
  <c r="B291" i="21"/>
  <c r="C291" i="21"/>
  <c r="D291" i="21"/>
  <c r="E291" i="21"/>
  <c r="F291" i="21"/>
  <c r="B292" i="21"/>
  <c r="C292" i="21"/>
  <c r="D292" i="21"/>
  <c r="E292" i="21"/>
  <c r="F292" i="21"/>
  <c r="B293" i="21"/>
  <c r="C293" i="21"/>
  <c r="D293" i="21"/>
  <c r="E293" i="21"/>
  <c r="F293" i="21"/>
  <c r="B294" i="21"/>
  <c r="C294" i="21"/>
  <c r="D294" i="21"/>
  <c r="E294" i="21"/>
  <c r="F294" i="21"/>
  <c r="B295" i="21"/>
  <c r="C295" i="21"/>
  <c r="D295" i="21"/>
  <c r="E295" i="21"/>
  <c r="F295" i="21"/>
  <c r="B296" i="21"/>
  <c r="C296" i="21"/>
  <c r="D296" i="21"/>
  <c r="E296" i="21"/>
  <c r="F296" i="21"/>
  <c r="B297" i="21"/>
  <c r="C297" i="21"/>
  <c r="D297" i="21"/>
  <c r="E297" i="21"/>
  <c r="F297" i="21"/>
  <c r="B298" i="21"/>
  <c r="C298" i="21"/>
  <c r="D298" i="21"/>
  <c r="E298" i="21"/>
  <c r="F298" i="21"/>
  <c r="B299" i="21"/>
  <c r="C299" i="21"/>
  <c r="D299" i="21"/>
  <c r="E299" i="21"/>
  <c r="F299" i="21"/>
  <c r="B300" i="21"/>
  <c r="C300" i="21"/>
  <c r="D300" i="21"/>
  <c r="E300" i="21"/>
  <c r="F300" i="21"/>
  <c r="B301" i="21"/>
  <c r="C301" i="21"/>
  <c r="D301" i="21"/>
  <c r="E301" i="21"/>
  <c r="F301" i="21"/>
  <c r="B302" i="21"/>
  <c r="C302" i="21"/>
  <c r="D302" i="21"/>
  <c r="E302" i="21"/>
  <c r="F302" i="21"/>
  <c r="B303" i="21"/>
  <c r="C303" i="21"/>
  <c r="D303" i="21"/>
  <c r="E303" i="21"/>
  <c r="F303" i="21"/>
  <c r="B304" i="21"/>
  <c r="C304" i="21"/>
  <c r="D304" i="21"/>
  <c r="E304" i="21"/>
  <c r="F304" i="21"/>
  <c r="B305" i="21"/>
  <c r="C305" i="21"/>
  <c r="D305" i="21"/>
  <c r="E305" i="21"/>
  <c r="F305" i="21"/>
  <c r="B306" i="21"/>
  <c r="C306" i="21"/>
  <c r="D306" i="21"/>
  <c r="E306" i="21"/>
  <c r="F306" i="21"/>
  <c r="B307" i="21"/>
  <c r="C307" i="21"/>
  <c r="D307" i="21"/>
  <c r="E307" i="21"/>
  <c r="F307" i="21"/>
  <c r="B308" i="21"/>
  <c r="C308" i="21"/>
  <c r="D308" i="21"/>
  <c r="E308" i="21"/>
  <c r="F308" i="21"/>
  <c r="B309" i="21"/>
  <c r="C309" i="21"/>
  <c r="D309" i="21"/>
  <c r="E309" i="21"/>
  <c r="F309" i="21"/>
  <c r="B310" i="21"/>
  <c r="C310" i="21"/>
  <c r="D310" i="21"/>
  <c r="E310" i="21"/>
  <c r="F310" i="21"/>
  <c r="B311" i="21"/>
  <c r="C311" i="21"/>
  <c r="D311" i="21"/>
  <c r="E311" i="21"/>
  <c r="F311" i="21"/>
  <c r="B312" i="21"/>
  <c r="C312" i="21"/>
  <c r="D312" i="21"/>
  <c r="E312" i="21"/>
  <c r="F312" i="21"/>
  <c r="B313" i="21"/>
  <c r="C313" i="21"/>
  <c r="D313" i="21"/>
  <c r="E313" i="21"/>
  <c r="F313" i="21"/>
  <c r="B314" i="21"/>
  <c r="C314" i="21"/>
  <c r="D314" i="21"/>
  <c r="E314" i="21"/>
  <c r="F314" i="21"/>
  <c r="B315" i="21"/>
  <c r="C315" i="21"/>
  <c r="D315" i="21"/>
  <c r="E315" i="21"/>
  <c r="F315" i="21"/>
  <c r="B316" i="21"/>
  <c r="C316" i="21"/>
  <c r="D316" i="21"/>
  <c r="E316" i="21"/>
  <c r="F316" i="21"/>
  <c r="B317" i="21"/>
  <c r="C317" i="21"/>
  <c r="D317" i="21"/>
  <c r="E317" i="21"/>
  <c r="F317" i="21"/>
  <c r="B318" i="21"/>
  <c r="C318" i="21"/>
  <c r="D318" i="21"/>
  <c r="E318" i="21"/>
  <c r="F318" i="21"/>
  <c r="B319" i="21"/>
  <c r="C319" i="21"/>
  <c r="D319" i="21"/>
  <c r="E319" i="21"/>
  <c r="F319" i="21"/>
  <c r="B320" i="21"/>
  <c r="C320" i="21"/>
  <c r="D320" i="21"/>
  <c r="E320" i="21"/>
  <c r="F320" i="21"/>
  <c r="B321" i="21"/>
  <c r="C321" i="21"/>
  <c r="D321" i="21"/>
  <c r="E321" i="21"/>
  <c r="F321" i="21"/>
  <c r="B322" i="21"/>
  <c r="C322" i="21"/>
  <c r="D322" i="21"/>
  <c r="E322" i="21"/>
  <c r="F322" i="21"/>
  <c r="B323" i="21"/>
  <c r="C323" i="21"/>
  <c r="D323" i="21"/>
  <c r="E323" i="21"/>
  <c r="F323" i="21"/>
  <c r="B324" i="21"/>
  <c r="C324" i="21"/>
  <c r="D324" i="21"/>
  <c r="E324" i="21"/>
  <c r="F324" i="21"/>
  <c r="B325" i="21"/>
  <c r="C325" i="21"/>
  <c r="D325" i="21"/>
  <c r="E325" i="21"/>
  <c r="F325" i="21"/>
  <c r="B326" i="21"/>
  <c r="C326" i="21"/>
  <c r="D326" i="21"/>
  <c r="E326" i="21"/>
  <c r="F326" i="21"/>
  <c r="B327" i="21"/>
  <c r="C327" i="21"/>
  <c r="D327" i="21"/>
  <c r="E327" i="21"/>
  <c r="F327" i="21"/>
  <c r="B328" i="21"/>
  <c r="C328" i="21"/>
  <c r="D328" i="21"/>
  <c r="E328" i="21"/>
  <c r="F328" i="21"/>
  <c r="B329" i="21"/>
  <c r="C329" i="21"/>
  <c r="D329" i="21"/>
  <c r="E329" i="21"/>
  <c r="F329" i="21"/>
  <c r="B330" i="21"/>
  <c r="C330" i="21"/>
  <c r="D330" i="21"/>
  <c r="E330" i="21"/>
  <c r="F330" i="21"/>
  <c r="B331" i="21"/>
  <c r="C331" i="21"/>
  <c r="D331" i="21"/>
  <c r="E331" i="21"/>
  <c r="F331" i="21"/>
  <c r="B332" i="21"/>
  <c r="C332" i="21"/>
  <c r="D332" i="21"/>
  <c r="E332" i="21"/>
  <c r="F332" i="21"/>
  <c r="B333" i="21"/>
  <c r="C333" i="21"/>
  <c r="D333" i="21"/>
  <c r="E333" i="21"/>
  <c r="F333" i="21"/>
  <c r="B334" i="21"/>
  <c r="C334" i="21"/>
  <c r="D334" i="21"/>
  <c r="E334" i="21"/>
  <c r="F334" i="21"/>
  <c r="B335" i="21"/>
  <c r="C335" i="21"/>
  <c r="D335" i="21"/>
  <c r="E335" i="21"/>
  <c r="F335" i="21"/>
  <c r="B336" i="21"/>
  <c r="C336" i="21"/>
  <c r="D336" i="21"/>
  <c r="E336" i="21"/>
  <c r="F336" i="21"/>
  <c r="B337" i="21"/>
  <c r="C337" i="21"/>
  <c r="D337" i="21"/>
  <c r="E337" i="21"/>
  <c r="F337" i="21"/>
  <c r="B338" i="21"/>
  <c r="C338" i="21"/>
  <c r="D338" i="21"/>
  <c r="E338" i="21"/>
  <c r="F338" i="21"/>
  <c r="B339" i="21"/>
  <c r="C339" i="21"/>
  <c r="D339" i="21"/>
  <c r="E339" i="21"/>
  <c r="F339" i="21"/>
  <c r="B340" i="21"/>
  <c r="C340" i="21"/>
  <c r="D340" i="21"/>
  <c r="E340" i="21"/>
  <c r="F340" i="21"/>
  <c r="B341" i="21"/>
  <c r="C341" i="21"/>
  <c r="D341" i="21"/>
  <c r="E341" i="21"/>
  <c r="F341" i="21"/>
  <c r="B342" i="21"/>
  <c r="C342" i="21"/>
  <c r="D342" i="21"/>
  <c r="E342" i="21"/>
  <c r="F342" i="21"/>
  <c r="B343" i="21"/>
  <c r="C343" i="21"/>
  <c r="D343" i="21"/>
  <c r="E343" i="21"/>
  <c r="F343" i="21"/>
  <c r="B344" i="21"/>
  <c r="C344" i="21"/>
  <c r="D344" i="21"/>
  <c r="E344" i="21"/>
  <c r="F344" i="21"/>
  <c r="B345" i="21"/>
  <c r="C345" i="21"/>
  <c r="D345" i="21"/>
  <c r="E345" i="21"/>
  <c r="F345" i="21"/>
  <c r="B346" i="21"/>
  <c r="C346" i="21"/>
  <c r="D346" i="21"/>
  <c r="E346" i="21"/>
  <c r="F346" i="21"/>
  <c r="B347" i="21"/>
  <c r="C347" i="21"/>
  <c r="D347" i="21"/>
  <c r="E347" i="21"/>
  <c r="F347" i="21"/>
  <c r="B348" i="21"/>
  <c r="C348" i="21"/>
  <c r="D348" i="21"/>
  <c r="E348" i="21"/>
  <c r="F348" i="21"/>
  <c r="B349" i="21"/>
  <c r="C349" i="21"/>
  <c r="D349" i="21"/>
  <c r="E349" i="21"/>
  <c r="F349" i="21"/>
  <c r="B350" i="21"/>
  <c r="C350" i="21"/>
  <c r="D350" i="21"/>
  <c r="E350" i="21"/>
  <c r="F350" i="21"/>
  <c r="B351" i="21"/>
  <c r="C351" i="21"/>
  <c r="D351" i="21"/>
  <c r="E351" i="21"/>
  <c r="F351" i="21"/>
  <c r="B352" i="21"/>
  <c r="C352" i="21"/>
  <c r="D352" i="21"/>
  <c r="E352" i="21"/>
  <c r="F352" i="21"/>
  <c r="B353" i="21"/>
  <c r="C353" i="21"/>
  <c r="D353" i="21"/>
  <c r="E353" i="21"/>
  <c r="F353" i="21"/>
  <c r="B354" i="21"/>
  <c r="C354" i="21"/>
  <c r="D354" i="21"/>
  <c r="E354" i="21"/>
  <c r="F354" i="21"/>
  <c r="B355" i="21"/>
  <c r="C355" i="21"/>
  <c r="D355" i="21"/>
  <c r="E355" i="21"/>
  <c r="F355" i="21"/>
  <c r="B356" i="21"/>
  <c r="C356" i="21"/>
  <c r="D356" i="21"/>
  <c r="E356" i="21"/>
  <c r="F356" i="21"/>
  <c r="B357" i="21"/>
  <c r="C357" i="21"/>
  <c r="D357" i="21"/>
  <c r="E357" i="21"/>
  <c r="F357" i="21"/>
  <c r="B358" i="21"/>
  <c r="C358" i="21"/>
  <c r="D358" i="21"/>
  <c r="E358" i="21"/>
  <c r="F358" i="21"/>
  <c r="B359" i="21"/>
  <c r="C359" i="21"/>
  <c r="D359" i="21"/>
  <c r="E359" i="21"/>
  <c r="F359" i="21"/>
  <c r="B360" i="21"/>
  <c r="C360" i="21"/>
  <c r="D360" i="21"/>
  <c r="E360" i="21"/>
  <c r="F360" i="21"/>
  <c r="B361" i="21"/>
  <c r="C361" i="21"/>
  <c r="D361" i="21"/>
  <c r="E361" i="21"/>
  <c r="F361" i="21"/>
</calcChain>
</file>

<file path=xl/comments1.xml><?xml version="1.0" encoding="utf-8"?>
<comments xmlns="http://schemas.openxmlformats.org/spreadsheetml/2006/main">
  <authors>
    <author xml:space="preserve"> </author>
  </authors>
  <commentList>
    <comment ref="C9" authorId="0" shapeId="0">
      <text>
        <r>
          <rPr>
            <b/>
            <sz val="10"/>
            <color indexed="81"/>
            <rFont val="Tahoma"/>
            <family val="2"/>
          </rPr>
          <t>=C4</t>
        </r>
      </text>
    </comment>
    <comment ref="D9" authorId="0" shapeId="0">
      <text>
        <r>
          <rPr>
            <b/>
            <sz val="10"/>
            <color indexed="81"/>
            <rFont val="Tahoma"/>
            <family val="2"/>
          </rPr>
          <t>=B8*$C$5</t>
        </r>
      </text>
    </comment>
    <comment ref="E9" authorId="0" shapeId="0">
      <text>
        <r>
          <rPr>
            <b/>
            <sz val="10"/>
            <color indexed="81"/>
            <rFont val="Tahoma"/>
            <family val="2"/>
          </rPr>
          <t>=B8 + C8*$C$3</t>
        </r>
      </text>
    </comment>
    <comment ref="B10" authorId="0" shapeId="0">
      <text>
        <r>
          <rPr>
            <b/>
            <sz val="10"/>
            <color indexed="81"/>
            <rFont val="Tahoma"/>
            <family val="2"/>
          </rPr>
          <t>=A8+$C$3</t>
        </r>
      </text>
    </comment>
    <comment ref="C10" authorId="0" shapeId="0">
      <text>
        <r>
          <rPr>
            <b/>
            <sz val="10"/>
            <color indexed="81"/>
            <rFont val="Tahoma"/>
            <family val="2"/>
          </rPr>
          <t>=D8</t>
        </r>
      </text>
    </comment>
  </commentList>
</comments>
</file>

<file path=xl/comments2.xml><?xml version="1.0" encoding="utf-8"?>
<comments xmlns="http://schemas.openxmlformats.org/spreadsheetml/2006/main">
  <authors>
    <author xml:space="preserve"> </author>
  </authors>
  <commentList>
    <comment ref="D12" authorId="0" shapeId="0">
      <text>
        <r>
          <rPr>
            <b/>
            <sz val="10"/>
            <color indexed="81"/>
            <rFont val="Tahoma"/>
            <family val="2"/>
          </rPr>
          <t>=$C$3*($C$1-C11)*C11</t>
        </r>
      </text>
    </comment>
    <comment ref="E12" authorId="0" shapeId="0">
      <text>
        <r>
          <rPr>
            <b/>
            <sz val="10"/>
            <color indexed="81"/>
            <rFont val="Tahoma"/>
            <family val="2"/>
          </rPr>
          <t>=$C$3*($C$1-($C11+0,5*$C$8*D11))*($C11+0,5*$C$8*D11)</t>
        </r>
      </text>
    </comment>
    <comment ref="F12" authorId="0" shapeId="0">
      <text>
        <r>
          <rPr>
            <b/>
            <sz val="10"/>
            <color indexed="81"/>
            <rFont val="Tahoma"/>
            <family val="2"/>
          </rPr>
          <t>=$C$3*($C$1-($C11+0,5*$C$8*E11))*($C11+0,5*$C$8*E11)</t>
        </r>
      </text>
    </comment>
    <comment ref="G12" authorId="0" shapeId="0">
      <text>
        <r>
          <rPr>
            <b/>
            <sz val="10"/>
            <color indexed="81"/>
            <rFont val="Tahoma"/>
            <family val="2"/>
          </rPr>
          <t>=$C$3*($C$1-($C11+$C$8*F11))*($C11+$C$8*F11)</t>
        </r>
      </text>
    </comment>
    <comment ref="H12" authorId="0" shapeId="0">
      <text>
        <r>
          <rPr>
            <b/>
            <sz val="10"/>
            <color indexed="81"/>
            <rFont val="Tahoma"/>
            <family val="2"/>
          </rPr>
          <t>=C11+$C$8*(D11+2*E11+2*F11+G11)/6</t>
        </r>
      </text>
    </comment>
  </commentList>
</comments>
</file>

<file path=xl/comments3.xml><?xml version="1.0" encoding="utf-8"?>
<comments xmlns="http://schemas.openxmlformats.org/spreadsheetml/2006/main">
  <authors>
    <author xml:space="preserve"> </author>
  </authors>
  <commentList>
    <comment ref="F12" authorId="0" shapeId="0">
      <text>
        <r>
          <rPr>
            <b/>
            <sz val="10"/>
            <color indexed="81"/>
            <rFont val="Tahoma"/>
            <family val="2"/>
          </rPr>
          <t>=SE(E(A12&gt;=$H$6;A12&lt;$I$6);0,5;SE(E(A12&gt;=$H$7;A12&lt;=$I$7);1-A12/8;0))</t>
        </r>
      </text>
    </comment>
    <comment ref="B13" authorId="0" shapeId="0">
      <text>
        <r>
          <rPr>
            <b/>
            <sz val="10"/>
            <color indexed="81"/>
            <rFont val="Tahoma"/>
            <family val="2"/>
          </rPr>
          <t>=SE($B$9="n";B12;B12+$E$3/2*(C12+C13))</t>
        </r>
      </text>
    </comment>
    <comment ref="D13" authorId="0" shapeId="0">
      <text>
        <r>
          <rPr>
            <b/>
            <sz val="10"/>
            <color indexed="81"/>
            <rFont val="Tahoma"/>
            <family val="2"/>
          </rPr>
          <t>=SE($B$9="n";D12;D12+$E$3/2*(E12+E13))</t>
        </r>
      </text>
    </comment>
  </commentList>
</comments>
</file>

<file path=xl/comments4.xml><?xml version="1.0" encoding="utf-8"?>
<comments xmlns="http://schemas.openxmlformats.org/spreadsheetml/2006/main">
  <authors>
    <author xml:space="preserve"> </author>
  </authors>
  <commentList>
    <comment ref="F4" authorId="0" shapeId="0">
      <text>
        <r>
          <rPr>
            <b/>
            <sz val="10"/>
            <color indexed="81"/>
            <rFont val="Tahoma"/>
            <family val="2"/>
          </rPr>
          <t>1o) =TRANSPOR(B4:D4)</t>
        </r>
      </text>
    </comment>
    <comment ref="D6" authorId="0" shapeId="0">
      <text>
        <r>
          <rPr>
            <b/>
            <sz val="10"/>
            <color indexed="81"/>
            <rFont val="Tahoma"/>
            <family val="2"/>
          </rPr>
          <t>3o) =TRANSPOR(B4:D4+C13*F9:F11)</t>
        </r>
      </text>
    </comment>
    <comment ref="F9" authorId="0" shapeId="0">
      <text>
        <r>
          <rPr>
            <b/>
            <sz val="10"/>
            <color indexed="81"/>
            <rFont val="Tahoma"/>
            <family val="2"/>
          </rPr>
          <t>2o) =MATRIZ.MULT(B9:D11;F4:F6)</t>
        </r>
      </text>
    </comment>
  </commentList>
</comments>
</file>

<file path=xl/comments5.xml><?xml version="1.0" encoding="utf-8"?>
<comments xmlns="http://schemas.openxmlformats.org/spreadsheetml/2006/main">
  <authors>
    <author xml:space="preserve"> </author>
  </authors>
  <commentList>
    <comment ref="G10" authorId="0" shapeId="0">
      <text>
        <r>
          <rPr>
            <b/>
            <sz val="10"/>
            <color indexed="81"/>
            <rFont val="Tahoma"/>
            <family val="2"/>
          </rPr>
          <t>=TRANSPOR(MATRIZ.MULT($F$4:$H$6;TRANSPOR(B10:D10)))</t>
        </r>
      </text>
    </comment>
  </commentList>
</comments>
</file>

<file path=xl/comments6.xml><?xml version="1.0" encoding="utf-8"?>
<comments xmlns="http://schemas.openxmlformats.org/spreadsheetml/2006/main">
  <authors>
    <author xml:space="preserve"> </author>
  </authors>
  <commentList>
    <comment ref="J10" authorId="0" shapeId="0">
      <text>
        <r>
          <rPr>
            <b/>
            <sz val="10"/>
            <color indexed="81"/>
            <rFont val="Tahoma"/>
            <family val="2"/>
          </rPr>
          <t>=TRANSPOR(MATRIZ.MULT($F$4:$H$6;TRANSPOR(B10:D10+$B$8/2*E10:G10)))</t>
        </r>
      </text>
    </comment>
  </commentList>
</comments>
</file>

<file path=xl/comments7.xml><?xml version="1.0" encoding="utf-8"?>
<comments xmlns="http://schemas.openxmlformats.org/spreadsheetml/2006/main">
  <authors>
    <author xml:space="preserve"> </author>
  </authors>
  <commentList>
    <comment ref="M10" authorId="0" shapeId="0">
      <text>
        <r>
          <rPr>
            <b/>
            <sz val="10"/>
            <color indexed="81"/>
            <rFont val="Tahoma"/>
            <family val="2"/>
          </rPr>
          <t>=TRANSPOR(MATRIZ.MULT($F$4:$H$6;TRANSPOR(B10:D10+$B$8/2*H10:J10)))</t>
        </r>
      </text>
    </comment>
  </commentList>
</comments>
</file>

<file path=xl/comments8.xml><?xml version="1.0" encoding="utf-8"?>
<comments xmlns="http://schemas.openxmlformats.org/spreadsheetml/2006/main">
  <authors>
    <author xml:space="preserve"> </author>
  </authors>
  <commentList>
    <comment ref="P10" authorId="0" shapeId="0">
      <text>
        <r>
          <rPr>
            <b/>
            <sz val="10"/>
            <color indexed="81"/>
            <rFont val="Tahoma"/>
            <family val="2"/>
          </rPr>
          <t>=TRANSPOR(MATRIZ.MULT($F$4:$H$6;TRANSPOR(B10:D10+$B$8*K10:M10)))</t>
        </r>
      </text>
    </comment>
  </commentList>
</comments>
</file>

<file path=xl/comments9.xml><?xml version="1.0" encoding="utf-8"?>
<comments xmlns="http://schemas.openxmlformats.org/spreadsheetml/2006/main">
  <authors>
    <author xml:space="preserve"> </author>
  </authors>
  <commentList>
    <comment ref="D11" authorId="0" shapeId="0">
      <text>
        <r>
          <rPr>
            <b/>
            <sz val="10"/>
            <color indexed="81"/>
            <rFont val="Tahoma"/>
            <family val="2"/>
          </rPr>
          <t>=B10:D10+$B$8/6*(E10:G10+2*H10:J10+2*K10:M10+N10:P10)</t>
        </r>
      </text>
    </comment>
  </commentList>
</comments>
</file>

<file path=xl/comments10.xml><?xml version="1.0" encoding="utf-8"?>
<comments xmlns="http://schemas.openxmlformats.org/spreadsheetml/2006/main">
  <authors>
    <author xml:space="preserve"> </author>
  </authors>
  <commentList>
    <comment ref="C10" authorId="0" shapeId="0">
      <text>
        <r>
          <rPr>
            <b/>
            <sz val="10"/>
            <color indexed="81"/>
            <rFont val="Tahoma"/>
            <family val="2"/>
          </rPr>
          <t>=F_/V_-Q_/V_*B10-k_*B10^2</t>
        </r>
      </text>
    </comment>
    <comment ref="G10" authorId="0" shapeId="0">
      <text>
        <r>
          <rPr>
            <b/>
            <sz val="10"/>
            <color indexed="81"/>
            <rFont val="Tahoma"/>
            <family val="2"/>
          </rPr>
          <t>=F_/V_-Q_/V_*F9-k_*F9^2</t>
        </r>
      </text>
    </comment>
    <comment ref="B11" authorId="0" shapeId="0">
      <text>
        <r>
          <rPr>
            <b/>
            <sz val="10"/>
            <color indexed="81"/>
            <rFont val="Tahoma"/>
            <family val="2"/>
          </rPr>
          <t>=SE($B$6="n";$B$8;$A$3/2*(C11+C10)+B10)</t>
        </r>
      </text>
    </comment>
  </commentList>
</comments>
</file>

<file path=xl/sharedStrings.xml><?xml version="1.0" encoding="utf-8"?>
<sst xmlns="http://schemas.openxmlformats.org/spreadsheetml/2006/main" count="541" uniqueCount="309">
  <si>
    <t>P'(t) =</t>
  </si>
  <si>
    <t>.P(t)</t>
  </si>
  <si>
    <t>h=</t>
  </si>
  <si>
    <t>P(0) =</t>
  </si>
  <si>
    <t>t</t>
  </si>
  <si>
    <t>P(t)</t>
  </si>
  <si>
    <t>P'(t)</t>
  </si>
  <si>
    <t>P(t+h)</t>
  </si>
  <si>
    <t>A9:D9 copiadas para A10:D208</t>
  </si>
  <si>
    <t>Crescimento Populacional</t>
  </si>
  <si>
    <t>k=</t>
  </si>
  <si>
    <t>a=</t>
  </si>
  <si>
    <t>M=</t>
  </si>
  <si>
    <t>h =</t>
  </si>
  <si>
    <r>
      <t>y</t>
    </r>
    <r>
      <rPr>
        <sz val="8"/>
        <color indexed="8"/>
        <rFont val="Calibri"/>
        <family val="2"/>
      </rPr>
      <t>n+1</t>
    </r>
    <r>
      <rPr>
        <sz val="11"/>
        <color theme="1"/>
        <rFont val="Calibri"/>
        <family val="2"/>
        <scheme val="minor"/>
      </rPr>
      <t>=f(t+1)</t>
    </r>
  </si>
  <si>
    <t>k4</t>
  </si>
  <si>
    <t>k3</t>
  </si>
  <si>
    <t>k2</t>
  </si>
  <si>
    <t>k1</t>
  </si>
  <si>
    <t>y=f(t) RK4</t>
  </si>
  <si>
    <t>y=f(t) (exata)</t>
  </si>
  <si>
    <t>Eq.Difer.</t>
  </si>
  <si>
    <t>a(M-y)y</t>
  </si>
  <si>
    <t>y'=f(t,y)=</t>
  </si>
  <si>
    <r>
      <t>y</t>
    </r>
    <r>
      <rPr>
        <sz val="8"/>
        <color indexed="8"/>
        <rFont val="Calibri"/>
        <family val="2"/>
      </rPr>
      <t>n+1</t>
    </r>
    <r>
      <rPr>
        <sz val="11"/>
        <color theme="1"/>
        <rFont val="Calibri"/>
        <family val="2"/>
        <scheme val="minor"/>
      </rPr>
      <t>=y</t>
    </r>
    <r>
      <rPr>
        <sz val="8"/>
        <color indexed="8"/>
        <rFont val="Calibri"/>
        <family val="2"/>
      </rPr>
      <t>n</t>
    </r>
    <r>
      <rPr>
        <sz val="11"/>
        <color theme="1"/>
        <rFont val="Calibri"/>
        <family val="2"/>
        <scheme val="minor"/>
      </rPr>
      <t>+h(k</t>
    </r>
    <r>
      <rPr>
        <sz val="8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+2*k</t>
    </r>
    <r>
      <rPr>
        <sz val="8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+2*k</t>
    </r>
    <r>
      <rPr>
        <sz val="8"/>
        <color indexed="8"/>
        <rFont val="Calibri"/>
        <family val="2"/>
      </rPr>
      <t>3</t>
    </r>
    <r>
      <rPr>
        <sz val="11"/>
        <color theme="1"/>
        <rFont val="Calibri"/>
        <family val="2"/>
        <scheme val="minor"/>
      </rPr>
      <t>+k</t>
    </r>
    <r>
      <rPr>
        <sz val="8"/>
        <color indexed="8"/>
        <rFont val="Calibri"/>
        <family val="2"/>
      </rPr>
      <t>4</t>
    </r>
    <r>
      <rPr>
        <sz val="11"/>
        <color theme="1"/>
        <rFont val="Calibri"/>
        <family val="2"/>
        <scheme val="minor"/>
      </rPr>
      <t>)/6</t>
    </r>
  </si>
  <si>
    <r>
      <t>k</t>
    </r>
    <r>
      <rPr>
        <sz val="8"/>
        <color indexed="8"/>
        <rFont val="Calibri"/>
        <family val="2"/>
      </rPr>
      <t>4</t>
    </r>
    <r>
      <rPr>
        <sz val="11"/>
        <color theme="1"/>
        <rFont val="Calibri"/>
        <family val="2"/>
        <scheme val="minor"/>
      </rPr>
      <t>=f(t+h;y+hk</t>
    </r>
    <r>
      <rPr>
        <sz val="8"/>
        <color indexed="8"/>
        <rFont val="Calibri"/>
        <family val="2"/>
      </rPr>
      <t>3</t>
    </r>
    <r>
      <rPr>
        <sz val="11"/>
        <color theme="1"/>
        <rFont val="Calibri"/>
        <family val="2"/>
        <scheme val="minor"/>
      </rPr>
      <t>)</t>
    </r>
  </si>
  <si>
    <t>k = (M-yo)/yo</t>
  </si>
  <si>
    <r>
      <t>k</t>
    </r>
    <r>
      <rPr>
        <sz val="8"/>
        <color indexed="8"/>
        <rFont val="Calibri"/>
        <family val="2"/>
      </rPr>
      <t>3</t>
    </r>
    <r>
      <rPr>
        <sz val="11"/>
        <color theme="1"/>
        <rFont val="Calibri"/>
        <family val="2"/>
        <scheme val="minor"/>
      </rPr>
      <t>=f(t+1/2h;y+0.5hk</t>
    </r>
    <r>
      <rPr>
        <sz val="8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</si>
  <si>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k</t>
    </r>
    <r>
      <rPr>
        <sz val="8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=f(t+1/2h;y+0.5hk</t>
    </r>
    <r>
      <rPr>
        <sz val="8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</t>
    </r>
  </si>
  <si>
    <t>f(0)=y0=</t>
  </si>
  <si>
    <t>k1=f(t,y)</t>
  </si>
  <si>
    <t>Logística - Runge-Kutta 4a Ordem x Exata</t>
  </si>
  <si>
    <t>y</t>
  </si>
  <si>
    <t>y(0)</t>
  </si>
  <si>
    <t>y(0)=</t>
  </si>
  <si>
    <t>h(fam.)</t>
  </si>
  <si>
    <t>h(rk4)</t>
  </si>
  <si>
    <t>y' = y-x^2*y^2</t>
  </si>
  <si>
    <t>y(x) = 1/[ x^2 -2*x + 2 + (1/y0 -2)*exp(-x) ]</t>
  </si>
  <si>
    <t>RK4 1</t>
  </si>
  <si>
    <t>Exata 1</t>
  </si>
  <si>
    <t>RK4 2</t>
  </si>
  <si>
    <t>Exata 2</t>
  </si>
  <si>
    <t>RK4 3</t>
  </si>
  <si>
    <t>RK4 4</t>
  </si>
  <si>
    <t>RK4 5</t>
  </si>
  <si>
    <t>RK4 6</t>
  </si>
  <si>
    <t>RK4 7</t>
  </si>
  <si>
    <t>RK4 8</t>
  </si>
  <si>
    <t>RK4 9</t>
  </si>
  <si>
    <t>RK4 10</t>
  </si>
  <si>
    <t>Exata 3</t>
  </si>
  <si>
    <t>Exata 4</t>
  </si>
  <si>
    <t>Exata 5</t>
  </si>
  <si>
    <t>Exata 6</t>
  </si>
  <si>
    <t>Exata 7</t>
  </si>
  <si>
    <t>Exata 8</t>
  </si>
  <si>
    <t>Exata 9</t>
  </si>
  <si>
    <t>Exata 10</t>
  </si>
  <si>
    <t>&lt;-Equação Diferencial</t>
  </si>
  <si>
    <t>&lt;-Solução Exata</t>
  </si>
  <si>
    <t>Exata</t>
  </si>
  <si>
    <t>k3=f(t+h/2;y+h/2.k2)</t>
  </si>
  <si>
    <t>k1=f´(t)=f(t,y)</t>
  </si>
  <si>
    <t>y=f(t)[Runge-Kutta]</t>
  </si>
  <si>
    <t>y´=f´(t)</t>
  </si>
  <si>
    <t>y=f(t)[Euler]</t>
  </si>
  <si>
    <t>k4=f(t+h;y+h.k3)</t>
  </si>
  <si>
    <t>k2=f(t+h/2;y+h/2.k1)</t>
  </si>
  <si>
    <t>Runge-Kutta</t>
  </si>
  <si>
    <t>Euler</t>
  </si>
  <si>
    <t>y=1.exp(0,1.t)</t>
  </si>
  <si>
    <t>y´=f´(t)=f(t,y)=0,1.y</t>
  </si>
  <si>
    <t>.y</t>
  </si>
  <si>
    <t>y´=</t>
  </si>
  <si>
    <t>z</t>
  </si>
  <si>
    <t>h</t>
  </si>
  <si>
    <t>Sistema de equações diferenciais escrito diretamente no VBA</t>
  </si>
  <si>
    <t>SEDOL via Runge Kutta 4a Ordem Implementado em VBA</t>
  </si>
  <si>
    <t>z'</t>
  </si>
  <si>
    <t>theta'</t>
  </si>
  <si>
    <t>theta</t>
  </si>
  <si>
    <t>Z</t>
  </si>
  <si>
    <t>O'' (rad/s2)</t>
  </si>
  <si>
    <t>O'(rad/s)</t>
  </si>
  <si>
    <t>O(num.rad)</t>
  </si>
  <si>
    <t>O(an.rad)</t>
  </si>
  <si>
    <t>Dif.Finitas</t>
  </si>
  <si>
    <t>RK4</t>
  </si>
  <si>
    <t>Analítico</t>
  </si>
  <si>
    <t>z(0)=</t>
  </si>
  <si>
    <t>z' = -g/l*sin(theta)</t>
  </si>
  <si>
    <t>Z'(t) = f(t,O) = -g/l*sin(O)</t>
  </si>
  <si>
    <t>theta(0)=</t>
  </si>
  <si>
    <t>theta' = z</t>
  </si>
  <si>
    <t>O'(t) = g(t,O) = Z(t)</t>
  </si>
  <si>
    <t>O''(t) = -g/l*sin(O)</t>
  </si>
  <si>
    <t>s</t>
  </si>
  <si>
    <t>Inicia ?</t>
  </si>
  <si>
    <t>rad/s</t>
  </si>
  <si>
    <t>m</t>
  </si>
  <si>
    <t>l=</t>
  </si>
  <si>
    <t>graus</t>
  </si>
  <si>
    <t>m/s2</t>
  </si>
  <si>
    <t>g=</t>
  </si>
  <si>
    <t>O(num.gr.)</t>
  </si>
  <si>
    <t>O(an.gr.)</t>
  </si>
  <si>
    <t>Método Numérico</t>
  </si>
  <si>
    <t>Pêndulo Não-Linear - Comparação Euler x Solução Analítica</t>
  </si>
  <si>
    <t>O(analít.)</t>
  </si>
  <si>
    <t>l4</t>
  </si>
  <si>
    <t>l3</t>
  </si>
  <si>
    <t>l2</t>
  </si>
  <si>
    <t>l1</t>
  </si>
  <si>
    <t>O(rk4.rad)</t>
  </si>
  <si>
    <t>O(rk4.gr.)</t>
  </si>
  <si>
    <t>Pêndulo Não-Linear - Comparação RK4 x Solução Analítica</t>
  </si>
  <si>
    <t>m/s</t>
  </si>
  <si>
    <t>Resolução por Dif.Finitas</t>
  </si>
  <si>
    <t>theta(gr.)</t>
  </si>
  <si>
    <t>Dados para o gráfico comparativo (parâmetros para as planilhas de cálculo)</t>
  </si>
  <si>
    <t xml:space="preserve">  --&gt; y(t+h) = y(t) + h/2*[ y'(t+h) + y'(t) ]</t>
  </si>
  <si>
    <t>[ y(t+h) - y(t) ]/h = [ y'(t+h) + y'(t) ]/2</t>
  </si>
  <si>
    <t>Método das diferenças finitas :</t>
  </si>
  <si>
    <t>F(t)</t>
  </si>
  <si>
    <t>x'</t>
  </si>
  <si>
    <t>x</t>
  </si>
  <si>
    <t>Inicia?</t>
  </si>
  <si>
    <t>t &gt; 8</t>
  </si>
  <si>
    <t>4 &lt;= t &lt;= 8</t>
  </si>
  <si>
    <t>1-t/8</t>
  </si>
  <si>
    <t>F(t) =</t>
  </si>
  <si>
    <t>0 &lt;= t &lt; 4</t>
  </si>
  <si>
    <r>
      <rPr>
        <b/>
        <sz val="11"/>
        <color indexed="8"/>
        <rFont val="Calibri"/>
        <family val="2"/>
      </rPr>
      <t>x</t>
    </r>
    <r>
      <rPr>
        <sz val="11"/>
        <color theme="1"/>
        <rFont val="Calibri"/>
        <family val="2"/>
        <scheme val="minor"/>
      </rPr>
      <t xml:space="preserve">' = </t>
    </r>
    <r>
      <rPr>
        <b/>
        <sz val="11"/>
        <color indexed="8"/>
        <rFont val="Calibri"/>
        <family val="2"/>
      </rPr>
      <t>z</t>
    </r>
  </si>
  <si>
    <t>t(fim)</t>
  </si>
  <si>
    <t>t(inicial)</t>
  </si>
  <si>
    <r>
      <rPr>
        <b/>
        <sz val="11"/>
        <color indexed="8"/>
        <rFont val="Calibri"/>
        <family val="2"/>
      </rPr>
      <t>z</t>
    </r>
    <r>
      <rPr>
        <sz val="11"/>
        <color theme="1"/>
        <rFont val="Calibri"/>
        <family val="2"/>
        <scheme val="minor"/>
      </rPr>
      <t>' = [F(t) - u.</t>
    </r>
    <r>
      <rPr>
        <b/>
        <sz val="11"/>
        <color indexed="8"/>
        <rFont val="Calibri"/>
        <family val="2"/>
      </rPr>
      <t>z</t>
    </r>
    <r>
      <rPr>
        <sz val="11"/>
        <color theme="1"/>
        <rFont val="Calibri"/>
        <family val="2"/>
        <scheme val="minor"/>
      </rPr>
      <t>]/m</t>
    </r>
  </si>
  <si>
    <t>x'' = [F(t) - u.x']/m</t>
  </si>
  <si>
    <t>x''m = F(t) - u.x'</t>
  </si>
  <si>
    <t>u</t>
  </si>
  <si>
    <t>mx'' + u.x' = F(x)</t>
  </si>
  <si>
    <t>Equação :</t>
  </si>
  <si>
    <t>Equação : mx'' + u.x' = F(x) resolvida pelo método das diferenças finitas</t>
  </si>
  <si>
    <t>yeul'</t>
  </si>
  <si>
    <t>xeul'</t>
  </si>
  <si>
    <t>yeul</t>
  </si>
  <si>
    <t>xeul</t>
  </si>
  <si>
    <t>y' = -c*y + d*x*y</t>
  </si>
  <si>
    <t>d</t>
  </si>
  <si>
    <t>c</t>
  </si>
  <si>
    <t>b</t>
  </si>
  <si>
    <t>a</t>
  </si>
  <si>
    <t>x' = a*x - b*x*y</t>
  </si>
  <si>
    <t>Modelo Predador Presa - Resolução via ODE_RK4 e método de Euler</t>
  </si>
  <si>
    <t>X'(t)</t>
  </si>
  <si>
    <t>A</t>
  </si>
  <si>
    <t>X(t+h)</t>
  </si>
  <si>
    <t>X(t)</t>
  </si>
  <si>
    <t>Cálculo Matricial de X(t+h)</t>
  </si>
  <si>
    <t>m1</t>
  </si>
  <si>
    <t>x3</t>
  </si>
  <si>
    <t>x2</t>
  </si>
  <si>
    <t>x1</t>
  </si>
  <si>
    <t>x1(t+h) = x1(t) + 1/6.(k1 + 2.k2 + 2.k3 + k4)</t>
  </si>
  <si>
    <t>k4 = f(t+h , x1+k3.h , x2+l3.h , x3+m3.h)</t>
  </si>
  <si>
    <t>k3 = f(t+h/2 , x1+k2.h/2 , x2+l2.h/2 , x3+m2.h/2 )</t>
  </si>
  <si>
    <t>k2 = f(t+h/2 , x1+k1.h/2 , x2+l1.h/2 , x3+m1.h/2 )</t>
  </si>
  <si>
    <t>Matriz A de Coefic.de X'=A.X</t>
  </si>
  <si>
    <t>k1 = f(t,x1,x2,x3)</t>
  </si>
  <si>
    <t>Runge-Kutta de 3 variáveis - Cálculo Matricial</t>
  </si>
  <si>
    <t>m2</t>
  </si>
  <si>
    <t>m3</t>
  </si>
  <si>
    <t>m4</t>
  </si>
  <si>
    <t>xr3</t>
  </si>
  <si>
    <t>xr2</t>
  </si>
  <si>
    <t>segundos</t>
  </si>
  <si>
    <t>Mostrar até :</t>
  </si>
  <si>
    <t>Consumo de Alimento</t>
  </si>
  <si>
    <t>Geração de Alimento</t>
  </si>
  <si>
    <t>Alimento Presas</t>
  </si>
  <si>
    <t>Mortes</t>
  </si>
  <si>
    <t>Pop.Predadores</t>
  </si>
  <si>
    <t>Tabela 1</t>
  </si>
  <si>
    <t>Densid.</t>
  </si>
  <si>
    <t>Nasc.</t>
  </si>
  <si>
    <t>Tabela 2</t>
  </si>
  <si>
    <t>Alim/Presa</t>
  </si>
  <si>
    <t>Pop.Presas</t>
  </si>
  <si>
    <t>Ano da elimin.dos pred.:</t>
  </si>
  <si>
    <t>tons</t>
  </si>
  <si>
    <t>Alimento das presas inicial:</t>
  </si>
  <si>
    <t>pumas</t>
  </si>
  <si>
    <t>Pop.de Predadores Inicial:</t>
  </si>
  <si>
    <t>hectares</t>
  </si>
  <si>
    <t>Area disponível:</t>
  </si>
  <si>
    <t>/ano</t>
  </si>
  <si>
    <t>Taxa de Cresc.das Presas:</t>
  </si>
  <si>
    <t xml:space="preserve"> </t>
  </si>
  <si>
    <t>Fator da Taxa de Crescimento</t>
  </si>
  <si>
    <t>alim/alce</t>
  </si>
  <si>
    <t>mortes/puma/ano</t>
  </si>
  <si>
    <t>alces/hectare</t>
  </si>
  <si>
    <t>alces</t>
  </si>
  <si>
    <t>Pop.Presas Inicial:</t>
  </si>
  <si>
    <t>Modeling the Ecology of a Natural Reserve - Com Interpolação Piecewise</t>
  </si>
  <si>
    <t>X3</t>
  </si>
  <si>
    <t>X2</t>
  </si>
  <si>
    <t>X1</t>
  </si>
  <si>
    <t>n</t>
  </si>
  <si>
    <t>lg(n)/lg(2)</t>
  </si>
  <si>
    <t>X'</t>
  </si>
  <si>
    <t>X</t>
  </si>
  <si>
    <t>Passar para a tabela transpondo ( como vetores linha )</t>
  </si>
  <si>
    <t>Definir como vetores coluna</t>
  </si>
  <si>
    <t xml:space="preserve">Básico : </t>
  </si>
  <si>
    <t>hertz</t>
  </si>
  <si>
    <t>f =</t>
  </si>
  <si>
    <t>Isto indica que a frequência de oscilação do sistema é :</t>
  </si>
  <si>
    <t>O espectro é bem definido e concentrado em uma frequência</t>
  </si>
  <si>
    <t>w</t>
  </si>
  <si>
    <t>|F(w)|</t>
  </si>
  <si>
    <t>im(F(w))</t>
  </si>
  <si>
    <t>re(F(w))</t>
  </si>
  <si>
    <t>X1(imag)</t>
  </si>
  <si>
    <t>X1(real)</t>
  </si>
  <si>
    <t>Dif%=</t>
  </si>
  <si>
    <t>f=</t>
  </si>
  <si>
    <t>Pela FFT =</t>
  </si>
  <si>
    <t>f = 1/T -&gt;</t>
  </si>
  <si>
    <t>O período T será o tempo entre dois picos</t>
  </si>
  <si>
    <t>Esta planilha permite também estimar a frequência f</t>
  </si>
  <si>
    <t>S.erro^2=</t>
  </si>
  <si>
    <t>A=</t>
  </si>
  <si>
    <t>X1max.calc. = A.e^(-k.t)</t>
  </si>
  <si>
    <t>X1calc</t>
  </si>
  <si>
    <t>X1max</t>
  </si>
  <si>
    <t>no?</t>
  </si>
  <si>
    <t>X1'(real)</t>
  </si>
  <si>
    <t>Picos positivos</t>
  </si>
  <si>
    <t>Ocor.no?</t>
  </si>
  <si>
    <t>p=</t>
  </si>
  <si>
    <t>w=</t>
  </si>
  <si>
    <t>S.e^2=</t>
  </si>
  <si>
    <t>X1 = A.exp(-k.t).[cos(wt+p)]</t>
  </si>
  <si>
    <t>X1(calc)</t>
  </si>
  <si>
    <t>q</t>
  </si>
  <si>
    <t>q'</t>
  </si>
  <si>
    <t>E(t)</t>
  </si>
  <si>
    <t>.</t>
  </si>
  <si>
    <t>1/(L)</t>
  </si>
  <si>
    <t>+</t>
  </si>
  <si>
    <t>i</t>
  </si>
  <si>
    <t xml:space="preserve"> -1/(C.L)</t>
  </si>
  <si>
    <t xml:space="preserve"> -R/L</t>
  </si>
  <si>
    <t>i'</t>
  </si>
  <si>
    <t>E(t) = E0.sen(w.t)</t>
  </si>
  <si>
    <r>
      <rPr>
        <b/>
        <sz val="11"/>
        <color indexed="8"/>
        <rFont val="Calibri"/>
        <family val="2"/>
      </rPr>
      <t>y</t>
    </r>
    <r>
      <rPr>
        <sz val="11"/>
        <color theme="1"/>
        <rFont val="Calibri"/>
        <family val="2"/>
        <scheme val="minor"/>
      </rPr>
      <t xml:space="preserve">' = </t>
    </r>
    <r>
      <rPr>
        <sz val="11"/>
        <color indexed="8"/>
        <rFont val="Calibri"/>
        <family val="2"/>
      </rPr>
      <t>A</t>
    </r>
    <r>
      <rPr>
        <sz val="11"/>
        <color theme="1"/>
        <rFont val="Calibri"/>
        <family val="2"/>
        <scheme val="minor"/>
      </rPr>
      <t>.</t>
    </r>
    <r>
      <rPr>
        <b/>
        <sz val="11"/>
        <color indexed="8"/>
        <rFont val="Calibri"/>
        <family val="2"/>
      </rPr>
      <t>y</t>
    </r>
    <r>
      <rPr>
        <sz val="11"/>
        <color theme="1"/>
        <rFont val="Calibri"/>
        <family val="2"/>
        <scheme val="minor"/>
      </rPr>
      <t xml:space="preserve"> + </t>
    </r>
    <r>
      <rPr>
        <sz val="11"/>
        <color indexed="8"/>
        <rFont val="Calibri"/>
        <family val="2"/>
      </rPr>
      <t>B.</t>
    </r>
    <r>
      <rPr>
        <sz val="11"/>
        <color theme="1"/>
        <rFont val="Calibri"/>
        <family val="2"/>
        <scheme val="minor"/>
      </rPr>
      <t>E(t)</t>
    </r>
  </si>
  <si>
    <r>
      <t xml:space="preserve">&lt;--Segunda EDO de 1a ordem em </t>
    </r>
    <r>
      <rPr>
        <b/>
        <sz val="11"/>
        <color indexed="8"/>
        <rFont val="Calibri"/>
        <family val="2"/>
      </rPr>
      <t>q'</t>
    </r>
    <r>
      <rPr>
        <sz val="11"/>
        <color theme="1"/>
        <rFont val="Calibri"/>
        <family val="2"/>
        <scheme val="minor"/>
      </rPr>
      <t xml:space="preserve">, variáveis </t>
    </r>
    <r>
      <rPr>
        <b/>
        <sz val="11"/>
        <color indexed="8"/>
        <rFont val="Calibri"/>
        <family val="2"/>
      </rPr>
      <t xml:space="preserve">i </t>
    </r>
    <r>
      <rPr>
        <sz val="11"/>
        <color theme="1"/>
        <rFont val="Calibri"/>
        <family val="2"/>
        <scheme val="minor"/>
      </rPr>
      <t xml:space="preserve">e </t>
    </r>
    <r>
      <rPr>
        <b/>
        <sz val="11"/>
        <color indexed="8"/>
        <rFont val="Calibri"/>
        <family val="2"/>
      </rPr>
      <t>q</t>
    </r>
  </si>
  <si>
    <r>
      <t xml:space="preserve">    </t>
    </r>
    <r>
      <rPr>
        <b/>
        <sz val="11"/>
        <color indexed="8"/>
        <rFont val="Calibri"/>
        <family val="2"/>
      </rPr>
      <t>q'</t>
    </r>
    <r>
      <rPr>
        <sz val="11"/>
        <color theme="1"/>
        <rFont val="Calibri"/>
        <family val="2"/>
        <scheme val="minor"/>
      </rPr>
      <t xml:space="preserve"> = </t>
    </r>
    <r>
      <rPr>
        <b/>
        <sz val="11"/>
        <color indexed="8"/>
        <rFont val="Calibri"/>
        <family val="2"/>
      </rPr>
      <t>i</t>
    </r>
  </si>
  <si>
    <r>
      <t xml:space="preserve">&lt;--Primeira EDO de 1a ordem em </t>
    </r>
    <r>
      <rPr>
        <b/>
        <sz val="11"/>
        <color indexed="8"/>
        <rFont val="Calibri"/>
        <family val="2"/>
      </rPr>
      <t>i'</t>
    </r>
    <r>
      <rPr>
        <sz val="11"/>
        <color theme="1"/>
        <rFont val="Calibri"/>
        <family val="2"/>
        <scheme val="minor"/>
      </rPr>
      <t xml:space="preserve">, variáveis </t>
    </r>
    <r>
      <rPr>
        <b/>
        <sz val="11"/>
        <color indexed="8"/>
        <rFont val="Calibri"/>
        <family val="2"/>
      </rPr>
      <t xml:space="preserve">i </t>
    </r>
    <r>
      <rPr>
        <sz val="11"/>
        <color theme="1"/>
        <rFont val="Calibri"/>
        <family val="2"/>
        <scheme val="minor"/>
      </rPr>
      <t xml:space="preserve">e </t>
    </r>
    <r>
      <rPr>
        <b/>
        <sz val="11"/>
        <color indexed="8"/>
        <rFont val="Calibri"/>
        <family val="2"/>
      </rPr>
      <t>q</t>
    </r>
  </si>
  <si>
    <r>
      <t xml:space="preserve">     </t>
    </r>
    <r>
      <rPr>
        <b/>
        <sz val="11"/>
        <color indexed="8"/>
        <rFont val="Calibri"/>
        <family val="2"/>
      </rPr>
      <t>i'</t>
    </r>
    <r>
      <rPr>
        <sz val="11"/>
        <color theme="1"/>
        <rFont val="Calibri"/>
        <family val="2"/>
        <scheme val="minor"/>
      </rPr>
      <t xml:space="preserve"> = -R/L.</t>
    </r>
    <r>
      <rPr>
        <b/>
        <sz val="11"/>
        <color indexed="8"/>
        <rFont val="Calibri"/>
        <family val="2"/>
      </rPr>
      <t>i</t>
    </r>
    <r>
      <rPr>
        <sz val="11"/>
        <color theme="1"/>
        <rFont val="Calibri"/>
        <family val="2"/>
        <scheme val="minor"/>
      </rPr>
      <t xml:space="preserve"> -[1/(C.L)].</t>
    </r>
    <r>
      <rPr>
        <b/>
        <sz val="11"/>
        <color indexed="8"/>
        <rFont val="Calibri"/>
        <family val="2"/>
      </rPr>
      <t>q</t>
    </r>
    <r>
      <rPr>
        <sz val="11"/>
        <color theme="1"/>
        <rFont val="Calibri"/>
        <family val="2"/>
        <scheme val="minor"/>
      </rPr>
      <t xml:space="preserve"> + E(t)/L</t>
    </r>
  </si>
  <si>
    <t>&lt;--Passando L para o outro lado dividindo</t>
  </si>
  <si>
    <r>
      <rPr>
        <b/>
        <sz val="11"/>
        <color indexed="8"/>
        <rFont val="Calibri"/>
        <family val="2"/>
      </rPr>
      <t>i'</t>
    </r>
    <r>
      <rPr>
        <sz val="11"/>
        <color theme="1"/>
        <rFont val="Calibri"/>
        <family val="2"/>
        <scheme val="minor"/>
      </rPr>
      <t xml:space="preserve"> = -R/L.</t>
    </r>
    <r>
      <rPr>
        <b/>
        <sz val="11"/>
        <color indexed="8"/>
        <rFont val="Calibri"/>
        <family val="2"/>
      </rPr>
      <t>i</t>
    </r>
    <r>
      <rPr>
        <sz val="11"/>
        <color theme="1"/>
        <rFont val="Calibri"/>
        <family val="2"/>
        <scheme val="minor"/>
      </rPr>
      <t xml:space="preserve"> -[1/(C.L)].</t>
    </r>
    <r>
      <rPr>
        <b/>
        <sz val="11"/>
        <color indexed="8"/>
        <rFont val="Calibri"/>
        <family val="2"/>
      </rPr>
      <t>q</t>
    </r>
    <r>
      <rPr>
        <sz val="11"/>
        <color theme="1"/>
        <rFont val="Calibri"/>
        <family val="2"/>
        <scheme val="minor"/>
      </rPr>
      <t xml:space="preserve"> + E(t)/L</t>
    </r>
  </si>
  <si>
    <t>&lt;--Isolando L.i'</t>
  </si>
  <si>
    <r>
      <t>L.</t>
    </r>
    <r>
      <rPr>
        <b/>
        <sz val="11"/>
        <color indexed="8"/>
        <rFont val="Calibri"/>
        <family val="2"/>
      </rPr>
      <t>i'</t>
    </r>
    <r>
      <rPr>
        <sz val="11"/>
        <color theme="1"/>
        <rFont val="Calibri"/>
        <family val="2"/>
        <scheme val="minor"/>
      </rPr>
      <t xml:space="preserve"> = -R.</t>
    </r>
    <r>
      <rPr>
        <b/>
        <sz val="11"/>
        <color indexed="8"/>
        <rFont val="Calibri"/>
        <family val="2"/>
      </rPr>
      <t>i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indexed="8"/>
        <rFont val="Calibri"/>
        <family val="2"/>
      </rPr>
      <t>q</t>
    </r>
    <r>
      <rPr>
        <sz val="11"/>
        <color theme="1"/>
        <rFont val="Calibri"/>
        <family val="2"/>
        <scheme val="minor"/>
      </rPr>
      <t>/C + E(t)</t>
    </r>
  </si>
  <si>
    <t>&lt;--Trocando a notação de derivada de di/dt para i'</t>
  </si>
  <si>
    <r>
      <t>L.</t>
    </r>
    <r>
      <rPr>
        <b/>
        <sz val="11"/>
        <color indexed="8"/>
        <rFont val="Calibri"/>
        <family val="2"/>
      </rPr>
      <t>i'</t>
    </r>
    <r>
      <rPr>
        <sz val="11"/>
        <color theme="1"/>
        <rFont val="Calibri"/>
        <family val="2"/>
        <scheme val="minor"/>
      </rPr>
      <t xml:space="preserve"> + R.</t>
    </r>
    <r>
      <rPr>
        <b/>
        <sz val="11"/>
        <color indexed="8"/>
        <rFont val="Calibri"/>
        <family val="2"/>
      </rPr>
      <t>i</t>
    </r>
    <r>
      <rPr>
        <sz val="11"/>
        <color theme="1"/>
        <rFont val="Calibri"/>
        <family val="2"/>
        <scheme val="minor"/>
      </rPr>
      <t xml:space="preserve"> + q/C = E(t)</t>
    </r>
  </si>
  <si>
    <t>&lt;--Passando E(t) para o outro lado subtraindo</t>
  </si>
  <si>
    <r>
      <t>L.</t>
    </r>
    <r>
      <rPr>
        <b/>
        <sz val="11"/>
        <color indexed="8"/>
        <rFont val="Calibri"/>
        <family val="2"/>
      </rPr>
      <t>di/dt</t>
    </r>
    <r>
      <rPr>
        <sz val="11"/>
        <color theme="1"/>
        <rFont val="Calibri"/>
        <family val="2"/>
        <scheme val="minor"/>
      </rPr>
      <t xml:space="preserve"> + R.</t>
    </r>
    <r>
      <rPr>
        <b/>
        <sz val="11"/>
        <color indexed="8"/>
        <rFont val="Calibri"/>
        <family val="2"/>
      </rPr>
      <t>i</t>
    </r>
    <r>
      <rPr>
        <sz val="11"/>
        <color theme="1"/>
        <rFont val="Calibri"/>
        <family val="2"/>
        <scheme val="minor"/>
      </rPr>
      <t xml:space="preserve"> + </t>
    </r>
    <r>
      <rPr>
        <b/>
        <sz val="11"/>
        <color indexed="8"/>
        <rFont val="Calibri"/>
        <family val="2"/>
      </rPr>
      <t>q</t>
    </r>
    <r>
      <rPr>
        <sz val="11"/>
        <color theme="1"/>
        <rFont val="Calibri"/>
        <family val="2"/>
        <scheme val="minor"/>
      </rPr>
      <t>/C = E(t)</t>
    </r>
  </si>
  <si>
    <t>&lt;--Aplicando a Lei de Kirchoff das malhas</t>
  </si>
  <si>
    <r>
      <t>L.</t>
    </r>
    <r>
      <rPr>
        <b/>
        <sz val="11"/>
        <color indexed="8"/>
        <rFont val="Calibri"/>
        <family val="2"/>
      </rPr>
      <t>di/dt</t>
    </r>
    <r>
      <rPr>
        <sz val="11"/>
        <color theme="1"/>
        <rFont val="Calibri"/>
        <family val="2"/>
        <scheme val="minor"/>
      </rPr>
      <t xml:space="preserve"> + R.</t>
    </r>
    <r>
      <rPr>
        <b/>
        <sz val="11"/>
        <color indexed="8"/>
        <rFont val="Calibri"/>
        <family val="2"/>
      </rPr>
      <t>i</t>
    </r>
    <r>
      <rPr>
        <sz val="11"/>
        <color theme="1"/>
        <rFont val="Calibri"/>
        <family val="2"/>
        <scheme val="minor"/>
      </rPr>
      <t xml:space="preserve"> + </t>
    </r>
    <r>
      <rPr>
        <b/>
        <sz val="11"/>
        <color indexed="8"/>
        <rFont val="Calibri"/>
        <family val="2"/>
      </rPr>
      <t>q</t>
    </r>
    <r>
      <rPr>
        <sz val="11"/>
        <color theme="1"/>
        <rFont val="Calibri"/>
        <family val="2"/>
        <scheme val="minor"/>
      </rPr>
      <t>/C - E(t) = 0</t>
    </r>
  </si>
  <si>
    <t>A partir da Lei de Kirchoff das malhas</t>
  </si>
  <si>
    <t>1) Resolução teórica</t>
  </si>
  <si>
    <t>K = A2 =</t>
  </si>
  <si>
    <t xml:space="preserve"> K . w/p = A1 =</t>
  </si>
  <si>
    <t xml:space="preserve"> E0/[ L.(p^2-w^2) ] = K =</t>
  </si>
  <si>
    <t>1/raiz(L.C) = p =</t>
  </si>
  <si>
    <t>q(exata)</t>
  </si>
  <si>
    <t>w^2</t>
  </si>
  <si>
    <t>E0</t>
  </si>
  <si>
    <t xml:space="preserve">     q = -A1.sin(p.t)+A2.sin(w.t)</t>
  </si>
  <si>
    <t>C</t>
  </si>
  <si>
    <t>L</t>
  </si>
  <si>
    <t>R</t>
  </si>
  <si>
    <t>1) Solução Exata</t>
  </si>
  <si>
    <t xml:space="preserve">    --&gt; y(t+h) = y(t) + hy'(t)</t>
  </si>
  <si>
    <t>[ y(t+h) - y(t) ]/h = y'(t)</t>
  </si>
  <si>
    <t>Descrição do Método de Euler</t>
  </si>
  <si>
    <t>2) Resolução Numérica - via método de Euler</t>
  </si>
  <si>
    <t xml:space="preserve">    --&gt; y(t+h) = h/2*[ y'(t+h) + y'(t) ] + y(t)</t>
  </si>
  <si>
    <t>Descrição do Método das Diferenças Finitas</t>
  </si>
  <si>
    <t>3) Resolução Numérica - via diferenças finitas</t>
  </si>
  <si>
    <t xml:space="preserve">     irá requerer iteração. A mesma deve ser habilitada na planilha</t>
  </si>
  <si>
    <t xml:space="preserve">  Perceba que a implementação do método de diferenças finitas</t>
  </si>
  <si>
    <t xml:space="preserve">  --&gt;  y(t+h) = h/2*[ y'(t+h) + y'(t) ] + y(t)</t>
  </si>
  <si>
    <r>
      <t xml:space="preserve">[ </t>
    </r>
    <r>
      <rPr>
        <sz val="11"/>
        <color theme="1"/>
        <rFont val="Calibri"/>
        <family val="2"/>
        <scheme val="minor"/>
      </rPr>
      <t xml:space="preserve">y(t+h) </t>
    </r>
    <r>
      <rPr>
        <b/>
        <sz val="11"/>
        <color indexed="8"/>
        <rFont val="Calibri"/>
        <family val="2"/>
      </rPr>
      <t>-</t>
    </r>
    <r>
      <rPr>
        <sz val="11"/>
        <color theme="1"/>
        <rFont val="Calibri"/>
        <family val="2"/>
        <scheme val="minor"/>
      </rPr>
      <t xml:space="preserve"> y(t)</t>
    </r>
    <r>
      <rPr>
        <b/>
        <sz val="11"/>
        <color indexed="8"/>
        <rFont val="Calibri"/>
        <family val="2"/>
      </rPr>
      <t xml:space="preserve"> ]/h </t>
    </r>
    <r>
      <rPr>
        <sz val="11"/>
        <color theme="1"/>
        <rFont val="Calibri"/>
        <family val="2"/>
        <scheme val="minor"/>
      </rPr>
      <t>=</t>
    </r>
    <r>
      <rPr>
        <b/>
        <sz val="11"/>
        <color indexed="8"/>
        <rFont val="Calibri"/>
        <family val="2"/>
      </rPr>
      <t xml:space="preserve"> [ </t>
    </r>
    <r>
      <rPr>
        <sz val="11"/>
        <color theme="1"/>
        <rFont val="Calibri"/>
        <family val="2"/>
        <scheme val="minor"/>
      </rPr>
      <t xml:space="preserve">y'(t+h) </t>
    </r>
    <r>
      <rPr>
        <b/>
        <sz val="11"/>
        <color indexed="8"/>
        <rFont val="Calibri"/>
        <family val="2"/>
      </rPr>
      <t>+</t>
    </r>
    <r>
      <rPr>
        <sz val="11"/>
        <color theme="1"/>
        <rFont val="Calibri"/>
        <family val="2"/>
        <scheme val="minor"/>
      </rPr>
      <t xml:space="preserve"> y'(t)</t>
    </r>
    <r>
      <rPr>
        <b/>
        <sz val="11"/>
        <color indexed="8"/>
        <rFont val="Calibri"/>
        <family val="2"/>
      </rPr>
      <t xml:space="preserve"> ]/2</t>
    </r>
  </si>
  <si>
    <t>Trajetórias distintas=</t>
  </si>
  <si>
    <t>c'</t>
  </si>
  <si>
    <t>c(Euler)</t>
  </si>
  <si>
    <t>c(Dif.Fin.)</t>
  </si>
  <si>
    <t>c(0)=</t>
  </si>
  <si>
    <t>m3/g/min</t>
  </si>
  <si>
    <t>m3/min</t>
  </si>
  <si>
    <t>g/min</t>
  </si>
  <si>
    <t>k</t>
  </si>
  <si>
    <t>Q</t>
  </si>
  <si>
    <t>F</t>
  </si>
  <si>
    <t>V</t>
  </si>
  <si>
    <t>Comparação dos Métodos de Euler, Runge-Kutta 4a ordem e Diferenças Finitas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</si>
</sst>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"/>
    <numFmt numFmtId="165" formatCode="0.000"/>
    <numFmt numFmtId="166" formatCode="0.0000"/>
    <numFmt numFmtId="167" formatCode="#,##0.0000"/>
    <numFmt numFmtId="168" formatCode="#,##0.0"/>
    <numFmt numFmtId="169" formatCode="0.0%"/>
  </numFmts>
  <fonts count="18" x14ac:knownFonts="1">
    <font>
      <sz val="11"/>
      <color theme="1"/>
      <name val="Calibri"/>
      <family val="2"/>
      <scheme val="minor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theme="5" tint="-0.249977111117893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465926084170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dashed">
        <color indexed="64"/>
      </left>
      <right/>
      <top style="thick">
        <color indexed="64"/>
      </top>
      <bottom/>
      <diagonal/>
    </border>
    <border>
      <left/>
      <right style="dashed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dashed">
        <color indexed="64"/>
      </left>
      <right/>
      <top/>
      <bottom style="thick">
        <color indexed="64"/>
      </bottom>
      <diagonal/>
    </border>
    <border>
      <left/>
      <right style="dashed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dashed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231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3" fillId="0" borderId="0" xfId="0" applyFont="1"/>
    <xf numFmtId="3" fontId="3" fillId="0" borderId="0" xfId="0" applyNumberFormat="1" applyFont="1"/>
    <xf numFmtId="3" fontId="0" fillId="0" borderId="0" xfId="0" applyNumberFormat="1"/>
    <xf numFmtId="3" fontId="0" fillId="0" borderId="0" xfId="0" applyNumberFormat="1" applyFont="1"/>
    <xf numFmtId="164" fontId="0" fillId="0" borderId="0" xfId="0" applyNumberFormat="1"/>
    <xf numFmtId="164" fontId="2" fillId="0" borderId="0" xfId="0" applyNumberFormat="1" applyFont="1"/>
    <xf numFmtId="3" fontId="2" fillId="0" borderId="0" xfId="0" applyNumberFormat="1" applyFont="1"/>
    <xf numFmtId="164" fontId="2" fillId="0" borderId="1" xfId="0" applyNumberFormat="1" applyFont="1" applyBorder="1"/>
    <xf numFmtId="3" fontId="2" fillId="0" borderId="2" xfId="0" applyNumberFormat="1" applyFont="1" applyBorder="1"/>
    <xf numFmtId="0" fontId="0" fillId="0" borderId="0" xfId="0" applyAlignment="1">
      <alignment horizontal="right"/>
    </xf>
    <xf numFmtId="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11" fontId="0" fillId="2" borderId="0" xfId="0" applyNumberFormat="1" applyFill="1" applyAlignment="1">
      <alignment horizontal="left"/>
    </xf>
    <xf numFmtId="2" fontId="0" fillId="0" borderId="0" xfId="0" applyNumberFormat="1"/>
    <xf numFmtId="2" fontId="0" fillId="0" borderId="3" xfId="0" applyNumberFormat="1" applyBorder="1"/>
    <xf numFmtId="4" fontId="0" fillId="0" borderId="4" xfId="0" applyNumberFormat="1" applyBorder="1"/>
    <xf numFmtId="0" fontId="0" fillId="0" borderId="5" xfId="0" applyBorder="1" applyAlignment="1">
      <alignment horizontal="center"/>
    </xf>
    <xf numFmtId="2" fontId="0" fillId="0" borderId="6" xfId="0" applyNumberFormat="1" applyBorder="1"/>
    <xf numFmtId="2" fontId="0" fillId="0" borderId="7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9" xfId="0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2" fontId="0" fillId="0" borderId="0" xfId="0" applyNumberFormat="1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Fill="1" applyAlignment="1">
      <alignment horizontal="right"/>
    </xf>
    <xf numFmtId="11" fontId="0" fillId="0" borderId="0" xfId="0" applyNumberFormat="1" applyAlignment="1">
      <alignment horizontal="left"/>
    </xf>
    <xf numFmtId="0" fontId="0" fillId="0" borderId="0" xfId="0" applyBorder="1" applyAlignment="1">
      <alignment horizontal="right"/>
    </xf>
    <xf numFmtId="0" fontId="2" fillId="0" borderId="0" xfId="0" applyFont="1" applyAlignment="1">
      <alignment horizontal="left"/>
    </xf>
    <xf numFmtId="164" fontId="0" fillId="3" borderId="14" xfId="0" applyNumberFormat="1" applyFill="1" applyBorder="1"/>
    <xf numFmtId="165" fontId="0" fillId="0" borderId="0" xfId="0" applyNumberFormat="1"/>
    <xf numFmtId="164" fontId="0" fillId="3" borderId="15" xfId="0" applyNumberFormat="1" applyFill="1" applyBorder="1"/>
    <xf numFmtId="165" fontId="0" fillId="0" borderId="17" xfId="0" applyNumberFormat="1" applyBorder="1"/>
    <xf numFmtId="2" fontId="0" fillId="3" borderId="14" xfId="0" applyNumberFormat="1" applyFill="1" applyBorder="1"/>
    <xf numFmtId="165" fontId="0" fillId="4" borderId="14" xfId="0" applyNumberFormat="1" applyFill="1" applyBorder="1"/>
    <xf numFmtId="0" fontId="0" fillId="0" borderId="0" xfId="0" applyFill="1" applyBorder="1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 applyAlignment="1">
      <alignment horizontal="center"/>
    </xf>
    <xf numFmtId="165" fontId="0" fillId="0" borderId="18" xfId="0" applyNumberFormat="1" applyBorder="1"/>
    <xf numFmtId="0" fontId="0" fillId="0" borderId="17" xfId="0" applyBorder="1"/>
    <xf numFmtId="0" fontId="0" fillId="0" borderId="16" xfId="0" applyBorder="1"/>
    <xf numFmtId="165" fontId="0" fillId="0" borderId="14" xfId="0" applyNumberFormat="1" applyBorder="1"/>
    <xf numFmtId="165" fontId="0" fillId="0" borderId="4" xfId="0" applyNumberFormat="1" applyBorder="1"/>
    <xf numFmtId="165" fontId="0" fillId="0" borderId="5" xfId="0" applyNumberFormat="1" applyBorder="1"/>
    <xf numFmtId="165" fontId="2" fillId="0" borderId="4" xfId="0" applyNumberFormat="1" applyFont="1" applyBorder="1"/>
    <xf numFmtId="0" fontId="2" fillId="0" borderId="19" xfId="0" applyFont="1" applyBorder="1" applyAlignment="1">
      <alignment horizontal="center"/>
    </xf>
    <xf numFmtId="0" fontId="0" fillId="0" borderId="20" xfId="0" applyBorder="1"/>
    <xf numFmtId="0" fontId="6" fillId="0" borderId="21" xfId="0" applyFont="1" applyBorder="1"/>
    <xf numFmtId="0" fontId="0" fillId="0" borderId="21" xfId="0" applyBorder="1"/>
    <xf numFmtId="0" fontId="2" fillId="0" borderId="21" xfId="0" applyFont="1" applyBorder="1"/>
    <xf numFmtId="0" fontId="2" fillId="0" borderId="20" xfId="0" applyFont="1" applyBorder="1" applyAlignment="1">
      <alignment horizontal="center"/>
    </xf>
    <xf numFmtId="0" fontId="0" fillId="0" borderId="4" xfId="0" applyBorder="1"/>
    <xf numFmtId="0" fontId="6" fillId="0" borderId="5" xfId="0" applyFont="1" applyBorder="1"/>
    <xf numFmtId="0" fontId="2" fillId="0" borderId="4" xfId="0" applyFont="1" applyBorder="1"/>
    <xf numFmtId="0" fontId="0" fillId="0" borderId="5" xfId="0" applyBorder="1"/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right"/>
    </xf>
    <xf numFmtId="2" fontId="0" fillId="0" borderId="22" xfId="0" applyNumberFormat="1" applyBorder="1"/>
    <xf numFmtId="2" fontId="0" fillId="0" borderId="4" xfId="0" applyNumberFormat="1" applyBorder="1"/>
    <xf numFmtId="2" fontId="0" fillId="0" borderId="23" xfId="0" applyNumberFormat="1" applyBorder="1"/>
    <xf numFmtId="2" fontId="0" fillId="0" borderId="24" xfId="0" applyNumberFormat="1" applyBorder="1"/>
    <xf numFmtId="2" fontId="0" fillId="0" borderId="25" xfId="0" applyNumberFormat="1" applyBorder="1"/>
    <xf numFmtId="0" fontId="0" fillId="0" borderId="22" xfId="0" applyBorder="1"/>
    <xf numFmtId="0" fontId="0" fillId="0" borderId="0" xfId="0" applyBorder="1"/>
    <xf numFmtId="0" fontId="0" fillId="0" borderId="24" xfId="0" applyBorder="1"/>
    <xf numFmtId="2" fontId="0" fillId="0" borderId="0" xfId="0" applyNumberFormat="1" applyAlignment="1">
      <alignment horizontal="right"/>
    </xf>
    <xf numFmtId="2" fontId="0" fillId="0" borderId="26" xfId="0" applyNumberFormat="1" applyBorder="1"/>
    <xf numFmtId="2" fontId="0" fillId="2" borderId="27" xfId="0" applyNumberFormat="1" applyFill="1" applyBorder="1"/>
    <xf numFmtId="2" fontId="0" fillId="0" borderId="28" xfId="0" applyNumberFormat="1" applyBorder="1"/>
    <xf numFmtId="2" fontId="0" fillId="0" borderId="29" xfId="0" applyNumberFormat="1" applyBorder="1"/>
    <xf numFmtId="2" fontId="0" fillId="0" borderId="30" xfId="0" applyNumberFormat="1" applyBorder="1"/>
    <xf numFmtId="2" fontId="0" fillId="2" borderId="29" xfId="0" applyNumberFormat="1" applyFill="1" applyBorder="1"/>
    <xf numFmtId="0" fontId="2" fillId="0" borderId="0" xfId="0" applyFont="1" applyBorder="1"/>
    <xf numFmtId="2" fontId="0" fillId="0" borderId="5" xfId="0" applyNumberFormat="1" applyBorder="1"/>
    <xf numFmtId="2" fontId="0" fillId="0" borderId="31" xfId="0" applyNumberFormat="1" applyBorder="1"/>
    <xf numFmtId="2" fontId="0" fillId="0" borderId="32" xfId="0" applyNumberFormat="1" applyBorder="1"/>
    <xf numFmtId="2" fontId="0" fillId="0" borderId="27" xfId="0" applyNumberFormat="1" applyBorder="1"/>
    <xf numFmtId="2" fontId="0" fillId="0" borderId="33" xfId="0" applyNumberFormat="1" applyBorder="1"/>
    <xf numFmtId="2" fontId="0" fillId="2" borderId="27" xfId="0" applyNumberFormat="1" applyFill="1" applyBorder="1" applyAlignment="1">
      <alignment horizontal="right"/>
    </xf>
    <xf numFmtId="2" fontId="0" fillId="0" borderId="34" xfId="0" applyNumberFormat="1" applyFill="1" applyBorder="1"/>
    <xf numFmtId="2" fontId="0" fillId="0" borderId="35" xfId="0" applyNumberFormat="1" applyFill="1" applyBorder="1"/>
    <xf numFmtId="2" fontId="0" fillId="0" borderId="36" xfId="0" applyNumberFormat="1" applyFill="1" applyBorder="1"/>
    <xf numFmtId="2" fontId="0" fillId="0" borderId="35" xfId="0" applyNumberFormat="1" applyBorder="1"/>
    <xf numFmtId="2" fontId="0" fillId="0" borderId="36" xfId="0" applyNumberFormat="1" applyBorder="1"/>
    <xf numFmtId="2" fontId="0" fillId="0" borderId="37" xfId="0" applyNumberFormat="1" applyBorder="1"/>
    <xf numFmtId="2" fontId="0" fillId="0" borderId="38" xfId="0" applyNumberFormat="1" applyBorder="1"/>
    <xf numFmtId="2" fontId="0" fillId="0" borderId="39" xfId="0" applyNumberFormat="1" applyFill="1" applyBorder="1"/>
    <xf numFmtId="166" fontId="0" fillId="0" borderId="0" xfId="0" applyNumberFormat="1"/>
    <xf numFmtId="164" fontId="0" fillId="2" borderId="0" xfId="0" applyNumberFormat="1" applyFill="1" applyAlignment="1">
      <alignment horizontal="left"/>
    </xf>
    <xf numFmtId="2" fontId="0" fillId="0" borderId="40" xfId="0" applyNumberFormat="1" applyBorder="1"/>
    <xf numFmtId="2" fontId="2" fillId="0" borderId="41" xfId="0" applyNumberFormat="1" applyFont="1" applyBorder="1"/>
    <xf numFmtId="2" fontId="2" fillId="0" borderId="36" xfId="0" applyNumberFormat="1" applyFont="1" applyBorder="1"/>
    <xf numFmtId="2" fontId="0" fillId="2" borderId="0" xfId="0" applyNumberFormat="1" applyFill="1"/>
    <xf numFmtId="0" fontId="0" fillId="2" borderId="0" xfId="0" applyFill="1"/>
    <xf numFmtId="2" fontId="2" fillId="0" borderId="42" xfId="0" applyNumberFormat="1" applyFont="1" applyFill="1" applyBorder="1"/>
    <xf numFmtId="2" fontId="2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2" fontId="0" fillId="2" borderId="0" xfId="0" applyNumberFormat="1" applyFill="1" applyAlignment="1">
      <alignment horizontal="right"/>
    </xf>
    <xf numFmtId="2" fontId="0" fillId="2" borderId="0" xfId="0" applyNumberFormat="1" applyFill="1" applyAlignment="1">
      <alignment horizontal="left"/>
    </xf>
    <xf numFmtId="2" fontId="0" fillId="2" borderId="26" xfId="0" applyNumberFormat="1" applyFill="1" applyBorder="1"/>
    <xf numFmtId="2" fontId="0" fillId="0" borderId="14" xfId="0" applyNumberFormat="1" applyBorder="1"/>
    <xf numFmtId="2" fontId="0" fillId="2" borderId="0" xfId="0" applyNumberFormat="1" applyFill="1" applyAlignment="1"/>
    <xf numFmtId="0" fontId="6" fillId="0" borderId="0" xfId="0" applyFont="1" applyAlignment="1">
      <alignment horizontal="center"/>
    </xf>
    <xf numFmtId="0" fontId="6" fillId="0" borderId="0" xfId="0" applyFont="1" applyAlignment="1"/>
    <xf numFmtId="164" fontId="0" fillId="2" borderId="0" xfId="0" applyNumberFormat="1" applyFill="1"/>
    <xf numFmtId="0" fontId="8" fillId="0" borderId="0" xfId="0" applyFont="1"/>
    <xf numFmtId="0" fontId="0" fillId="0" borderId="4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4" xfId="0" applyBorder="1" applyAlignment="1">
      <alignment horizontal="center"/>
    </xf>
    <xf numFmtId="165" fontId="0" fillId="0" borderId="45" xfId="0" applyNumberFormat="1" applyBorder="1" applyAlignment="1">
      <alignment horizontal="center"/>
    </xf>
    <xf numFmtId="165" fontId="0" fillId="0" borderId="46" xfId="0" applyNumberFormat="1" applyBorder="1" applyAlignment="1">
      <alignment horizontal="center"/>
    </xf>
    <xf numFmtId="165" fontId="0" fillId="0" borderId="47" xfId="0" applyNumberFormat="1" applyBorder="1" applyAlignment="1">
      <alignment horizontal="center"/>
    </xf>
    <xf numFmtId="165" fontId="0" fillId="2" borderId="3" xfId="0" applyNumberForma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165" fontId="0" fillId="2" borderId="44" xfId="0" applyNumberFormat="1" applyFill="1" applyBorder="1" applyAlignment="1">
      <alignment horizontal="center"/>
    </xf>
    <xf numFmtId="165" fontId="0" fillId="0" borderId="0" xfId="0" applyNumberFormat="1" applyFont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24" xfId="0" applyNumberFormat="1" applyBorder="1" applyAlignment="1">
      <alignment horizontal="center"/>
    </xf>
    <xf numFmtId="2" fontId="0" fillId="0" borderId="48" xfId="0" applyNumberFormat="1" applyBorder="1" applyAlignment="1">
      <alignment horizontal="center"/>
    </xf>
    <xf numFmtId="2" fontId="0" fillId="0" borderId="49" xfId="0" applyNumberFormat="1" applyBorder="1" applyAlignment="1">
      <alignment horizontal="center"/>
    </xf>
    <xf numFmtId="2" fontId="0" fillId="0" borderId="50" xfId="0" applyNumberFormat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2" borderId="44" xfId="0" applyNumberFormat="1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0" fontId="0" fillId="0" borderId="24" xfId="0" applyBorder="1" applyAlignment="1">
      <alignment horizontal="center"/>
    </xf>
    <xf numFmtId="165" fontId="9" fillId="0" borderId="22" xfId="0" applyNumberFormat="1" applyFont="1" applyBorder="1" applyAlignment="1">
      <alignment horizontal="center"/>
    </xf>
    <xf numFmtId="165" fontId="9" fillId="0" borderId="0" xfId="0" applyNumberFormat="1" applyFont="1" applyBorder="1" applyAlignment="1">
      <alignment horizontal="center"/>
    </xf>
    <xf numFmtId="165" fontId="9" fillId="0" borderId="24" xfId="0" applyNumberFormat="1" applyFont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4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0" fillId="0" borderId="0" xfId="0" applyNumberFormat="1" applyBorder="1"/>
    <xf numFmtId="0" fontId="11" fillId="0" borderId="0" xfId="0" applyFont="1"/>
    <xf numFmtId="165" fontId="0" fillId="0" borderId="0" xfId="0" applyNumberFormat="1" applyAlignment="1">
      <alignment horizontal="center"/>
    </xf>
    <xf numFmtId="0" fontId="12" fillId="0" borderId="0" xfId="0" applyFont="1"/>
    <xf numFmtId="2" fontId="0" fillId="0" borderId="22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65" fontId="10" fillId="0" borderId="0" xfId="0" applyNumberFormat="1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3" fillId="0" borderId="0" xfId="0" applyFont="1"/>
    <xf numFmtId="0" fontId="9" fillId="0" borderId="2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14" fillId="0" borderId="0" xfId="0" applyFont="1"/>
    <xf numFmtId="0" fontId="10" fillId="0" borderId="22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5" fillId="0" borderId="0" xfId="0" applyFont="1"/>
    <xf numFmtId="2" fontId="0" fillId="0" borderId="51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0" fontId="16" fillId="0" borderId="0" xfId="0" applyFont="1"/>
    <xf numFmtId="0" fontId="9" fillId="0" borderId="0" xfId="0" applyFont="1"/>
    <xf numFmtId="167" fontId="0" fillId="0" borderId="0" xfId="0" applyNumberFormat="1"/>
    <xf numFmtId="3" fontId="3" fillId="0" borderId="52" xfId="0" applyNumberFormat="1" applyFont="1" applyBorder="1"/>
    <xf numFmtId="3" fontId="0" fillId="0" borderId="52" xfId="0" applyNumberFormat="1" applyBorder="1"/>
    <xf numFmtId="0" fontId="0" fillId="0" borderId="0" xfId="0" applyFill="1" applyBorder="1"/>
    <xf numFmtId="0" fontId="3" fillId="0" borderId="0" xfId="0" applyFont="1" applyFill="1" applyBorder="1"/>
    <xf numFmtId="0" fontId="2" fillId="0" borderId="49" xfId="0" applyFont="1" applyBorder="1"/>
    <xf numFmtId="0" fontId="3" fillId="0" borderId="53" xfId="0" applyFont="1" applyBorder="1"/>
    <xf numFmtId="0" fontId="0" fillId="0" borderId="49" xfId="0" applyBorder="1"/>
    <xf numFmtId="0" fontId="3" fillId="0" borderId="49" xfId="0" applyFont="1" applyBorder="1"/>
    <xf numFmtId="0" fontId="0" fillId="0" borderId="53" xfId="0" applyBorder="1"/>
    <xf numFmtId="0" fontId="0" fillId="0" borderId="53" xfId="0" applyFill="1" applyBorder="1"/>
    <xf numFmtId="165" fontId="0" fillId="0" borderId="54" xfId="0" applyNumberFormat="1" applyFill="1" applyBorder="1"/>
    <xf numFmtId="0" fontId="0" fillId="0" borderId="55" xfId="0" applyBorder="1"/>
    <xf numFmtId="165" fontId="0" fillId="0" borderId="56" xfId="0" applyNumberFormat="1" applyBorder="1"/>
    <xf numFmtId="0" fontId="0" fillId="0" borderId="52" xfId="0" applyBorder="1"/>
    <xf numFmtId="165" fontId="0" fillId="0" borderId="57" xfId="0" applyNumberFormat="1" applyBorder="1"/>
    <xf numFmtId="9" fontId="0" fillId="0" borderId="0" xfId="0" applyNumberFormat="1" applyAlignment="1">
      <alignment horizontal="right"/>
    </xf>
    <xf numFmtId="0" fontId="0" fillId="0" borderId="56" xfId="0" applyBorder="1"/>
    <xf numFmtId="0" fontId="0" fillId="0" borderId="58" xfId="0" applyBorder="1"/>
    <xf numFmtId="168" fontId="0" fillId="0" borderId="0" xfId="0" applyNumberFormat="1"/>
    <xf numFmtId="168" fontId="0" fillId="0" borderId="0" xfId="0" applyNumberFormat="1" applyAlignment="1">
      <alignment horizontal="center"/>
    </xf>
    <xf numFmtId="0" fontId="0" fillId="3" borderId="14" xfId="0" applyFill="1" applyBorder="1"/>
    <xf numFmtId="169" fontId="5" fillId="0" borderId="0" xfId="2" applyNumberFormat="1" applyFont="1" applyAlignment="1">
      <alignment horizontal="left"/>
    </xf>
    <xf numFmtId="3" fontId="0" fillId="4" borderId="14" xfId="0" applyNumberFormat="1" applyFill="1" applyBorder="1"/>
    <xf numFmtId="0" fontId="0" fillId="4" borderId="0" xfId="0" applyFill="1"/>
    <xf numFmtId="2" fontId="0" fillId="0" borderId="0" xfId="0" applyNumberFormat="1" applyAlignment="1">
      <alignment horizontal="left"/>
    </xf>
    <xf numFmtId="0" fontId="2" fillId="0" borderId="43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41" xfId="0" applyBorder="1"/>
    <xf numFmtId="0" fontId="0" fillId="0" borderId="36" xfId="0" applyBorder="1"/>
    <xf numFmtId="0" fontId="0" fillId="0" borderId="42" xfId="0" applyBorder="1"/>
    <xf numFmtId="0" fontId="0" fillId="0" borderId="26" xfId="0" applyBorder="1"/>
    <xf numFmtId="0" fontId="0" fillId="0" borderId="27" xfId="0" applyBorder="1"/>
    <xf numFmtId="0" fontId="0" fillId="0" borderId="40" xfId="0" applyBorder="1"/>
    <xf numFmtId="2" fontId="0" fillId="3" borderId="0" xfId="0" applyNumberFormat="1" applyFill="1" applyAlignment="1">
      <alignment horizontal="left"/>
    </xf>
    <xf numFmtId="0" fontId="0" fillId="0" borderId="0" xfId="0" applyFill="1" applyBorder="1" applyAlignment="1">
      <alignment horizontal="right"/>
    </xf>
    <xf numFmtId="2" fontId="0" fillId="3" borderId="5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3" borderId="0" xfId="0" applyFill="1"/>
    <xf numFmtId="2" fontId="0" fillId="3" borderId="0" xfId="0" applyNumberFormat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2" fontId="0" fillId="3" borderId="0" xfId="0" applyNumberFormat="1" applyFill="1"/>
    <xf numFmtId="2" fontId="0" fillId="3" borderId="4" xfId="0" applyNumberFormat="1" applyFill="1" applyBorder="1"/>
    <xf numFmtId="0" fontId="0" fillId="0" borderId="4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0" fillId="0" borderId="0" xfId="0" applyFont="1" applyAlignment="1">
      <alignment horizontal="center"/>
    </xf>
    <xf numFmtId="2" fontId="2" fillId="0" borderId="0" xfId="0" applyNumberFormat="1" applyFont="1"/>
    <xf numFmtId="2" fontId="0" fillId="0" borderId="41" xfId="0" applyNumberFormat="1" applyBorder="1"/>
    <xf numFmtId="2" fontId="0" fillId="0" borderId="42" xfId="0" applyNumberFormat="1" applyBorder="1"/>
    <xf numFmtId="2" fontId="0" fillId="0" borderId="59" xfId="0" applyNumberFormat="1" applyBorder="1"/>
    <xf numFmtId="2" fontId="0" fillId="0" borderId="16" xfId="0" applyNumberFormat="1" applyBorder="1"/>
    <xf numFmtId="2" fontId="0" fillId="0" borderId="60" xfId="0" applyNumberFormat="1" applyBorder="1"/>
    <xf numFmtId="2" fontId="0" fillId="2" borderId="60" xfId="0" applyNumberFormat="1" applyFill="1" applyBorder="1"/>
    <xf numFmtId="0" fontId="2" fillId="0" borderId="26" xfId="0" applyFont="1" applyBorder="1"/>
    <xf numFmtId="0" fontId="2" fillId="0" borderId="27" xfId="0" applyFont="1" applyBorder="1"/>
    <xf numFmtId="0" fontId="2" fillId="0" borderId="40" xfId="0" applyFont="1" applyBorder="1"/>
    <xf numFmtId="0" fontId="2" fillId="0" borderId="48" xfId="0" applyFont="1" applyBorder="1"/>
    <xf numFmtId="0" fontId="2" fillId="0" borderId="50" xfId="0" applyFont="1" applyBorder="1"/>
    <xf numFmtId="0" fontId="0" fillId="2" borderId="0" xfId="0" applyFill="1" applyBorder="1" applyAlignment="1">
      <alignment horizontal="left"/>
    </xf>
    <xf numFmtId="0" fontId="2" fillId="0" borderId="24" xfId="0" applyFont="1" applyBorder="1" applyAlignment="1">
      <alignment horizontal="right"/>
    </xf>
    <xf numFmtId="0" fontId="0" fillId="0" borderId="14" xfId="0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2" fillId="0" borderId="14" xfId="0" applyFont="1" applyBorder="1" applyAlignment="1">
      <alignment horizontal="center"/>
    </xf>
  </cellXfs>
  <cellStyles count="3">
    <cellStyle name="Normal" xfId="0" builtinId="0"/>
    <cellStyle name="Porcentagem" xfId="2" builtinId="5"/>
    <cellStyle name="Porcentagem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8.xml"/><Relationship Id="rId18" Type="http://schemas.openxmlformats.org/officeDocument/2006/relationships/worksheet" Target="worksheets/sheet11.xml"/><Relationship Id="rId26" Type="http://schemas.openxmlformats.org/officeDocument/2006/relationships/worksheet" Target="worksheets/sheet19.xml"/><Relationship Id="rId39" Type="http://schemas.openxmlformats.org/officeDocument/2006/relationships/chartsheet" Target="chartsheets/sheet12.xml"/><Relationship Id="rId21" Type="http://schemas.openxmlformats.org/officeDocument/2006/relationships/worksheet" Target="worksheets/sheet14.xml"/><Relationship Id="rId34" Type="http://schemas.openxmlformats.org/officeDocument/2006/relationships/worksheet" Target="worksheets/sheet25.xml"/><Relationship Id="rId42" Type="http://schemas.openxmlformats.org/officeDocument/2006/relationships/worksheet" Target="worksheets/sheet29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4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0.xml"/><Relationship Id="rId29" Type="http://schemas.openxmlformats.org/officeDocument/2006/relationships/chartsheet" Target="chartsheets/sheet8.xml"/><Relationship Id="rId11" Type="http://schemas.openxmlformats.org/officeDocument/2006/relationships/worksheet" Target="worksheets/sheet6.xml"/><Relationship Id="rId24" Type="http://schemas.openxmlformats.org/officeDocument/2006/relationships/worksheet" Target="worksheets/sheet17.xml"/><Relationship Id="rId32" Type="http://schemas.openxmlformats.org/officeDocument/2006/relationships/worksheet" Target="worksheets/sheet23.xml"/><Relationship Id="rId37" Type="http://schemas.openxmlformats.org/officeDocument/2006/relationships/chartsheet" Target="chartsheets/sheet11.xml"/><Relationship Id="rId40" Type="http://schemas.openxmlformats.org/officeDocument/2006/relationships/worksheet" Target="worksheets/sheet28.xml"/><Relationship Id="rId45" Type="http://schemas.openxmlformats.org/officeDocument/2006/relationships/externalLink" Target="externalLinks/externalLink3.xml"/><Relationship Id="rId5" Type="http://schemas.openxmlformats.org/officeDocument/2006/relationships/worksheet" Target="worksheets/sheet3.xml"/><Relationship Id="rId15" Type="http://schemas.openxmlformats.org/officeDocument/2006/relationships/chartsheet" Target="chartsheets/sheet6.xml"/><Relationship Id="rId23" Type="http://schemas.openxmlformats.org/officeDocument/2006/relationships/worksheet" Target="worksheets/sheet16.xml"/><Relationship Id="rId28" Type="http://schemas.openxmlformats.org/officeDocument/2006/relationships/worksheet" Target="worksheets/sheet21.xml"/><Relationship Id="rId36" Type="http://schemas.openxmlformats.org/officeDocument/2006/relationships/worksheet" Target="worksheets/sheet26.xml"/><Relationship Id="rId49" Type="http://schemas.openxmlformats.org/officeDocument/2006/relationships/calcChain" Target="calcChain.xml"/><Relationship Id="rId10" Type="http://schemas.openxmlformats.org/officeDocument/2006/relationships/chartsheet" Target="chartsheets/sheet5.xml"/><Relationship Id="rId19" Type="http://schemas.openxmlformats.org/officeDocument/2006/relationships/worksheet" Target="worksheets/sheet12.xml"/><Relationship Id="rId31" Type="http://schemas.openxmlformats.org/officeDocument/2006/relationships/chartsheet" Target="chartsheets/sheet9.xml"/><Relationship Id="rId44" Type="http://schemas.openxmlformats.org/officeDocument/2006/relationships/externalLink" Target="externalLinks/externalLink2.xml"/><Relationship Id="rId4" Type="http://schemas.openxmlformats.org/officeDocument/2006/relationships/chartsheet" Target="chartsheets/sheet2.xml"/><Relationship Id="rId9" Type="http://schemas.openxmlformats.org/officeDocument/2006/relationships/worksheet" Target="worksheets/sheet5.xml"/><Relationship Id="rId14" Type="http://schemas.openxmlformats.org/officeDocument/2006/relationships/worksheet" Target="worksheets/sheet9.xml"/><Relationship Id="rId22" Type="http://schemas.openxmlformats.org/officeDocument/2006/relationships/worksheet" Target="worksheets/sheet15.xml"/><Relationship Id="rId27" Type="http://schemas.openxmlformats.org/officeDocument/2006/relationships/worksheet" Target="worksheets/sheet20.xml"/><Relationship Id="rId30" Type="http://schemas.openxmlformats.org/officeDocument/2006/relationships/worksheet" Target="worksheets/sheet22.xml"/><Relationship Id="rId35" Type="http://schemas.openxmlformats.org/officeDocument/2006/relationships/chartsheet" Target="chartsheets/sheet10.xml"/><Relationship Id="rId43" Type="http://schemas.openxmlformats.org/officeDocument/2006/relationships/externalLink" Target="externalLinks/externalLink1.xml"/><Relationship Id="rId48" Type="http://schemas.openxmlformats.org/officeDocument/2006/relationships/sharedStrings" Target="sharedStrings.xml"/><Relationship Id="rId8" Type="http://schemas.openxmlformats.org/officeDocument/2006/relationships/chartsheet" Target="chartsheets/sheet4.xml"/><Relationship Id="rId3" Type="http://schemas.openxmlformats.org/officeDocument/2006/relationships/worksheet" Target="worksheets/sheet2.xml"/><Relationship Id="rId12" Type="http://schemas.openxmlformats.org/officeDocument/2006/relationships/worksheet" Target="worksheets/sheet7.xml"/><Relationship Id="rId17" Type="http://schemas.openxmlformats.org/officeDocument/2006/relationships/chartsheet" Target="chartsheets/sheet7.xml"/><Relationship Id="rId25" Type="http://schemas.openxmlformats.org/officeDocument/2006/relationships/worksheet" Target="worksheets/sheet18.xml"/><Relationship Id="rId33" Type="http://schemas.openxmlformats.org/officeDocument/2006/relationships/worksheet" Target="worksheets/sheet24.xml"/><Relationship Id="rId38" Type="http://schemas.openxmlformats.org/officeDocument/2006/relationships/worksheet" Target="worksheets/sheet27.xml"/><Relationship Id="rId46" Type="http://schemas.openxmlformats.org/officeDocument/2006/relationships/theme" Target="theme/theme1.xml"/><Relationship Id="rId20" Type="http://schemas.openxmlformats.org/officeDocument/2006/relationships/worksheet" Target="worksheets/sheet13.xml"/><Relationship Id="rId41" Type="http://schemas.openxmlformats.org/officeDocument/2006/relationships/chartsheet" Target="chartsheets/sheet13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'população euler'!$C$8</c:f>
              <c:strCache>
                <c:ptCount val="1"/>
                <c:pt idx="0">
                  <c:v>P(t)</c:v>
                </c:pt>
              </c:strCache>
            </c:strRef>
          </c:tx>
          <c:marker>
            <c:symbol val="dot"/>
            <c:size val="2"/>
          </c:marker>
          <c:xVal>
            <c:numRef>
              <c:f>'população euler'!$B$9:$B$209</c:f>
              <c:numCache>
                <c:formatCode>0.0</c:formatCode>
                <c:ptCount val="2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</c:numCache>
            </c:numRef>
          </c:xVal>
          <c:yVal>
            <c:numRef>
              <c:f>'população euler'!$C$9:$C$209</c:f>
              <c:numCache>
                <c:formatCode>#,##0</c:formatCode>
                <c:ptCount val="201"/>
                <c:pt idx="0">
                  <c:v>1000</c:v>
                </c:pt>
                <c:pt idx="1">
                  <c:v>1003</c:v>
                </c:pt>
                <c:pt idx="2">
                  <c:v>1006.009</c:v>
                </c:pt>
                <c:pt idx="3">
                  <c:v>1009.027027</c:v>
                </c:pt>
                <c:pt idx="4">
                  <c:v>1012.054108081</c:v>
                </c:pt>
                <c:pt idx="5">
                  <c:v>1015.090270405243</c:v>
                </c:pt>
                <c:pt idx="6">
                  <c:v>1018.1355412164587</c:v>
                </c:pt>
                <c:pt idx="7">
                  <c:v>1021.1899478401081</c:v>
                </c:pt>
                <c:pt idx="8">
                  <c:v>1024.2535176836284</c:v>
                </c:pt>
                <c:pt idx="9">
                  <c:v>1027.3262782366792</c:v>
                </c:pt>
                <c:pt idx="10">
                  <c:v>1030.4082570713892</c:v>
                </c:pt>
                <c:pt idx="11">
                  <c:v>1033.4994818426035</c:v>
                </c:pt>
                <c:pt idx="12">
                  <c:v>1036.5999802881313</c:v>
                </c:pt>
                <c:pt idx="13">
                  <c:v>1039.7097802289957</c:v>
                </c:pt>
                <c:pt idx="14">
                  <c:v>1042.8289095696828</c:v>
                </c:pt>
                <c:pt idx="15">
                  <c:v>1045.9573962983918</c:v>
                </c:pt>
                <c:pt idx="16">
                  <c:v>1049.0952684872871</c:v>
                </c:pt>
                <c:pt idx="17">
                  <c:v>1052.242554292749</c:v>
                </c:pt>
                <c:pt idx="18">
                  <c:v>1055.3992819556272</c:v>
                </c:pt>
                <c:pt idx="19">
                  <c:v>1058.5654798014941</c:v>
                </c:pt>
                <c:pt idx="20">
                  <c:v>1061.7411762408985</c:v>
                </c:pt>
                <c:pt idx="21">
                  <c:v>1064.9263997696212</c:v>
                </c:pt>
                <c:pt idx="22">
                  <c:v>1068.1211789689301</c:v>
                </c:pt>
                <c:pt idx="23">
                  <c:v>1071.3255425058369</c:v>
                </c:pt>
                <c:pt idx="24">
                  <c:v>1074.5395191333544</c:v>
                </c:pt>
                <c:pt idx="25">
                  <c:v>1077.7631376907543</c:v>
                </c:pt>
                <c:pt idx="26">
                  <c:v>1080.9964271038266</c:v>
                </c:pt>
                <c:pt idx="27">
                  <c:v>1084.2394163851382</c:v>
                </c:pt>
                <c:pt idx="28">
                  <c:v>1087.4921346342935</c:v>
                </c:pt>
                <c:pt idx="29">
                  <c:v>1090.7546110381963</c:v>
                </c:pt>
                <c:pt idx="30">
                  <c:v>1094.0268748713108</c:v>
                </c:pt>
                <c:pt idx="31">
                  <c:v>1097.3089554959247</c:v>
                </c:pt>
                <c:pt idx="32">
                  <c:v>1100.6008823624124</c:v>
                </c:pt>
                <c:pt idx="33">
                  <c:v>1103.9026850094997</c:v>
                </c:pt>
                <c:pt idx="34">
                  <c:v>1107.2143930645282</c:v>
                </c:pt>
                <c:pt idx="35">
                  <c:v>1110.5360362437218</c:v>
                </c:pt>
                <c:pt idx="36">
                  <c:v>1113.867644352453</c:v>
                </c:pt>
                <c:pt idx="37">
                  <c:v>1117.2092472855104</c:v>
                </c:pt>
                <c:pt idx="38">
                  <c:v>1120.5608750273668</c:v>
                </c:pt>
                <c:pt idx="39">
                  <c:v>1123.9225576524489</c:v>
                </c:pt>
                <c:pt idx="40">
                  <c:v>1127.2943253254061</c:v>
                </c:pt>
                <c:pt idx="41">
                  <c:v>1130.6762083013823</c:v>
                </c:pt>
                <c:pt idx="42">
                  <c:v>1134.0682369262865</c:v>
                </c:pt>
                <c:pt idx="43">
                  <c:v>1137.4704416370655</c:v>
                </c:pt>
                <c:pt idx="44">
                  <c:v>1140.8828529619766</c:v>
                </c:pt>
                <c:pt idx="45">
                  <c:v>1144.3055015208624</c:v>
                </c:pt>
                <c:pt idx="46">
                  <c:v>1147.7384180254251</c:v>
                </c:pt>
                <c:pt idx="47">
                  <c:v>1151.1816332795013</c:v>
                </c:pt>
                <c:pt idx="48">
                  <c:v>1154.6351781793398</c:v>
                </c:pt>
                <c:pt idx="49">
                  <c:v>1158.0990837138779</c:v>
                </c:pt>
                <c:pt idx="50">
                  <c:v>1161.5733809650196</c:v>
                </c:pt>
                <c:pt idx="51">
                  <c:v>1165.0581011079146</c:v>
                </c:pt>
                <c:pt idx="52">
                  <c:v>1168.5532754112382</c:v>
                </c:pt>
                <c:pt idx="53">
                  <c:v>1172.058935237472</c:v>
                </c:pt>
                <c:pt idx="54">
                  <c:v>1175.5751120431844</c:v>
                </c:pt>
                <c:pt idx="55">
                  <c:v>1179.101837379314</c:v>
                </c:pt>
                <c:pt idx="56">
                  <c:v>1182.6391428914519</c:v>
                </c:pt>
                <c:pt idx="57">
                  <c:v>1186.1870603201262</c:v>
                </c:pt>
                <c:pt idx="58">
                  <c:v>1189.7456215010866</c:v>
                </c:pt>
                <c:pt idx="59">
                  <c:v>1193.3148583655898</c:v>
                </c:pt>
                <c:pt idx="60">
                  <c:v>1196.8948029406865</c:v>
                </c:pt>
                <c:pt idx="61">
                  <c:v>1200.4854873495085</c:v>
                </c:pt>
                <c:pt idx="62">
                  <c:v>1204.0869438115569</c:v>
                </c:pt>
                <c:pt idx="63">
                  <c:v>1207.6992046429916</c:v>
                </c:pt>
                <c:pt idx="64">
                  <c:v>1211.3223022569207</c:v>
                </c:pt>
                <c:pt idx="65">
                  <c:v>1214.9562691636916</c:v>
                </c:pt>
                <c:pt idx="66">
                  <c:v>1218.6011379711827</c:v>
                </c:pt>
                <c:pt idx="67">
                  <c:v>1222.2569413850963</c:v>
                </c:pt>
                <c:pt idx="68">
                  <c:v>1225.9237122092516</c:v>
                </c:pt>
                <c:pt idx="69">
                  <c:v>1229.6014833458794</c:v>
                </c:pt>
                <c:pt idx="70">
                  <c:v>1233.290287795917</c:v>
                </c:pt>
                <c:pt idx="71">
                  <c:v>1236.9901586593048</c:v>
                </c:pt>
                <c:pt idx="72">
                  <c:v>1240.7011291352828</c:v>
                </c:pt>
                <c:pt idx="73">
                  <c:v>1244.4232325226887</c:v>
                </c:pt>
                <c:pt idx="74">
                  <c:v>1248.1565022202569</c:v>
                </c:pt>
                <c:pt idx="75">
                  <c:v>1251.9009717269178</c:v>
                </c:pt>
                <c:pt idx="76">
                  <c:v>1255.6566746420986</c:v>
                </c:pt>
                <c:pt idx="77">
                  <c:v>1259.4236446660248</c:v>
                </c:pt>
                <c:pt idx="78">
                  <c:v>1263.2019156000229</c:v>
                </c:pt>
                <c:pt idx="79">
                  <c:v>1266.991521346823</c:v>
                </c:pt>
                <c:pt idx="80">
                  <c:v>1270.7924959108634</c:v>
                </c:pt>
                <c:pt idx="81">
                  <c:v>1274.6048733985961</c:v>
                </c:pt>
                <c:pt idx="82">
                  <c:v>1278.4286880187919</c:v>
                </c:pt>
                <c:pt idx="83">
                  <c:v>1282.2639740828483</c:v>
                </c:pt>
                <c:pt idx="84">
                  <c:v>1286.1107660050968</c:v>
                </c:pt>
                <c:pt idx="85">
                  <c:v>1289.9690983031121</c:v>
                </c:pt>
                <c:pt idx="86">
                  <c:v>1293.8390055980215</c:v>
                </c:pt>
                <c:pt idx="87">
                  <c:v>1297.7205226148155</c:v>
                </c:pt>
                <c:pt idx="88">
                  <c:v>1301.6136841826599</c:v>
                </c:pt>
                <c:pt idx="89">
                  <c:v>1305.5185252352078</c:v>
                </c:pt>
                <c:pt idx="90">
                  <c:v>1309.4350808109134</c:v>
                </c:pt>
                <c:pt idx="91">
                  <c:v>1313.3633860533462</c:v>
                </c:pt>
                <c:pt idx="92">
                  <c:v>1317.3034762115062</c:v>
                </c:pt>
                <c:pt idx="93">
                  <c:v>1321.2553866401408</c:v>
                </c:pt>
                <c:pt idx="94">
                  <c:v>1325.2191528000612</c:v>
                </c:pt>
                <c:pt idx="95">
                  <c:v>1329.1948102584615</c:v>
                </c:pt>
                <c:pt idx="96">
                  <c:v>1333.1823946892368</c:v>
                </c:pt>
                <c:pt idx="97">
                  <c:v>1337.1819418733046</c:v>
                </c:pt>
                <c:pt idx="98">
                  <c:v>1341.1934876989244</c:v>
                </c:pt>
                <c:pt idx="99">
                  <c:v>1345.2170681620212</c:v>
                </c:pt>
                <c:pt idx="100">
                  <c:v>1349.2527193665073</c:v>
                </c:pt>
                <c:pt idx="101">
                  <c:v>1353.3004775246068</c:v>
                </c:pt>
                <c:pt idx="102">
                  <c:v>1357.3603789571805</c:v>
                </c:pt>
                <c:pt idx="103">
                  <c:v>1361.432460094052</c:v>
                </c:pt>
                <c:pt idx="104">
                  <c:v>1365.5167574743341</c:v>
                </c:pt>
                <c:pt idx="105">
                  <c:v>1369.6133077467571</c:v>
                </c:pt>
                <c:pt idx="106">
                  <c:v>1373.7221476699974</c:v>
                </c:pt>
                <c:pt idx="107">
                  <c:v>1377.8433141130074</c:v>
                </c:pt>
                <c:pt idx="108">
                  <c:v>1381.9768440553464</c:v>
                </c:pt>
                <c:pt idx="109">
                  <c:v>1386.1227745875124</c:v>
                </c:pt>
                <c:pt idx="110">
                  <c:v>1390.2811429112749</c:v>
                </c:pt>
                <c:pt idx="111">
                  <c:v>1394.4519863400087</c:v>
                </c:pt>
                <c:pt idx="112">
                  <c:v>1398.6353422990287</c:v>
                </c:pt>
                <c:pt idx="113">
                  <c:v>1402.8312483259258</c:v>
                </c:pt>
                <c:pt idx="114">
                  <c:v>1407.0397420709037</c:v>
                </c:pt>
                <c:pt idx="115">
                  <c:v>1411.2608612971164</c:v>
                </c:pt>
                <c:pt idx="116">
                  <c:v>1415.4946438810077</c:v>
                </c:pt>
                <c:pt idx="117">
                  <c:v>1419.7411278126508</c:v>
                </c:pt>
                <c:pt idx="118">
                  <c:v>1424.0003511960888</c:v>
                </c:pt>
                <c:pt idx="119">
                  <c:v>1428.2723522496769</c:v>
                </c:pt>
                <c:pt idx="120">
                  <c:v>1432.557169306426</c:v>
                </c:pt>
                <c:pt idx="121">
                  <c:v>1436.8548408143452</c:v>
                </c:pt>
                <c:pt idx="122">
                  <c:v>1441.1654053367881</c:v>
                </c:pt>
                <c:pt idx="123">
                  <c:v>1445.4889015527986</c:v>
                </c:pt>
                <c:pt idx="124">
                  <c:v>1449.8253682574571</c:v>
                </c:pt>
                <c:pt idx="125">
                  <c:v>1454.1748443622294</c:v>
                </c:pt>
                <c:pt idx="126">
                  <c:v>1458.5373688953161</c:v>
                </c:pt>
                <c:pt idx="127">
                  <c:v>1462.9129810020022</c:v>
                </c:pt>
                <c:pt idx="128">
                  <c:v>1467.3017199450082</c:v>
                </c:pt>
                <c:pt idx="129">
                  <c:v>1471.7036251048432</c:v>
                </c:pt>
                <c:pt idx="130">
                  <c:v>1476.1187359801577</c:v>
                </c:pt>
                <c:pt idx="131">
                  <c:v>1480.5470921880981</c:v>
                </c:pt>
                <c:pt idx="132">
                  <c:v>1484.9887334646623</c:v>
                </c:pt>
                <c:pt idx="133">
                  <c:v>1489.4436996650563</c:v>
                </c:pt>
                <c:pt idx="134">
                  <c:v>1493.9120307640515</c:v>
                </c:pt>
                <c:pt idx="135">
                  <c:v>1498.3937668563435</c:v>
                </c:pt>
                <c:pt idx="136">
                  <c:v>1502.8889481569126</c:v>
                </c:pt>
                <c:pt idx="137">
                  <c:v>1507.3976150013834</c:v>
                </c:pt>
                <c:pt idx="138">
                  <c:v>1511.9198078463876</c:v>
                </c:pt>
                <c:pt idx="139">
                  <c:v>1516.4555672699269</c:v>
                </c:pt>
                <c:pt idx="140">
                  <c:v>1521.0049339717366</c:v>
                </c:pt>
                <c:pt idx="141">
                  <c:v>1525.5679487736518</c:v>
                </c:pt>
                <c:pt idx="142">
                  <c:v>1530.1446526199727</c:v>
                </c:pt>
                <c:pt idx="143">
                  <c:v>1534.7350865778326</c:v>
                </c:pt>
                <c:pt idx="144">
                  <c:v>1539.3392918375662</c:v>
                </c:pt>
                <c:pt idx="145">
                  <c:v>1543.957309713079</c:v>
                </c:pt>
                <c:pt idx="146">
                  <c:v>1548.5891816422181</c:v>
                </c:pt>
                <c:pt idx="147">
                  <c:v>1553.2349491871448</c:v>
                </c:pt>
                <c:pt idx="148">
                  <c:v>1557.8946540347063</c:v>
                </c:pt>
                <c:pt idx="149">
                  <c:v>1562.5683379968104</c:v>
                </c:pt>
                <c:pt idx="150">
                  <c:v>1567.2560430108008</c:v>
                </c:pt>
                <c:pt idx="151">
                  <c:v>1571.9578111398332</c:v>
                </c:pt>
                <c:pt idx="152">
                  <c:v>1576.6736845732528</c:v>
                </c:pt>
                <c:pt idx="153">
                  <c:v>1581.4037056269726</c:v>
                </c:pt>
                <c:pt idx="154">
                  <c:v>1586.1479167438536</c:v>
                </c:pt>
                <c:pt idx="155">
                  <c:v>1590.9063604940852</c:v>
                </c:pt>
                <c:pt idx="156">
                  <c:v>1595.6790795755676</c:v>
                </c:pt>
                <c:pt idx="157">
                  <c:v>1600.4661168142943</c:v>
                </c:pt>
                <c:pt idx="158">
                  <c:v>1605.2675151647372</c:v>
                </c:pt>
                <c:pt idx="159">
                  <c:v>1610.0833177102315</c:v>
                </c:pt>
                <c:pt idx="160">
                  <c:v>1614.9135676633623</c:v>
                </c:pt>
                <c:pt idx="161">
                  <c:v>1619.7583083663524</c:v>
                </c:pt>
                <c:pt idx="162">
                  <c:v>1624.6175832914514</c:v>
                </c:pt>
                <c:pt idx="163">
                  <c:v>1629.4914360413259</c:v>
                </c:pt>
                <c:pt idx="164">
                  <c:v>1634.3799103494498</c:v>
                </c:pt>
                <c:pt idx="165">
                  <c:v>1639.2830500804982</c:v>
                </c:pt>
                <c:pt idx="166">
                  <c:v>1644.2008992307397</c:v>
                </c:pt>
                <c:pt idx="167">
                  <c:v>1649.1335019284318</c:v>
                </c:pt>
                <c:pt idx="168">
                  <c:v>1654.080902434217</c:v>
                </c:pt>
                <c:pt idx="169">
                  <c:v>1659.0431451415197</c:v>
                </c:pt>
                <c:pt idx="170">
                  <c:v>1664.0202745769443</c:v>
                </c:pt>
                <c:pt idx="171">
                  <c:v>1669.0123354006751</c:v>
                </c:pt>
                <c:pt idx="172">
                  <c:v>1674.019372406877</c:v>
                </c:pt>
                <c:pt idx="173">
                  <c:v>1679.0414305240977</c:v>
                </c:pt>
                <c:pt idx="174">
                  <c:v>1684.07855481567</c:v>
                </c:pt>
                <c:pt idx="175">
                  <c:v>1689.130790480117</c:v>
                </c:pt>
                <c:pt idx="176">
                  <c:v>1694.1981828515572</c:v>
                </c:pt>
                <c:pt idx="177">
                  <c:v>1699.2807774001119</c:v>
                </c:pt>
                <c:pt idx="178">
                  <c:v>1704.3786197323122</c:v>
                </c:pt>
                <c:pt idx="179">
                  <c:v>1709.4917555915092</c:v>
                </c:pt>
                <c:pt idx="180">
                  <c:v>1714.6202308582838</c:v>
                </c:pt>
                <c:pt idx="181">
                  <c:v>1719.7640915508587</c:v>
                </c:pt>
                <c:pt idx="182">
                  <c:v>1724.9233838255113</c:v>
                </c:pt>
                <c:pt idx="183">
                  <c:v>1730.0981539769878</c:v>
                </c:pt>
                <c:pt idx="184">
                  <c:v>1735.2884484389187</c:v>
                </c:pt>
                <c:pt idx="185">
                  <c:v>1740.4943137842356</c:v>
                </c:pt>
                <c:pt idx="186">
                  <c:v>1745.7157967255882</c:v>
                </c:pt>
                <c:pt idx="187">
                  <c:v>1750.9529441157649</c:v>
                </c:pt>
                <c:pt idx="188">
                  <c:v>1756.2058029481123</c:v>
                </c:pt>
                <c:pt idx="189">
                  <c:v>1761.4744203569567</c:v>
                </c:pt>
                <c:pt idx="190">
                  <c:v>1766.7588436180276</c:v>
                </c:pt>
                <c:pt idx="191">
                  <c:v>1772.0591201488817</c:v>
                </c:pt>
                <c:pt idx="192">
                  <c:v>1777.3752975093282</c:v>
                </c:pt>
                <c:pt idx="193">
                  <c:v>1782.7074234018562</c:v>
                </c:pt>
                <c:pt idx="194">
                  <c:v>1788.0555456720617</c:v>
                </c:pt>
                <c:pt idx="195">
                  <c:v>1793.419712309078</c:v>
                </c:pt>
                <c:pt idx="196">
                  <c:v>1798.7999714460052</c:v>
                </c:pt>
                <c:pt idx="197">
                  <c:v>1804.1963713603432</c:v>
                </c:pt>
                <c:pt idx="198">
                  <c:v>1809.6089604744243</c:v>
                </c:pt>
                <c:pt idx="199">
                  <c:v>1815.0377873558475</c:v>
                </c:pt>
                <c:pt idx="200">
                  <c:v>1820.4829007179151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7D-4221-8F2A-B9B48658E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683744"/>
        <c:axId val="1"/>
      </c:scatterChart>
      <c:valAx>
        <c:axId val="715683744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715683744"/>
        <c:crosses val="autoZero"/>
        <c:crossBetween val="midCat"/>
      </c:valAx>
    </c:plotArea>
    <c:plotVisOnly val="0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'Euler, RK4, Exata'!$B$6</c:f>
              <c:strCache>
                <c:ptCount val="1"/>
                <c:pt idx="0">
                  <c:v>y=f(t)[Euler]</c:v>
                </c:pt>
              </c:strCache>
            </c:strRef>
          </c:tx>
          <c:marker>
            <c:symbol val="none"/>
          </c:marker>
          <c:xVal>
            <c:numRef>
              <c:f>'Euler, RK4, Exata'!$A$7:$A$107</c:f>
              <c:numCache>
                <c:formatCode>0.000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'Euler, RK4, Exata'!$B$7:$B$107</c:f>
              <c:numCache>
                <c:formatCode>0.000</c:formatCode>
                <c:ptCount val="101"/>
                <c:pt idx="0">
                  <c:v>1</c:v>
                </c:pt>
                <c:pt idx="1">
                  <c:v>1.1000000000000001</c:v>
                </c:pt>
                <c:pt idx="2">
                  <c:v>1.2100000000000002</c:v>
                </c:pt>
                <c:pt idx="3">
                  <c:v>1.3310000000000002</c:v>
                </c:pt>
                <c:pt idx="4">
                  <c:v>1.4641000000000002</c:v>
                </c:pt>
                <c:pt idx="5">
                  <c:v>1.6105100000000001</c:v>
                </c:pt>
                <c:pt idx="6">
                  <c:v>1.7715610000000002</c:v>
                </c:pt>
                <c:pt idx="7">
                  <c:v>1.9487171000000001</c:v>
                </c:pt>
                <c:pt idx="8">
                  <c:v>2.1435888100000002</c:v>
                </c:pt>
                <c:pt idx="9">
                  <c:v>2.3579476910000001</c:v>
                </c:pt>
                <c:pt idx="10">
                  <c:v>2.5937424601000001</c:v>
                </c:pt>
                <c:pt idx="11">
                  <c:v>2.8531167061100002</c:v>
                </c:pt>
                <c:pt idx="12">
                  <c:v>3.1384283767210004</c:v>
                </c:pt>
                <c:pt idx="13">
                  <c:v>3.4522712143931003</c:v>
                </c:pt>
                <c:pt idx="14">
                  <c:v>3.7974983358324104</c:v>
                </c:pt>
                <c:pt idx="15">
                  <c:v>4.1772481694156518</c:v>
                </c:pt>
                <c:pt idx="16">
                  <c:v>4.5949729863572166</c:v>
                </c:pt>
                <c:pt idx="17">
                  <c:v>5.0544702849929379</c:v>
                </c:pt>
                <c:pt idx="18">
                  <c:v>5.5599173134922317</c:v>
                </c:pt>
                <c:pt idx="19">
                  <c:v>6.1159090448414553</c:v>
                </c:pt>
                <c:pt idx="20">
                  <c:v>6.7274999493256011</c:v>
                </c:pt>
                <c:pt idx="21">
                  <c:v>7.4002499442581611</c:v>
                </c:pt>
                <c:pt idx="22">
                  <c:v>8.1402749386839766</c:v>
                </c:pt>
                <c:pt idx="23">
                  <c:v>8.9543024325523746</c:v>
                </c:pt>
                <c:pt idx="24">
                  <c:v>9.849732675807612</c:v>
                </c:pt>
                <c:pt idx="25">
                  <c:v>10.834705943388373</c:v>
                </c:pt>
                <c:pt idx="26">
                  <c:v>11.918176537727211</c:v>
                </c:pt>
                <c:pt idx="27">
                  <c:v>13.109994191499933</c:v>
                </c:pt>
                <c:pt idx="28">
                  <c:v>14.420993610649926</c:v>
                </c:pt>
                <c:pt idx="29">
                  <c:v>15.86309297171492</c:v>
                </c:pt>
                <c:pt idx="30">
                  <c:v>17.449402268886413</c:v>
                </c:pt>
                <c:pt idx="31">
                  <c:v>19.194342495775054</c:v>
                </c:pt>
                <c:pt idx="32">
                  <c:v>21.11377674535256</c:v>
                </c:pt>
                <c:pt idx="33">
                  <c:v>23.225154419887815</c:v>
                </c:pt>
                <c:pt idx="34">
                  <c:v>25.547669861876596</c:v>
                </c:pt>
                <c:pt idx="35">
                  <c:v>28.102436848064254</c:v>
                </c:pt>
                <c:pt idx="36">
                  <c:v>30.912680532870681</c:v>
                </c:pt>
                <c:pt idx="37">
                  <c:v>34.003948586157748</c:v>
                </c:pt>
                <c:pt idx="38">
                  <c:v>37.404343444773524</c:v>
                </c:pt>
                <c:pt idx="39">
                  <c:v>41.144777789250874</c:v>
                </c:pt>
                <c:pt idx="40">
                  <c:v>45.259255568175959</c:v>
                </c:pt>
                <c:pt idx="41">
                  <c:v>49.785181124993557</c:v>
                </c:pt>
                <c:pt idx="42">
                  <c:v>54.763699237492915</c:v>
                </c:pt>
                <c:pt idx="43">
                  <c:v>60.240069161242204</c:v>
                </c:pt>
                <c:pt idx="44">
                  <c:v>66.264076077366425</c:v>
                </c:pt>
                <c:pt idx="45">
                  <c:v>72.890483685103064</c:v>
                </c:pt>
                <c:pt idx="46">
                  <c:v>80.179532053613372</c:v>
                </c:pt>
                <c:pt idx="47">
                  <c:v>88.197485258974709</c:v>
                </c:pt>
                <c:pt idx="48">
                  <c:v>97.017233784872175</c:v>
                </c:pt>
                <c:pt idx="49">
                  <c:v>106.71895716335939</c:v>
                </c:pt>
                <c:pt idx="50">
                  <c:v>117.39085287969533</c:v>
                </c:pt>
                <c:pt idx="51">
                  <c:v>129.12993816766487</c:v>
                </c:pt>
                <c:pt idx="52">
                  <c:v>142.04293198443136</c:v>
                </c:pt>
                <c:pt idx="53">
                  <c:v>156.2472251828745</c:v>
                </c:pt>
                <c:pt idx="54">
                  <c:v>171.87194770116196</c:v>
                </c:pt>
                <c:pt idx="55">
                  <c:v>189.05914247127816</c:v>
                </c:pt>
                <c:pt idx="56">
                  <c:v>207.96505671840598</c:v>
                </c:pt>
                <c:pt idx="57">
                  <c:v>228.76156239024658</c:v>
                </c:pt>
                <c:pt idx="58">
                  <c:v>251.63771862927123</c:v>
                </c:pt>
                <c:pt idx="59">
                  <c:v>276.80149049219835</c:v>
                </c:pt>
                <c:pt idx="60">
                  <c:v>304.48163954141819</c:v>
                </c:pt>
                <c:pt idx="61">
                  <c:v>334.92980349556001</c:v>
                </c:pt>
                <c:pt idx="62">
                  <c:v>368.42278384511599</c:v>
                </c:pt>
                <c:pt idx="63">
                  <c:v>405.26506222962757</c:v>
                </c:pt>
                <c:pt idx="64">
                  <c:v>445.79156845259035</c:v>
                </c:pt>
                <c:pt idx="65">
                  <c:v>490.37072529784939</c:v>
                </c:pt>
                <c:pt idx="66">
                  <c:v>539.40779782763434</c:v>
                </c:pt>
                <c:pt idx="67">
                  <c:v>593.3485776103978</c:v>
                </c:pt>
                <c:pt idx="68">
                  <c:v>652.68343537143755</c:v>
                </c:pt>
                <c:pt idx="69">
                  <c:v>717.95177890858133</c:v>
                </c:pt>
                <c:pt idx="70">
                  <c:v>789.74695679943943</c:v>
                </c:pt>
                <c:pt idx="71">
                  <c:v>868.72165247938335</c:v>
                </c:pt>
                <c:pt idx="72">
                  <c:v>955.59381772732172</c:v>
                </c:pt>
                <c:pt idx="73">
                  <c:v>1051.1531995000539</c:v>
                </c:pt>
                <c:pt idx="74">
                  <c:v>1156.2685194500593</c:v>
                </c:pt>
                <c:pt idx="75">
                  <c:v>1271.8953713950652</c:v>
                </c:pt>
                <c:pt idx="76">
                  <c:v>1399.0849085345717</c:v>
                </c:pt>
                <c:pt idx="77">
                  <c:v>1538.9933993880288</c:v>
                </c:pt>
                <c:pt idx="78">
                  <c:v>1692.8927393268318</c:v>
                </c:pt>
                <c:pt idx="79">
                  <c:v>1862.1820132595151</c:v>
                </c:pt>
                <c:pt idx="80">
                  <c:v>2048.4002145854665</c:v>
                </c:pt>
                <c:pt idx="81">
                  <c:v>2253.2402360440133</c:v>
                </c:pt>
                <c:pt idx="82">
                  <c:v>2478.5642596484145</c:v>
                </c:pt>
                <c:pt idx="83">
                  <c:v>2726.420685613256</c:v>
                </c:pt>
                <c:pt idx="84">
                  <c:v>2999.0627541745816</c:v>
                </c:pt>
                <c:pt idx="85">
                  <c:v>3298.96902959204</c:v>
                </c:pt>
                <c:pt idx="86">
                  <c:v>3628.865932551244</c:v>
                </c:pt>
                <c:pt idx="87">
                  <c:v>3991.7525258063683</c:v>
                </c:pt>
                <c:pt idx="88">
                  <c:v>4390.9277783870057</c:v>
                </c:pt>
                <c:pt idx="89">
                  <c:v>4830.0205562257061</c:v>
                </c:pt>
                <c:pt idx="90">
                  <c:v>5313.0226118482769</c:v>
                </c:pt>
                <c:pt idx="91">
                  <c:v>5844.3248730331043</c:v>
                </c:pt>
                <c:pt idx="92">
                  <c:v>6428.7573603364144</c:v>
                </c:pt>
                <c:pt idx="93">
                  <c:v>7071.6330963700557</c:v>
                </c:pt>
                <c:pt idx="94">
                  <c:v>7778.7964060070608</c:v>
                </c:pt>
                <c:pt idx="95">
                  <c:v>8556.6760466077667</c:v>
                </c:pt>
                <c:pt idx="96">
                  <c:v>9412.3436512685439</c:v>
                </c:pt>
                <c:pt idx="97">
                  <c:v>10353.578016395399</c:v>
                </c:pt>
                <c:pt idx="98">
                  <c:v>11388.935818034939</c:v>
                </c:pt>
                <c:pt idx="99">
                  <c:v>12527.829399838432</c:v>
                </c:pt>
                <c:pt idx="100">
                  <c:v>13780.612339822275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C9-42D4-9990-12E87CB61CD5}"/>
            </c:ext>
          </c:extLst>
        </c:ser>
        <c:ser>
          <c:idx val="2"/>
          <c:order val="1"/>
          <c:tx>
            <c:strRef>
              <c:f>'Euler, RK4, Exata'!$D$6</c:f>
              <c:strCache>
                <c:ptCount val="1"/>
                <c:pt idx="0">
                  <c:v>y=f(t)[Runge-Kutta]</c:v>
                </c:pt>
              </c:strCache>
            </c:strRef>
          </c:tx>
          <c:marker>
            <c:symbol val="none"/>
          </c:marker>
          <c:xVal>
            <c:numRef>
              <c:f>'Euler, RK4, Exata'!$A$7:$A$107</c:f>
              <c:numCache>
                <c:formatCode>0.000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'Euler, RK4, Exata'!$D$7:$D$107</c:f>
              <c:numCache>
                <c:formatCode>0.000</c:formatCode>
                <c:ptCount val="101"/>
                <c:pt idx="0">
                  <c:v>1</c:v>
                </c:pt>
                <c:pt idx="1">
                  <c:v>1.1051708333333334</c:v>
                </c:pt>
                <c:pt idx="2">
                  <c:v>1.2214025708506946</c:v>
                </c:pt>
                <c:pt idx="3">
                  <c:v>1.3498584970625378</c:v>
                </c:pt>
                <c:pt idx="4">
                  <c:v>1.4918242400806858</c:v>
                </c:pt>
                <c:pt idx="5">
                  <c:v>1.6487206385968383</c:v>
                </c:pt>
                <c:pt idx="6">
                  <c:v>1.8221179620919332</c:v>
                </c:pt>
                <c:pt idx="7">
                  <c:v>2.0137516265967768</c:v>
                </c:pt>
                <c:pt idx="8">
                  <c:v>2.2255395632923154</c:v>
                </c:pt>
                <c:pt idx="9">
                  <c:v>2.4596014137800708</c:v>
                </c:pt>
                <c:pt idx="10">
                  <c:v>2.7182797441351658</c:v>
                </c:pt>
                <c:pt idx="11">
                  <c:v>3.0041634900589811</c:v>
                </c:pt>
                <c:pt idx="12">
                  <c:v>3.3201138677780593</c:v>
                </c:pt>
                <c:pt idx="13">
                  <c:v>3.6692930100138343</c:v>
                </c:pt>
                <c:pt idx="14">
                  <c:v>4.055195613621164</c:v>
                </c:pt>
                <c:pt idx="15">
                  <c:v>4.4816839156353794</c:v>
                </c:pt>
                <c:pt idx="16">
                  <c:v>4.9530263477793488</c:v>
                </c:pt>
                <c:pt idx="17">
                  <c:v>5.4739402562972597</c:v>
                </c:pt>
                <c:pt idx="18">
                  <c:v>6.0496391146689223</c:v>
                </c:pt>
                <c:pt idx="19">
                  <c:v>6.6858847017245822</c:v>
                </c:pt>
                <c:pt idx="20">
                  <c:v>7.3890447673755411</c:v>
                </c:pt>
                <c:pt idx="21">
                  <c:v>8.1661567630977334</c:v>
                </c:pt>
                <c:pt idx="22">
                  <c:v>9.0249982750033588</c:v>
                </c:pt>
                <c:pt idx="23">
                  <c:v>9.9741648644173573</c:v>
                </c:pt>
                <c:pt idx="24">
                  <c:v>11.023156095012185</c:v>
                </c:pt>
                <c:pt idx="25">
                  <c:v>12.182470607488028</c:v>
                </c:pt>
                <c:pt idx="26">
                  <c:v>13.463711193336383</c:v>
                </c:pt>
                <c:pt idx="27">
                  <c:v>14.879700919298898</c:v>
                </c:pt>
                <c:pt idx="28">
                  <c:v>16.444611464732329</c:v>
                </c:pt>
                <c:pt idx="29">
                  <c:v>18.174104956321116</c:v>
                </c:pt>
                <c:pt idx="30">
                  <c:v>20.085490719664872</c:v>
                </c:pt>
                <c:pt idx="31">
                  <c:v>22.197898516560961</c:v>
                </c:pt>
                <c:pt idx="32">
                  <c:v>24.53247000179644</c:v>
                </c:pt>
                <c:pt idx="33">
                  <c:v>27.112570315610373</c:v>
                </c:pt>
                <c:pt idx="34">
                  <c:v>29.964021929511713</c:v>
                </c:pt>
                <c:pt idx="35">
                  <c:v>33.115363085856735</c:v>
                </c:pt>
                <c:pt idx="36">
                  <c:v>36.598133417732193</c:v>
                </c:pt>
                <c:pt idx="37">
                  <c:v>40.447189607719601</c:v>
                </c:pt>
                <c:pt idx="38">
                  <c:v>44.701054244754808</c:v>
                </c:pt>
                <c:pt idx="39">
                  <c:v>49.402301370554206</c:v>
                </c:pt>
                <c:pt idx="40">
                  <c:v>54.597982574279868</c:v>
                </c:pt>
                <c:pt idx="41">
                  <c:v>60.340097899935692</c:v>
                </c:pt>
                <c:pt idx="42">
                  <c:v>66.686116279486839</c:v>
                </c:pt>
                <c:pt idx="43">
                  <c:v>73.699550700364043</c:v>
                </c:pt>
                <c:pt idx="44">
                  <c:v>81.45059386381358</c:v>
                </c:pt>
                <c:pt idx="45">
                  <c:v>90.016820695965748</c:v>
                </c:pt>
                <c:pt idx="46">
                  <c:v>99.483964742577712</c:v>
                </c:pt>
                <c:pt idx="47">
                  <c:v>109.94677621785856</c:v>
                </c:pt>
                <c:pt idx="48">
                  <c:v>121.50997029500425</c:v>
                </c:pt>
                <c:pt idx="49">
                  <c:v>134.28927512923843</c:v>
                </c:pt>
                <c:pt idx="50">
                  <c:v>148.41259010230971</c:v>
                </c:pt>
                <c:pt idx="51">
                  <c:v>164.02126588052803</c:v>
                </c:pt>
                <c:pt idx="52">
                  <c:v>181.2715190975714</c:v>
                </c:pt>
                <c:pt idx="53">
                  <c:v>200.33599582066222</c:v>
                </c:pt>
                <c:pt idx="54">
                  <c:v>221.40549944778445</c:v>
                </c:pt>
                <c:pt idx="55">
                  <c:v>244.69090032929083</c:v>
                </c:pt>
                <c:pt idx="56">
                  <c:v>270.42524622600592</c:v>
                </c:pt>
                <c:pt idx="57">
                  <c:v>298.86609472596683</c:v>
                </c:pt>
                <c:pt idx="58">
                  <c:v>330.29809096337573</c:v>
                </c:pt>
                <c:pt idx="59">
                  <c:v>365.03581643840312</c:v>
                </c:pt>
                <c:pt idx="60">
                  <c:v>403.42693744974366</c:v>
                </c:pt>
                <c:pt idx="61">
                  <c:v>445.85568465044776</c:v>
                </c:pt>
                <c:pt idx="62">
                  <c:v>492.74669855153923</c:v>
                </c:pt>
                <c:pt idx="63">
                  <c:v>544.56927946045346</c:v>
                </c:pt>
                <c:pt idx="64">
                  <c:v>601.84208438904227</c:v>
                </c:pt>
                <c:pt idx="65">
                  <c:v>665.13831793930819</c:v>
                </c:pt>
                <c:pt idx="66">
                  <c:v>735.09146911891685</c:v>
                </c:pt>
                <c:pt idx="67">
                  <c:v>812.4016515023776</c:v>
                </c:pt>
                <c:pt idx="68">
                  <c:v>897.84261019225892</c:v>
                </c:pt>
                <c:pt idx="69">
                  <c:v>992.26946570835401</c:v>
                </c:pt>
                <c:pt idx="70">
                  <c:v>1096.6272723081231</c:v>
                </c:pt>
                <c:pt idx="71">
                  <c:v>1211.9604763928287</c:v>
                </c:pt>
                <c:pt idx="72">
                  <c:v>1339.4233696621261</c:v>
                </c:pt>
                <c:pt idx="73">
                  <c:v>1480.2916416356334</c:v>
                </c:pt>
                <c:pt idx="74">
                  <c:v>1635.975147162821</c:v>
                </c:pt>
                <c:pt idx="75">
                  <c:v>1808.0320167025575</c:v>
                </c:pt>
                <c:pt idx="76">
                  <c:v>1998.1842505925126</c:v>
                </c:pt>
                <c:pt idx="77">
                  <c:v>2208.3349533808691</c:v>
                </c:pt>
                <c:pt idx="78">
                  <c:v>2440.5873807070629</c:v>
                </c:pt>
                <c:pt idx="79">
                  <c:v>2697.265989358842</c:v>
                </c:pt>
                <c:pt idx="80">
                  <c:v>2980.9397011813694</c:v>
                </c:pt>
                <c:pt idx="81">
                  <c:v>3294.4476136710318</c:v>
                </c:pt>
                <c:pt idx="82">
                  <c:v>3640.9274145738254</c:v>
                </c:pt>
                <c:pt idx="83">
                  <c:v>4023.8467848707337</c:v>
                </c:pt>
                <c:pt idx="84">
                  <c:v>4447.0381044412425</c:v>
                </c:pt>
                <c:pt idx="85">
                  <c:v>4914.7368077504152</c:v>
                </c:pt>
                <c:pt idx="86">
                  <c:v>5431.6237734355327</c:v>
                </c:pt>
                <c:pt idx="87">
                  <c:v>6002.8721720408921</c:v>
                </c:pt>
                <c:pt idx="88">
                  <c:v>6634.1992407679099</c:v>
                </c:pt>
                <c:pt idx="89">
                  <c:v>7331.9235034188387</c:v>
                </c:pt>
                <c:pt idx="90">
                  <c:v>8103.0280082096506</c:v>
                </c:pt>
                <c:pt idx="91">
                  <c:v>8955.2302163564</c:v>
                </c:pt>
                <c:pt idx="92">
                  <c:v>9897.0592409024503</c:v>
                </c:pt>
                <c:pt idx="93">
                  <c:v>10937.941208817529</c:v>
                </c:pt>
                <c:pt idx="94">
                  <c:v>12088.293600699875</c:v>
                </c:pt>
                <c:pt idx="95">
                  <c:v>13359.629512263482</c:v>
                </c:pt>
                <c:pt idx="96">
                  <c:v>14764.672881092825</c:v>
                </c:pt>
                <c:pt idx="97">
                  <c:v>16317.485831891425</c:v>
                </c:pt>
                <c:pt idx="98">
                  <c:v>18033.609414736307</c:v>
                </c:pt>
                <c:pt idx="99">
                  <c:v>19930.219144891969</c:v>
                </c:pt>
                <c:pt idx="100">
                  <c:v>22026.296900876212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C9-42D4-9990-12E87CB61CD5}"/>
            </c:ext>
          </c:extLst>
        </c:ser>
        <c:ser>
          <c:idx val="7"/>
          <c:order val="2"/>
          <c:tx>
            <c:strRef>
              <c:f>'Euler, RK4, Exata'!$I$6</c:f>
              <c:strCache>
                <c:ptCount val="1"/>
                <c:pt idx="0">
                  <c:v>Exata</c:v>
                </c:pt>
              </c:strCache>
            </c:strRef>
          </c:tx>
          <c:marker>
            <c:symbol val="none"/>
          </c:marker>
          <c:xVal>
            <c:numRef>
              <c:f>'Euler, RK4, Exata'!$A$7:$A$107</c:f>
              <c:numCache>
                <c:formatCode>0.000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'Euler, RK4, Exata'!$I$7:$I$107</c:f>
              <c:numCache>
                <c:formatCode>0.000</c:formatCode>
                <c:ptCount val="101"/>
                <c:pt idx="0">
                  <c:v>1</c:v>
                </c:pt>
                <c:pt idx="1">
                  <c:v>1.1051709180756477</c:v>
                </c:pt>
                <c:pt idx="2">
                  <c:v>1.2214027581601699</c:v>
                </c:pt>
                <c:pt idx="3">
                  <c:v>1.3498588075760032</c:v>
                </c:pt>
                <c:pt idx="4">
                  <c:v>1.4918246976412703</c:v>
                </c:pt>
                <c:pt idx="5">
                  <c:v>1.6487212707001282</c:v>
                </c:pt>
                <c:pt idx="6">
                  <c:v>1.8221188003905091</c:v>
                </c:pt>
                <c:pt idx="7">
                  <c:v>2.0137527074704766</c:v>
                </c:pt>
                <c:pt idx="8">
                  <c:v>2.2255409284924679</c:v>
                </c:pt>
                <c:pt idx="9">
                  <c:v>2.4596031111569499</c:v>
                </c:pt>
                <c:pt idx="10">
                  <c:v>2.7182818284590451</c:v>
                </c:pt>
                <c:pt idx="11">
                  <c:v>3.0041660239464334</c:v>
                </c:pt>
                <c:pt idx="12">
                  <c:v>3.3201169227365481</c:v>
                </c:pt>
                <c:pt idx="13">
                  <c:v>3.6692966676192444</c:v>
                </c:pt>
                <c:pt idx="14">
                  <c:v>4.0551999668446754</c:v>
                </c:pt>
                <c:pt idx="15">
                  <c:v>4.4816890703380645</c:v>
                </c:pt>
                <c:pt idx="16">
                  <c:v>4.9530324243951149</c:v>
                </c:pt>
                <c:pt idx="17">
                  <c:v>5.4739473917272008</c:v>
                </c:pt>
                <c:pt idx="18">
                  <c:v>6.0496474644129465</c:v>
                </c:pt>
                <c:pt idx="19">
                  <c:v>6.6858944422792703</c:v>
                </c:pt>
                <c:pt idx="20">
                  <c:v>7.3890560989306504</c:v>
                </c:pt>
                <c:pt idx="21">
                  <c:v>8.1661699125676517</c:v>
                </c:pt>
                <c:pt idx="22">
                  <c:v>9.025013499434122</c:v>
                </c:pt>
                <c:pt idx="23">
                  <c:v>9.9741824548147235</c:v>
                </c:pt>
                <c:pt idx="24">
                  <c:v>11.023176380641605</c:v>
                </c:pt>
                <c:pt idx="25">
                  <c:v>12.182493960703473</c:v>
                </c:pt>
                <c:pt idx="26">
                  <c:v>13.463738035001692</c:v>
                </c:pt>
                <c:pt idx="27">
                  <c:v>14.879731724872837</c:v>
                </c:pt>
                <c:pt idx="28">
                  <c:v>16.444646771097055</c:v>
                </c:pt>
                <c:pt idx="29">
                  <c:v>18.174145369443067</c:v>
                </c:pt>
                <c:pt idx="30">
                  <c:v>20.085536923187668</c:v>
                </c:pt>
                <c:pt idx="31">
                  <c:v>22.197951281441636</c:v>
                </c:pt>
                <c:pt idx="32">
                  <c:v>24.532530197109352</c:v>
                </c:pt>
                <c:pt idx="33">
                  <c:v>27.112638920657893</c:v>
                </c:pt>
                <c:pt idx="34">
                  <c:v>29.964100047397025</c:v>
                </c:pt>
                <c:pt idx="35">
                  <c:v>33.115451958692312</c:v>
                </c:pt>
                <c:pt idx="36">
                  <c:v>36.598234443677988</c:v>
                </c:pt>
                <c:pt idx="37">
                  <c:v>40.447304360067399</c:v>
                </c:pt>
                <c:pt idx="38">
                  <c:v>44.701184493300836</c:v>
                </c:pt>
                <c:pt idx="39">
                  <c:v>49.402449105530188</c:v>
                </c:pt>
                <c:pt idx="40">
                  <c:v>54.598150033144236</c:v>
                </c:pt>
                <c:pt idx="41">
                  <c:v>60.340287597362</c:v>
                </c:pt>
                <c:pt idx="42">
                  <c:v>66.686331040925154</c:v>
                </c:pt>
                <c:pt idx="43">
                  <c:v>73.699793699595787</c:v>
                </c:pt>
                <c:pt idx="44">
                  <c:v>81.450868664968141</c:v>
                </c:pt>
                <c:pt idx="45">
                  <c:v>90.017131300521811</c:v>
                </c:pt>
                <c:pt idx="46">
                  <c:v>99.484315641933861</c:v>
                </c:pt>
                <c:pt idx="47">
                  <c:v>109.94717245212352</c:v>
                </c:pt>
                <c:pt idx="48">
                  <c:v>121.51041751873497</c:v>
                </c:pt>
                <c:pt idx="49">
                  <c:v>134.28977968493552</c:v>
                </c:pt>
                <c:pt idx="50">
                  <c:v>148.4131591025766</c:v>
                </c:pt>
                <c:pt idx="51">
                  <c:v>164.02190729990184</c:v>
                </c:pt>
                <c:pt idx="52">
                  <c:v>181.27224187515122</c:v>
                </c:pt>
                <c:pt idx="53">
                  <c:v>200.33680997479183</c:v>
                </c:pt>
                <c:pt idx="54">
                  <c:v>221.40641620418717</c:v>
                </c:pt>
                <c:pt idx="55">
                  <c:v>244.69193226422038</c:v>
                </c:pt>
                <c:pt idx="56">
                  <c:v>270.42640742615276</c:v>
                </c:pt>
                <c:pt idx="57">
                  <c:v>298.86740096706029</c:v>
                </c:pt>
                <c:pt idx="58">
                  <c:v>330.29955990964891</c:v>
                </c:pt>
                <c:pt idx="59">
                  <c:v>365.03746786532889</c:v>
                </c:pt>
                <c:pt idx="60">
                  <c:v>403.42879349273511</c:v>
                </c:pt>
                <c:pt idx="61">
                  <c:v>445.85777008251716</c:v>
                </c:pt>
                <c:pt idx="62">
                  <c:v>492.74904109325632</c:v>
                </c:pt>
                <c:pt idx="63">
                  <c:v>544.57191012592943</c:v>
                </c:pt>
                <c:pt idx="64">
                  <c:v>601.84503787208223</c:v>
                </c:pt>
                <c:pt idx="65">
                  <c:v>665.14163304436181</c:v>
                </c:pt>
                <c:pt idx="66">
                  <c:v>735.09518924197323</c:v>
                </c:pt>
                <c:pt idx="67">
                  <c:v>812.4058251675433</c:v>
                </c:pt>
                <c:pt idx="68">
                  <c:v>897.84729165041836</c:v>
                </c:pt>
                <c:pt idx="69">
                  <c:v>992.27471560502624</c:v>
                </c:pt>
                <c:pt idx="70">
                  <c:v>1096.6331584284585</c:v>
                </c:pt>
                <c:pt idx="71">
                  <c:v>1211.9670744925775</c:v>
                </c:pt>
                <c:pt idx="72">
                  <c:v>1339.430764394418</c:v>
                </c:pt>
                <c:pt idx="73">
                  <c:v>1480.2999275845464</c:v>
                </c:pt>
                <c:pt idx="74">
                  <c:v>1635.984429995927</c:v>
                </c:pt>
                <c:pt idx="75">
                  <c:v>1808.0424144560632</c:v>
                </c:pt>
                <c:pt idx="76">
                  <c:v>1998.195895104119</c:v>
                </c:pt>
                <c:pt idx="77">
                  <c:v>2208.347991887209</c:v>
                </c:pt>
                <c:pt idx="78">
                  <c:v>2440.6019776245007</c:v>
                </c:pt>
                <c:pt idx="79">
                  <c:v>2697.2823282685099</c:v>
                </c:pt>
                <c:pt idx="80">
                  <c:v>2980.9579870417283</c:v>
                </c:pt>
                <c:pt idx="81">
                  <c:v>3294.4680752838403</c:v>
                </c:pt>
                <c:pt idx="82">
                  <c:v>3640.9503073323585</c:v>
                </c:pt>
                <c:pt idx="83">
                  <c:v>4023.8723938223129</c:v>
                </c:pt>
                <c:pt idx="84">
                  <c:v>4447.0667476998578</c:v>
                </c:pt>
                <c:pt idx="85">
                  <c:v>4914.7688402991344</c:v>
                </c:pt>
                <c:pt idx="86">
                  <c:v>5431.6595913629781</c:v>
                </c:pt>
                <c:pt idx="87">
                  <c:v>6002.9122172610287</c:v>
                </c:pt>
                <c:pt idx="88">
                  <c:v>6634.2440062778896</c:v>
                </c:pt>
                <c:pt idx="89">
                  <c:v>7331.9735391559952</c:v>
                </c:pt>
                <c:pt idx="90">
                  <c:v>8103.0839275753842</c:v>
                </c:pt>
                <c:pt idx="91">
                  <c:v>8955.2927034825079</c:v>
                </c:pt>
                <c:pt idx="92">
                  <c:v>9897.1290587439271</c:v>
                </c:pt>
                <c:pt idx="93">
                  <c:v>10938.019208165191</c:v>
                </c:pt>
                <c:pt idx="94">
                  <c:v>12088.380730216988</c:v>
                </c:pt>
                <c:pt idx="95">
                  <c:v>13359.726829661873</c:v>
                </c:pt>
                <c:pt idx="96">
                  <c:v>14764.781565577294</c:v>
                </c:pt>
                <c:pt idx="97">
                  <c:v>16317.60719801545</c:v>
                </c:pt>
                <c:pt idx="98">
                  <c:v>18033.744927828524</c:v>
                </c:pt>
                <c:pt idx="99">
                  <c:v>19930.370438230297</c:v>
                </c:pt>
                <c:pt idx="100">
                  <c:v>22026.465794806718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C9-42D4-9990-12E87CB61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019920"/>
        <c:axId val="1"/>
      </c:scatterChart>
      <c:valAx>
        <c:axId val="798019920"/>
        <c:scaling>
          <c:orientation val="minMax"/>
          <c:max val="100"/>
        </c:scaling>
        <c:delete val="0"/>
        <c:axPos val="b"/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300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980199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800" b="1" i="1" baseline="0">
                <a:effectLst/>
              </a:rPr>
              <a:t>f(t) = M/(1+k.exp(-aMt))</a:t>
            </a:r>
            <a:endParaRPr lang="pt-BR" i="1">
              <a:effectLst/>
            </a:endParaRP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'logística rk4'!$B$11</c:f>
              <c:strCache>
                <c:ptCount val="1"/>
                <c:pt idx="0">
                  <c:v>y=f(t) (exata)</c:v>
                </c:pt>
              </c:strCache>
            </c:strRef>
          </c:tx>
          <c:marker>
            <c:symbol val="none"/>
          </c:marker>
          <c:xVal>
            <c:numRef>
              <c:f>'logística rk4'!$A$12:$A$512</c:f>
              <c:numCache>
                <c:formatCode>General</c:formatCode>
                <c:ptCount val="50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  <c:pt idx="51">
                  <c:v>10.199999999999996</c:v>
                </c:pt>
                <c:pt idx="52">
                  <c:v>10.399999999999995</c:v>
                </c:pt>
                <c:pt idx="53">
                  <c:v>10.599999999999994</c:v>
                </c:pt>
                <c:pt idx="54">
                  <c:v>10.799999999999994</c:v>
                </c:pt>
                <c:pt idx="55">
                  <c:v>10.999999999999993</c:v>
                </c:pt>
                <c:pt idx="56">
                  <c:v>11.199999999999992</c:v>
                </c:pt>
                <c:pt idx="57">
                  <c:v>11.399999999999991</c:v>
                </c:pt>
                <c:pt idx="58">
                  <c:v>11.599999999999991</c:v>
                </c:pt>
                <c:pt idx="59">
                  <c:v>11.79999999999999</c:v>
                </c:pt>
                <c:pt idx="60">
                  <c:v>11.999999999999989</c:v>
                </c:pt>
                <c:pt idx="61">
                  <c:v>12.199999999999989</c:v>
                </c:pt>
                <c:pt idx="62">
                  <c:v>12.399999999999988</c:v>
                </c:pt>
                <c:pt idx="63">
                  <c:v>12.599999999999987</c:v>
                </c:pt>
                <c:pt idx="64">
                  <c:v>12.799999999999986</c:v>
                </c:pt>
                <c:pt idx="65">
                  <c:v>12.999999999999986</c:v>
                </c:pt>
                <c:pt idx="66">
                  <c:v>13.199999999999985</c:v>
                </c:pt>
                <c:pt idx="67">
                  <c:v>13.399999999999984</c:v>
                </c:pt>
                <c:pt idx="68">
                  <c:v>13.599999999999984</c:v>
                </c:pt>
                <c:pt idx="69">
                  <c:v>13.799999999999983</c:v>
                </c:pt>
                <c:pt idx="70">
                  <c:v>13.999999999999982</c:v>
                </c:pt>
                <c:pt idx="71">
                  <c:v>14.199999999999982</c:v>
                </c:pt>
                <c:pt idx="72">
                  <c:v>14.399999999999981</c:v>
                </c:pt>
                <c:pt idx="73">
                  <c:v>14.59999999999998</c:v>
                </c:pt>
                <c:pt idx="74">
                  <c:v>14.799999999999979</c:v>
                </c:pt>
                <c:pt idx="75">
                  <c:v>14.999999999999979</c:v>
                </c:pt>
                <c:pt idx="76">
                  <c:v>15.199999999999978</c:v>
                </c:pt>
                <c:pt idx="77">
                  <c:v>15.399999999999977</c:v>
                </c:pt>
                <c:pt idx="78">
                  <c:v>15.599999999999977</c:v>
                </c:pt>
                <c:pt idx="79">
                  <c:v>15.799999999999976</c:v>
                </c:pt>
                <c:pt idx="80">
                  <c:v>15.999999999999975</c:v>
                </c:pt>
                <c:pt idx="81">
                  <c:v>16.199999999999974</c:v>
                </c:pt>
                <c:pt idx="82">
                  <c:v>16.399999999999974</c:v>
                </c:pt>
                <c:pt idx="83">
                  <c:v>16.599999999999973</c:v>
                </c:pt>
                <c:pt idx="84">
                  <c:v>16.799999999999972</c:v>
                </c:pt>
                <c:pt idx="85">
                  <c:v>16.999999999999972</c:v>
                </c:pt>
                <c:pt idx="86">
                  <c:v>17.199999999999971</c:v>
                </c:pt>
                <c:pt idx="87">
                  <c:v>17.39999999999997</c:v>
                </c:pt>
                <c:pt idx="88">
                  <c:v>17.599999999999969</c:v>
                </c:pt>
                <c:pt idx="89">
                  <c:v>17.799999999999969</c:v>
                </c:pt>
                <c:pt idx="90">
                  <c:v>17.999999999999968</c:v>
                </c:pt>
                <c:pt idx="91">
                  <c:v>18.199999999999967</c:v>
                </c:pt>
                <c:pt idx="92">
                  <c:v>18.399999999999967</c:v>
                </c:pt>
                <c:pt idx="93">
                  <c:v>18.599999999999966</c:v>
                </c:pt>
                <c:pt idx="94">
                  <c:v>18.799999999999965</c:v>
                </c:pt>
                <c:pt idx="95">
                  <c:v>18.999999999999964</c:v>
                </c:pt>
                <c:pt idx="96">
                  <c:v>19.199999999999964</c:v>
                </c:pt>
                <c:pt idx="97">
                  <c:v>19.399999999999963</c:v>
                </c:pt>
                <c:pt idx="98">
                  <c:v>19.599999999999962</c:v>
                </c:pt>
                <c:pt idx="99">
                  <c:v>19.799999999999962</c:v>
                </c:pt>
                <c:pt idx="100">
                  <c:v>19.999999999999961</c:v>
                </c:pt>
                <c:pt idx="101">
                  <c:v>20.19999999999996</c:v>
                </c:pt>
                <c:pt idx="102">
                  <c:v>20.399999999999959</c:v>
                </c:pt>
                <c:pt idx="103">
                  <c:v>20.599999999999959</c:v>
                </c:pt>
                <c:pt idx="104">
                  <c:v>20.799999999999958</c:v>
                </c:pt>
                <c:pt idx="105">
                  <c:v>20.999999999999957</c:v>
                </c:pt>
                <c:pt idx="106">
                  <c:v>21.199999999999957</c:v>
                </c:pt>
                <c:pt idx="107">
                  <c:v>21.399999999999956</c:v>
                </c:pt>
                <c:pt idx="108">
                  <c:v>21.599999999999955</c:v>
                </c:pt>
                <c:pt idx="109">
                  <c:v>21.799999999999955</c:v>
                </c:pt>
                <c:pt idx="110">
                  <c:v>21.999999999999954</c:v>
                </c:pt>
                <c:pt idx="111">
                  <c:v>22.199999999999953</c:v>
                </c:pt>
                <c:pt idx="112">
                  <c:v>22.399999999999952</c:v>
                </c:pt>
                <c:pt idx="113">
                  <c:v>22.599999999999952</c:v>
                </c:pt>
                <c:pt idx="114">
                  <c:v>22.799999999999951</c:v>
                </c:pt>
                <c:pt idx="115">
                  <c:v>22.99999999999995</c:v>
                </c:pt>
                <c:pt idx="116">
                  <c:v>23.19999999999995</c:v>
                </c:pt>
                <c:pt idx="117">
                  <c:v>23.399999999999949</c:v>
                </c:pt>
                <c:pt idx="118">
                  <c:v>23.599999999999948</c:v>
                </c:pt>
                <c:pt idx="119">
                  <c:v>23.799999999999947</c:v>
                </c:pt>
                <c:pt idx="120">
                  <c:v>23.999999999999947</c:v>
                </c:pt>
                <c:pt idx="121">
                  <c:v>24.199999999999946</c:v>
                </c:pt>
                <c:pt idx="122">
                  <c:v>24.399999999999945</c:v>
                </c:pt>
                <c:pt idx="123">
                  <c:v>24.599999999999945</c:v>
                </c:pt>
                <c:pt idx="124">
                  <c:v>24.799999999999944</c:v>
                </c:pt>
                <c:pt idx="125">
                  <c:v>24.999999999999943</c:v>
                </c:pt>
                <c:pt idx="126">
                  <c:v>25.199999999999942</c:v>
                </c:pt>
                <c:pt idx="127">
                  <c:v>25.399999999999942</c:v>
                </c:pt>
                <c:pt idx="128">
                  <c:v>25.599999999999941</c:v>
                </c:pt>
                <c:pt idx="129">
                  <c:v>25.79999999999994</c:v>
                </c:pt>
                <c:pt idx="130">
                  <c:v>25.99999999999994</c:v>
                </c:pt>
                <c:pt idx="131">
                  <c:v>26.199999999999939</c:v>
                </c:pt>
                <c:pt idx="132">
                  <c:v>26.399999999999938</c:v>
                </c:pt>
                <c:pt idx="133">
                  <c:v>26.599999999999937</c:v>
                </c:pt>
                <c:pt idx="134">
                  <c:v>26.799999999999937</c:v>
                </c:pt>
                <c:pt idx="135">
                  <c:v>26.999999999999936</c:v>
                </c:pt>
                <c:pt idx="136">
                  <c:v>27.199999999999935</c:v>
                </c:pt>
                <c:pt idx="137">
                  <c:v>27.399999999999935</c:v>
                </c:pt>
                <c:pt idx="138">
                  <c:v>27.599999999999934</c:v>
                </c:pt>
                <c:pt idx="139">
                  <c:v>27.799999999999933</c:v>
                </c:pt>
                <c:pt idx="140">
                  <c:v>27.999999999999932</c:v>
                </c:pt>
                <c:pt idx="141">
                  <c:v>28.199999999999932</c:v>
                </c:pt>
                <c:pt idx="142">
                  <c:v>28.399999999999931</c:v>
                </c:pt>
                <c:pt idx="143">
                  <c:v>28.59999999999993</c:v>
                </c:pt>
                <c:pt idx="144">
                  <c:v>28.79999999999993</c:v>
                </c:pt>
                <c:pt idx="145">
                  <c:v>28.999999999999929</c:v>
                </c:pt>
                <c:pt idx="146">
                  <c:v>29.199999999999928</c:v>
                </c:pt>
                <c:pt idx="147">
                  <c:v>29.399999999999928</c:v>
                </c:pt>
                <c:pt idx="148">
                  <c:v>29.599999999999927</c:v>
                </c:pt>
                <c:pt idx="149">
                  <c:v>29.799999999999926</c:v>
                </c:pt>
                <c:pt idx="150">
                  <c:v>29.999999999999925</c:v>
                </c:pt>
                <c:pt idx="151">
                  <c:v>30.199999999999925</c:v>
                </c:pt>
                <c:pt idx="152">
                  <c:v>30.399999999999924</c:v>
                </c:pt>
                <c:pt idx="153">
                  <c:v>30.599999999999923</c:v>
                </c:pt>
                <c:pt idx="154">
                  <c:v>30.799999999999923</c:v>
                </c:pt>
                <c:pt idx="155">
                  <c:v>30.999999999999922</c:v>
                </c:pt>
                <c:pt idx="156">
                  <c:v>31.199999999999921</c:v>
                </c:pt>
                <c:pt idx="157">
                  <c:v>31.39999999999992</c:v>
                </c:pt>
                <c:pt idx="158">
                  <c:v>31.59999999999992</c:v>
                </c:pt>
                <c:pt idx="159">
                  <c:v>31.799999999999919</c:v>
                </c:pt>
                <c:pt idx="160">
                  <c:v>31.999999999999918</c:v>
                </c:pt>
                <c:pt idx="161">
                  <c:v>32.199999999999918</c:v>
                </c:pt>
                <c:pt idx="162">
                  <c:v>32.39999999999992</c:v>
                </c:pt>
                <c:pt idx="163">
                  <c:v>32.599999999999923</c:v>
                </c:pt>
                <c:pt idx="164">
                  <c:v>32.799999999999926</c:v>
                </c:pt>
                <c:pt idx="165">
                  <c:v>32.999999999999929</c:v>
                </c:pt>
                <c:pt idx="166">
                  <c:v>33.199999999999932</c:v>
                </c:pt>
                <c:pt idx="167">
                  <c:v>33.399999999999935</c:v>
                </c:pt>
                <c:pt idx="168">
                  <c:v>33.599999999999937</c:v>
                </c:pt>
                <c:pt idx="169">
                  <c:v>33.79999999999994</c:v>
                </c:pt>
                <c:pt idx="170">
                  <c:v>33.999999999999943</c:v>
                </c:pt>
                <c:pt idx="171">
                  <c:v>34.199999999999946</c:v>
                </c:pt>
                <c:pt idx="172">
                  <c:v>34.399999999999949</c:v>
                </c:pt>
                <c:pt idx="173">
                  <c:v>34.599999999999952</c:v>
                </c:pt>
                <c:pt idx="174">
                  <c:v>34.799999999999955</c:v>
                </c:pt>
                <c:pt idx="175">
                  <c:v>34.999999999999957</c:v>
                </c:pt>
                <c:pt idx="176">
                  <c:v>35.19999999999996</c:v>
                </c:pt>
                <c:pt idx="177">
                  <c:v>35.399999999999963</c:v>
                </c:pt>
                <c:pt idx="178">
                  <c:v>35.599999999999966</c:v>
                </c:pt>
                <c:pt idx="179">
                  <c:v>35.799999999999969</c:v>
                </c:pt>
                <c:pt idx="180">
                  <c:v>35.999999999999972</c:v>
                </c:pt>
                <c:pt idx="181">
                  <c:v>36.199999999999974</c:v>
                </c:pt>
                <c:pt idx="182">
                  <c:v>36.399999999999977</c:v>
                </c:pt>
                <c:pt idx="183">
                  <c:v>36.59999999999998</c:v>
                </c:pt>
                <c:pt idx="184">
                  <c:v>36.799999999999983</c:v>
                </c:pt>
                <c:pt idx="185">
                  <c:v>36.999999999999986</c:v>
                </c:pt>
                <c:pt idx="186">
                  <c:v>37.199999999999989</c:v>
                </c:pt>
                <c:pt idx="187">
                  <c:v>37.399999999999991</c:v>
                </c:pt>
                <c:pt idx="188">
                  <c:v>37.599999999999994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38.400000000000006</c:v>
                </c:pt>
                <c:pt idx="193">
                  <c:v>38.600000000000009</c:v>
                </c:pt>
                <c:pt idx="194">
                  <c:v>38.800000000000011</c:v>
                </c:pt>
                <c:pt idx="195">
                  <c:v>39.000000000000014</c:v>
                </c:pt>
                <c:pt idx="196">
                  <c:v>39.200000000000017</c:v>
                </c:pt>
                <c:pt idx="197">
                  <c:v>39.40000000000002</c:v>
                </c:pt>
                <c:pt idx="198">
                  <c:v>39.600000000000023</c:v>
                </c:pt>
                <c:pt idx="199">
                  <c:v>39.800000000000026</c:v>
                </c:pt>
                <c:pt idx="200">
                  <c:v>40.000000000000028</c:v>
                </c:pt>
                <c:pt idx="201">
                  <c:v>40.200000000000031</c:v>
                </c:pt>
                <c:pt idx="202">
                  <c:v>40.400000000000034</c:v>
                </c:pt>
                <c:pt idx="203">
                  <c:v>40.600000000000037</c:v>
                </c:pt>
                <c:pt idx="204">
                  <c:v>40.80000000000004</c:v>
                </c:pt>
                <c:pt idx="205">
                  <c:v>41.000000000000043</c:v>
                </c:pt>
                <c:pt idx="206">
                  <c:v>41.200000000000045</c:v>
                </c:pt>
                <c:pt idx="207">
                  <c:v>41.400000000000048</c:v>
                </c:pt>
                <c:pt idx="208">
                  <c:v>41.600000000000051</c:v>
                </c:pt>
                <c:pt idx="209">
                  <c:v>41.800000000000054</c:v>
                </c:pt>
                <c:pt idx="210">
                  <c:v>42.000000000000057</c:v>
                </c:pt>
                <c:pt idx="211">
                  <c:v>42.20000000000006</c:v>
                </c:pt>
                <c:pt idx="212">
                  <c:v>42.400000000000063</c:v>
                </c:pt>
                <c:pt idx="213">
                  <c:v>42.600000000000065</c:v>
                </c:pt>
                <c:pt idx="214">
                  <c:v>42.800000000000068</c:v>
                </c:pt>
                <c:pt idx="215">
                  <c:v>43.000000000000071</c:v>
                </c:pt>
                <c:pt idx="216">
                  <c:v>43.200000000000074</c:v>
                </c:pt>
                <c:pt idx="217">
                  <c:v>43.400000000000077</c:v>
                </c:pt>
                <c:pt idx="218">
                  <c:v>43.60000000000008</c:v>
                </c:pt>
                <c:pt idx="219">
                  <c:v>43.800000000000082</c:v>
                </c:pt>
                <c:pt idx="220">
                  <c:v>44.000000000000085</c:v>
                </c:pt>
                <c:pt idx="221">
                  <c:v>44.200000000000088</c:v>
                </c:pt>
                <c:pt idx="222">
                  <c:v>44.400000000000091</c:v>
                </c:pt>
                <c:pt idx="223">
                  <c:v>44.600000000000094</c:v>
                </c:pt>
                <c:pt idx="224">
                  <c:v>44.800000000000097</c:v>
                </c:pt>
                <c:pt idx="225">
                  <c:v>45.000000000000099</c:v>
                </c:pt>
                <c:pt idx="226">
                  <c:v>45.200000000000102</c:v>
                </c:pt>
                <c:pt idx="227">
                  <c:v>45.400000000000105</c:v>
                </c:pt>
                <c:pt idx="228">
                  <c:v>45.600000000000108</c:v>
                </c:pt>
                <c:pt idx="229">
                  <c:v>45.800000000000111</c:v>
                </c:pt>
                <c:pt idx="230">
                  <c:v>46.000000000000114</c:v>
                </c:pt>
                <c:pt idx="231">
                  <c:v>46.200000000000117</c:v>
                </c:pt>
                <c:pt idx="232">
                  <c:v>46.400000000000119</c:v>
                </c:pt>
                <c:pt idx="233">
                  <c:v>46.600000000000122</c:v>
                </c:pt>
                <c:pt idx="234">
                  <c:v>46.800000000000125</c:v>
                </c:pt>
                <c:pt idx="235">
                  <c:v>47.000000000000128</c:v>
                </c:pt>
                <c:pt idx="236">
                  <c:v>47.200000000000131</c:v>
                </c:pt>
                <c:pt idx="237">
                  <c:v>47.400000000000134</c:v>
                </c:pt>
                <c:pt idx="238">
                  <c:v>47.600000000000136</c:v>
                </c:pt>
                <c:pt idx="239">
                  <c:v>47.800000000000139</c:v>
                </c:pt>
                <c:pt idx="240">
                  <c:v>48.000000000000142</c:v>
                </c:pt>
                <c:pt idx="241">
                  <c:v>48.200000000000145</c:v>
                </c:pt>
                <c:pt idx="242">
                  <c:v>48.400000000000148</c:v>
                </c:pt>
                <c:pt idx="243">
                  <c:v>48.600000000000151</c:v>
                </c:pt>
                <c:pt idx="244">
                  <c:v>48.800000000000153</c:v>
                </c:pt>
                <c:pt idx="245">
                  <c:v>49.000000000000156</c:v>
                </c:pt>
                <c:pt idx="246">
                  <c:v>49.200000000000159</c:v>
                </c:pt>
                <c:pt idx="247">
                  <c:v>49.400000000000162</c:v>
                </c:pt>
                <c:pt idx="248">
                  <c:v>49.600000000000165</c:v>
                </c:pt>
                <c:pt idx="249">
                  <c:v>49.800000000000168</c:v>
                </c:pt>
                <c:pt idx="250">
                  <c:v>50.000000000000171</c:v>
                </c:pt>
                <c:pt idx="251">
                  <c:v>50.200000000000173</c:v>
                </c:pt>
                <c:pt idx="252">
                  <c:v>50.400000000000176</c:v>
                </c:pt>
                <c:pt idx="253">
                  <c:v>50.600000000000179</c:v>
                </c:pt>
                <c:pt idx="254">
                  <c:v>50.800000000000182</c:v>
                </c:pt>
                <c:pt idx="255">
                  <c:v>51.000000000000185</c:v>
                </c:pt>
                <c:pt idx="256">
                  <c:v>51.200000000000188</c:v>
                </c:pt>
                <c:pt idx="257">
                  <c:v>51.40000000000019</c:v>
                </c:pt>
                <c:pt idx="258">
                  <c:v>51.600000000000193</c:v>
                </c:pt>
                <c:pt idx="259">
                  <c:v>51.800000000000196</c:v>
                </c:pt>
                <c:pt idx="260">
                  <c:v>52.000000000000199</c:v>
                </c:pt>
                <c:pt idx="261">
                  <c:v>52.200000000000202</c:v>
                </c:pt>
                <c:pt idx="262">
                  <c:v>52.400000000000205</c:v>
                </c:pt>
                <c:pt idx="263">
                  <c:v>52.600000000000207</c:v>
                </c:pt>
                <c:pt idx="264">
                  <c:v>52.80000000000021</c:v>
                </c:pt>
                <c:pt idx="265">
                  <c:v>53.000000000000213</c:v>
                </c:pt>
                <c:pt idx="266">
                  <c:v>53.200000000000216</c:v>
                </c:pt>
                <c:pt idx="267">
                  <c:v>53.400000000000219</c:v>
                </c:pt>
                <c:pt idx="268">
                  <c:v>53.600000000000222</c:v>
                </c:pt>
                <c:pt idx="269">
                  <c:v>53.800000000000225</c:v>
                </c:pt>
                <c:pt idx="270">
                  <c:v>54.000000000000227</c:v>
                </c:pt>
                <c:pt idx="271">
                  <c:v>54.20000000000023</c:v>
                </c:pt>
                <c:pt idx="272">
                  <c:v>54.400000000000233</c:v>
                </c:pt>
                <c:pt idx="273">
                  <c:v>54.600000000000236</c:v>
                </c:pt>
                <c:pt idx="274">
                  <c:v>54.800000000000239</c:v>
                </c:pt>
                <c:pt idx="275">
                  <c:v>55.000000000000242</c:v>
                </c:pt>
                <c:pt idx="276">
                  <c:v>55.200000000000244</c:v>
                </c:pt>
                <c:pt idx="277">
                  <c:v>55.400000000000247</c:v>
                </c:pt>
                <c:pt idx="278">
                  <c:v>55.60000000000025</c:v>
                </c:pt>
                <c:pt idx="279">
                  <c:v>55.800000000000253</c:v>
                </c:pt>
                <c:pt idx="280">
                  <c:v>56.000000000000256</c:v>
                </c:pt>
                <c:pt idx="281">
                  <c:v>56.200000000000259</c:v>
                </c:pt>
                <c:pt idx="282">
                  <c:v>56.400000000000261</c:v>
                </c:pt>
                <c:pt idx="283">
                  <c:v>56.600000000000264</c:v>
                </c:pt>
                <c:pt idx="284">
                  <c:v>56.800000000000267</c:v>
                </c:pt>
                <c:pt idx="285">
                  <c:v>57.00000000000027</c:v>
                </c:pt>
                <c:pt idx="286">
                  <c:v>57.200000000000273</c:v>
                </c:pt>
                <c:pt idx="287">
                  <c:v>57.400000000000276</c:v>
                </c:pt>
                <c:pt idx="288">
                  <c:v>57.600000000000279</c:v>
                </c:pt>
                <c:pt idx="289">
                  <c:v>57.800000000000281</c:v>
                </c:pt>
                <c:pt idx="290">
                  <c:v>58.000000000000284</c:v>
                </c:pt>
                <c:pt idx="291">
                  <c:v>58.200000000000287</c:v>
                </c:pt>
                <c:pt idx="292">
                  <c:v>58.40000000000029</c:v>
                </c:pt>
                <c:pt idx="293">
                  <c:v>58.600000000000293</c:v>
                </c:pt>
                <c:pt idx="294">
                  <c:v>58.800000000000296</c:v>
                </c:pt>
                <c:pt idx="295">
                  <c:v>59.000000000000298</c:v>
                </c:pt>
                <c:pt idx="296">
                  <c:v>59.200000000000301</c:v>
                </c:pt>
                <c:pt idx="297">
                  <c:v>59.400000000000304</c:v>
                </c:pt>
                <c:pt idx="298">
                  <c:v>59.600000000000307</c:v>
                </c:pt>
                <c:pt idx="299">
                  <c:v>59.80000000000031</c:v>
                </c:pt>
                <c:pt idx="300">
                  <c:v>60.000000000000313</c:v>
                </c:pt>
                <c:pt idx="301">
                  <c:v>60.200000000000315</c:v>
                </c:pt>
                <c:pt idx="302">
                  <c:v>60.400000000000318</c:v>
                </c:pt>
                <c:pt idx="303">
                  <c:v>60.600000000000321</c:v>
                </c:pt>
                <c:pt idx="304">
                  <c:v>60.800000000000324</c:v>
                </c:pt>
                <c:pt idx="305">
                  <c:v>61.000000000000327</c:v>
                </c:pt>
                <c:pt idx="306">
                  <c:v>61.20000000000033</c:v>
                </c:pt>
                <c:pt idx="307">
                  <c:v>61.400000000000333</c:v>
                </c:pt>
                <c:pt idx="308">
                  <c:v>61.600000000000335</c:v>
                </c:pt>
                <c:pt idx="309">
                  <c:v>61.800000000000338</c:v>
                </c:pt>
                <c:pt idx="310">
                  <c:v>62.000000000000341</c:v>
                </c:pt>
                <c:pt idx="311">
                  <c:v>62.200000000000344</c:v>
                </c:pt>
                <c:pt idx="312">
                  <c:v>62.400000000000347</c:v>
                </c:pt>
                <c:pt idx="313">
                  <c:v>62.60000000000035</c:v>
                </c:pt>
                <c:pt idx="314">
                  <c:v>62.800000000000352</c:v>
                </c:pt>
                <c:pt idx="315">
                  <c:v>63.000000000000355</c:v>
                </c:pt>
                <c:pt idx="316">
                  <c:v>63.200000000000358</c:v>
                </c:pt>
                <c:pt idx="317">
                  <c:v>63.400000000000361</c:v>
                </c:pt>
                <c:pt idx="318">
                  <c:v>63.600000000000364</c:v>
                </c:pt>
                <c:pt idx="319">
                  <c:v>63.800000000000367</c:v>
                </c:pt>
                <c:pt idx="320">
                  <c:v>64.000000000000369</c:v>
                </c:pt>
                <c:pt idx="321">
                  <c:v>64.200000000000372</c:v>
                </c:pt>
                <c:pt idx="322">
                  <c:v>64.400000000000375</c:v>
                </c:pt>
                <c:pt idx="323">
                  <c:v>64.600000000000378</c:v>
                </c:pt>
                <c:pt idx="324">
                  <c:v>64.800000000000381</c:v>
                </c:pt>
                <c:pt idx="325">
                  <c:v>65.000000000000384</c:v>
                </c:pt>
                <c:pt idx="326">
                  <c:v>65.200000000000387</c:v>
                </c:pt>
                <c:pt idx="327">
                  <c:v>65.400000000000389</c:v>
                </c:pt>
                <c:pt idx="328">
                  <c:v>65.600000000000392</c:v>
                </c:pt>
                <c:pt idx="329">
                  <c:v>65.800000000000395</c:v>
                </c:pt>
                <c:pt idx="330">
                  <c:v>66.000000000000398</c:v>
                </c:pt>
                <c:pt idx="331">
                  <c:v>66.200000000000401</c:v>
                </c:pt>
                <c:pt idx="332">
                  <c:v>66.400000000000404</c:v>
                </c:pt>
                <c:pt idx="333">
                  <c:v>66.600000000000406</c:v>
                </c:pt>
                <c:pt idx="334">
                  <c:v>66.800000000000409</c:v>
                </c:pt>
                <c:pt idx="335">
                  <c:v>67.000000000000412</c:v>
                </c:pt>
                <c:pt idx="336">
                  <c:v>67.200000000000415</c:v>
                </c:pt>
                <c:pt idx="337">
                  <c:v>67.400000000000418</c:v>
                </c:pt>
                <c:pt idx="338">
                  <c:v>67.600000000000421</c:v>
                </c:pt>
                <c:pt idx="339">
                  <c:v>67.800000000000423</c:v>
                </c:pt>
                <c:pt idx="340">
                  <c:v>68.000000000000426</c:v>
                </c:pt>
                <c:pt idx="341">
                  <c:v>68.200000000000429</c:v>
                </c:pt>
                <c:pt idx="342">
                  <c:v>68.400000000000432</c:v>
                </c:pt>
                <c:pt idx="343">
                  <c:v>68.600000000000435</c:v>
                </c:pt>
                <c:pt idx="344">
                  <c:v>68.800000000000438</c:v>
                </c:pt>
                <c:pt idx="345">
                  <c:v>69.000000000000441</c:v>
                </c:pt>
                <c:pt idx="346">
                  <c:v>69.200000000000443</c:v>
                </c:pt>
                <c:pt idx="347">
                  <c:v>69.400000000000446</c:v>
                </c:pt>
                <c:pt idx="348">
                  <c:v>69.600000000000449</c:v>
                </c:pt>
                <c:pt idx="349">
                  <c:v>69.800000000000452</c:v>
                </c:pt>
                <c:pt idx="350">
                  <c:v>70.000000000000455</c:v>
                </c:pt>
                <c:pt idx="351">
                  <c:v>70.200000000000458</c:v>
                </c:pt>
                <c:pt idx="352">
                  <c:v>70.40000000000046</c:v>
                </c:pt>
                <c:pt idx="353">
                  <c:v>70.600000000000463</c:v>
                </c:pt>
                <c:pt idx="354">
                  <c:v>70.800000000000466</c:v>
                </c:pt>
                <c:pt idx="355">
                  <c:v>71.000000000000469</c:v>
                </c:pt>
                <c:pt idx="356">
                  <c:v>71.200000000000472</c:v>
                </c:pt>
                <c:pt idx="357">
                  <c:v>71.400000000000475</c:v>
                </c:pt>
                <c:pt idx="358">
                  <c:v>71.600000000000477</c:v>
                </c:pt>
                <c:pt idx="359">
                  <c:v>71.80000000000048</c:v>
                </c:pt>
                <c:pt idx="360">
                  <c:v>72.000000000000483</c:v>
                </c:pt>
                <c:pt idx="361">
                  <c:v>72.200000000000486</c:v>
                </c:pt>
                <c:pt idx="362">
                  <c:v>72.400000000000489</c:v>
                </c:pt>
                <c:pt idx="363">
                  <c:v>72.600000000000492</c:v>
                </c:pt>
                <c:pt idx="364">
                  <c:v>72.800000000000495</c:v>
                </c:pt>
                <c:pt idx="365">
                  <c:v>73.000000000000497</c:v>
                </c:pt>
                <c:pt idx="366">
                  <c:v>73.2000000000005</c:v>
                </c:pt>
                <c:pt idx="367">
                  <c:v>73.400000000000503</c:v>
                </c:pt>
                <c:pt idx="368">
                  <c:v>73.600000000000506</c:v>
                </c:pt>
                <c:pt idx="369">
                  <c:v>73.800000000000509</c:v>
                </c:pt>
                <c:pt idx="370">
                  <c:v>74.000000000000512</c:v>
                </c:pt>
                <c:pt idx="371">
                  <c:v>74.200000000000514</c:v>
                </c:pt>
                <c:pt idx="372">
                  <c:v>74.400000000000517</c:v>
                </c:pt>
                <c:pt idx="373">
                  <c:v>74.60000000000052</c:v>
                </c:pt>
                <c:pt idx="374">
                  <c:v>74.800000000000523</c:v>
                </c:pt>
                <c:pt idx="375">
                  <c:v>75.000000000000526</c:v>
                </c:pt>
                <c:pt idx="376">
                  <c:v>75.200000000000529</c:v>
                </c:pt>
                <c:pt idx="377">
                  <c:v>75.400000000000531</c:v>
                </c:pt>
                <c:pt idx="378">
                  <c:v>75.600000000000534</c:v>
                </c:pt>
                <c:pt idx="379">
                  <c:v>75.800000000000537</c:v>
                </c:pt>
                <c:pt idx="380">
                  <c:v>76.00000000000054</c:v>
                </c:pt>
                <c:pt idx="381">
                  <c:v>76.200000000000543</c:v>
                </c:pt>
                <c:pt idx="382">
                  <c:v>76.400000000000546</c:v>
                </c:pt>
                <c:pt idx="383">
                  <c:v>76.600000000000549</c:v>
                </c:pt>
                <c:pt idx="384">
                  <c:v>76.800000000000551</c:v>
                </c:pt>
                <c:pt idx="385">
                  <c:v>77.000000000000554</c:v>
                </c:pt>
                <c:pt idx="386">
                  <c:v>77.200000000000557</c:v>
                </c:pt>
                <c:pt idx="387">
                  <c:v>77.40000000000056</c:v>
                </c:pt>
                <c:pt idx="388">
                  <c:v>77.600000000000563</c:v>
                </c:pt>
                <c:pt idx="389">
                  <c:v>77.800000000000566</c:v>
                </c:pt>
                <c:pt idx="390">
                  <c:v>78.000000000000568</c:v>
                </c:pt>
                <c:pt idx="391">
                  <c:v>78.200000000000571</c:v>
                </c:pt>
                <c:pt idx="392">
                  <c:v>78.400000000000574</c:v>
                </c:pt>
                <c:pt idx="393">
                  <c:v>78.600000000000577</c:v>
                </c:pt>
                <c:pt idx="394">
                  <c:v>78.80000000000058</c:v>
                </c:pt>
                <c:pt idx="395">
                  <c:v>79.000000000000583</c:v>
                </c:pt>
                <c:pt idx="396">
                  <c:v>79.200000000000585</c:v>
                </c:pt>
                <c:pt idx="397">
                  <c:v>79.400000000000588</c:v>
                </c:pt>
                <c:pt idx="398">
                  <c:v>79.600000000000591</c:v>
                </c:pt>
                <c:pt idx="399">
                  <c:v>79.800000000000594</c:v>
                </c:pt>
                <c:pt idx="400">
                  <c:v>80.000000000000597</c:v>
                </c:pt>
                <c:pt idx="401">
                  <c:v>80.2000000000006</c:v>
                </c:pt>
                <c:pt idx="402">
                  <c:v>80.400000000000603</c:v>
                </c:pt>
                <c:pt idx="403">
                  <c:v>80.600000000000605</c:v>
                </c:pt>
                <c:pt idx="404">
                  <c:v>80.800000000000608</c:v>
                </c:pt>
                <c:pt idx="405">
                  <c:v>81.000000000000611</c:v>
                </c:pt>
                <c:pt idx="406">
                  <c:v>81.200000000000614</c:v>
                </c:pt>
                <c:pt idx="407">
                  <c:v>81.400000000000617</c:v>
                </c:pt>
                <c:pt idx="408">
                  <c:v>81.60000000000062</c:v>
                </c:pt>
                <c:pt idx="409">
                  <c:v>81.800000000000622</c:v>
                </c:pt>
                <c:pt idx="410">
                  <c:v>82.000000000000625</c:v>
                </c:pt>
                <c:pt idx="411">
                  <c:v>82.200000000000628</c:v>
                </c:pt>
                <c:pt idx="412">
                  <c:v>82.400000000000631</c:v>
                </c:pt>
                <c:pt idx="413">
                  <c:v>82.600000000000634</c:v>
                </c:pt>
                <c:pt idx="414">
                  <c:v>82.800000000000637</c:v>
                </c:pt>
                <c:pt idx="415">
                  <c:v>83.000000000000639</c:v>
                </c:pt>
                <c:pt idx="416">
                  <c:v>83.200000000000642</c:v>
                </c:pt>
                <c:pt idx="417">
                  <c:v>83.400000000000645</c:v>
                </c:pt>
                <c:pt idx="418">
                  <c:v>83.600000000000648</c:v>
                </c:pt>
                <c:pt idx="419">
                  <c:v>83.800000000000651</c:v>
                </c:pt>
                <c:pt idx="420">
                  <c:v>84.000000000000654</c:v>
                </c:pt>
                <c:pt idx="421">
                  <c:v>84.200000000000657</c:v>
                </c:pt>
                <c:pt idx="422">
                  <c:v>84.400000000000659</c:v>
                </c:pt>
                <c:pt idx="423">
                  <c:v>84.600000000000662</c:v>
                </c:pt>
                <c:pt idx="424">
                  <c:v>84.800000000000665</c:v>
                </c:pt>
                <c:pt idx="425">
                  <c:v>85.000000000000668</c:v>
                </c:pt>
                <c:pt idx="426">
                  <c:v>85.200000000000671</c:v>
                </c:pt>
                <c:pt idx="427">
                  <c:v>85.400000000000674</c:v>
                </c:pt>
                <c:pt idx="428">
                  <c:v>85.600000000000676</c:v>
                </c:pt>
                <c:pt idx="429">
                  <c:v>85.800000000000679</c:v>
                </c:pt>
                <c:pt idx="430">
                  <c:v>86.000000000000682</c:v>
                </c:pt>
                <c:pt idx="431">
                  <c:v>86.200000000000685</c:v>
                </c:pt>
                <c:pt idx="432">
                  <c:v>86.400000000000688</c:v>
                </c:pt>
                <c:pt idx="433">
                  <c:v>86.600000000000691</c:v>
                </c:pt>
                <c:pt idx="434">
                  <c:v>86.800000000000693</c:v>
                </c:pt>
                <c:pt idx="435">
                  <c:v>87.000000000000696</c:v>
                </c:pt>
                <c:pt idx="436">
                  <c:v>87.200000000000699</c:v>
                </c:pt>
                <c:pt idx="437">
                  <c:v>87.400000000000702</c:v>
                </c:pt>
                <c:pt idx="438">
                  <c:v>87.600000000000705</c:v>
                </c:pt>
                <c:pt idx="439">
                  <c:v>87.800000000000708</c:v>
                </c:pt>
                <c:pt idx="440">
                  <c:v>88.000000000000711</c:v>
                </c:pt>
                <c:pt idx="441">
                  <c:v>88.200000000000713</c:v>
                </c:pt>
                <c:pt idx="442">
                  <c:v>88.400000000000716</c:v>
                </c:pt>
                <c:pt idx="443">
                  <c:v>88.600000000000719</c:v>
                </c:pt>
                <c:pt idx="444">
                  <c:v>88.800000000000722</c:v>
                </c:pt>
                <c:pt idx="445">
                  <c:v>89.000000000000725</c:v>
                </c:pt>
                <c:pt idx="446">
                  <c:v>89.200000000000728</c:v>
                </c:pt>
                <c:pt idx="447">
                  <c:v>89.40000000000073</c:v>
                </c:pt>
                <c:pt idx="448">
                  <c:v>89.600000000000733</c:v>
                </c:pt>
                <c:pt idx="449">
                  <c:v>89.800000000000736</c:v>
                </c:pt>
                <c:pt idx="450">
                  <c:v>90.000000000000739</c:v>
                </c:pt>
                <c:pt idx="451">
                  <c:v>90.200000000000742</c:v>
                </c:pt>
                <c:pt idx="452">
                  <c:v>90.400000000000745</c:v>
                </c:pt>
                <c:pt idx="453">
                  <c:v>90.600000000000747</c:v>
                </c:pt>
                <c:pt idx="454">
                  <c:v>90.80000000000075</c:v>
                </c:pt>
                <c:pt idx="455">
                  <c:v>91.000000000000753</c:v>
                </c:pt>
                <c:pt idx="456">
                  <c:v>91.200000000000756</c:v>
                </c:pt>
                <c:pt idx="457">
                  <c:v>91.400000000000759</c:v>
                </c:pt>
                <c:pt idx="458">
                  <c:v>91.600000000000762</c:v>
                </c:pt>
                <c:pt idx="459">
                  <c:v>91.800000000000765</c:v>
                </c:pt>
                <c:pt idx="460">
                  <c:v>92.000000000000767</c:v>
                </c:pt>
                <c:pt idx="461">
                  <c:v>92.20000000000077</c:v>
                </c:pt>
                <c:pt idx="462">
                  <c:v>92.400000000000773</c:v>
                </c:pt>
                <c:pt idx="463">
                  <c:v>92.600000000000776</c:v>
                </c:pt>
                <c:pt idx="464">
                  <c:v>92.800000000000779</c:v>
                </c:pt>
                <c:pt idx="465">
                  <c:v>93.000000000000782</c:v>
                </c:pt>
                <c:pt idx="466">
                  <c:v>93.200000000000784</c:v>
                </c:pt>
                <c:pt idx="467">
                  <c:v>93.400000000000787</c:v>
                </c:pt>
                <c:pt idx="468">
                  <c:v>93.60000000000079</c:v>
                </c:pt>
                <c:pt idx="469">
                  <c:v>93.800000000000793</c:v>
                </c:pt>
                <c:pt idx="470">
                  <c:v>94.000000000000796</c:v>
                </c:pt>
                <c:pt idx="471">
                  <c:v>94.200000000000799</c:v>
                </c:pt>
                <c:pt idx="472">
                  <c:v>94.400000000000801</c:v>
                </c:pt>
                <c:pt idx="473">
                  <c:v>94.600000000000804</c:v>
                </c:pt>
                <c:pt idx="474">
                  <c:v>94.800000000000807</c:v>
                </c:pt>
                <c:pt idx="475">
                  <c:v>95.00000000000081</c:v>
                </c:pt>
                <c:pt idx="476">
                  <c:v>95.200000000000813</c:v>
                </c:pt>
                <c:pt idx="477">
                  <c:v>95.400000000000816</c:v>
                </c:pt>
                <c:pt idx="478">
                  <c:v>95.600000000000819</c:v>
                </c:pt>
                <c:pt idx="479">
                  <c:v>95.800000000000821</c:v>
                </c:pt>
                <c:pt idx="480">
                  <c:v>96.000000000000824</c:v>
                </c:pt>
                <c:pt idx="481">
                  <c:v>96.200000000000827</c:v>
                </c:pt>
                <c:pt idx="482">
                  <c:v>96.40000000000083</c:v>
                </c:pt>
                <c:pt idx="483">
                  <c:v>96.600000000000833</c:v>
                </c:pt>
                <c:pt idx="484">
                  <c:v>96.800000000000836</c:v>
                </c:pt>
                <c:pt idx="485">
                  <c:v>97.000000000000838</c:v>
                </c:pt>
                <c:pt idx="486">
                  <c:v>97.200000000000841</c:v>
                </c:pt>
                <c:pt idx="487">
                  <c:v>97.400000000000844</c:v>
                </c:pt>
                <c:pt idx="488">
                  <c:v>97.600000000000847</c:v>
                </c:pt>
                <c:pt idx="489">
                  <c:v>97.80000000000085</c:v>
                </c:pt>
                <c:pt idx="490">
                  <c:v>98.000000000000853</c:v>
                </c:pt>
                <c:pt idx="491">
                  <c:v>98.200000000000855</c:v>
                </c:pt>
                <c:pt idx="492">
                  <c:v>98.400000000000858</c:v>
                </c:pt>
                <c:pt idx="493">
                  <c:v>98.600000000000861</c:v>
                </c:pt>
                <c:pt idx="494">
                  <c:v>98.800000000000864</c:v>
                </c:pt>
                <c:pt idx="495">
                  <c:v>99.000000000000867</c:v>
                </c:pt>
                <c:pt idx="496">
                  <c:v>99.20000000000087</c:v>
                </c:pt>
                <c:pt idx="497">
                  <c:v>99.400000000000873</c:v>
                </c:pt>
                <c:pt idx="498">
                  <c:v>99.600000000000875</c:v>
                </c:pt>
                <c:pt idx="499">
                  <c:v>99.800000000000878</c:v>
                </c:pt>
                <c:pt idx="500">
                  <c:v>100.00000000000088</c:v>
                </c:pt>
              </c:numCache>
            </c:numRef>
          </c:xVal>
          <c:yVal>
            <c:numRef>
              <c:f>'logística rk4'!$B$12:$B$512</c:f>
              <c:numCache>
                <c:formatCode>#,##0.00</c:formatCode>
                <c:ptCount val="501"/>
                <c:pt idx="0">
                  <c:v>1000</c:v>
                </c:pt>
                <c:pt idx="1">
                  <c:v>1019.1719081136798</c:v>
                </c:pt>
                <c:pt idx="2">
                  <c:v>1038.6912844191866</c:v>
                </c:pt>
                <c:pt idx="3">
                  <c:v>1058.56365052302</c:v>
                </c:pt>
                <c:pt idx="4">
                  <c:v>1078.7945857912498</c:v>
                </c:pt>
                <c:pt idx="5">
                  <c:v>1099.3897267314835</c:v>
                </c:pt>
                <c:pt idx="6">
                  <c:v>1120.3547663115423</c:v>
                </c:pt>
                <c:pt idx="7">
                  <c:v>1141.6954532126131</c:v>
                </c:pt>
                <c:pt idx="8">
                  <c:v>1163.4175910146032</c:v>
                </c:pt>
                <c:pt idx="9">
                  <c:v>1185.5270373114017</c:v>
                </c:pt>
                <c:pt idx="10">
                  <c:v>1208.0297027537158</c:v>
                </c:pt>
                <c:pt idx="11">
                  <c:v>1230.9315500171269</c:v>
                </c:pt>
                <c:pt idx="12">
                  <c:v>1254.2385926929901</c:v>
                </c:pt>
                <c:pt idx="13">
                  <c:v>1277.9568940997638</c:v>
                </c:pt>
                <c:pt idx="14">
                  <c:v>1302.0925660123596</c:v>
                </c:pt>
                <c:pt idx="15">
                  <c:v>1326.6517673070707</c:v>
                </c:pt>
                <c:pt idx="16">
                  <c:v>1351.640702519622</c:v>
                </c:pt>
                <c:pt idx="17">
                  <c:v>1377.0656203138903</c:v>
                </c:pt>
                <c:pt idx="18">
                  <c:v>1402.9328118588264</c:v>
                </c:pt>
                <c:pt idx="19">
                  <c:v>1429.2486091111064</c:v>
                </c:pt>
                <c:pt idx="20">
                  <c:v>1456.0193830010544</c:v>
                </c:pt>
                <c:pt idx="21">
                  <c:v>1483.2515415193745</c:v>
                </c:pt>
                <c:pt idx="22">
                  <c:v>1510.9515277022479</c:v>
                </c:pt>
                <c:pt idx="23">
                  <c:v>1539.1258175123653</c:v>
                </c:pt>
                <c:pt idx="24">
                  <c:v>1567.7809176134861</c:v>
                </c:pt>
                <c:pt idx="25">
                  <c:v>1596.9233630361516</c:v>
                </c:pt>
                <c:pt idx="26">
                  <c:v>1626.5597147322021</c:v>
                </c:pt>
                <c:pt idx="27">
                  <c:v>1656.696557015792</c:v>
                </c:pt>
                <c:pt idx="28">
                  <c:v>1687.3404948886553</c:v>
                </c:pt>
                <c:pt idx="29">
                  <c:v>1718.4981512474035</c:v>
                </c:pt>
                <c:pt idx="30">
                  <c:v>1750.1761639707258</c:v>
                </c:pt>
                <c:pt idx="31">
                  <c:v>1782.3811828844089</c:v>
                </c:pt>
                <c:pt idx="32">
                  <c:v>1815.1198666021817</c:v>
                </c:pt>
                <c:pt idx="33">
                  <c:v>1848.3988792404673</c:v>
                </c:pt>
                <c:pt idx="34">
                  <c:v>1882.2248870052301</c:v>
                </c:pt>
                <c:pt idx="35">
                  <c:v>1916.6045546491844</c:v>
                </c:pt>
                <c:pt idx="36">
                  <c:v>1951.5445417977696</c:v>
                </c:pt>
                <c:pt idx="37">
                  <c:v>1987.0514991423947</c:v>
                </c:pt>
                <c:pt idx="38">
                  <c:v>2023.1320644995933</c:v>
                </c:pt>
                <c:pt idx="39">
                  <c:v>2059.7928587348765</c:v>
                </c:pt>
                <c:pt idx="40">
                  <c:v>2097.040481550202</c:v>
                </c:pt>
                <c:pt idx="41">
                  <c:v>2134.8815071341619</c:v>
                </c:pt>
                <c:pt idx="42">
                  <c:v>2173.3224796741406</c:v>
                </c:pt>
                <c:pt idx="43">
                  <c:v>2212.3699087298919</c:v>
                </c:pt>
                <c:pt idx="44">
                  <c:v>2252.0302644681697</c:v>
                </c:pt>
                <c:pt idx="45">
                  <c:v>2292.3099727582476</c:v>
                </c:pt>
                <c:pt idx="46">
                  <c:v>2333.2154101283945</c:v>
                </c:pt>
                <c:pt idx="47">
                  <c:v>2374.7528985835743</c:v>
                </c:pt>
                <c:pt idx="48">
                  <c:v>2416.9287002849028</c:v>
                </c:pt>
                <c:pt idx="49">
                  <c:v>2459.7490120916345</c:v>
                </c:pt>
                <c:pt idx="50">
                  <c:v>2503.219959966706</c:v>
                </c:pt>
                <c:pt idx="51">
                  <c:v>2547.3475932471515</c:v>
                </c:pt>
                <c:pt idx="52">
                  <c:v>2592.1378787809913</c:v>
                </c:pt>
                <c:pt idx="53">
                  <c:v>2637.5966949324734</c:v>
                </c:pt>
                <c:pt idx="54">
                  <c:v>2683.7298254578923</c:v>
                </c:pt>
                <c:pt idx="55">
                  <c:v>2730.5429532544822</c:v>
                </c:pt>
                <c:pt idx="56">
                  <c:v>2778.0416539852731</c:v>
                </c:pt>
                <c:pt idx="57">
                  <c:v>2826.2313895830835</c:v>
                </c:pt>
                <c:pt idx="58">
                  <c:v>2875.117501637214</c:v>
                </c:pt>
                <c:pt idx="59">
                  <c:v>2924.7052046667718</c:v>
                </c:pt>
                <c:pt idx="60">
                  <c:v>2974.9995792848949</c:v>
                </c:pt>
                <c:pt idx="61">
                  <c:v>3026.0055652585734</c:v>
                </c:pt>
                <c:pt idx="62">
                  <c:v>3077.7279544691287</c:v>
                </c:pt>
                <c:pt idx="63">
                  <c:v>3130.1713837788161</c:v>
                </c:pt>
                <c:pt idx="64">
                  <c:v>3183.3403278094411</c:v>
                </c:pt>
                <c:pt idx="65">
                  <c:v>3237.2390916392674</c:v>
                </c:pt>
                <c:pt idx="66">
                  <c:v>3291.8718034249446</c:v>
                </c:pt>
                <c:pt idx="67">
                  <c:v>3347.242406955585</c:v>
                </c:pt>
                <c:pt idx="68">
                  <c:v>3403.3546541465666</c:v>
                </c:pt>
                <c:pt idx="69">
                  <c:v>3460.2120974810705</c:v>
                </c:pt>
                <c:pt idx="70">
                  <c:v>3517.8180824077772</c:v>
                </c:pt>
                <c:pt idx="71">
                  <c:v>3576.1757397036185</c:v>
                </c:pt>
                <c:pt idx="72">
                  <c:v>3635.2879778108791</c:v>
                </c:pt>
                <c:pt idx="73">
                  <c:v>3695.157475158403</c:v>
                </c:pt>
                <c:pt idx="74">
                  <c:v>3755.786672477082</c:v>
                </c:pt>
                <c:pt idx="75">
                  <c:v>3817.1777651202287</c:v>
                </c:pt>
                <c:pt idx="76">
                  <c:v>3879.3326953998476</c:v>
                </c:pt>
                <c:pt idx="77">
                  <c:v>3942.253144950264</c:v>
                </c:pt>
                <c:pt idx="78">
                  <c:v>4005.9405271309233</c:v>
                </c:pt>
                <c:pt idx="79">
                  <c:v>4070.395979480611</c:v>
                </c:pt>
                <c:pt idx="80">
                  <c:v>4135.6203562356968</c:v>
                </c:pt>
                <c:pt idx="81">
                  <c:v>4201.614220925373</c:v>
                </c:pt>
                <c:pt idx="82">
                  <c:v>4268.3778390572324</c:v>
                </c:pt>
                <c:pt idx="83">
                  <c:v>4335.9111709068002</c:v>
                </c:pt>
                <c:pt idx="84">
                  <c:v>4404.2138644250217</c:v>
                </c:pt>
                <c:pt idx="85">
                  <c:v>4473.2852482779454</c:v>
                </c:pt>
                <c:pt idx="86">
                  <c:v>4543.1243250330863</c:v>
                </c:pt>
                <c:pt idx="87">
                  <c:v>4613.7297645072686</c:v>
                </c:pt>
                <c:pt idx="88">
                  <c:v>4685.0998972908619</c:v>
                </c:pt>
                <c:pt idx="89">
                  <c:v>4757.2327084635854</c:v>
                </c:pt>
                <c:pt idx="90">
                  <c:v>4830.1258315171335</c:v>
                </c:pt>
                <c:pt idx="91">
                  <c:v>4903.7765425000543</c:v>
                </c:pt>
                <c:pt idx="92">
                  <c:v>4978.1817544003334</c:v>
                </c:pt>
                <c:pt idx="93">
                  <c:v>5053.338011781203</c:v>
                </c:pt>
                <c:pt idx="94">
                  <c:v>5129.2414856857213</c:v>
                </c:pt>
                <c:pt idx="95">
                  <c:v>5205.8879688255629</c:v>
                </c:pt>
                <c:pt idx="96">
                  <c:v>5283.2728710694437</c:v>
                </c:pt>
                <c:pt idx="97">
                  <c:v>5361.3912152464563</c:v>
                </c:pt>
                <c:pt idx="98">
                  <c:v>5440.2376332793838</c:v>
                </c:pt>
                <c:pt idx="99">
                  <c:v>5519.8063626629346</c:v>
                </c:pt>
                <c:pt idx="100">
                  <c:v>5600.0912433014628</c:v>
                </c:pt>
                <c:pt idx="101">
                  <c:v>5681.0857147205152</c:v>
                </c:pt>
                <c:pt idx="102">
                  <c:v>5762.7828136661492</c:v>
                </c:pt>
                <c:pt idx="103">
                  <c:v>5845.1751721055498</c:v>
                </c:pt>
                <c:pt idx="104">
                  <c:v>5928.2550156420293</c:v>
                </c:pt>
                <c:pt idx="105">
                  <c:v>6012.0141623569698</c:v>
                </c:pt>
                <c:pt idx="106">
                  <c:v>6096.4440220907245</c:v>
                </c:pt>
                <c:pt idx="107">
                  <c:v>6181.5355961738414</c:v>
                </c:pt>
                <c:pt idx="108">
                  <c:v>6267.2794776193732</c:v>
                </c:pt>
                <c:pt idx="109">
                  <c:v>6353.6658517862688</c:v>
                </c:pt>
                <c:pt idx="110">
                  <c:v>6440.6844975231324</c:v>
                </c:pt>
                <c:pt idx="111">
                  <c:v>6528.3247888007791</c:v>
                </c:pt>
                <c:pt idx="112">
                  <c:v>6616.5756968412097</c:v>
                </c:pt>
                <c:pt idx="113">
                  <c:v>6705.4257927497192</c:v>
                </c:pt>
                <c:pt idx="114">
                  <c:v>6794.8632506558997</c:v>
                </c:pt>
                <c:pt idx="115">
                  <c:v>6884.8758513683269</c:v>
                </c:pt>
                <c:pt idx="116">
                  <c:v>6975.4509865467544</c:v>
                </c:pt>
                <c:pt idx="117">
                  <c:v>7066.5756633944557</c:v>
                </c:pt>
                <c:pt idx="118">
                  <c:v>7158.2365098724576</c:v>
                </c:pt>
                <c:pt idx="119">
                  <c:v>7250.4197804361247</c:v>
                </c:pt>
                <c:pt idx="120">
                  <c:v>7343.1113622935045</c:v>
                </c:pt>
                <c:pt idx="121">
                  <c:v>7436.2967821836801</c:v>
                </c:pt>
                <c:pt idx="122">
                  <c:v>7529.961213672138</c:v>
                </c:pt>
                <c:pt idx="123">
                  <c:v>7624.0894849590177</c:v>
                </c:pt>
                <c:pt idx="124">
                  <c:v>7718.6660871948725</c:v>
                </c:pt>
                <c:pt idx="125">
                  <c:v>7813.675183297365</c:v>
                </c:pt>
                <c:pt idx="126">
                  <c:v>7909.1006172610578</c:v>
                </c:pt>
                <c:pt idx="127">
                  <c:v>8004.9259239513349</c:v>
                </c:pt>
                <c:pt idx="128">
                  <c:v>8101.1343393721172</c:v>
                </c:pt>
                <c:pt idx="129">
                  <c:v>8197.7088113960162</c:v>
                </c:pt>
                <c:pt idx="130">
                  <c:v>8294.6320109442349</c:v>
                </c:pt>
                <c:pt idx="131">
                  <c:v>8391.8863436023712</c:v>
                </c:pt>
                <c:pt idx="132">
                  <c:v>8489.453961657242</c:v>
                </c:pt>
                <c:pt idx="133">
                  <c:v>8587.316776538526</c:v>
                </c:pt>
                <c:pt idx="134">
                  <c:v>8685.4564716481527</c:v>
                </c:pt>
                <c:pt idx="135">
                  <c:v>8783.8545155591164</c:v>
                </c:pt>
                <c:pt idx="136">
                  <c:v>8882.4921755645173</c:v>
                </c:pt>
                <c:pt idx="137">
                  <c:v>8981.3505315566108</c:v>
                </c:pt>
                <c:pt idx="138">
                  <c:v>9080.4104902146719</c:v>
                </c:pt>
                <c:pt idx="139">
                  <c:v>9179.6527994797725</c:v>
                </c:pt>
                <c:pt idx="140">
                  <c:v>9279.0580632935526</c:v>
                </c:pt>
                <c:pt idx="141">
                  <c:v>9378.6067565775284</c:v>
                </c:pt>
                <c:pt idx="142">
                  <c:v>9478.2792404285974</c:v>
                </c:pt>
                <c:pt idx="143">
                  <c:v>9578.0557775059442</c:v>
                </c:pt>
                <c:pt idx="144">
                  <c:v>9677.9165475838927</c:v>
                </c:pt>
                <c:pt idx="145">
                  <c:v>9777.8416632448225</c:v>
                </c:pt>
                <c:pt idx="146">
                  <c:v>9877.811185685865</c:v>
                </c:pt>
                <c:pt idx="147">
                  <c:v>9977.8051406127015</c:v>
                </c:pt>
                <c:pt idx="148">
                  <c:v>10077.803534193637</c:v>
                </c:pt>
                <c:pt idx="149">
                  <c:v>10177.786369046851</c:v>
                </c:pt>
                <c:pt idx="150">
                  <c:v>10277.733660233673</c:v>
                </c:pt>
                <c:pt idx="151">
                  <c:v>10377.625451230733</c:v>
                </c:pt>
                <c:pt idx="152">
                  <c:v>10477.44182985386</c:v>
                </c:pt>
                <c:pt idx="153">
                  <c:v>10577.16294410672</c:v>
                </c:pt>
                <c:pt idx="154">
                  <c:v>10676.769017927529</c:v>
                </c:pt>
                <c:pt idx="155">
                  <c:v>10776.240366807282</c:v>
                </c:pt>
                <c:pt idx="156">
                  <c:v>10875.557413253509</c:v>
                </c:pt>
                <c:pt idx="157">
                  <c:v>10974.700702073844</c:v>
                </c:pt>
                <c:pt idx="158">
                  <c:v>11073.650915454313</c:v>
                </c:pt>
                <c:pt idx="159">
                  <c:v>11172.388887807845</c:v>
                </c:pt>
                <c:pt idx="160">
                  <c:v>11270.895620369098</c:v>
                </c:pt>
                <c:pt idx="161">
                  <c:v>11369.152295512442</c:v>
                </c:pt>
                <c:pt idx="162">
                  <c:v>11467.140290770763</c:v>
                </c:pt>
                <c:pt idx="163">
                  <c:v>11564.841192533526</c:v>
                </c:pt>
                <c:pt idx="164">
                  <c:v>11662.236809403506</c:v>
                </c:pt>
                <c:pt idx="165">
                  <c:v>11759.309185192473</c:v>
                </c:pt>
                <c:pt idx="166">
                  <c:v>11856.040611537122</c:v>
                </c:pt>
                <c:pt idx="167">
                  <c:v>11952.413640117678</c:v>
                </c:pt>
                <c:pt idx="168">
                  <c:v>12048.411094462472</c:v>
                </c:pt>
                <c:pt idx="169">
                  <c:v>12144.016081323132</c:v>
                </c:pt>
                <c:pt idx="170">
                  <c:v>12239.212001606011</c:v>
                </c:pt>
                <c:pt idx="171">
                  <c:v>12333.982560846644</c:v>
                </c:pt>
                <c:pt idx="172">
                  <c:v>12428.311779215341</c:v>
                </c:pt>
                <c:pt idx="173">
                  <c:v>12522.184001043061</c:v>
                </c:pt>
                <c:pt idx="174">
                  <c:v>12615.583903858025</c:v>
                </c:pt>
                <c:pt idx="175">
                  <c:v>12708.496506924739</c:v>
                </c:pt>
                <c:pt idx="176">
                  <c:v>12800.907179278234</c:v>
                </c:pt>
                <c:pt idx="177">
                  <c:v>12892.801647247719</c:v>
                </c:pt>
                <c:pt idx="178">
                  <c:v>12984.166001464851</c:v>
                </c:pt>
                <c:pt idx="179">
                  <c:v>13074.986703353203</c:v>
                </c:pt>
                <c:pt idx="180">
                  <c:v>13165.250591096603</c:v>
                </c:pt>
                <c:pt idx="181">
                  <c:v>13254.944885085233</c:v>
                </c:pt>
                <c:pt idx="182">
                  <c:v>13344.057192839513</c:v>
                </c:pt>
                <c:pt idx="183">
                  <c:v>13432.575513412907</c:v>
                </c:pt>
                <c:pt idx="184">
                  <c:v>13520.48824127592</c:v>
                </c:pt>
                <c:pt idx="185">
                  <c:v>13607.784169684603</c:v>
                </c:pt>
                <c:pt idx="186">
                  <c:v>13694.452493537896</c:v>
                </c:pt>
                <c:pt idx="187">
                  <c:v>13780.482811729175</c:v>
                </c:pt>
                <c:pt idx="188">
                  <c:v>13865.865128998263</c:v>
                </c:pt>
                <c:pt idx="189">
                  <c:v>13950.589857291206</c:v>
                </c:pt>
                <c:pt idx="190">
                  <c:v>14034.647816635767</c:v>
                </c:pt>
                <c:pt idx="191">
                  <c:v>14118.030235541664</c:v>
                </c:pt>
                <c:pt idx="192">
                  <c:v>14200.728750935205</c:v>
                </c:pt>
                <c:pt idx="193">
                  <c:v>14282.735407638689</c:v>
                </c:pt>
                <c:pt idx="194">
                  <c:v>14364.04265740578</c:v>
                </c:pt>
                <c:pt idx="195">
                  <c:v>14444.643357524499</c:v>
                </c:pt>
                <c:pt idx="196">
                  <c:v>14524.530769000183</c:v>
                </c:pt>
                <c:pt idx="197">
                  <c:v>14603.698554331326</c:v>
                </c:pt>
                <c:pt idx="198">
                  <c:v>14682.14077489153</c:v>
                </c:pt>
                <c:pt idx="199">
                  <c:v>14759.851887931436</c:v>
                </c:pt>
                <c:pt idx="200">
                  <c:v>14836.826743214744</c:v>
                </c:pt>
                <c:pt idx="201">
                  <c:v>14913.06057930281</c:v>
                </c:pt>
                <c:pt idx="202">
                  <c:v>14988.54901950261</c:v>
                </c:pt>
                <c:pt idx="203">
                  <c:v>15063.288067493068</c:v>
                </c:pt>
                <c:pt idx="204">
                  <c:v>15137.274102644975</c:v>
                </c:pt>
                <c:pt idx="205">
                  <c:v>15210.50387504981</c:v>
                </c:pt>
                <c:pt idx="206">
                  <c:v>15282.974500272947</c:v>
                </c:pt>
                <c:pt idx="207">
                  <c:v>15354.683453846726</c:v>
                </c:pt>
                <c:pt idx="208">
                  <c:v>15425.628565518935</c:v>
                </c:pt>
                <c:pt idx="209">
                  <c:v>15495.80801327219</c:v>
                </c:pt>
                <c:pt idx="210">
                  <c:v>15565.220317129642</c:v>
                </c:pt>
                <c:pt idx="211">
                  <c:v>15633.864332762405</c:v>
                </c:pt>
                <c:pt idx="212">
                  <c:v>15701.739244913784</c:v>
                </c:pt>
                <c:pt idx="213">
                  <c:v>15768.844560655543</c:v>
                </c:pt>
                <c:pt idx="214">
                  <c:v>15835.18010249086</c:v>
                </c:pt>
                <c:pt idx="215">
                  <c:v>15900.746001318719</c:v>
                </c:pt>
                <c:pt idx="216">
                  <c:v>15965.542689274091</c:v>
                </c:pt>
                <c:pt idx="217">
                  <c:v>16029.570892457919</c:v>
                </c:pt>
                <c:pt idx="218">
                  <c:v>16092.831623570812</c:v>
                </c:pt>
                <c:pt idx="219">
                  <c:v>16155.326174463837</c:v>
                </c:pt>
                <c:pt idx="220">
                  <c:v>16217.056108619587</c:v>
                </c:pt>
                <c:pt idx="221">
                  <c:v>16278.02325357627</c:v>
                </c:pt>
                <c:pt idx="222">
                  <c:v>16338.229693307232</c:v>
                </c:pt>
                <c:pt idx="223">
                  <c:v>16397.67776056796</c:v>
                </c:pt>
                <c:pt idx="224">
                  <c:v>16456.370029222096</c:v>
                </c:pt>
                <c:pt idx="225">
                  <c:v>16514.309306557785</c:v>
                </c:pt>
                <c:pt idx="226">
                  <c:v>16571.498625605051</c:v>
                </c:pt>
                <c:pt idx="227">
                  <c:v>16627.941237464605</c:v>
                </c:pt>
                <c:pt idx="228">
                  <c:v>16683.64060365807</c:v>
                </c:pt>
                <c:pt idx="229">
                  <c:v>16738.600388508992</c:v>
                </c:pt>
                <c:pt idx="230">
                  <c:v>16792.824451563887</c:v>
                </c:pt>
                <c:pt idx="231">
                  <c:v>16846.316840061834</c:v>
                </c:pt>
                <c:pt idx="232">
                  <c:v>16899.081781460802</c:v>
                </c:pt>
                <c:pt idx="233">
                  <c:v>16951.123676028579</c:v>
                </c:pt>
                <c:pt idx="234">
                  <c:v>17002.447089505535</c:v>
                </c:pt>
                <c:pt idx="235">
                  <c:v>17053.05674584617</c:v>
                </c:pt>
                <c:pt idx="236">
                  <c:v>17102.957520045904</c:v>
                </c:pt>
                <c:pt idx="237">
                  <c:v>17152.154431059182</c:v>
                </c:pt>
                <c:pt idx="238">
                  <c:v>17200.65263481456</c:v>
                </c:pt>
                <c:pt idx="239">
                  <c:v>17248.457417331982</c:v>
                </c:pt>
                <c:pt idx="240">
                  <c:v>17295.574187947113</c:v>
                </c:pt>
                <c:pt idx="241">
                  <c:v>17342.008472647205</c:v>
                </c:pt>
                <c:pt idx="242">
                  <c:v>17387.765907522578</c:v>
                </c:pt>
                <c:pt idx="243">
                  <c:v>17432.852232337391</c:v>
                </c:pt>
                <c:pt idx="244">
                  <c:v>17477.273284223098</c:v>
                </c:pt>
                <c:pt idx="245">
                  <c:v>17521.034991497618</c:v>
                </c:pt>
                <c:pt idx="246">
                  <c:v>17564.143367612804</c:v>
                </c:pt>
                <c:pt idx="247">
                  <c:v>17606.604505232677</c:v>
                </c:pt>
                <c:pt idx="248">
                  <c:v>17648.424570444324</c:v>
                </c:pt>
                <c:pt idx="249">
                  <c:v>17689.609797103294</c:v>
                </c:pt>
                <c:pt idx="250">
                  <c:v>17730.166481314875</c:v>
                </c:pt>
                <c:pt idx="251">
                  <c:v>17770.10097605241</c:v>
                </c:pt>
                <c:pt idx="252">
                  <c:v>17809.41968591357</c:v>
                </c:pt>
                <c:pt idx="253">
                  <c:v>17848.129062015145</c:v>
                </c:pt>
                <c:pt idx="254">
                  <c:v>17886.235597026855</c:v>
                </c:pt>
                <c:pt idx="255">
                  <c:v>17923.745820344222</c:v>
                </c:pt>
                <c:pt idx="256">
                  <c:v>17960.666293400503</c:v>
                </c:pt>
                <c:pt idx="257">
                  <c:v>17997.003605117392</c:v>
                </c:pt>
                <c:pt idx="258">
                  <c:v>18032.764367494019</c:v>
                </c:pt>
                <c:pt idx="259">
                  <c:v>18067.955211333574</c:v>
                </c:pt>
                <c:pt idx="260">
                  <c:v>18102.582782106751</c:v>
                </c:pt>
                <c:pt idx="261">
                  <c:v>18136.653735950982</c:v>
                </c:pt>
                <c:pt idx="262">
                  <c:v>18170.174735804314</c:v>
                </c:pt>
                <c:pt idx="263">
                  <c:v>18203.152447672652</c:v>
                </c:pt>
                <c:pt idx="264">
                  <c:v>18235.593537028904</c:v>
                </c:pt>
                <c:pt idx="265">
                  <c:v>18267.504665342465</c:v>
                </c:pt>
                <c:pt idx="266">
                  <c:v>18298.892486737452</c:v>
                </c:pt>
                <c:pt idx="267">
                  <c:v>18329.763644777766</c:v>
                </c:pt>
                <c:pt idx="268">
                  <c:v>18360.12476937726</c:v>
                </c:pt>
                <c:pt idx="269">
                  <c:v>18389.982473832952</c:v>
                </c:pt>
                <c:pt idx="270">
                  <c:v>18419.343351979249</c:v>
                </c:pt>
                <c:pt idx="271">
                  <c:v>18448.213975461149</c:v>
                </c:pt>
                <c:pt idx="272">
                  <c:v>18476.600891124137</c:v>
                </c:pt>
                <c:pt idx="273">
                  <c:v>18504.510618518583</c:v>
                </c:pt>
                <c:pt idx="274">
                  <c:v>18531.949647516412</c:v>
                </c:pt>
                <c:pt idx="275">
                  <c:v>18558.924436037621</c:v>
                </c:pt>
                <c:pt idx="276">
                  <c:v>18585.44140788434</c:v>
                </c:pt>
                <c:pt idx="277">
                  <c:v>18611.506950680054</c:v>
                </c:pt>
                <c:pt idx="278">
                  <c:v>18637.127413911501</c:v>
                </c:pt>
                <c:pt idx="279">
                  <c:v>18662.309107070865</c:v>
                </c:pt>
                <c:pt idx="280">
                  <c:v>18687.058297895823</c:v>
                </c:pt>
                <c:pt idx="281">
                  <c:v>18711.381210704876</c:v>
                </c:pt>
                <c:pt idx="282">
                  <c:v>18735.28402482568</c:v>
                </c:pt>
                <c:pt idx="283">
                  <c:v>18758.772873113703</c:v>
                </c:pt>
                <c:pt idx="284">
                  <c:v>18781.853840558917</c:v>
                </c:pt>
                <c:pt idx="285">
                  <c:v>18804.532962977955</c:v>
                </c:pt>
                <c:pt idx="286">
                  <c:v>18826.816225789367</c:v>
                </c:pt>
                <c:pt idx="287">
                  <c:v>18848.709562869495</c:v>
                </c:pt>
                <c:pt idx="288">
                  <c:v>18870.218855486564</c:v>
                </c:pt>
                <c:pt idx="289">
                  <c:v>18891.349931310629</c:v>
                </c:pt>
                <c:pt idx="290">
                  <c:v>18912.108563496953</c:v>
                </c:pt>
                <c:pt idx="291">
                  <c:v>18932.500469840568</c:v>
                </c:pt>
                <c:pt idx="292">
                  <c:v>18952.531311999581</c:v>
                </c:pt>
                <c:pt idx="293">
                  <c:v>18972.206694785065</c:v>
                </c:pt>
                <c:pt idx="294">
                  <c:v>18991.532165515193</c:v>
                </c:pt>
                <c:pt idx="295">
                  <c:v>19010.513213431444</c:v>
                </c:pt>
                <c:pt idx="296">
                  <c:v>19029.155269174706</c:v>
                </c:pt>
                <c:pt idx="297">
                  <c:v>19047.463704319081</c:v>
                </c:pt>
                <c:pt idx="298">
                  <c:v>19065.443830961358</c:v>
                </c:pt>
                <c:pt idx="299">
                  <c:v>19083.100901364</c:v>
                </c:pt>
                <c:pt idx="300">
                  <c:v>19100.440107649709</c:v>
                </c:pt>
                <c:pt idx="301">
                  <c:v>19117.466581545508</c:v>
                </c:pt>
                <c:pt idx="302">
                  <c:v>19134.185394174445</c:v>
                </c:pt>
                <c:pt idx="303">
                  <c:v>19150.601555892954</c:v>
                </c:pt>
                <c:pt idx="304">
                  <c:v>19166.720016172108</c:v>
                </c:pt>
                <c:pt idx="305">
                  <c:v>19182.545663520832</c:v>
                </c:pt>
                <c:pt idx="306">
                  <c:v>19198.083325449414</c:v>
                </c:pt>
                <c:pt idx="307">
                  <c:v>19213.337768471461</c:v>
                </c:pt>
                <c:pt idx="308">
                  <c:v>19228.313698142731</c:v>
                </c:pt>
                <c:pt idx="309">
                  <c:v>19243.015759135124</c:v>
                </c:pt>
                <c:pt idx="310">
                  <c:v>19257.448535344221</c:v>
                </c:pt>
                <c:pt idx="311">
                  <c:v>19271.616550028877</c:v>
                </c:pt>
                <c:pt idx="312">
                  <c:v>19285.524265981272</c:v>
                </c:pt>
                <c:pt idx="313">
                  <c:v>19299.176085726001</c:v>
                </c:pt>
                <c:pt idx="314">
                  <c:v>19312.576351746786</c:v>
                </c:pt>
                <c:pt idx="315">
                  <c:v>19325.729346739306</c:v>
                </c:pt>
                <c:pt idx="316">
                  <c:v>19338.639293888973</c:v>
                </c:pt>
                <c:pt idx="317">
                  <c:v>19351.310357172173</c:v>
                </c:pt>
                <c:pt idx="318">
                  <c:v>19363.746641679842</c:v>
                </c:pt>
                <c:pt idx="319">
                  <c:v>19375.95219396205</c:v>
                </c:pt>
                <c:pt idx="320">
                  <c:v>19387.931002392452</c:v>
                </c:pt>
                <c:pt idx="321">
                  <c:v>19399.68699755146</c:v>
                </c:pt>
                <c:pt idx="322">
                  <c:v>19411.224052626996</c:v>
                </c:pt>
                <c:pt idx="323">
                  <c:v>19422.545983831787</c:v>
                </c:pt>
                <c:pt idx="324">
                  <c:v>19433.656550836095</c:v>
                </c:pt>
                <c:pt idx="325">
                  <c:v>19444.559457214986</c:v>
                </c:pt>
                <c:pt idx="326">
                  <c:v>19455.258350909084</c:v>
                </c:pt>
                <c:pt idx="327">
                  <c:v>19465.756824697892</c:v>
                </c:pt>
                <c:pt idx="328">
                  <c:v>19476.058416684809</c:v>
                </c:pt>
                <c:pt idx="329">
                  <c:v>19486.166610792974</c:v>
                </c:pt>
                <c:pt idx="330">
                  <c:v>19496.084837271053</c:v>
                </c:pt>
                <c:pt idx="331">
                  <c:v>19505.816473208237</c:v>
                </c:pt>
                <c:pt idx="332">
                  <c:v>19515.36484305764</c:v>
                </c:pt>
                <c:pt idx="333">
                  <c:v>19524.733219167349</c:v>
                </c:pt>
                <c:pt idx="334">
                  <c:v>19533.92482231844</c:v>
                </c:pt>
                <c:pt idx="335">
                  <c:v>19542.942822269248</c:v>
                </c:pt>
                <c:pt idx="336">
                  <c:v>19551.790338305262</c:v>
                </c:pt>
                <c:pt idx="337">
                  <c:v>19560.470439793993</c:v>
                </c:pt>
                <c:pt idx="338">
                  <c:v>19568.986146744242</c:v>
                </c:pt>
                <c:pt idx="339">
                  <c:v>19577.340430369128</c:v>
                </c:pt>
                <c:pt idx="340">
                  <c:v>19585.536213652391</c:v>
                </c:pt>
                <c:pt idx="341">
                  <c:v>19593.576371917447</c:v>
                </c:pt>
                <c:pt idx="342">
                  <c:v>19601.463733398592</c:v>
                </c:pt>
                <c:pt idx="343">
                  <c:v>19609.201079814</c:v>
                </c:pt>
                <c:pt idx="344">
                  <c:v>19616.791146939926</c:v>
                </c:pt>
                <c:pt idx="345">
                  <c:v>19624.236625185829</c:v>
                </c:pt>
                <c:pt idx="346">
                  <c:v>19631.540160169832</c:v>
                </c:pt>
                <c:pt idx="347">
                  <c:v>19638.704353294233</c:v>
                </c:pt>
                <c:pt idx="348">
                  <c:v>19645.731762320636</c:v>
                </c:pt>
                <c:pt idx="349">
                  <c:v>19652.624901944393</c:v>
                </c:pt>
                <c:pt idx="350">
                  <c:v>19659.386244367932</c:v>
                </c:pt>
                <c:pt idx="351">
                  <c:v>19666.018219872709</c:v>
                </c:pt>
                <c:pt idx="352">
                  <c:v>19672.523217389476</c:v>
                </c:pt>
                <c:pt idx="353">
                  <c:v>19678.903585066539</c:v>
                </c:pt>
                <c:pt idx="354">
                  <c:v>19685.161630835759</c:v>
                </c:pt>
                <c:pt idx="355">
                  <c:v>19691.299622976003</c:v>
                </c:pt>
                <c:pt idx="356">
                  <c:v>19697.319790673853</c:v>
                </c:pt>
                <c:pt idx="357">
                  <c:v>19703.224324581253</c:v>
                </c:pt>
                <c:pt idx="358">
                  <c:v>19709.015377370019</c:v>
                </c:pt>
                <c:pt idx="359">
                  <c:v>19714.695064282805</c:v>
                </c:pt>
                <c:pt idx="360">
                  <c:v>19720.265463680524</c:v>
                </c:pt>
                <c:pt idx="361">
                  <c:v>19725.728617585955</c:v>
                </c:pt>
                <c:pt idx="362">
                  <c:v>19731.086532223344</c:v>
                </c:pt>
                <c:pt idx="363">
                  <c:v>19736.341178553877</c:v>
                </c:pt>
                <c:pt idx="364">
                  <c:v>19741.494492806909</c:v>
                </c:pt>
                <c:pt idx="365">
                  <c:v>19746.54837700674</c:v>
                </c:pt>
                <c:pt idx="366">
                  <c:v>19751.504699494857</c:v>
                </c:pt>
                <c:pt idx="367">
                  <c:v>19756.365295447526</c:v>
                </c:pt>
                <c:pt idx="368">
                  <c:v>19761.131967388606</c:v>
                </c:pt>
                <c:pt idx="369">
                  <c:v>19765.8064856975</c:v>
                </c:pt>
                <c:pt idx="370">
                  <c:v>19770.390589112118</c:v>
                </c:pt>
                <c:pt idx="371">
                  <c:v>19774.885985226876</c:v>
                </c:pt>
                <c:pt idx="372">
                  <c:v>19779.294350985474</c:v>
                </c:pt>
                <c:pt idx="373">
                  <c:v>19783.617333168571</c:v>
                </c:pt>
                <c:pt idx="374">
                  <c:v>19787.856548876171</c:v>
                </c:pt>
                <c:pt idx="375">
                  <c:v>19792.013586004727</c:v>
                </c:pt>
                <c:pt idx="376">
                  <c:v>19796.090003718902</c:v>
                </c:pt>
                <c:pt idx="377">
                  <c:v>19800.087332917916</c:v>
                </c:pt>
                <c:pt idx="378">
                  <c:v>19804.007076696489</c:v>
                </c:pt>
                <c:pt idx="379">
                  <c:v>19807.850710800336</c:v>
                </c:pt>
                <c:pt idx="380">
                  <c:v>19811.619684076162</c:v>
                </c:pt>
                <c:pt idx="381">
                  <c:v>19815.315418916172</c:v>
                </c:pt>
                <c:pt idx="382">
                  <c:v>19818.939311697046</c:v>
                </c:pt>
                <c:pt idx="383">
                  <c:v>19822.492733213447</c:v>
                </c:pt>
                <c:pt idx="384">
                  <c:v>19825.977029105907</c:v>
                </c:pt>
                <c:pt idx="385">
                  <c:v>19829.39352028328</c:v>
                </c:pt>
                <c:pt idx="386">
                  <c:v>19832.743503339589</c:v>
                </c:pt>
                <c:pt idx="387">
                  <c:v>19836.028250965388</c:v>
                </c:pt>
                <c:pt idx="388">
                  <c:v>19839.249012353601</c:v>
                </c:pt>
                <c:pt idx="389">
                  <c:v>19842.407013599848</c:v>
                </c:pt>
                <c:pt idx="390">
                  <c:v>19845.503458097322</c:v>
                </c:pt>
                <c:pt idx="391">
                  <c:v>19848.539526926143</c:v>
                </c:pt>
                <c:pt idx="392">
                  <c:v>19851.516379237313</c:v>
                </c:pt>
                <c:pt idx="393">
                  <c:v>19854.435152631238</c:v>
                </c:pt>
                <c:pt idx="394">
                  <c:v>19857.296963530833</c:v>
                </c:pt>
                <c:pt idx="395">
                  <c:v>19860.102907549302</c:v>
                </c:pt>
                <c:pt idx="396">
                  <c:v>19862.854059852551</c:v>
                </c:pt>
                <c:pt idx="397">
                  <c:v>19865.551475516313</c:v>
                </c:pt>
                <c:pt idx="398">
                  <c:v>19868.196189878021</c:v>
                </c:pt>
                <c:pt idx="399">
                  <c:v>19870.789218883419</c:v>
                </c:pt>
                <c:pt idx="400">
                  <c:v>19873.331559428039</c:v>
                </c:pt>
                <c:pt idx="401">
                  <c:v>19875.824189693456</c:v>
                </c:pt>
                <c:pt idx="402">
                  <c:v>19878.268069478505</c:v>
                </c:pt>
                <c:pt idx="403">
                  <c:v>19880.664140525409</c:v>
                </c:pt>
                <c:pt idx="404">
                  <c:v>19883.013326840868</c:v>
                </c:pt>
                <c:pt idx="405">
                  <c:v>19885.316535012211</c:v>
                </c:pt>
                <c:pt idx="406">
                  <c:v>19887.574654518579</c:v>
                </c:pt>
                <c:pt idx="407">
                  <c:v>19889.788558037293</c:v>
                </c:pt>
                <c:pt idx="408">
                  <c:v>19891.959101745302</c:v>
                </c:pt>
                <c:pt idx="409">
                  <c:v>19894.087125615948</c:v>
                </c:pt>
                <c:pt idx="410">
                  <c:v>19896.173453710922</c:v>
                </c:pt>
                <c:pt idx="411">
                  <c:v>19898.218894467565</c:v>
                </c:pt>
                <c:pt idx="412">
                  <c:v>19900.224240981577</c:v>
                </c:pt>
                <c:pt idx="413">
                  <c:v>19902.190271285082</c:v>
                </c:pt>
                <c:pt idx="414">
                  <c:v>19904.117748620218</c:v>
                </c:pt>
                <c:pt idx="415">
                  <c:v>19906.007421708233</c:v>
                </c:pt>
                <c:pt idx="416">
                  <c:v>19907.860025014161</c:v>
                </c:pt>
                <c:pt idx="417">
                  <c:v>19909.676279007163</c:v>
                </c:pt>
                <c:pt idx="418">
                  <c:v>19911.456890416481</c:v>
                </c:pt>
                <c:pt idx="419">
                  <c:v>19913.202552483228</c:v>
                </c:pt>
                <c:pt idx="420">
                  <c:v>19914.9139452079</c:v>
                </c:pt>
                <c:pt idx="421">
                  <c:v>19916.591735593753</c:v>
                </c:pt>
                <c:pt idx="422">
                  <c:v>19918.236577886113</c:v>
                </c:pt>
                <c:pt idx="423">
                  <c:v>19919.849113807599</c:v>
                </c:pt>
                <c:pt idx="424">
                  <c:v>19921.429972789367</c:v>
                </c:pt>
                <c:pt idx="425">
                  <c:v>19922.979772198461</c:v>
                </c:pt>
                <c:pt idx="426">
                  <c:v>19924.49911756119</c:v>
                </c:pt>
                <c:pt idx="427">
                  <c:v>19925.988602782774</c:v>
                </c:pt>
                <c:pt idx="428">
                  <c:v>19927.448810363141</c:v>
                </c:pt>
                <c:pt idx="429">
                  <c:v>19928.880311609031</c:v>
                </c:pt>
                <c:pt idx="430">
                  <c:v>19930.283666842428</c:v>
                </c:pt>
                <c:pt idx="431">
                  <c:v>19931.659425605376</c:v>
                </c:pt>
                <c:pt idx="432">
                  <c:v>19933.008126861216</c:v>
                </c:pt>
                <c:pt idx="433">
                  <c:v>19934.330299192294</c:v>
                </c:pt>
                <c:pt idx="434">
                  <c:v>19935.626460994277</c:v>
                </c:pt>
                <c:pt idx="435">
                  <c:v>19936.897120666963</c:v>
                </c:pt>
                <c:pt idx="436">
                  <c:v>19938.142776801786</c:v>
                </c:pt>
                <c:pt idx="437">
                  <c:v>19939.363918366027</c:v>
                </c:pt>
                <c:pt idx="438">
                  <c:v>19940.5610248837</c:v>
                </c:pt>
                <c:pt idx="439">
                  <c:v>19941.734566613286</c:v>
                </c:pt>
                <c:pt idx="440">
                  <c:v>19942.885004722295</c:v>
                </c:pt>
                <c:pt idx="441">
                  <c:v>19944.012791458696</c:v>
                </c:pt>
                <c:pt idx="442">
                  <c:v>19945.118370319284</c:v>
                </c:pt>
                <c:pt idx="443">
                  <c:v>19946.202176215076</c:v>
                </c:pt>
                <c:pt idx="444">
                  <c:v>19947.26463563367</c:v>
                </c:pt>
                <c:pt idx="445">
                  <c:v>19948.306166798746</c:v>
                </c:pt>
                <c:pt idx="446">
                  <c:v>19949.327179826636</c:v>
                </c:pt>
                <c:pt idx="447">
                  <c:v>19950.328076880127</c:v>
                </c:pt>
                <c:pt idx="448">
                  <c:v>19951.309252319428</c:v>
                </c:pt>
                <c:pt idx="449">
                  <c:v>19952.271092850417</c:v>
                </c:pt>
                <c:pt idx="450">
                  <c:v>19953.21397767021</c:v>
                </c:pt>
                <c:pt idx="451">
                  <c:v>19954.138278610058</c:v>
                </c:pt>
                <c:pt idx="452">
                  <c:v>19955.044360275657</c:v>
                </c:pt>
                <c:pt idx="453">
                  <c:v>19955.932580184868</c:v>
                </c:pt>
                <c:pt idx="454">
                  <c:v>19956.80328890296</c:v>
                </c:pt>
                <c:pt idx="455">
                  <c:v>19957.656830175318</c:v>
                </c:pt>
                <c:pt idx="456">
                  <c:v>19958.493541057767</c:v>
                </c:pt>
                <c:pt idx="457">
                  <c:v>19959.313752044483</c:v>
                </c:pt>
                <c:pt idx="458">
                  <c:v>19960.117787193511</c:v>
                </c:pt>
                <c:pt idx="459">
                  <c:v>19960.905964250029</c:v>
                </c:pt>
                <c:pt idx="460">
                  <c:v>19961.678594767294</c:v>
                </c:pt>
                <c:pt idx="461">
                  <c:v>19962.435984225347</c:v>
                </c:pt>
                <c:pt idx="462">
                  <c:v>19963.178432147564</c:v>
                </c:pt>
                <c:pt idx="463">
                  <c:v>19963.906232214977</c:v>
                </c:pt>
                <c:pt idx="464">
                  <c:v>19964.619672378532</c:v>
                </c:pt>
                <c:pt idx="465">
                  <c:v>19965.31903496922</c:v>
                </c:pt>
                <c:pt idx="466">
                  <c:v>19966.004596806168</c:v>
                </c:pt>
                <c:pt idx="467">
                  <c:v>19966.676629302725</c:v>
                </c:pt>
                <c:pt idx="468">
                  <c:v>19967.33539857054</c:v>
                </c:pt>
                <c:pt idx="469">
                  <c:v>19967.981165521727</c:v>
                </c:pt>
                <c:pt idx="470">
                  <c:v>19968.614185969094</c:v>
                </c:pt>
                <c:pt idx="471">
                  <c:v>19969.23471072449</c:v>
                </c:pt>
                <c:pt idx="472">
                  <c:v>19969.842985695323</c:v>
                </c:pt>
                <c:pt idx="473">
                  <c:v>19970.439251979271</c:v>
                </c:pt>
                <c:pt idx="474">
                  <c:v>19971.023745957158</c:v>
                </c:pt>
                <c:pt idx="475">
                  <c:v>19971.596699384168</c:v>
                </c:pt>
                <c:pt idx="476">
                  <c:v>19972.158339479269</c:v>
                </c:pt>
                <c:pt idx="477">
                  <c:v>19972.708889012974</c:v>
                </c:pt>
                <c:pt idx="478">
                  <c:v>19973.248566393435</c:v>
                </c:pt>
                <c:pt idx="479">
                  <c:v>19973.777585750959</c:v>
                </c:pt>
                <c:pt idx="480">
                  <c:v>19974.296157020828</c:v>
                </c:pt>
                <c:pt idx="481">
                  <c:v>19974.804486024652</c:v>
                </c:pt>
                <c:pt idx="482">
                  <c:v>19975.302774550106</c:v>
                </c:pt>
                <c:pt idx="483">
                  <c:v>19975.791220429208</c:v>
                </c:pt>
                <c:pt idx="484">
                  <c:v>19976.270017615054</c:v>
                </c:pt>
                <c:pt idx="485">
                  <c:v>19976.739356257145</c:v>
                </c:pt>
                <c:pt idx="486">
                  <c:v>19977.199422775269</c:v>
                </c:pt>
                <c:pt idx="487">
                  <c:v>19977.650399931947</c:v>
                </c:pt>
                <c:pt idx="488">
                  <c:v>19978.092466903519</c:v>
                </c:pt>
                <c:pt idx="489">
                  <c:v>19978.525799349907</c:v>
                </c:pt>
                <c:pt idx="490">
                  <c:v>19978.950569482971</c:v>
                </c:pt>
                <c:pt idx="491">
                  <c:v>19979.366946133643</c:v>
                </c:pt>
                <c:pt idx="492">
                  <c:v>19979.775094817705</c:v>
                </c:pt>
                <c:pt idx="493">
                  <c:v>19980.175177800367</c:v>
                </c:pt>
                <c:pt idx="494">
                  <c:v>19980.567354159561</c:v>
                </c:pt>
                <c:pt idx="495">
                  <c:v>19980.951779848063</c:v>
                </c:pt>
                <c:pt idx="496">
                  <c:v>19981.3286077544</c:v>
                </c:pt>
                <c:pt idx="497">
                  <c:v>19981.697987762596</c:v>
                </c:pt>
                <c:pt idx="498">
                  <c:v>19982.060066810765</c:v>
                </c:pt>
                <c:pt idx="499">
                  <c:v>19982.414988948589</c:v>
                </c:pt>
                <c:pt idx="500">
                  <c:v>19982.762895393687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7E-4A85-8E76-0AFF37F81DD3}"/>
            </c:ext>
          </c:extLst>
        </c:ser>
        <c:ser>
          <c:idx val="1"/>
          <c:order val="1"/>
          <c:tx>
            <c:strRef>
              <c:f>'logística rk4'!$C$11</c:f>
              <c:strCache>
                <c:ptCount val="1"/>
                <c:pt idx="0">
                  <c:v>y=f(t) RK4</c:v>
                </c:pt>
              </c:strCache>
            </c:strRef>
          </c:tx>
          <c:marker>
            <c:symbol val="none"/>
          </c:marker>
          <c:xVal>
            <c:numRef>
              <c:f>'logística rk4'!$A$12:$A$512</c:f>
              <c:numCache>
                <c:formatCode>General</c:formatCode>
                <c:ptCount val="50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  <c:pt idx="51">
                  <c:v>10.199999999999996</c:v>
                </c:pt>
                <c:pt idx="52">
                  <c:v>10.399999999999995</c:v>
                </c:pt>
                <c:pt idx="53">
                  <c:v>10.599999999999994</c:v>
                </c:pt>
                <c:pt idx="54">
                  <c:v>10.799999999999994</c:v>
                </c:pt>
                <c:pt idx="55">
                  <c:v>10.999999999999993</c:v>
                </c:pt>
                <c:pt idx="56">
                  <c:v>11.199999999999992</c:v>
                </c:pt>
                <c:pt idx="57">
                  <c:v>11.399999999999991</c:v>
                </c:pt>
                <c:pt idx="58">
                  <c:v>11.599999999999991</c:v>
                </c:pt>
                <c:pt idx="59">
                  <c:v>11.79999999999999</c:v>
                </c:pt>
                <c:pt idx="60">
                  <c:v>11.999999999999989</c:v>
                </c:pt>
                <c:pt idx="61">
                  <c:v>12.199999999999989</c:v>
                </c:pt>
                <c:pt idx="62">
                  <c:v>12.399999999999988</c:v>
                </c:pt>
                <c:pt idx="63">
                  <c:v>12.599999999999987</c:v>
                </c:pt>
                <c:pt idx="64">
                  <c:v>12.799999999999986</c:v>
                </c:pt>
                <c:pt idx="65">
                  <c:v>12.999999999999986</c:v>
                </c:pt>
                <c:pt idx="66">
                  <c:v>13.199999999999985</c:v>
                </c:pt>
                <c:pt idx="67">
                  <c:v>13.399999999999984</c:v>
                </c:pt>
                <c:pt idx="68">
                  <c:v>13.599999999999984</c:v>
                </c:pt>
                <c:pt idx="69">
                  <c:v>13.799999999999983</c:v>
                </c:pt>
                <c:pt idx="70">
                  <c:v>13.999999999999982</c:v>
                </c:pt>
                <c:pt idx="71">
                  <c:v>14.199999999999982</c:v>
                </c:pt>
                <c:pt idx="72">
                  <c:v>14.399999999999981</c:v>
                </c:pt>
                <c:pt idx="73">
                  <c:v>14.59999999999998</c:v>
                </c:pt>
                <c:pt idx="74">
                  <c:v>14.799999999999979</c:v>
                </c:pt>
                <c:pt idx="75">
                  <c:v>14.999999999999979</c:v>
                </c:pt>
                <c:pt idx="76">
                  <c:v>15.199999999999978</c:v>
                </c:pt>
                <c:pt idx="77">
                  <c:v>15.399999999999977</c:v>
                </c:pt>
                <c:pt idx="78">
                  <c:v>15.599999999999977</c:v>
                </c:pt>
                <c:pt idx="79">
                  <c:v>15.799999999999976</c:v>
                </c:pt>
                <c:pt idx="80">
                  <c:v>15.999999999999975</c:v>
                </c:pt>
                <c:pt idx="81">
                  <c:v>16.199999999999974</c:v>
                </c:pt>
                <c:pt idx="82">
                  <c:v>16.399999999999974</c:v>
                </c:pt>
                <c:pt idx="83">
                  <c:v>16.599999999999973</c:v>
                </c:pt>
                <c:pt idx="84">
                  <c:v>16.799999999999972</c:v>
                </c:pt>
                <c:pt idx="85">
                  <c:v>16.999999999999972</c:v>
                </c:pt>
                <c:pt idx="86">
                  <c:v>17.199999999999971</c:v>
                </c:pt>
                <c:pt idx="87">
                  <c:v>17.39999999999997</c:v>
                </c:pt>
                <c:pt idx="88">
                  <c:v>17.599999999999969</c:v>
                </c:pt>
                <c:pt idx="89">
                  <c:v>17.799999999999969</c:v>
                </c:pt>
                <c:pt idx="90">
                  <c:v>17.999999999999968</c:v>
                </c:pt>
                <c:pt idx="91">
                  <c:v>18.199999999999967</c:v>
                </c:pt>
                <c:pt idx="92">
                  <c:v>18.399999999999967</c:v>
                </c:pt>
                <c:pt idx="93">
                  <c:v>18.599999999999966</c:v>
                </c:pt>
                <c:pt idx="94">
                  <c:v>18.799999999999965</c:v>
                </c:pt>
                <c:pt idx="95">
                  <c:v>18.999999999999964</c:v>
                </c:pt>
                <c:pt idx="96">
                  <c:v>19.199999999999964</c:v>
                </c:pt>
                <c:pt idx="97">
                  <c:v>19.399999999999963</c:v>
                </c:pt>
                <c:pt idx="98">
                  <c:v>19.599999999999962</c:v>
                </c:pt>
                <c:pt idx="99">
                  <c:v>19.799999999999962</c:v>
                </c:pt>
                <c:pt idx="100">
                  <c:v>19.999999999999961</c:v>
                </c:pt>
                <c:pt idx="101">
                  <c:v>20.19999999999996</c:v>
                </c:pt>
                <c:pt idx="102">
                  <c:v>20.399999999999959</c:v>
                </c:pt>
                <c:pt idx="103">
                  <c:v>20.599999999999959</c:v>
                </c:pt>
                <c:pt idx="104">
                  <c:v>20.799999999999958</c:v>
                </c:pt>
                <c:pt idx="105">
                  <c:v>20.999999999999957</c:v>
                </c:pt>
                <c:pt idx="106">
                  <c:v>21.199999999999957</c:v>
                </c:pt>
                <c:pt idx="107">
                  <c:v>21.399999999999956</c:v>
                </c:pt>
                <c:pt idx="108">
                  <c:v>21.599999999999955</c:v>
                </c:pt>
                <c:pt idx="109">
                  <c:v>21.799999999999955</c:v>
                </c:pt>
                <c:pt idx="110">
                  <c:v>21.999999999999954</c:v>
                </c:pt>
                <c:pt idx="111">
                  <c:v>22.199999999999953</c:v>
                </c:pt>
                <c:pt idx="112">
                  <c:v>22.399999999999952</c:v>
                </c:pt>
                <c:pt idx="113">
                  <c:v>22.599999999999952</c:v>
                </c:pt>
                <c:pt idx="114">
                  <c:v>22.799999999999951</c:v>
                </c:pt>
                <c:pt idx="115">
                  <c:v>22.99999999999995</c:v>
                </c:pt>
                <c:pt idx="116">
                  <c:v>23.19999999999995</c:v>
                </c:pt>
                <c:pt idx="117">
                  <c:v>23.399999999999949</c:v>
                </c:pt>
                <c:pt idx="118">
                  <c:v>23.599999999999948</c:v>
                </c:pt>
                <c:pt idx="119">
                  <c:v>23.799999999999947</c:v>
                </c:pt>
                <c:pt idx="120">
                  <c:v>23.999999999999947</c:v>
                </c:pt>
                <c:pt idx="121">
                  <c:v>24.199999999999946</c:v>
                </c:pt>
                <c:pt idx="122">
                  <c:v>24.399999999999945</c:v>
                </c:pt>
                <c:pt idx="123">
                  <c:v>24.599999999999945</c:v>
                </c:pt>
                <c:pt idx="124">
                  <c:v>24.799999999999944</c:v>
                </c:pt>
                <c:pt idx="125">
                  <c:v>24.999999999999943</c:v>
                </c:pt>
                <c:pt idx="126">
                  <c:v>25.199999999999942</c:v>
                </c:pt>
                <c:pt idx="127">
                  <c:v>25.399999999999942</c:v>
                </c:pt>
                <c:pt idx="128">
                  <c:v>25.599999999999941</c:v>
                </c:pt>
                <c:pt idx="129">
                  <c:v>25.79999999999994</c:v>
                </c:pt>
                <c:pt idx="130">
                  <c:v>25.99999999999994</c:v>
                </c:pt>
                <c:pt idx="131">
                  <c:v>26.199999999999939</c:v>
                </c:pt>
                <c:pt idx="132">
                  <c:v>26.399999999999938</c:v>
                </c:pt>
                <c:pt idx="133">
                  <c:v>26.599999999999937</c:v>
                </c:pt>
                <c:pt idx="134">
                  <c:v>26.799999999999937</c:v>
                </c:pt>
                <c:pt idx="135">
                  <c:v>26.999999999999936</c:v>
                </c:pt>
                <c:pt idx="136">
                  <c:v>27.199999999999935</c:v>
                </c:pt>
                <c:pt idx="137">
                  <c:v>27.399999999999935</c:v>
                </c:pt>
                <c:pt idx="138">
                  <c:v>27.599999999999934</c:v>
                </c:pt>
                <c:pt idx="139">
                  <c:v>27.799999999999933</c:v>
                </c:pt>
                <c:pt idx="140">
                  <c:v>27.999999999999932</c:v>
                </c:pt>
                <c:pt idx="141">
                  <c:v>28.199999999999932</c:v>
                </c:pt>
                <c:pt idx="142">
                  <c:v>28.399999999999931</c:v>
                </c:pt>
                <c:pt idx="143">
                  <c:v>28.59999999999993</c:v>
                </c:pt>
                <c:pt idx="144">
                  <c:v>28.79999999999993</c:v>
                </c:pt>
                <c:pt idx="145">
                  <c:v>28.999999999999929</c:v>
                </c:pt>
                <c:pt idx="146">
                  <c:v>29.199999999999928</c:v>
                </c:pt>
                <c:pt idx="147">
                  <c:v>29.399999999999928</c:v>
                </c:pt>
                <c:pt idx="148">
                  <c:v>29.599999999999927</c:v>
                </c:pt>
                <c:pt idx="149">
                  <c:v>29.799999999999926</c:v>
                </c:pt>
                <c:pt idx="150">
                  <c:v>29.999999999999925</c:v>
                </c:pt>
                <c:pt idx="151">
                  <c:v>30.199999999999925</c:v>
                </c:pt>
                <c:pt idx="152">
                  <c:v>30.399999999999924</c:v>
                </c:pt>
                <c:pt idx="153">
                  <c:v>30.599999999999923</c:v>
                </c:pt>
                <c:pt idx="154">
                  <c:v>30.799999999999923</c:v>
                </c:pt>
                <c:pt idx="155">
                  <c:v>30.999999999999922</c:v>
                </c:pt>
                <c:pt idx="156">
                  <c:v>31.199999999999921</c:v>
                </c:pt>
                <c:pt idx="157">
                  <c:v>31.39999999999992</c:v>
                </c:pt>
                <c:pt idx="158">
                  <c:v>31.59999999999992</c:v>
                </c:pt>
                <c:pt idx="159">
                  <c:v>31.799999999999919</c:v>
                </c:pt>
                <c:pt idx="160">
                  <c:v>31.999999999999918</c:v>
                </c:pt>
                <c:pt idx="161">
                  <c:v>32.199999999999918</c:v>
                </c:pt>
                <c:pt idx="162">
                  <c:v>32.39999999999992</c:v>
                </c:pt>
                <c:pt idx="163">
                  <c:v>32.599999999999923</c:v>
                </c:pt>
                <c:pt idx="164">
                  <c:v>32.799999999999926</c:v>
                </c:pt>
                <c:pt idx="165">
                  <c:v>32.999999999999929</c:v>
                </c:pt>
                <c:pt idx="166">
                  <c:v>33.199999999999932</c:v>
                </c:pt>
                <c:pt idx="167">
                  <c:v>33.399999999999935</c:v>
                </c:pt>
                <c:pt idx="168">
                  <c:v>33.599999999999937</c:v>
                </c:pt>
                <c:pt idx="169">
                  <c:v>33.79999999999994</c:v>
                </c:pt>
                <c:pt idx="170">
                  <c:v>33.999999999999943</c:v>
                </c:pt>
                <c:pt idx="171">
                  <c:v>34.199999999999946</c:v>
                </c:pt>
                <c:pt idx="172">
                  <c:v>34.399999999999949</c:v>
                </c:pt>
                <c:pt idx="173">
                  <c:v>34.599999999999952</c:v>
                </c:pt>
                <c:pt idx="174">
                  <c:v>34.799999999999955</c:v>
                </c:pt>
                <c:pt idx="175">
                  <c:v>34.999999999999957</c:v>
                </c:pt>
                <c:pt idx="176">
                  <c:v>35.19999999999996</c:v>
                </c:pt>
                <c:pt idx="177">
                  <c:v>35.399999999999963</c:v>
                </c:pt>
                <c:pt idx="178">
                  <c:v>35.599999999999966</c:v>
                </c:pt>
                <c:pt idx="179">
                  <c:v>35.799999999999969</c:v>
                </c:pt>
                <c:pt idx="180">
                  <c:v>35.999999999999972</c:v>
                </c:pt>
                <c:pt idx="181">
                  <c:v>36.199999999999974</c:v>
                </c:pt>
                <c:pt idx="182">
                  <c:v>36.399999999999977</c:v>
                </c:pt>
                <c:pt idx="183">
                  <c:v>36.59999999999998</c:v>
                </c:pt>
                <c:pt idx="184">
                  <c:v>36.799999999999983</c:v>
                </c:pt>
                <c:pt idx="185">
                  <c:v>36.999999999999986</c:v>
                </c:pt>
                <c:pt idx="186">
                  <c:v>37.199999999999989</c:v>
                </c:pt>
                <c:pt idx="187">
                  <c:v>37.399999999999991</c:v>
                </c:pt>
                <c:pt idx="188">
                  <c:v>37.599999999999994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38.400000000000006</c:v>
                </c:pt>
                <c:pt idx="193">
                  <c:v>38.600000000000009</c:v>
                </c:pt>
                <c:pt idx="194">
                  <c:v>38.800000000000011</c:v>
                </c:pt>
                <c:pt idx="195">
                  <c:v>39.000000000000014</c:v>
                </c:pt>
                <c:pt idx="196">
                  <c:v>39.200000000000017</c:v>
                </c:pt>
                <c:pt idx="197">
                  <c:v>39.40000000000002</c:v>
                </c:pt>
                <c:pt idx="198">
                  <c:v>39.600000000000023</c:v>
                </c:pt>
                <c:pt idx="199">
                  <c:v>39.800000000000026</c:v>
                </c:pt>
                <c:pt idx="200">
                  <c:v>40.000000000000028</c:v>
                </c:pt>
                <c:pt idx="201">
                  <c:v>40.200000000000031</c:v>
                </c:pt>
                <c:pt idx="202">
                  <c:v>40.400000000000034</c:v>
                </c:pt>
                <c:pt idx="203">
                  <c:v>40.600000000000037</c:v>
                </c:pt>
                <c:pt idx="204">
                  <c:v>40.80000000000004</c:v>
                </c:pt>
                <c:pt idx="205">
                  <c:v>41.000000000000043</c:v>
                </c:pt>
                <c:pt idx="206">
                  <c:v>41.200000000000045</c:v>
                </c:pt>
                <c:pt idx="207">
                  <c:v>41.400000000000048</c:v>
                </c:pt>
                <c:pt idx="208">
                  <c:v>41.600000000000051</c:v>
                </c:pt>
                <c:pt idx="209">
                  <c:v>41.800000000000054</c:v>
                </c:pt>
                <c:pt idx="210">
                  <c:v>42.000000000000057</c:v>
                </c:pt>
                <c:pt idx="211">
                  <c:v>42.20000000000006</c:v>
                </c:pt>
                <c:pt idx="212">
                  <c:v>42.400000000000063</c:v>
                </c:pt>
                <c:pt idx="213">
                  <c:v>42.600000000000065</c:v>
                </c:pt>
                <c:pt idx="214">
                  <c:v>42.800000000000068</c:v>
                </c:pt>
                <c:pt idx="215">
                  <c:v>43.000000000000071</c:v>
                </c:pt>
                <c:pt idx="216">
                  <c:v>43.200000000000074</c:v>
                </c:pt>
                <c:pt idx="217">
                  <c:v>43.400000000000077</c:v>
                </c:pt>
                <c:pt idx="218">
                  <c:v>43.60000000000008</c:v>
                </c:pt>
                <c:pt idx="219">
                  <c:v>43.800000000000082</c:v>
                </c:pt>
                <c:pt idx="220">
                  <c:v>44.000000000000085</c:v>
                </c:pt>
                <c:pt idx="221">
                  <c:v>44.200000000000088</c:v>
                </c:pt>
                <c:pt idx="222">
                  <c:v>44.400000000000091</c:v>
                </c:pt>
                <c:pt idx="223">
                  <c:v>44.600000000000094</c:v>
                </c:pt>
                <c:pt idx="224">
                  <c:v>44.800000000000097</c:v>
                </c:pt>
                <c:pt idx="225">
                  <c:v>45.000000000000099</c:v>
                </c:pt>
                <c:pt idx="226">
                  <c:v>45.200000000000102</c:v>
                </c:pt>
                <c:pt idx="227">
                  <c:v>45.400000000000105</c:v>
                </c:pt>
                <c:pt idx="228">
                  <c:v>45.600000000000108</c:v>
                </c:pt>
                <c:pt idx="229">
                  <c:v>45.800000000000111</c:v>
                </c:pt>
                <c:pt idx="230">
                  <c:v>46.000000000000114</c:v>
                </c:pt>
                <c:pt idx="231">
                  <c:v>46.200000000000117</c:v>
                </c:pt>
                <c:pt idx="232">
                  <c:v>46.400000000000119</c:v>
                </c:pt>
                <c:pt idx="233">
                  <c:v>46.600000000000122</c:v>
                </c:pt>
                <c:pt idx="234">
                  <c:v>46.800000000000125</c:v>
                </c:pt>
                <c:pt idx="235">
                  <c:v>47.000000000000128</c:v>
                </c:pt>
                <c:pt idx="236">
                  <c:v>47.200000000000131</c:v>
                </c:pt>
                <c:pt idx="237">
                  <c:v>47.400000000000134</c:v>
                </c:pt>
                <c:pt idx="238">
                  <c:v>47.600000000000136</c:v>
                </c:pt>
                <c:pt idx="239">
                  <c:v>47.800000000000139</c:v>
                </c:pt>
                <c:pt idx="240">
                  <c:v>48.000000000000142</c:v>
                </c:pt>
                <c:pt idx="241">
                  <c:v>48.200000000000145</c:v>
                </c:pt>
                <c:pt idx="242">
                  <c:v>48.400000000000148</c:v>
                </c:pt>
                <c:pt idx="243">
                  <c:v>48.600000000000151</c:v>
                </c:pt>
                <c:pt idx="244">
                  <c:v>48.800000000000153</c:v>
                </c:pt>
                <c:pt idx="245">
                  <c:v>49.000000000000156</c:v>
                </c:pt>
                <c:pt idx="246">
                  <c:v>49.200000000000159</c:v>
                </c:pt>
                <c:pt idx="247">
                  <c:v>49.400000000000162</c:v>
                </c:pt>
                <c:pt idx="248">
                  <c:v>49.600000000000165</c:v>
                </c:pt>
                <c:pt idx="249">
                  <c:v>49.800000000000168</c:v>
                </c:pt>
                <c:pt idx="250">
                  <c:v>50.000000000000171</c:v>
                </c:pt>
                <c:pt idx="251">
                  <c:v>50.200000000000173</c:v>
                </c:pt>
                <c:pt idx="252">
                  <c:v>50.400000000000176</c:v>
                </c:pt>
                <c:pt idx="253">
                  <c:v>50.600000000000179</c:v>
                </c:pt>
                <c:pt idx="254">
                  <c:v>50.800000000000182</c:v>
                </c:pt>
                <c:pt idx="255">
                  <c:v>51.000000000000185</c:v>
                </c:pt>
                <c:pt idx="256">
                  <c:v>51.200000000000188</c:v>
                </c:pt>
                <c:pt idx="257">
                  <c:v>51.40000000000019</c:v>
                </c:pt>
                <c:pt idx="258">
                  <c:v>51.600000000000193</c:v>
                </c:pt>
                <c:pt idx="259">
                  <c:v>51.800000000000196</c:v>
                </c:pt>
                <c:pt idx="260">
                  <c:v>52.000000000000199</c:v>
                </c:pt>
                <c:pt idx="261">
                  <c:v>52.200000000000202</c:v>
                </c:pt>
                <c:pt idx="262">
                  <c:v>52.400000000000205</c:v>
                </c:pt>
                <c:pt idx="263">
                  <c:v>52.600000000000207</c:v>
                </c:pt>
                <c:pt idx="264">
                  <c:v>52.80000000000021</c:v>
                </c:pt>
                <c:pt idx="265">
                  <c:v>53.000000000000213</c:v>
                </c:pt>
                <c:pt idx="266">
                  <c:v>53.200000000000216</c:v>
                </c:pt>
                <c:pt idx="267">
                  <c:v>53.400000000000219</c:v>
                </c:pt>
                <c:pt idx="268">
                  <c:v>53.600000000000222</c:v>
                </c:pt>
                <c:pt idx="269">
                  <c:v>53.800000000000225</c:v>
                </c:pt>
                <c:pt idx="270">
                  <c:v>54.000000000000227</c:v>
                </c:pt>
                <c:pt idx="271">
                  <c:v>54.20000000000023</c:v>
                </c:pt>
                <c:pt idx="272">
                  <c:v>54.400000000000233</c:v>
                </c:pt>
                <c:pt idx="273">
                  <c:v>54.600000000000236</c:v>
                </c:pt>
                <c:pt idx="274">
                  <c:v>54.800000000000239</c:v>
                </c:pt>
                <c:pt idx="275">
                  <c:v>55.000000000000242</c:v>
                </c:pt>
                <c:pt idx="276">
                  <c:v>55.200000000000244</c:v>
                </c:pt>
                <c:pt idx="277">
                  <c:v>55.400000000000247</c:v>
                </c:pt>
                <c:pt idx="278">
                  <c:v>55.60000000000025</c:v>
                </c:pt>
                <c:pt idx="279">
                  <c:v>55.800000000000253</c:v>
                </c:pt>
                <c:pt idx="280">
                  <c:v>56.000000000000256</c:v>
                </c:pt>
                <c:pt idx="281">
                  <c:v>56.200000000000259</c:v>
                </c:pt>
                <c:pt idx="282">
                  <c:v>56.400000000000261</c:v>
                </c:pt>
                <c:pt idx="283">
                  <c:v>56.600000000000264</c:v>
                </c:pt>
                <c:pt idx="284">
                  <c:v>56.800000000000267</c:v>
                </c:pt>
                <c:pt idx="285">
                  <c:v>57.00000000000027</c:v>
                </c:pt>
                <c:pt idx="286">
                  <c:v>57.200000000000273</c:v>
                </c:pt>
                <c:pt idx="287">
                  <c:v>57.400000000000276</c:v>
                </c:pt>
                <c:pt idx="288">
                  <c:v>57.600000000000279</c:v>
                </c:pt>
                <c:pt idx="289">
                  <c:v>57.800000000000281</c:v>
                </c:pt>
                <c:pt idx="290">
                  <c:v>58.000000000000284</c:v>
                </c:pt>
                <c:pt idx="291">
                  <c:v>58.200000000000287</c:v>
                </c:pt>
                <c:pt idx="292">
                  <c:v>58.40000000000029</c:v>
                </c:pt>
                <c:pt idx="293">
                  <c:v>58.600000000000293</c:v>
                </c:pt>
                <c:pt idx="294">
                  <c:v>58.800000000000296</c:v>
                </c:pt>
                <c:pt idx="295">
                  <c:v>59.000000000000298</c:v>
                </c:pt>
                <c:pt idx="296">
                  <c:v>59.200000000000301</c:v>
                </c:pt>
                <c:pt idx="297">
                  <c:v>59.400000000000304</c:v>
                </c:pt>
                <c:pt idx="298">
                  <c:v>59.600000000000307</c:v>
                </c:pt>
                <c:pt idx="299">
                  <c:v>59.80000000000031</c:v>
                </c:pt>
                <c:pt idx="300">
                  <c:v>60.000000000000313</c:v>
                </c:pt>
                <c:pt idx="301">
                  <c:v>60.200000000000315</c:v>
                </c:pt>
                <c:pt idx="302">
                  <c:v>60.400000000000318</c:v>
                </c:pt>
                <c:pt idx="303">
                  <c:v>60.600000000000321</c:v>
                </c:pt>
                <c:pt idx="304">
                  <c:v>60.800000000000324</c:v>
                </c:pt>
                <c:pt idx="305">
                  <c:v>61.000000000000327</c:v>
                </c:pt>
                <c:pt idx="306">
                  <c:v>61.20000000000033</c:v>
                </c:pt>
                <c:pt idx="307">
                  <c:v>61.400000000000333</c:v>
                </c:pt>
                <c:pt idx="308">
                  <c:v>61.600000000000335</c:v>
                </c:pt>
                <c:pt idx="309">
                  <c:v>61.800000000000338</c:v>
                </c:pt>
                <c:pt idx="310">
                  <c:v>62.000000000000341</c:v>
                </c:pt>
                <c:pt idx="311">
                  <c:v>62.200000000000344</c:v>
                </c:pt>
                <c:pt idx="312">
                  <c:v>62.400000000000347</c:v>
                </c:pt>
                <c:pt idx="313">
                  <c:v>62.60000000000035</c:v>
                </c:pt>
                <c:pt idx="314">
                  <c:v>62.800000000000352</c:v>
                </c:pt>
                <c:pt idx="315">
                  <c:v>63.000000000000355</c:v>
                </c:pt>
                <c:pt idx="316">
                  <c:v>63.200000000000358</c:v>
                </c:pt>
                <c:pt idx="317">
                  <c:v>63.400000000000361</c:v>
                </c:pt>
                <c:pt idx="318">
                  <c:v>63.600000000000364</c:v>
                </c:pt>
                <c:pt idx="319">
                  <c:v>63.800000000000367</c:v>
                </c:pt>
                <c:pt idx="320">
                  <c:v>64.000000000000369</c:v>
                </c:pt>
                <c:pt idx="321">
                  <c:v>64.200000000000372</c:v>
                </c:pt>
                <c:pt idx="322">
                  <c:v>64.400000000000375</c:v>
                </c:pt>
                <c:pt idx="323">
                  <c:v>64.600000000000378</c:v>
                </c:pt>
                <c:pt idx="324">
                  <c:v>64.800000000000381</c:v>
                </c:pt>
                <c:pt idx="325">
                  <c:v>65.000000000000384</c:v>
                </c:pt>
                <c:pt idx="326">
                  <c:v>65.200000000000387</c:v>
                </c:pt>
                <c:pt idx="327">
                  <c:v>65.400000000000389</c:v>
                </c:pt>
                <c:pt idx="328">
                  <c:v>65.600000000000392</c:v>
                </c:pt>
                <c:pt idx="329">
                  <c:v>65.800000000000395</c:v>
                </c:pt>
                <c:pt idx="330">
                  <c:v>66.000000000000398</c:v>
                </c:pt>
                <c:pt idx="331">
                  <c:v>66.200000000000401</c:v>
                </c:pt>
                <c:pt idx="332">
                  <c:v>66.400000000000404</c:v>
                </c:pt>
                <c:pt idx="333">
                  <c:v>66.600000000000406</c:v>
                </c:pt>
                <c:pt idx="334">
                  <c:v>66.800000000000409</c:v>
                </c:pt>
                <c:pt idx="335">
                  <c:v>67.000000000000412</c:v>
                </c:pt>
                <c:pt idx="336">
                  <c:v>67.200000000000415</c:v>
                </c:pt>
                <c:pt idx="337">
                  <c:v>67.400000000000418</c:v>
                </c:pt>
                <c:pt idx="338">
                  <c:v>67.600000000000421</c:v>
                </c:pt>
                <c:pt idx="339">
                  <c:v>67.800000000000423</c:v>
                </c:pt>
                <c:pt idx="340">
                  <c:v>68.000000000000426</c:v>
                </c:pt>
                <c:pt idx="341">
                  <c:v>68.200000000000429</c:v>
                </c:pt>
                <c:pt idx="342">
                  <c:v>68.400000000000432</c:v>
                </c:pt>
                <c:pt idx="343">
                  <c:v>68.600000000000435</c:v>
                </c:pt>
                <c:pt idx="344">
                  <c:v>68.800000000000438</c:v>
                </c:pt>
                <c:pt idx="345">
                  <c:v>69.000000000000441</c:v>
                </c:pt>
                <c:pt idx="346">
                  <c:v>69.200000000000443</c:v>
                </c:pt>
                <c:pt idx="347">
                  <c:v>69.400000000000446</c:v>
                </c:pt>
                <c:pt idx="348">
                  <c:v>69.600000000000449</c:v>
                </c:pt>
                <c:pt idx="349">
                  <c:v>69.800000000000452</c:v>
                </c:pt>
                <c:pt idx="350">
                  <c:v>70.000000000000455</c:v>
                </c:pt>
                <c:pt idx="351">
                  <c:v>70.200000000000458</c:v>
                </c:pt>
                <c:pt idx="352">
                  <c:v>70.40000000000046</c:v>
                </c:pt>
                <c:pt idx="353">
                  <c:v>70.600000000000463</c:v>
                </c:pt>
                <c:pt idx="354">
                  <c:v>70.800000000000466</c:v>
                </c:pt>
                <c:pt idx="355">
                  <c:v>71.000000000000469</c:v>
                </c:pt>
                <c:pt idx="356">
                  <c:v>71.200000000000472</c:v>
                </c:pt>
                <c:pt idx="357">
                  <c:v>71.400000000000475</c:v>
                </c:pt>
                <c:pt idx="358">
                  <c:v>71.600000000000477</c:v>
                </c:pt>
                <c:pt idx="359">
                  <c:v>71.80000000000048</c:v>
                </c:pt>
                <c:pt idx="360">
                  <c:v>72.000000000000483</c:v>
                </c:pt>
                <c:pt idx="361">
                  <c:v>72.200000000000486</c:v>
                </c:pt>
                <c:pt idx="362">
                  <c:v>72.400000000000489</c:v>
                </c:pt>
                <c:pt idx="363">
                  <c:v>72.600000000000492</c:v>
                </c:pt>
                <c:pt idx="364">
                  <c:v>72.800000000000495</c:v>
                </c:pt>
                <c:pt idx="365">
                  <c:v>73.000000000000497</c:v>
                </c:pt>
                <c:pt idx="366">
                  <c:v>73.2000000000005</c:v>
                </c:pt>
                <c:pt idx="367">
                  <c:v>73.400000000000503</c:v>
                </c:pt>
                <c:pt idx="368">
                  <c:v>73.600000000000506</c:v>
                </c:pt>
                <c:pt idx="369">
                  <c:v>73.800000000000509</c:v>
                </c:pt>
                <c:pt idx="370">
                  <c:v>74.000000000000512</c:v>
                </c:pt>
                <c:pt idx="371">
                  <c:v>74.200000000000514</c:v>
                </c:pt>
                <c:pt idx="372">
                  <c:v>74.400000000000517</c:v>
                </c:pt>
                <c:pt idx="373">
                  <c:v>74.60000000000052</c:v>
                </c:pt>
                <c:pt idx="374">
                  <c:v>74.800000000000523</c:v>
                </c:pt>
                <c:pt idx="375">
                  <c:v>75.000000000000526</c:v>
                </c:pt>
                <c:pt idx="376">
                  <c:v>75.200000000000529</c:v>
                </c:pt>
                <c:pt idx="377">
                  <c:v>75.400000000000531</c:v>
                </c:pt>
                <c:pt idx="378">
                  <c:v>75.600000000000534</c:v>
                </c:pt>
                <c:pt idx="379">
                  <c:v>75.800000000000537</c:v>
                </c:pt>
                <c:pt idx="380">
                  <c:v>76.00000000000054</c:v>
                </c:pt>
                <c:pt idx="381">
                  <c:v>76.200000000000543</c:v>
                </c:pt>
                <c:pt idx="382">
                  <c:v>76.400000000000546</c:v>
                </c:pt>
                <c:pt idx="383">
                  <c:v>76.600000000000549</c:v>
                </c:pt>
                <c:pt idx="384">
                  <c:v>76.800000000000551</c:v>
                </c:pt>
                <c:pt idx="385">
                  <c:v>77.000000000000554</c:v>
                </c:pt>
                <c:pt idx="386">
                  <c:v>77.200000000000557</c:v>
                </c:pt>
                <c:pt idx="387">
                  <c:v>77.40000000000056</c:v>
                </c:pt>
                <c:pt idx="388">
                  <c:v>77.600000000000563</c:v>
                </c:pt>
                <c:pt idx="389">
                  <c:v>77.800000000000566</c:v>
                </c:pt>
                <c:pt idx="390">
                  <c:v>78.000000000000568</c:v>
                </c:pt>
                <c:pt idx="391">
                  <c:v>78.200000000000571</c:v>
                </c:pt>
                <c:pt idx="392">
                  <c:v>78.400000000000574</c:v>
                </c:pt>
                <c:pt idx="393">
                  <c:v>78.600000000000577</c:v>
                </c:pt>
                <c:pt idx="394">
                  <c:v>78.80000000000058</c:v>
                </c:pt>
                <c:pt idx="395">
                  <c:v>79.000000000000583</c:v>
                </c:pt>
                <c:pt idx="396">
                  <c:v>79.200000000000585</c:v>
                </c:pt>
                <c:pt idx="397">
                  <c:v>79.400000000000588</c:v>
                </c:pt>
                <c:pt idx="398">
                  <c:v>79.600000000000591</c:v>
                </c:pt>
                <c:pt idx="399">
                  <c:v>79.800000000000594</c:v>
                </c:pt>
                <c:pt idx="400">
                  <c:v>80.000000000000597</c:v>
                </c:pt>
                <c:pt idx="401">
                  <c:v>80.2000000000006</c:v>
                </c:pt>
                <c:pt idx="402">
                  <c:v>80.400000000000603</c:v>
                </c:pt>
                <c:pt idx="403">
                  <c:v>80.600000000000605</c:v>
                </c:pt>
                <c:pt idx="404">
                  <c:v>80.800000000000608</c:v>
                </c:pt>
                <c:pt idx="405">
                  <c:v>81.000000000000611</c:v>
                </c:pt>
                <c:pt idx="406">
                  <c:v>81.200000000000614</c:v>
                </c:pt>
                <c:pt idx="407">
                  <c:v>81.400000000000617</c:v>
                </c:pt>
                <c:pt idx="408">
                  <c:v>81.60000000000062</c:v>
                </c:pt>
                <c:pt idx="409">
                  <c:v>81.800000000000622</c:v>
                </c:pt>
                <c:pt idx="410">
                  <c:v>82.000000000000625</c:v>
                </c:pt>
                <c:pt idx="411">
                  <c:v>82.200000000000628</c:v>
                </c:pt>
                <c:pt idx="412">
                  <c:v>82.400000000000631</c:v>
                </c:pt>
                <c:pt idx="413">
                  <c:v>82.600000000000634</c:v>
                </c:pt>
                <c:pt idx="414">
                  <c:v>82.800000000000637</c:v>
                </c:pt>
                <c:pt idx="415">
                  <c:v>83.000000000000639</c:v>
                </c:pt>
                <c:pt idx="416">
                  <c:v>83.200000000000642</c:v>
                </c:pt>
                <c:pt idx="417">
                  <c:v>83.400000000000645</c:v>
                </c:pt>
                <c:pt idx="418">
                  <c:v>83.600000000000648</c:v>
                </c:pt>
                <c:pt idx="419">
                  <c:v>83.800000000000651</c:v>
                </c:pt>
                <c:pt idx="420">
                  <c:v>84.000000000000654</c:v>
                </c:pt>
                <c:pt idx="421">
                  <c:v>84.200000000000657</c:v>
                </c:pt>
                <c:pt idx="422">
                  <c:v>84.400000000000659</c:v>
                </c:pt>
                <c:pt idx="423">
                  <c:v>84.600000000000662</c:v>
                </c:pt>
                <c:pt idx="424">
                  <c:v>84.800000000000665</c:v>
                </c:pt>
                <c:pt idx="425">
                  <c:v>85.000000000000668</c:v>
                </c:pt>
                <c:pt idx="426">
                  <c:v>85.200000000000671</c:v>
                </c:pt>
                <c:pt idx="427">
                  <c:v>85.400000000000674</c:v>
                </c:pt>
                <c:pt idx="428">
                  <c:v>85.600000000000676</c:v>
                </c:pt>
                <c:pt idx="429">
                  <c:v>85.800000000000679</c:v>
                </c:pt>
                <c:pt idx="430">
                  <c:v>86.000000000000682</c:v>
                </c:pt>
                <c:pt idx="431">
                  <c:v>86.200000000000685</c:v>
                </c:pt>
                <c:pt idx="432">
                  <c:v>86.400000000000688</c:v>
                </c:pt>
                <c:pt idx="433">
                  <c:v>86.600000000000691</c:v>
                </c:pt>
                <c:pt idx="434">
                  <c:v>86.800000000000693</c:v>
                </c:pt>
                <c:pt idx="435">
                  <c:v>87.000000000000696</c:v>
                </c:pt>
                <c:pt idx="436">
                  <c:v>87.200000000000699</c:v>
                </c:pt>
                <c:pt idx="437">
                  <c:v>87.400000000000702</c:v>
                </c:pt>
                <c:pt idx="438">
                  <c:v>87.600000000000705</c:v>
                </c:pt>
                <c:pt idx="439">
                  <c:v>87.800000000000708</c:v>
                </c:pt>
                <c:pt idx="440">
                  <c:v>88.000000000000711</c:v>
                </c:pt>
                <c:pt idx="441">
                  <c:v>88.200000000000713</c:v>
                </c:pt>
                <c:pt idx="442">
                  <c:v>88.400000000000716</c:v>
                </c:pt>
                <c:pt idx="443">
                  <c:v>88.600000000000719</c:v>
                </c:pt>
                <c:pt idx="444">
                  <c:v>88.800000000000722</c:v>
                </c:pt>
                <c:pt idx="445">
                  <c:v>89.000000000000725</c:v>
                </c:pt>
                <c:pt idx="446">
                  <c:v>89.200000000000728</c:v>
                </c:pt>
                <c:pt idx="447">
                  <c:v>89.40000000000073</c:v>
                </c:pt>
                <c:pt idx="448">
                  <c:v>89.600000000000733</c:v>
                </c:pt>
                <c:pt idx="449">
                  <c:v>89.800000000000736</c:v>
                </c:pt>
                <c:pt idx="450">
                  <c:v>90.000000000000739</c:v>
                </c:pt>
                <c:pt idx="451">
                  <c:v>90.200000000000742</c:v>
                </c:pt>
                <c:pt idx="452">
                  <c:v>90.400000000000745</c:v>
                </c:pt>
                <c:pt idx="453">
                  <c:v>90.600000000000747</c:v>
                </c:pt>
                <c:pt idx="454">
                  <c:v>90.80000000000075</c:v>
                </c:pt>
                <c:pt idx="455">
                  <c:v>91.000000000000753</c:v>
                </c:pt>
                <c:pt idx="456">
                  <c:v>91.200000000000756</c:v>
                </c:pt>
                <c:pt idx="457">
                  <c:v>91.400000000000759</c:v>
                </c:pt>
                <c:pt idx="458">
                  <c:v>91.600000000000762</c:v>
                </c:pt>
                <c:pt idx="459">
                  <c:v>91.800000000000765</c:v>
                </c:pt>
                <c:pt idx="460">
                  <c:v>92.000000000000767</c:v>
                </c:pt>
                <c:pt idx="461">
                  <c:v>92.20000000000077</c:v>
                </c:pt>
                <c:pt idx="462">
                  <c:v>92.400000000000773</c:v>
                </c:pt>
                <c:pt idx="463">
                  <c:v>92.600000000000776</c:v>
                </c:pt>
                <c:pt idx="464">
                  <c:v>92.800000000000779</c:v>
                </c:pt>
                <c:pt idx="465">
                  <c:v>93.000000000000782</c:v>
                </c:pt>
                <c:pt idx="466">
                  <c:v>93.200000000000784</c:v>
                </c:pt>
                <c:pt idx="467">
                  <c:v>93.400000000000787</c:v>
                </c:pt>
                <c:pt idx="468">
                  <c:v>93.60000000000079</c:v>
                </c:pt>
                <c:pt idx="469">
                  <c:v>93.800000000000793</c:v>
                </c:pt>
                <c:pt idx="470">
                  <c:v>94.000000000000796</c:v>
                </c:pt>
                <c:pt idx="471">
                  <c:v>94.200000000000799</c:v>
                </c:pt>
                <c:pt idx="472">
                  <c:v>94.400000000000801</c:v>
                </c:pt>
                <c:pt idx="473">
                  <c:v>94.600000000000804</c:v>
                </c:pt>
                <c:pt idx="474">
                  <c:v>94.800000000000807</c:v>
                </c:pt>
                <c:pt idx="475">
                  <c:v>95.00000000000081</c:v>
                </c:pt>
                <c:pt idx="476">
                  <c:v>95.200000000000813</c:v>
                </c:pt>
                <c:pt idx="477">
                  <c:v>95.400000000000816</c:v>
                </c:pt>
                <c:pt idx="478">
                  <c:v>95.600000000000819</c:v>
                </c:pt>
                <c:pt idx="479">
                  <c:v>95.800000000000821</c:v>
                </c:pt>
                <c:pt idx="480">
                  <c:v>96.000000000000824</c:v>
                </c:pt>
                <c:pt idx="481">
                  <c:v>96.200000000000827</c:v>
                </c:pt>
                <c:pt idx="482">
                  <c:v>96.40000000000083</c:v>
                </c:pt>
                <c:pt idx="483">
                  <c:v>96.600000000000833</c:v>
                </c:pt>
                <c:pt idx="484">
                  <c:v>96.800000000000836</c:v>
                </c:pt>
                <c:pt idx="485">
                  <c:v>97.000000000000838</c:v>
                </c:pt>
                <c:pt idx="486">
                  <c:v>97.200000000000841</c:v>
                </c:pt>
                <c:pt idx="487">
                  <c:v>97.400000000000844</c:v>
                </c:pt>
                <c:pt idx="488">
                  <c:v>97.600000000000847</c:v>
                </c:pt>
                <c:pt idx="489">
                  <c:v>97.80000000000085</c:v>
                </c:pt>
                <c:pt idx="490">
                  <c:v>98.000000000000853</c:v>
                </c:pt>
                <c:pt idx="491">
                  <c:v>98.200000000000855</c:v>
                </c:pt>
                <c:pt idx="492">
                  <c:v>98.400000000000858</c:v>
                </c:pt>
                <c:pt idx="493">
                  <c:v>98.600000000000861</c:v>
                </c:pt>
                <c:pt idx="494">
                  <c:v>98.800000000000864</c:v>
                </c:pt>
                <c:pt idx="495">
                  <c:v>99.000000000000867</c:v>
                </c:pt>
                <c:pt idx="496">
                  <c:v>99.20000000000087</c:v>
                </c:pt>
                <c:pt idx="497">
                  <c:v>99.400000000000873</c:v>
                </c:pt>
                <c:pt idx="498">
                  <c:v>99.600000000000875</c:v>
                </c:pt>
                <c:pt idx="499">
                  <c:v>99.800000000000878</c:v>
                </c:pt>
                <c:pt idx="500">
                  <c:v>100.00000000000088</c:v>
                </c:pt>
              </c:numCache>
            </c:numRef>
          </c:xVal>
          <c:yVal>
            <c:numRef>
              <c:f>'logística rk4'!$C$12:$C$512</c:f>
              <c:numCache>
                <c:formatCode>#,##0.00</c:formatCode>
                <c:ptCount val="501"/>
                <c:pt idx="0">
                  <c:v>1000</c:v>
                </c:pt>
                <c:pt idx="1">
                  <c:v>1019.1719080940725</c:v>
                </c:pt>
                <c:pt idx="2">
                  <c:v>1038.691284379363</c:v>
                </c:pt>
                <c:pt idx="3">
                  <c:v>1058.563650462361</c:v>
                </c:pt>
                <c:pt idx="4">
                  <c:v>1078.7945857091263</c:v>
                </c:pt>
                <c:pt idx="5">
                  <c:v>1099.3897266272566</c:v>
                </c:pt>
                <c:pt idx="6">
                  <c:v>1120.3547661845635</c:v>
                </c:pt>
                <c:pt idx="7">
                  <c:v>1141.695453062224</c:v>
                </c:pt>
                <c:pt idx="8">
                  <c:v>1163.4175908401357</c:v>
                </c:pt>
                <c:pt idx="9">
                  <c:v>1185.5270371121783</c:v>
                </c:pt>
                <c:pt idx="10">
                  <c:v>1208.0297025290492</c:v>
                </c:pt>
                <c:pt idx="11">
                  <c:v>1230.9315497663217</c:v>
                </c:pt>
                <c:pt idx="12">
                  <c:v>1254.2385924153402</c:v>
                </c:pt>
                <c:pt idx="13">
                  <c:v>1277.9568937945548</c:v>
                </c:pt>
                <c:pt idx="14">
                  <c:v>1302.0925656788691</c:v>
                </c:pt>
                <c:pt idx="15">
                  <c:v>1326.6517669445666</c:v>
                </c:pt>
                <c:pt idx="16">
                  <c:v>1351.640702127364</c:v>
                </c:pt>
                <c:pt idx="17">
                  <c:v>1377.0656198911306</c:v>
                </c:pt>
                <c:pt idx="18">
                  <c:v>1402.9328114048085</c:v>
                </c:pt>
                <c:pt idx="19">
                  <c:v>1429.248608625066</c:v>
                </c:pt>
                <c:pt idx="20">
                  <c:v>1456.0193824822202</c:v>
                </c:pt>
                <c:pt idx="21">
                  <c:v>1483.2515409669679</c:v>
                </c:pt>
                <c:pt idx="22">
                  <c:v>1510.9515271154835</c:v>
                </c:pt>
                <c:pt idx="23">
                  <c:v>1539.1258168904506</c:v>
                </c:pt>
                <c:pt idx="24">
                  <c:v>1567.7809169556228</c:v>
                </c:pt>
                <c:pt idx="25">
                  <c:v>1596.9233623415359</c:v>
                </c:pt>
                <c:pt idx="26">
                  <c:v>1626.5597140000236</c:v>
                </c:pt>
                <c:pt idx="27">
                  <c:v>1656.6965562452363</c:v>
                </c:pt>
                <c:pt idx="28">
                  <c:v>1687.3404940789023</c:v>
                </c:pt>
                <c:pt idx="29">
                  <c:v>1718.4981503976294</c:v>
                </c:pt>
                <c:pt idx="30">
                  <c:v>1750.1761630801027</c:v>
                </c:pt>
                <c:pt idx="31">
                  <c:v>1782.3811819521054</c:v>
                </c:pt>
                <c:pt idx="32">
                  <c:v>1815.119865627363</c:v>
                </c:pt>
                <c:pt idx="33">
                  <c:v>1848.3988782222971</c:v>
                </c:pt>
                <c:pt idx="34">
                  <c:v>1882.2248859428689</c:v>
                </c:pt>
                <c:pt idx="35">
                  <c:v>1916.604553541792</c:v>
                </c:pt>
                <c:pt idx="36">
                  <c:v>1951.5445406445049</c:v>
                </c:pt>
                <c:pt idx="37">
                  <c:v>1987.0514979424156</c:v>
                </c:pt>
                <c:pt idx="38">
                  <c:v>2023.132063252059</c:v>
                </c:pt>
                <c:pt idx="39">
                  <c:v>2059.7928574389462</c:v>
                </c:pt>
                <c:pt idx="40">
                  <c:v>2097.0404802050366</c:v>
                </c:pt>
                <c:pt idx="41">
                  <c:v>2134.8815057389243</c:v>
                </c:pt>
                <c:pt idx="42">
                  <c:v>2173.3224782279963</c:v>
                </c:pt>
                <c:pt idx="43">
                  <c:v>2212.3699072320101</c:v>
                </c:pt>
                <c:pt idx="44">
                  <c:v>2252.0302629177231</c:v>
                </c:pt>
                <c:pt idx="45">
                  <c:v>2292.3099711544146</c:v>
                </c:pt>
                <c:pt idx="46">
                  <c:v>2333.2154084703584</c:v>
                </c:pt>
                <c:pt idx="47">
                  <c:v>2374.7528968705242</c:v>
                </c:pt>
                <c:pt idx="48">
                  <c:v>2416.9286985160361</c:v>
                </c:pt>
                <c:pt idx="49">
                  <c:v>2459.7490102661559</c:v>
                </c:pt>
                <c:pt idx="50">
                  <c:v>2503.2199580838278</c:v>
                </c:pt>
                <c:pt idx="51">
                  <c:v>2547.3475913060961</c:v>
                </c:pt>
                <c:pt idx="52">
                  <c:v>2592.1378767809906</c:v>
                </c:pt>
                <c:pt idx="53">
                  <c:v>2637.5966928727717</c:v>
                </c:pt>
                <c:pt idx="54">
                  <c:v>2683.7298233377433</c:v>
                </c:pt>
                <c:pt idx="55">
                  <c:v>2730.5429510731547</c:v>
                </c:pt>
                <c:pt idx="56">
                  <c:v>2778.0416517420481</c:v>
                </c:pt>
                <c:pt idx="57">
                  <c:v>2826.2313872772552</c:v>
                </c:pt>
                <c:pt idx="58">
                  <c:v>2875.117499268094</c:v>
                </c:pt>
                <c:pt idx="59">
                  <c:v>2924.7052022336861</c:v>
                </c:pt>
                <c:pt idx="60">
                  <c:v>2974.9995767871869</c:v>
                </c:pt>
                <c:pt idx="61">
                  <c:v>3026.0055626956046</c:v>
                </c:pt>
                <c:pt idx="62">
                  <c:v>3077.7279518402779</c:v>
                </c:pt>
                <c:pt idx="63">
                  <c:v>3130.1713810834831</c:v>
                </c:pt>
                <c:pt idx="64">
                  <c:v>3183.3403250470456</c:v>
                </c:pt>
                <c:pt idx="65">
                  <c:v>3237.2390888092505</c:v>
                </c:pt>
                <c:pt idx="66">
                  <c:v>3291.8718005267683</c:v>
                </c:pt>
                <c:pt idx="67">
                  <c:v>3347.2424039887346</c:v>
                </c:pt>
                <c:pt idx="68">
                  <c:v>3403.3546511105524</c:v>
                </c:pt>
                <c:pt idx="69">
                  <c:v>3460.2120943754262</c:v>
                </c:pt>
                <c:pt idx="70">
                  <c:v>3517.8180792320632</c:v>
                </c:pt>
                <c:pt idx="71">
                  <c:v>3576.1757364574205</c:v>
                </c:pt>
                <c:pt idx="72">
                  <c:v>3635.28797449381</c:v>
                </c:pt>
                <c:pt idx="73">
                  <c:v>3695.1574717701042</c:v>
                </c:pt>
                <c:pt idx="74">
                  <c:v>3755.7866690172241</c:v>
                </c:pt>
                <c:pt idx="75">
                  <c:v>3817.1777615885094</c:v>
                </c:pt>
                <c:pt idx="76">
                  <c:v>3879.3326917959971</c:v>
                </c:pt>
                <c:pt idx="77">
                  <c:v>3942.2531412740427</c:v>
                </c:pt>
                <c:pt idx="78">
                  <c:v>4005.940523382123</c:v>
                </c:pt>
                <c:pt idx="79">
                  <c:v>4070.3959756590566</c:v>
                </c:pt>
                <c:pt idx="80">
                  <c:v>4135.6203523412451</c:v>
                </c:pt>
                <c:pt idx="81">
                  <c:v>4201.6142169579171</c:v>
                </c:pt>
                <c:pt idx="82">
                  <c:v>4268.3778350166949</c:v>
                </c:pt>
                <c:pt idx="83">
                  <c:v>4335.9111667931402</c:v>
                </c:pt>
                <c:pt idx="84">
                  <c:v>4404.2138602382374</c:v>
                </c:pt>
                <c:pt idx="85">
                  <c:v>4473.2852440180659</c:v>
                </c:pt>
                <c:pt idx="86">
                  <c:v>4543.1243207001799</c:v>
                </c:pt>
                <c:pt idx="87">
                  <c:v>4613.7297601014388</c:v>
                </c:pt>
                <c:pt idx="88">
                  <c:v>4685.0998928122508</c:v>
                </c:pt>
                <c:pt idx="89">
                  <c:v>4757.2327039123711</c:v>
                </c:pt>
                <c:pt idx="90">
                  <c:v>4830.1258268935335</c:v>
                </c:pt>
                <c:pt idx="91">
                  <c:v>4903.7765378043232</c:v>
                </c:pt>
                <c:pt idx="92">
                  <c:v>4978.1817496327621</c:v>
                </c:pt>
                <c:pt idx="93">
                  <c:v>5053.3380069421246</c:v>
                </c:pt>
                <c:pt idx="94">
                  <c:v>5129.2414807755049</c:v>
                </c:pt>
                <c:pt idx="95">
                  <c:v>5205.8879638446169</c:v>
                </c:pt>
                <c:pt idx="96">
                  <c:v>5283.2728660182165</c:v>
                </c:pt>
                <c:pt idx="97">
                  <c:v>5361.3912101254309</c:v>
                </c:pt>
                <c:pt idx="98">
                  <c:v>5440.2376280890867</c:v>
                </c:pt>
                <c:pt idx="99">
                  <c:v>5519.8063574039297</c:v>
                </c:pt>
                <c:pt idx="100">
                  <c:v>5600.0912379743513</c:v>
                </c:pt>
                <c:pt idx="101">
                  <c:v>5681.0857093259383</c:v>
                </c:pt>
                <c:pt idx="102">
                  <c:v>5762.7828082047845</c:v>
                </c:pt>
                <c:pt idx="103">
                  <c:v>5845.1751665781121</c:v>
                </c:pt>
                <c:pt idx="104">
                  <c:v>5928.2550100492717</c:v>
                </c:pt>
                <c:pt idx="105">
                  <c:v>6012.0141566996854</c:v>
                </c:pt>
                <c:pt idx="106">
                  <c:v>6096.4440163697391</c:v>
                </c:pt>
                <c:pt idx="107">
                  <c:v>6181.5355903900172</c:v>
                </c:pt>
                <c:pt idx="108">
                  <c:v>6267.2794717736069</c:v>
                </c:pt>
                <c:pt idx="109">
                  <c:v>6353.6658458794964</c:v>
                </c:pt>
                <c:pt idx="110">
                  <c:v>6440.6844915563215</c:v>
                </c:pt>
                <c:pt idx="111">
                  <c:v>6528.3247827749301</c:v>
                </c:pt>
                <c:pt idx="112">
                  <c:v>6616.5756907573577</c:v>
                </c:pt>
                <c:pt idx="113">
                  <c:v>6705.4257866089301</c:v>
                </c:pt>
                <c:pt idx="114">
                  <c:v>6794.8632444592695</c:v>
                </c:pt>
                <c:pt idx="115">
                  <c:v>6884.8758451169879</c:v>
                </c:pt>
                <c:pt idx="116">
                  <c:v>6975.4509802418606</c:v>
                </c:pt>
                <c:pt idx="117">
                  <c:v>7066.5756570371941</c:v>
                </c:pt>
                <c:pt idx="118">
                  <c:v>7158.2365034640425</c:v>
                </c:pt>
                <c:pt idx="119">
                  <c:v>7250.4197739777946</c:v>
                </c:pt>
                <c:pt idx="120">
                  <c:v>7343.1113557865283</c:v>
                </c:pt>
                <c:pt idx="121">
                  <c:v>7436.2967756293483</c:v>
                </c:pt>
                <c:pt idx="122">
                  <c:v>7529.9612070717631</c:v>
                </c:pt>
                <c:pt idx="123">
                  <c:v>7624.0894783139338</c:v>
                </c:pt>
                <c:pt idx="124">
                  <c:v>7718.6660805064384</c:v>
                </c:pt>
                <c:pt idx="125">
                  <c:v>7813.6751765669551</c:v>
                </c:pt>
                <c:pt idx="126">
                  <c:v>7909.1006104900707</c:v>
                </c:pt>
                <c:pt idx="127">
                  <c:v>8004.9259171411786</c:v>
                </c:pt>
                <c:pt idx="128">
                  <c:v>8101.1343325242187</c:v>
                </c:pt>
                <c:pt idx="129">
                  <c:v>8197.7088045118217</c:v>
                </c:pt>
                <c:pt idx="130">
                  <c:v>8294.6320040251958</c:v>
                </c:pt>
                <c:pt idx="131">
                  <c:v>8391.886336649959</c:v>
                </c:pt>
                <c:pt idx="132">
                  <c:v>8489.453954672932</c:v>
                </c:pt>
                <c:pt idx="133">
                  <c:v>8587.3167695238062</c:v>
                </c:pt>
                <c:pt idx="134">
                  <c:v>8685.4564646045164</c:v>
                </c:pt>
                <c:pt idx="135">
                  <c:v>8783.8545084880661</c:v>
                </c:pt>
                <c:pt idx="136">
                  <c:v>8882.4921684675646</c:v>
                </c:pt>
                <c:pt idx="137">
                  <c:v>8981.35052443526</c:v>
                </c:pt>
                <c:pt idx="138">
                  <c:v>9080.4104830704382</c:v>
                </c:pt>
                <c:pt idx="139">
                  <c:v>9179.6527923141657</c:v>
                </c:pt>
                <c:pt idx="140">
                  <c:v>9279.0580561080897</c:v>
                </c:pt>
                <c:pt idx="141">
                  <c:v>9378.6067493737191</c:v>
                </c:pt>
                <c:pt idx="142">
                  <c:v>9478.2792332079516</c:v>
                </c:pt>
                <c:pt idx="143">
                  <c:v>9578.0557702699643</c:v>
                </c:pt>
                <c:pt idx="144">
                  <c:v>9677.9165403340758</c:v>
                </c:pt>
                <c:pt idx="145">
                  <c:v>9777.8416559826619</c:v>
                </c:pt>
                <c:pt idx="146">
                  <c:v>9877.8111784128414</c:v>
                </c:pt>
                <c:pt idx="147">
                  <c:v>9977.8051333302883</c:v>
                </c:pt>
                <c:pt idx="148">
                  <c:v>10077.803526903297</c:v>
                </c:pt>
                <c:pt idx="149">
                  <c:v>10177.786361750032</c:v>
                </c:pt>
                <c:pt idx="150">
                  <c:v>10277.733652931813</c:v>
                </c:pt>
                <c:pt idx="151">
                  <c:v>10377.625443925257</c:v>
                </c:pt>
                <c:pt idx="152">
                  <c:v>10477.441822546172</c:v>
                </c:pt>
                <c:pt idx="153">
                  <c:v>10577.162936798211</c:v>
                </c:pt>
                <c:pt idx="154">
                  <c:v>10676.769010619571</c:v>
                </c:pt>
                <c:pt idx="155">
                  <c:v>10776.240359501235</c:v>
                </c:pt>
                <c:pt idx="156">
                  <c:v>10875.557405950709</c:v>
                </c:pt>
                <c:pt idx="157">
                  <c:v>10974.700694775602</c:v>
                </c:pt>
                <c:pt idx="158">
                  <c:v>11073.650908161922</c:v>
                </c:pt>
                <c:pt idx="159">
                  <c:v>11172.388880522582</c:v>
                </c:pt>
                <c:pt idx="160">
                  <c:v>11270.895613092211</c:v>
                </c:pt>
                <c:pt idx="161">
                  <c:v>11369.152288245157</c:v>
                </c:pt>
                <c:pt idx="162">
                  <c:v>11467.14028351428</c:v>
                </c:pt>
                <c:pt idx="163">
                  <c:v>11564.841185289024</c:v>
                </c:pt>
                <c:pt idx="164">
                  <c:v>11662.23680217214</c:v>
                </c:pt>
                <c:pt idx="165">
                  <c:v>11759.309177975363</c:v>
                </c:pt>
                <c:pt idx="166">
                  <c:v>11856.040604335374</c:v>
                </c:pt>
                <c:pt idx="167">
                  <c:v>11952.413632932361</c:v>
                </c:pt>
                <c:pt idx="168">
                  <c:v>12048.411087294633</c:v>
                </c:pt>
                <c:pt idx="169">
                  <c:v>12144.016074173796</c:v>
                </c:pt>
                <c:pt idx="170">
                  <c:v>12239.211994476165</c:v>
                </c:pt>
                <c:pt idx="171">
                  <c:v>12333.982553737254</c:v>
                </c:pt>
                <c:pt idx="172">
                  <c:v>12428.311772127343</c:v>
                </c:pt>
                <c:pt idx="173">
                  <c:v>12522.183993977362</c:v>
                </c:pt>
                <c:pt idx="174">
                  <c:v>12615.583896815508</c:v>
                </c:pt>
                <c:pt idx="175">
                  <c:v>12708.49649990625</c:v>
                </c:pt>
                <c:pt idx="176">
                  <c:v>12800.907172284602</c:v>
                </c:pt>
                <c:pt idx="177">
                  <c:v>12892.801640279738</c:v>
                </c:pt>
                <c:pt idx="178">
                  <c:v>12984.165994523288</c:v>
                </c:pt>
                <c:pt idx="179">
                  <c:v>13074.986696438795</c:v>
                </c:pt>
                <c:pt idx="180">
                  <c:v>13165.250584210062</c:v>
                </c:pt>
                <c:pt idx="181">
                  <c:v>13254.944878227245</c:v>
                </c:pt>
                <c:pt idx="182">
                  <c:v>13344.057186010734</c:v>
                </c:pt>
                <c:pt idx="183">
                  <c:v>13432.575506613966</c:v>
                </c:pt>
                <c:pt idx="184">
                  <c:v>13520.488234507424</c:v>
                </c:pt>
                <c:pt idx="185">
                  <c:v>13607.78416294713</c:v>
                </c:pt>
                <c:pt idx="186">
                  <c:v>13694.452486831997</c:v>
                </c:pt>
                <c:pt idx="187">
                  <c:v>13780.482805055372</c:v>
                </c:pt>
                <c:pt idx="188">
                  <c:v>13865.865122357063</c:v>
                </c:pt>
                <c:pt idx="189">
                  <c:v>13950.589850683084</c:v>
                </c:pt>
                <c:pt idx="190">
                  <c:v>14034.647810061173</c:v>
                </c:pt>
                <c:pt idx="191">
                  <c:v>14118.030229001033</c:v>
                </c:pt>
                <c:pt idx="192">
                  <c:v>14200.72874442894</c:v>
                </c:pt>
                <c:pt idx="193">
                  <c:v>14282.735401167176</c:v>
                </c:pt>
                <c:pt idx="194">
                  <c:v>14364.042650969384</c:v>
                </c:pt>
                <c:pt idx="195">
                  <c:v>14444.643351123557</c:v>
                </c:pt>
                <c:pt idx="196">
                  <c:v>14524.53076263502</c:v>
                </c:pt>
                <c:pt idx="197">
                  <c:v>14603.698548002241</c:v>
                </c:pt>
                <c:pt idx="198">
                  <c:v>14682.140768598803</c:v>
                </c:pt>
                <c:pt idx="199">
                  <c:v>14759.851881675333</c:v>
                </c:pt>
                <c:pt idx="200">
                  <c:v>14836.826736995508</c:v>
                </c:pt>
                <c:pt idx="201">
                  <c:v>14913.060573120667</c:v>
                </c:pt>
                <c:pt idx="202">
                  <c:v>14988.549013357768</c:v>
                </c:pt>
                <c:pt idx="203">
                  <c:v>15063.288061385723</c:v>
                </c:pt>
                <c:pt idx="204">
                  <c:v>15137.274096575306</c:v>
                </c:pt>
                <c:pt idx="205">
                  <c:v>15210.503869017979</c:v>
                </c:pt>
                <c:pt idx="206">
                  <c:v>15282.974494279102</c:v>
                </c:pt>
                <c:pt idx="207">
                  <c:v>15354.683447891</c:v>
                </c:pt>
                <c:pt idx="208">
                  <c:v>15425.62855960145</c:v>
                </c:pt>
                <c:pt idx="209">
                  <c:v>15495.808007393052</c:v>
                </c:pt>
                <c:pt idx="210">
                  <c:v>15565.220311288957</c:v>
                </c:pt>
                <c:pt idx="211">
                  <c:v>15633.864326960245</c:v>
                </c:pt>
                <c:pt idx="212">
                  <c:v>15701.739239150231</c:v>
                </c:pt>
                <c:pt idx="213">
                  <c:v>15768.844554930656</c:v>
                </c:pt>
                <c:pt idx="214">
                  <c:v>15835.18009680469</c:v>
                </c:pt>
                <c:pt idx="215">
                  <c:v>15900.745995671316</c:v>
                </c:pt>
                <c:pt idx="216">
                  <c:v>15965.542683665484</c:v>
                </c:pt>
                <c:pt idx="217">
                  <c:v>16029.570886888134</c:v>
                </c:pt>
                <c:pt idx="218">
                  <c:v>16092.831618039865</c:v>
                </c:pt>
                <c:pt idx="219">
                  <c:v>16155.32616897174</c:v>
                </c:pt>
                <c:pt idx="220">
                  <c:v>16217.056103166342</c:v>
                </c:pt>
                <c:pt idx="221">
                  <c:v>16278.023248161871</c:v>
                </c:pt>
                <c:pt idx="222">
                  <c:v>16338.229687931673</c:v>
                </c:pt>
                <c:pt idx="223">
                  <c:v>16397.677755231216</c:v>
                </c:pt>
                <c:pt idx="224">
                  <c:v>16456.370023924148</c:v>
                </c:pt>
                <c:pt idx="225">
                  <c:v>16514.309301298603</c:v>
                </c:pt>
                <c:pt idx="226">
                  <c:v>16571.498620384602</c:v>
                </c:pt>
                <c:pt idx="227">
                  <c:v>16627.941232282854</c:v>
                </c:pt>
                <c:pt idx="228">
                  <c:v>16683.640598514965</c:v>
                </c:pt>
                <c:pt idx="229">
                  <c:v>16738.60038340449</c:v>
                </c:pt>
                <c:pt idx="230">
                  <c:v>16792.824446497943</c:v>
                </c:pt>
                <c:pt idx="231">
                  <c:v>16846.316835034388</c:v>
                </c:pt>
                <c:pt idx="232">
                  <c:v>16899.081776471794</c:v>
                </c:pt>
                <c:pt idx="233">
                  <c:v>16951.123671077949</c:v>
                </c:pt>
                <c:pt idx="234">
                  <c:v>17002.447084593216</c:v>
                </c:pt>
                <c:pt idx="235">
                  <c:v>17053.056740972093</c:v>
                </c:pt>
                <c:pt idx="236">
                  <c:v>17102.957515209997</c:v>
                </c:pt>
                <c:pt idx="237">
                  <c:v>17152.154426261372</c:v>
                </c:pt>
                <c:pt idx="238">
                  <c:v>17200.65263005477</c:v>
                </c:pt>
                <c:pt idx="239">
                  <c:v>17248.457412610132</c:v>
                </c:pt>
                <c:pt idx="240">
                  <c:v>17295.574183263121</c:v>
                </c:pt>
                <c:pt idx="241">
                  <c:v>17342.00846800099</c:v>
                </c:pt>
                <c:pt idx="242">
                  <c:v>17387.765902914052</c:v>
                </c:pt>
                <c:pt idx="243">
                  <c:v>17432.852227766463</c:v>
                </c:pt>
                <c:pt idx="244">
                  <c:v>17477.273279689682</c:v>
                </c:pt>
                <c:pt idx="245">
                  <c:v>17521.034987001618</c:v>
                </c:pt>
                <c:pt idx="246">
                  <c:v>17564.143363154129</c:v>
                </c:pt>
                <c:pt idx="247">
                  <c:v>17606.604500811231</c:v>
                </c:pt>
                <c:pt idx="248">
                  <c:v>17648.424566060006</c:v>
                </c:pt>
                <c:pt idx="249">
                  <c:v>17689.609792756004</c:v>
                </c:pt>
                <c:pt idx="250">
                  <c:v>17730.166477004514</c:v>
                </c:pt>
                <c:pt idx="251">
                  <c:v>17770.100971778877</c:v>
                </c:pt>
                <c:pt idx="252">
                  <c:v>17809.419681676751</c:v>
                </c:pt>
                <c:pt idx="253">
                  <c:v>17848.129057814938</c:v>
                </c:pt>
                <c:pt idx="254">
                  <c:v>17886.235592863151</c:v>
                </c:pt>
                <c:pt idx="255">
                  <c:v>17923.745816216913</c:v>
                </c:pt>
                <c:pt idx="256">
                  <c:v>17960.666289309476</c:v>
                </c:pt>
                <c:pt idx="257">
                  <c:v>17997.003601062537</c:v>
                </c:pt>
                <c:pt idx="258">
                  <c:v>18032.764363475217</c:v>
                </c:pt>
                <c:pt idx="259">
                  <c:v>18067.955207350707</c:v>
                </c:pt>
                <c:pt idx="260">
                  <c:v>18102.5827781597</c:v>
                </c:pt>
                <c:pt idx="261">
                  <c:v>18136.653732039627</c:v>
                </c:pt>
                <c:pt idx="262">
                  <c:v>18170.174731928535</c:v>
                </c:pt>
                <c:pt idx="263">
                  <c:v>18203.152443832325</c:v>
                </c:pt>
                <c:pt idx="264">
                  <c:v>18235.593533223899</c:v>
                </c:pt>
                <c:pt idx="265">
                  <c:v>18267.504661572657</c:v>
                </c:pt>
                <c:pt idx="266">
                  <c:v>18298.892483002706</c:v>
                </c:pt>
                <c:pt idx="267">
                  <c:v>18329.763641077956</c:v>
                </c:pt>
                <c:pt idx="268">
                  <c:v>18360.124765712251</c:v>
                </c:pt>
                <c:pt idx="269">
                  <c:v>18389.982470202605</c:v>
                </c:pt>
                <c:pt idx="270">
                  <c:v>18419.343348383434</c:v>
                </c:pt>
                <c:pt idx="271">
                  <c:v>18448.213971899728</c:v>
                </c:pt>
                <c:pt idx="272">
                  <c:v>18476.60088759696</c:v>
                </c:pt>
                <c:pt idx="273">
                  <c:v>18504.510615025512</c:v>
                </c:pt>
                <c:pt idx="274">
                  <c:v>18531.949644057302</c:v>
                </c:pt>
                <c:pt idx="275">
                  <c:v>18558.924432612323</c:v>
                </c:pt>
                <c:pt idx="276">
                  <c:v>18585.441404492707</c:v>
                </c:pt>
                <c:pt idx="277">
                  <c:v>18611.506947321934</c:v>
                </c:pt>
                <c:pt idx="278">
                  <c:v>18637.127410586741</c:v>
                </c:pt>
                <c:pt idx="279">
                  <c:v>18662.309103779317</c:v>
                </c:pt>
                <c:pt idx="280">
                  <c:v>18687.058294637322</c:v>
                </c:pt>
                <c:pt idx="281">
                  <c:v>18711.38120747927</c:v>
                </c:pt>
                <c:pt idx="282">
                  <c:v>18735.284021632804</c:v>
                </c:pt>
                <c:pt idx="283">
                  <c:v>18758.772869953398</c:v>
                </c:pt>
                <c:pt idx="284">
                  <c:v>18781.853837431016</c:v>
                </c:pt>
                <c:pt idx="285">
                  <c:v>18804.532959882294</c:v>
                </c:pt>
                <c:pt idx="286">
                  <c:v>18826.816222725778</c:v>
                </c:pt>
                <c:pt idx="287">
                  <c:v>18848.709559837807</c:v>
                </c:pt>
                <c:pt idx="288">
                  <c:v>18870.218852486607</c:v>
                </c:pt>
                <c:pt idx="289">
                  <c:v>18891.349928342224</c:v>
                </c:pt>
                <c:pt idx="290">
                  <c:v>18912.108560559933</c:v>
                </c:pt>
                <c:pt idx="291">
                  <c:v>18932.500466934751</c:v>
                </c:pt>
                <c:pt idx="292">
                  <c:v>18952.531309124792</c:v>
                </c:pt>
                <c:pt idx="293">
                  <c:v>18972.206691941123</c:v>
                </c:pt>
                <c:pt idx="294">
                  <c:v>18991.532162701915</c:v>
                </c:pt>
                <c:pt idx="295">
                  <c:v>19010.513210648649</c:v>
                </c:pt>
                <c:pt idx="296">
                  <c:v>19029.155266422207</c:v>
                </c:pt>
                <c:pt idx="297">
                  <c:v>19047.463701596695</c:v>
                </c:pt>
                <c:pt idx="298">
                  <c:v>19065.44382826889</c:v>
                </c:pt>
                <c:pt idx="299">
                  <c:v>19083.100898701261</c:v>
                </c:pt>
                <c:pt idx="300">
                  <c:v>19100.440105016511</c:v>
                </c:pt>
                <c:pt idx="301">
                  <c:v>19117.466578941658</c:v>
                </c:pt>
                <c:pt idx="302">
                  <c:v>19134.185391599745</c:v>
                </c:pt>
                <c:pt idx="303">
                  <c:v>19150.601553347213</c:v>
                </c:pt>
                <c:pt idx="304">
                  <c:v>19166.720013655126</c:v>
                </c:pt>
                <c:pt idx="305">
                  <c:v>19182.545661032418</c:v>
                </c:pt>
                <c:pt idx="306">
                  <c:v>19198.083322989361</c:v>
                </c:pt>
                <c:pt idx="307">
                  <c:v>19213.337766039571</c:v>
                </c:pt>
                <c:pt idx="308">
                  <c:v>19228.313695738805</c:v>
                </c:pt>
                <c:pt idx="309">
                  <c:v>19243.015756758956</c:v>
                </c:pt>
                <c:pt idx="310">
                  <c:v>19257.448532995611</c:v>
                </c:pt>
                <c:pt idx="311">
                  <c:v>19271.616547707617</c:v>
                </c:pt>
                <c:pt idx="312">
                  <c:v>19285.524263687159</c:v>
                </c:pt>
                <c:pt idx="313">
                  <c:v>19299.176083458835</c:v>
                </c:pt>
                <c:pt idx="314">
                  <c:v>19312.576349506351</c:v>
                </c:pt>
                <c:pt idx="315">
                  <c:v>19325.7293445254</c:v>
                </c:pt>
                <c:pt idx="316">
                  <c:v>19338.639291701384</c:v>
                </c:pt>
                <c:pt idx="317">
                  <c:v>19351.310355010693</c:v>
                </c:pt>
                <c:pt idx="318">
                  <c:v>19363.746639544264</c:v>
                </c:pt>
                <c:pt idx="319">
                  <c:v>19375.95219185216</c:v>
                </c:pt>
                <c:pt idx="320">
                  <c:v>19387.931000308043</c:v>
                </c:pt>
                <c:pt idx="321">
                  <c:v>19399.68699549232</c:v>
                </c:pt>
                <c:pt idx="322">
                  <c:v>19411.224050592919</c:v>
                </c:pt>
                <c:pt idx="323">
                  <c:v>19422.545981822554</c:v>
                </c:pt>
                <c:pt idx="324">
                  <c:v>19433.656548851493</c:v>
                </c:pt>
                <c:pt idx="325">
                  <c:v>19444.55945525481</c:v>
                </c:pt>
                <c:pt idx="326">
                  <c:v>19455.258348973119</c:v>
                </c:pt>
                <c:pt idx="327">
                  <c:v>19465.756822785923</c:v>
                </c:pt>
                <c:pt idx="328">
                  <c:v>19476.058414796629</c:v>
                </c:pt>
                <c:pt idx="329">
                  <c:v>19486.166608928364</c:v>
                </c:pt>
                <c:pt idx="330">
                  <c:v>19496.0848354298</c:v>
                </c:pt>
                <c:pt idx="331">
                  <c:v>19505.816471390131</c:v>
                </c:pt>
                <c:pt idx="332">
                  <c:v>19515.364841262468</c:v>
                </c:pt>
                <c:pt idx="333">
                  <c:v>19524.7332173949</c:v>
                </c:pt>
                <c:pt idx="334">
                  <c:v>19533.9248205685</c:v>
                </c:pt>
                <c:pt idx="335">
                  <c:v>19542.942820541604</c:v>
                </c:pt>
                <c:pt idx="336">
                  <c:v>19551.790336599704</c:v>
                </c:pt>
                <c:pt idx="337">
                  <c:v>19560.470438110315</c:v>
                </c:pt>
                <c:pt idx="338">
                  <c:v>19568.986145082225</c:v>
                </c:pt>
                <c:pt idx="339">
                  <c:v>19577.340428728559</c:v>
                </c:pt>
                <c:pt idx="340">
                  <c:v>19585.536212033068</c:v>
                </c:pt>
                <c:pt idx="341">
                  <c:v>19593.576370319159</c:v>
                </c:pt>
                <c:pt idx="342">
                  <c:v>19601.463731821132</c:v>
                </c:pt>
                <c:pt idx="343">
                  <c:v>19609.201078257152</c:v>
                </c:pt>
                <c:pt idx="344">
                  <c:v>19616.791145403487</c:v>
                </c:pt>
                <c:pt idx="345">
                  <c:v>19624.236623669593</c:v>
                </c:pt>
                <c:pt idx="346">
                  <c:v>19631.54015867359</c:v>
                </c:pt>
                <c:pt idx="347">
                  <c:v>19638.704351817774</c:v>
                </c:pt>
                <c:pt idx="348">
                  <c:v>19645.731760863764</c:v>
                </c:pt>
                <c:pt idx="349">
                  <c:v>19652.6249005069</c:v>
                </c:pt>
                <c:pt idx="350">
                  <c:v>19659.386242949611</c:v>
                </c:pt>
                <c:pt idx="351">
                  <c:v>19666.018218473357</c:v>
                </c:pt>
                <c:pt idx="352">
                  <c:v>19672.523216008893</c:v>
                </c:pt>
                <c:pt idx="353">
                  <c:v>19678.903583704527</c:v>
                </c:pt>
                <c:pt idx="354">
                  <c:v>19685.161629492115</c:v>
                </c:pt>
                <c:pt idx="355">
                  <c:v>19691.299621650531</c:v>
                </c:pt>
                <c:pt idx="356">
                  <c:v>19697.319789366349</c:v>
                </c:pt>
                <c:pt idx="357">
                  <c:v>19703.224323291528</c:v>
                </c:pt>
                <c:pt idx="358">
                  <c:v>19709.015376097868</c:v>
                </c:pt>
                <c:pt idx="359">
                  <c:v>19714.695063028033</c:v>
                </c:pt>
                <c:pt idx="360">
                  <c:v>19720.265462442945</c:v>
                </c:pt>
                <c:pt idx="361">
                  <c:v>19725.728616365373</c:v>
                </c:pt>
                <c:pt idx="362">
                  <c:v>19731.086531019562</c:v>
                </c:pt>
                <c:pt idx="363">
                  <c:v>19736.341177366707</c:v>
                </c:pt>
                <c:pt idx="364">
                  <c:v>19741.49449163616</c:v>
                </c:pt>
                <c:pt idx="365">
                  <c:v>19746.548375852224</c:v>
                </c:pt>
                <c:pt idx="366">
                  <c:v>19751.504698356388</c:v>
                </c:pt>
                <c:pt idx="367">
                  <c:v>19756.365294324918</c:v>
                </c:pt>
                <c:pt idx="368">
                  <c:v>19761.131966281675</c:v>
                </c:pt>
                <c:pt idx="369">
                  <c:v>19765.806484606059</c:v>
                </c:pt>
                <c:pt idx="370">
                  <c:v>19770.390588035993</c:v>
                </c:pt>
                <c:pt idx="371">
                  <c:v>19774.885984165881</c:v>
                </c:pt>
                <c:pt idx="372">
                  <c:v>19779.294349939431</c:v>
                </c:pt>
                <c:pt idx="373">
                  <c:v>19783.617332137299</c:v>
                </c:pt>
                <c:pt idx="374">
                  <c:v>19787.856547859494</c:v>
                </c:pt>
                <c:pt idx="375">
                  <c:v>19792.013585002474</c:v>
                </c:pt>
                <c:pt idx="376">
                  <c:v>19796.090002730896</c:v>
                </c:pt>
                <c:pt idx="377">
                  <c:v>19800.087331943982</c:v>
                </c:pt>
                <c:pt idx="378">
                  <c:v>19804.007075736456</c:v>
                </c:pt>
                <c:pt idx="379">
                  <c:v>19807.850709854036</c:v>
                </c:pt>
                <c:pt idx="380">
                  <c:v>19811.619683143424</c:v>
                </c:pt>
                <c:pt idx="381">
                  <c:v>19815.315417996826</c:v>
                </c:pt>
                <c:pt idx="382">
                  <c:v>19818.939310790931</c:v>
                </c:pt>
                <c:pt idx="383">
                  <c:v>19822.492732320392</c:v>
                </c:pt>
                <c:pt idx="384">
                  <c:v>19825.977028225756</c:v>
                </c:pt>
                <c:pt idx="385">
                  <c:v>19829.393519415869</c:v>
                </c:pt>
                <c:pt idx="386">
                  <c:v>19832.743502484758</c:v>
                </c:pt>
                <c:pt idx="387">
                  <c:v>19836.028250122978</c:v>
                </c:pt>
                <c:pt idx="388">
                  <c:v>19839.24901152345</c:v>
                </c:pt>
                <c:pt idx="389">
                  <c:v>19842.407012781805</c:v>
                </c:pt>
                <c:pt idx="390">
                  <c:v>19845.50345729123</c:v>
                </c:pt>
                <c:pt idx="391">
                  <c:v>19848.539526131848</c:v>
                </c:pt>
                <c:pt idx="392">
                  <c:v>19851.516378454668</c:v>
                </c:pt>
                <c:pt idx="393">
                  <c:v>19854.435151860089</c:v>
                </c:pt>
                <c:pt idx="394">
                  <c:v>19857.296962771034</c:v>
                </c:pt>
                <c:pt idx="395">
                  <c:v>19860.102906800701</c:v>
                </c:pt>
                <c:pt idx="396">
                  <c:v>19862.854059115001</c:v>
                </c:pt>
                <c:pt idx="397">
                  <c:v>19865.551474789674</c:v>
                </c:pt>
                <c:pt idx="398">
                  <c:v>19868.196189162147</c:v>
                </c:pt>
                <c:pt idx="399">
                  <c:v>19870.789218178172</c:v>
                </c:pt>
                <c:pt idx="400">
                  <c:v>19873.331558733273</c:v>
                </c:pt>
                <c:pt idx="401">
                  <c:v>19875.824189009032</c:v>
                </c:pt>
                <c:pt idx="402">
                  <c:v>19878.268068804289</c:v>
                </c:pt>
                <c:pt idx="403">
                  <c:v>19880.664139861263</c:v>
                </c:pt>
                <c:pt idx="404">
                  <c:v>19883.013326186658</c:v>
                </c:pt>
                <c:pt idx="405">
                  <c:v>19885.316534367801</c:v>
                </c:pt>
                <c:pt idx="406">
                  <c:v>19887.574653883843</c:v>
                </c:pt>
                <c:pt idx="407">
                  <c:v>19889.788557412096</c:v>
                </c:pt>
                <c:pt idx="408">
                  <c:v>19891.95910112952</c:v>
                </c:pt>
                <c:pt idx="409">
                  <c:v>19894.08712500945</c:v>
                </c:pt>
                <c:pt idx="410">
                  <c:v>19896.173453113577</c:v>
                </c:pt>
                <c:pt idx="411">
                  <c:v>19898.218893879257</c:v>
                </c:pt>
                <c:pt idx="412">
                  <c:v>19900.224240402178</c:v>
                </c:pt>
                <c:pt idx="413">
                  <c:v>19902.190270714469</c:v>
                </c:pt>
                <c:pt idx="414">
                  <c:v>19904.11774805827</c:v>
                </c:pt>
                <c:pt idx="415">
                  <c:v>19906.007421154831</c:v>
                </c:pt>
                <c:pt idx="416">
                  <c:v>19907.860024469192</c:v>
                </c:pt>
                <c:pt idx="417">
                  <c:v>19909.676278470499</c:v>
                </c:pt>
                <c:pt idx="418">
                  <c:v>19911.456889888013</c:v>
                </c:pt>
                <c:pt idx="419">
                  <c:v>19913.202551962844</c:v>
                </c:pt>
                <c:pt idx="420">
                  <c:v>19914.913944695483</c:v>
                </c:pt>
                <c:pt idx="421">
                  <c:v>19916.591735089194</c:v>
                </c:pt>
                <c:pt idx="422">
                  <c:v>19918.2365773893</c:v>
                </c:pt>
                <c:pt idx="423">
                  <c:v>19919.849113318422</c:v>
                </c:pt>
                <c:pt idx="424">
                  <c:v>19921.429972307724</c:v>
                </c:pt>
                <c:pt idx="425">
                  <c:v>19922.97977172424</c:v>
                </c:pt>
                <c:pt idx="426">
                  <c:v>19924.499117094289</c:v>
                </c:pt>
                <c:pt idx="427">
                  <c:v>19925.988602323087</c:v>
                </c:pt>
                <c:pt idx="428">
                  <c:v>19927.448809910562</c:v>
                </c:pt>
                <c:pt idx="429">
                  <c:v>19928.880311163462</c:v>
                </c:pt>
                <c:pt idx="430">
                  <c:v>19930.283666403771</c:v>
                </c:pt>
                <c:pt idx="431">
                  <c:v>19931.659425173533</c:v>
                </c:pt>
                <c:pt idx="432">
                  <c:v>19933.008126436082</c:v>
                </c:pt>
                <c:pt idx="433">
                  <c:v>19934.330298773781</c:v>
                </c:pt>
                <c:pt idx="434">
                  <c:v>19935.626460582283</c:v>
                </c:pt>
                <c:pt idx="435">
                  <c:v>19936.897120261394</c:v>
                </c:pt>
                <c:pt idx="436">
                  <c:v>19938.142776402558</c:v>
                </c:pt>
                <c:pt idx="437">
                  <c:v>19939.363917973038</c:v>
                </c:pt>
                <c:pt idx="438">
                  <c:v>19940.561024496863</c:v>
                </c:pt>
                <c:pt idx="439">
                  <c:v>19941.734566232513</c:v>
                </c:pt>
                <c:pt idx="440">
                  <c:v>19942.885004347499</c:v>
                </c:pt>
                <c:pt idx="441">
                  <c:v>19944.012791089786</c:v>
                </c:pt>
                <c:pt idx="442">
                  <c:v>19945.118369956177</c:v>
                </c:pt>
                <c:pt idx="443">
                  <c:v>19946.202175857685</c:v>
                </c:pt>
                <c:pt idx="444">
                  <c:v>19947.264635281914</c:v>
                </c:pt>
                <c:pt idx="445">
                  <c:v>19948.306166452534</c:v>
                </c:pt>
                <c:pt idx="446">
                  <c:v>19949.327179485892</c:v>
                </c:pt>
                <c:pt idx="447">
                  <c:v>19950.328076544771</c:v>
                </c:pt>
                <c:pt idx="448">
                  <c:v>19951.309251989376</c:v>
                </c:pt>
                <c:pt idx="449">
                  <c:v>19952.271092525592</c:v>
                </c:pt>
                <c:pt idx="450">
                  <c:v>19953.213977350537</c:v>
                </c:pt>
                <c:pt idx="451">
                  <c:v>19954.138278295461</c:v>
                </c:pt>
                <c:pt idx="452">
                  <c:v>19955.044359966058</c:v>
                </c:pt>
                <c:pt idx="453">
                  <c:v>19955.932579880195</c:v>
                </c:pt>
                <c:pt idx="454">
                  <c:v>19956.803288603136</c:v>
                </c:pt>
                <c:pt idx="455">
                  <c:v>19957.65682988027</c:v>
                </c:pt>
                <c:pt idx="456">
                  <c:v>19958.493540767431</c:v>
                </c:pt>
                <c:pt idx="457">
                  <c:v>19959.313751758782</c:v>
                </c:pt>
                <c:pt idx="458">
                  <c:v>19960.117786912375</c:v>
                </c:pt>
                <c:pt idx="459">
                  <c:v>19960.90596397339</c:v>
                </c:pt>
                <c:pt idx="460">
                  <c:v>19961.678594495083</c:v>
                </c:pt>
                <c:pt idx="461">
                  <c:v>19962.435983957501</c:v>
                </c:pt>
                <c:pt idx="462">
                  <c:v>19963.178431884015</c:v>
                </c:pt>
                <c:pt idx="463">
                  <c:v>19963.906231955661</c:v>
                </c:pt>
                <c:pt idx="464">
                  <c:v>19964.619672123383</c:v>
                </c:pt>
                <c:pt idx="465">
                  <c:v>19965.319034718173</c:v>
                </c:pt>
                <c:pt idx="466">
                  <c:v>19966.004596559163</c:v>
                </c:pt>
                <c:pt idx="467">
                  <c:v>19966.676629059697</c:v>
                </c:pt>
                <c:pt idx="468">
                  <c:v>19967.335398331434</c:v>
                </c:pt>
                <c:pt idx="469">
                  <c:v>19967.981165286481</c:v>
                </c:pt>
                <c:pt idx="470">
                  <c:v>19968.61418573765</c:v>
                </c:pt>
                <c:pt idx="471">
                  <c:v>19969.234710496788</c:v>
                </c:pt>
                <c:pt idx="472">
                  <c:v>19969.84298547131</c:v>
                </c:pt>
                <c:pt idx="473">
                  <c:v>19970.439251758882</c:v>
                </c:pt>
                <c:pt idx="474">
                  <c:v>19971.023745740342</c:v>
                </c:pt>
                <c:pt idx="475">
                  <c:v>19971.59669917087</c:v>
                </c:pt>
                <c:pt idx="476">
                  <c:v>19972.158339269434</c:v>
                </c:pt>
                <c:pt idx="477">
                  <c:v>19972.708888806545</c:v>
                </c:pt>
                <c:pt idx="478">
                  <c:v>19973.248566190367</c:v>
                </c:pt>
                <c:pt idx="479">
                  <c:v>19973.777585551194</c:v>
                </c:pt>
                <c:pt idx="480">
                  <c:v>19974.296156824319</c:v>
                </c:pt>
                <c:pt idx="481">
                  <c:v>19974.804485831344</c:v>
                </c:pt>
                <c:pt idx="482">
                  <c:v>19975.302774359956</c:v>
                </c:pt>
                <c:pt idx="483">
                  <c:v>19975.791220242161</c:v>
                </c:pt>
                <c:pt idx="484">
                  <c:v>19976.270017431063</c:v>
                </c:pt>
                <c:pt idx="485">
                  <c:v>19976.739356076167</c:v>
                </c:pt>
                <c:pt idx="486">
                  <c:v>19977.199422597252</c:v>
                </c:pt>
                <c:pt idx="487">
                  <c:v>19977.65039975684</c:v>
                </c:pt>
                <c:pt idx="488">
                  <c:v>19978.092466731283</c:v>
                </c:pt>
                <c:pt idx="489">
                  <c:v>19978.525799180494</c:v>
                </c:pt>
                <c:pt idx="490">
                  <c:v>19978.950569316341</c:v>
                </c:pt>
                <c:pt idx="491">
                  <c:v>19979.366945969748</c:v>
                </c:pt>
                <c:pt idx="492">
                  <c:v>19979.775094656507</c:v>
                </c:pt>
                <c:pt idx="493">
                  <c:v>19980.175177641817</c:v>
                </c:pt>
                <c:pt idx="494">
                  <c:v>19980.567354003619</c:v>
                </c:pt>
                <c:pt idx="495">
                  <c:v>19980.951779694689</c:v>
                </c:pt>
                <c:pt idx="496">
                  <c:v>19981.328607603555</c:v>
                </c:pt>
                <c:pt idx="497">
                  <c:v>19981.69798761424</c:v>
                </c:pt>
                <c:pt idx="498">
                  <c:v>19982.060066664857</c:v>
                </c:pt>
                <c:pt idx="499">
                  <c:v>19982.414988805092</c:v>
                </c:pt>
                <c:pt idx="500">
                  <c:v>19982.762895252563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7E-4A85-8E76-0AFF37F81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668832"/>
        <c:axId val="1"/>
      </c:scatterChart>
      <c:valAx>
        <c:axId val="724668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724668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452217977703282"/>
          <c:y val="0.44591721416988478"/>
          <c:w val="0.13499358124788852"/>
          <c:h val="0.10596051289767122"/>
        </c:manualLayout>
      </c:layout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Família</a:t>
            </a:r>
            <a:r>
              <a:rPr lang="pt-BR" baseline="0"/>
              <a:t> de Soluções: Tracejada=Solução Exata</a:t>
            </a:r>
            <a:endParaRPr lang="pt-BR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bernoulli!$B$8:$B$48</c:f>
              <c:numCache>
                <c:formatCode>0.000</c:formatCode>
                <c:ptCount val="41"/>
                <c:pt idx="0">
                  <c:v>0.11051704042380921</c:v>
                </c:pt>
                <c:pt idx="1">
                  <c:v>0.12212430333357763</c:v>
                </c:pt>
                <c:pt idx="2">
                  <c:v>0.13489439462329031</c:v>
                </c:pt>
                <c:pt idx="3">
                  <c:v>0.14888224684026072</c:v>
                </c:pt>
                <c:pt idx="4">
                  <c:v>0.16411329237341449</c:v>
                </c:pt>
                <c:pt idx="5">
                  <c:v>0.18056810272392151</c:v>
                </c:pt>
                <c:pt idx="6">
                  <c:v>0.1981636005346491</c:v>
                </c:pt>
                <c:pt idx="7">
                  <c:v>0.21673185086433036</c:v>
                </c:pt>
                <c:pt idx="8">
                  <c:v>0.235998845684842</c:v>
                </c:pt>
                <c:pt idx="9">
                  <c:v>0.2555675296510016</c:v>
                </c:pt>
                <c:pt idx="10">
                  <c:v>0.27491116179264213</c:v>
                </c:pt>
                <c:pt idx="11">
                  <c:v>0.29338409783268704</c:v>
                </c:pt>
                <c:pt idx="12">
                  <c:v>0.31025599770832057</c:v>
                </c:pt>
                <c:pt idx="13">
                  <c:v>0.32477129992696047</c:v>
                </c:pt>
                <c:pt idx="14">
                  <c:v>0.33622868507438347</c:v>
                </c:pt>
                <c:pt idx="15">
                  <c:v>0.34406720774038707</c:v>
                </c:pt>
                <c:pt idx="16">
                  <c:v>0.34794041962692318</c:v>
                </c:pt>
                <c:pt idx="17">
                  <c:v>0.34776048628858947</c:v>
                </c:pt>
                <c:pt idx="18">
                  <c:v>0.34370174259335851</c:v>
                </c:pt>
                <c:pt idx="19">
                  <c:v>0.3361645004131471</c:v>
                </c:pt>
                <c:pt idx="20">
                  <c:v>0.32571034363493717</c:v>
                </c:pt>
                <c:pt idx="21">
                  <c:v>0.3129856095090976</c:v>
                </c:pt>
                <c:pt idx="22">
                  <c:v>0.29864914443646695</c:v>
                </c:pt>
                <c:pt idx="23">
                  <c:v>0.28331543824548444</c:v>
                </c:pt>
                <c:pt idx="24">
                  <c:v>0.26751780701997618</c:v>
                </c:pt>
                <c:pt idx="25">
                  <c:v>0.25169086696986404</c:v>
                </c:pt>
                <c:pt idx="26">
                  <c:v>0.23616828959752312</c:v>
                </c:pt>
                <c:pt idx="27">
                  <c:v>0.22119073156924218</c:v>
                </c:pt>
                <c:pt idx="28">
                  <c:v>0.20691922972025323</c:v>
                </c:pt>
                <c:pt idx="29">
                  <c:v>0.19345046947824315</c:v>
                </c:pt>
                <c:pt idx="30">
                  <c:v>0.18083158814299399</c:v>
                </c:pt>
                <c:pt idx="31">
                  <c:v>0.1690732397255208</c:v>
                </c:pt>
                <c:pt idx="32">
                  <c:v>0.15816041335411263</c:v>
                </c:pt>
                <c:pt idx="33">
                  <c:v>0.14806097511487529</c:v>
                </c:pt>
                <c:pt idx="34">
                  <c:v>0.13873215836046465</c:v>
                </c:pt>
                <c:pt idx="35">
                  <c:v>0.13012533277814842</c:v>
                </c:pt>
                <c:pt idx="36">
                  <c:v>0.12218939846572435</c:v>
                </c:pt>
                <c:pt idx="37">
                  <c:v>0.1148731209964768</c:v>
                </c:pt>
                <c:pt idx="38">
                  <c:v>0.10812667424754857</c:v>
                </c:pt>
                <c:pt idx="39">
                  <c:v>0.10190260515298867</c:v>
                </c:pt>
                <c:pt idx="40">
                  <c:v>9.615638629154874E-2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09-4794-8CA9-1EDA2A6C1933}"/>
            </c:ext>
          </c:extLst>
        </c:ser>
        <c:ser>
          <c:idx val="1"/>
          <c:order val="1"/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bernoulli!$C$8:$C$48</c:f>
              <c:numCache>
                <c:formatCode>0.000</c:formatCode>
                <c:ptCount val="41"/>
                <c:pt idx="0">
                  <c:v>0.22103348013765203</c:v>
                </c:pt>
                <c:pt idx="1">
                  <c:v>0.24420880717006718</c:v>
                </c:pt>
                <c:pt idx="2">
                  <c:v>0.26957884946479116</c:v>
                </c:pt>
                <c:pt idx="3">
                  <c:v>0.29710077435000742</c:v>
                </c:pt>
                <c:pt idx="4">
                  <c:v>0.32659062321989296</c:v>
                </c:pt>
                <c:pt idx="5">
                  <c:v>0.35767126050265463</c:v>
                </c:pt>
                <c:pt idx="6">
                  <c:v>0.38972112763467076</c:v>
                </c:pt>
                <c:pt idx="7">
                  <c:v>0.42183737420906547</c:v>
                </c:pt>
                <c:pt idx="8">
                  <c:v>0.45283266972127889</c:v>
                </c:pt>
                <c:pt idx="9">
                  <c:v>0.48128643104211966</c:v>
                </c:pt>
                <c:pt idx="10">
                  <c:v>0.5056635454971421</c:v>
                </c:pt>
                <c:pt idx="11">
                  <c:v>0.52449469821759098</c:v>
                </c:pt>
                <c:pt idx="12">
                  <c:v>0.53658677255609166</c:v>
                </c:pt>
                <c:pt idx="13">
                  <c:v>0.54121167657658598</c:v>
                </c:pt>
                <c:pt idx="14">
                  <c:v>0.53822055973439187</c:v>
                </c:pt>
                <c:pt idx="15">
                  <c:v>0.52805171381309901</c:v>
                </c:pt>
                <c:pt idx="16">
                  <c:v>0.51163486600466568</c:v>
                </c:pt>
                <c:pt idx="17">
                  <c:v>0.49022521608147429</c:v>
                </c:pt>
                <c:pt idx="18">
                  <c:v>0.46521470841423385</c:v>
                </c:pt>
                <c:pt idx="19">
                  <c:v>0.43796352681649853</c:v>
                </c:pt>
                <c:pt idx="20">
                  <c:v>0.40967836368880267</c:v>
                </c:pt>
                <c:pt idx="21">
                  <c:v>0.38134511087831979</c:v>
                </c:pt>
                <c:pt idx="22">
                  <c:v>0.35370926820109305</c:v>
                </c:pt>
                <c:pt idx="23">
                  <c:v>0.32729019337780574</c:v>
                </c:pt>
                <c:pt idx="24">
                  <c:v>0.3024143913780391</c:v>
                </c:pt>
                <c:pt idx="25">
                  <c:v>0.27925583026360129</c:v>
                </c:pt>
                <c:pt idx="26">
                  <c:v>0.25787531434511868</c:v>
                </c:pt>
                <c:pt idx="27">
                  <c:v>0.23825465247694735</c:v>
                </c:pt>
                <c:pt idx="28">
                  <c:v>0.22032405825845638</c:v>
                </c:pt>
                <c:pt idx="29">
                  <c:v>0.20398285711968836</c:v>
                </c:pt>
                <c:pt idx="30">
                  <c:v>0.18911438455392326</c:v>
                </c:pt>
                <c:pt idx="31">
                  <c:v>0.17559623015547246</c:v>
                </c:pt>
                <c:pt idx="32">
                  <c:v>0.1633069546866123</c:v>
                </c:pt>
                <c:pt idx="33">
                  <c:v>0.1521302460642085</c:v>
                </c:pt>
                <c:pt idx="34">
                  <c:v>0.14195728104331001</c:v>
                </c:pt>
                <c:pt idx="35">
                  <c:v>0.1326878709762622</c:v>
                </c:pt>
                <c:pt idx="36">
                  <c:v>0.12423081189198192</c:v>
                </c:pt>
                <c:pt idx="37">
                  <c:v>0.11650373530967485</c:v>
                </c:pt>
                <c:pt idx="38">
                  <c:v>0.10943266355691279</c:v>
                </c:pt>
                <c:pt idx="39">
                  <c:v>0.10295140627173398</c:v>
                </c:pt>
                <c:pt idx="40">
                  <c:v>9.7000887382828152E-2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09-4794-8CA9-1EDA2A6C1933}"/>
            </c:ext>
          </c:extLst>
        </c:ser>
        <c:ser>
          <c:idx val="2"/>
          <c:order val="2"/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bernoulli!$D$8:$D$48</c:f>
              <c:numCache>
                <c:formatCode>0.000</c:formatCode>
                <c:ptCount val="41"/>
                <c:pt idx="0">
                  <c:v>0.33154777476796643</c:v>
                </c:pt>
                <c:pt idx="1">
                  <c:v>0.36623975839409384</c:v>
                </c:pt>
                <c:pt idx="2">
                  <c:v>0.40400985543880619</c:v>
                </c:pt>
                <c:pt idx="3">
                  <c:v>0.44455889163037532</c:v>
                </c:pt>
                <c:pt idx="4">
                  <c:v>0.48726303751544758</c:v>
                </c:pt>
                <c:pt idx="5">
                  <c:v>0.53108545769371851</c:v>
                </c:pt>
                <c:pt idx="6">
                  <c:v>0.57451975810537081</c:v>
                </c:pt>
                <c:pt idx="7">
                  <c:v>0.61560476290009669</c:v>
                </c:pt>
                <c:pt idx="8">
                  <c:v>0.65204896933662559</c:v>
                </c:pt>
                <c:pt idx="9">
                  <c:v>0.68147943473098482</c:v>
                </c:pt>
                <c:pt idx="10">
                  <c:v>0.70178385071957727</c:v>
                </c:pt>
                <c:pt idx="11">
                  <c:v>0.71146498175633077</c:v>
                </c:pt>
                <c:pt idx="12">
                  <c:v>0.70990410529335457</c:v>
                </c:pt>
                <c:pt idx="13">
                  <c:v>0.69745369187620176</c:v>
                </c:pt>
                <c:pt idx="14">
                  <c:v>0.67533893784425203</c:v>
                </c:pt>
                <c:pt idx="15">
                  <c:v>0.64541075503948775</c:v>
                </c:pt>
                <c:pt idx="16">
                  <c:v>0.60983018759103036</c:v>
                </c:pt>
                <c:pt idx="17">
                  <c:v>0.57076640008849666</c:v>
                </c:pt>
                <c:pt idx="18">
                  <c:v>0.53016615915569187</c:v>
                </c:pt>
                <c:pt idx="19">
                  <c:v>0.48961856185285713</c:v>
                </c:pt>
                <c:pt idx="20">
                  <c:v>0.4503091340690985</c:v>
                </c:pt>
                <c:pt idx="21">
                  <c:v>0.41304001221247505</c:v>
                </c:pt>
                <c:pt idx="22">
                  <c:v>0.37828826045080732</c:v>
                </c:pt>
                <c:pt idx="23">
                  <c:v>0.34627846326305178</c:v>
                </c:pt>
                <c:pt idx="24">
                  <c:v>0.31705348058832672</c:v>
                </c:pt>
                <c:pt idx="25">
                  <c:v>0.2905348541142172</c:v>
                </c:pt>
                <c:pt idx="26">
                  <c:v>0.26656997918598818</c:v>
                </c:pt>
                <c:pt idx="27">
                  <c:v>0.24496651193130681</c:v>
                </c:pt>
                <c:pt idx="28">
                  <c:v>0.22551603888949798</c:v>
                </c:pt>
                <c:pt idx="29">
                  <c:v>0.20800945277587987</c:v>
                </c:pt>
                <c:pt idx="30">
                  <c:v>0.19224629990278447</c:v>
                </c:pt>
                <c:pt idx="31">
                  <c:v>0.17803995235662681</c:v>
                </c:pt>
                <c:pt idx="32">
                  <c:v>0.16522000979491253</c:v>
                </c:pt>
                <c:pt idx="33">
                  <c:v>0.15363294154444559</c:v>
                </c:pt>
                <c:pt idx="34">
                  <c:v>0.14314166768315181</c:v>
                </c:pt>
                <c:pt idx="35">
                  <c:v>0.13362454617744701</c:v>
                </c:pt>
                <c:pt idx="36">
                  <c:v>0.12497406857508572</c:v>
                </c:pt>
                <c:pt idx="37">
                  <c:v>0.11709545356888387</c:v>
                </c:pt>
                <c:pt idx="38">
                  <c:v>0.10990525194505302</c:v>
                </c:pt>
                <c:pt idx="39">
                  <c:v>0.10333002686751833</c:v>
                </c:pt>
                <c:pt idx="40">
                  <c:v>9.7305141824337416E-2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09-4794-8CA9-1EDA2A6C1933}"/>
            </c:ext>
          </c:extLst>
        </c:ser>
        <c:ser>
          <c:idx val="3"/>
          <c:order val="3"/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bernoulli!$E$8:$E$48</c:f>
              <c:numCache>
                <c:formatCode>0.000</c:formatCode>
                <c:ptCount val="41"/>
                <c:pt idx="0">
                  <c:v>0.44205735185960077</c:v>
                </c:pt>
                <c:pt idx="1">
                  <c:v>0.4882009085327903</c:v>
                </c:pt>
                <c:pt idx="2">
                  <c:v>0.53814032578173787</c:v>
                </c:pt>
                <c:pt idx="3">
                  <c:v>0.59115907332042061</c:v>
                </c:pt>
                <c:pt idx="4">
                  <c:v>0.64597624469782311</c:v>
                </c:pt>
                <c:pt idx="5">
                  <c:v>0.70064585982197614</c:v>
                </c:pt>
                <c:pt idx="6">
                  <c:v>0.75255587237522603</c:v>
                </c:pt>
                <c:pt idx="7">
                  <c:v>0.79859119760316422</c:v>
                </c:pt>
                <c:pt idx="8">
                  <c:v>0.83548906983199023</c:v>
                </c:pt>
                <c:pt idx="9">
                  <c:v>0.86033967209346085</c:v>
                </c:pt>
                <c:pt idx="10">
                  <c:v>0.87110430176012787</c:v>
                </c:pt>
                <c:pt idx="11">
                  <c:v>0.86699127943589305</c:v>
                </c:pt>
                <c:pt idx="12">
                  <c:v>0.84857427408652064</c:v>
                </c:pt>
                <c:pt idx="13">
                  <c:v>0.81763298053649347</c:v>
                </c:pt>
                <c:pt idx="14">
                  <c:v>0.77678715179272584</c:v>
                </c:pt>
                <c:pt idx="15">
                  <c:v>0.72904242784277828</c:v>
                </c:pt>
                <c:pt idx="16">
                  <c:v>0.67736421939771962</c:v>
                </c:pt>
                <c:pt idx="17">
                  <c:v>0.62435988092899997</c:v>
                </c:pt>
                <c:pt idx="18">
                  <c:v>0.57210098538039988</c:v>
                </c:pt>
                <c:pt idx="19">
                  <c:v>0.52207509119490414</c:v>
                </c:pt>
                <c:pt idx="20">
                  <c:v>0.47523100368268928</c:v>
                </c:pt>
                <c:pt idx="21">
                  <c:v>0.43207500653720321</c:v>
                </c:pt>
                <c:pt idx="22">
                  <c:v>0.39278247123485521</c:v>
                </c:pt>
                <c:pt idx="23">
                  <c:v>0.35730177057370061</c:v>
                </c:pt>
                <c:pt idx="24">
                  <c:v>0.32543937289541214</c:v>
                </c:pt>
                <c:pt idx="25">
                  <c:v>0.29692347073119868</c:v>
                </c:pt>
                <c:pt idx="26">
                  <c:v>0.27144819552123689</c:v>
                </c:pt>
                <c:pt idx="27">
                  <c:v>0.24870233300266789</c:v>
                </c:pt>
                <c:pt idx="28">
                  <c:v>0.22838664362945654</c:v>
                </c:pt>
                <c:pt idx="29">
                  <c:v>0.21022330927522415</c:v>
                </c:pt>
                <c:pt idx="30">
                  <c:v>0.19396021887349155</c:v>
                </c:pt>
                <c:pt idx="31">
                  <c:v>0.17937204213308416</c:v>
                </c:pt>
                <c:pt idx="32">
                  <c:v>0.16625942245516748</c:v>
                </c:pt>
                <c:pt idx="33">
                  <c:v>0.15444716117688484</c:v>
                </c:pt>
                <c:pt idx="34">
                  <c:v>0.14378194292953972</c:v>
                </c:pt>
                <c:pt idx="35">
                  <c:v>0.1341299345280427</c:v>
                </c:pt>
                <c:pt idx="36">
                  <c:v>0.12537444790713276</c:v>
                </c:pt>
                <c:pt idx="37">
                  <c:v>0.11741376765869715</c:v>
                </c:pt>
                <c:pt idx="38">
                  <c:v>0.11015918839162117</c:v>
                </c:pt>
                <c:pt idx="39">
                  <c:v>0.1035332743124656</c:v>
                </c:pt>
                <c:pt idx="40">
                  <c:v>9.746833490958455E-2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09-4794-8CA9-1EDA2A6C1933}"/>
            </c:ext>
          </c:extLst>
        </c:ser>
        <c:ser>
          <c:idx val="4"/>
          <c:order val="4"/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bernoulli!$F$8:$F$48</c:f>
              <c:numCache>
                <c:formatCode>0.000</c:formatCode>
                <c:ptCount val="41"/>
                <c:pt idx="0">
                  <c:v>0.55255861437576925</c:v>
                </c:pt>
                <c:pt idx="1">
                  <c:v>0.6100736044817191</c:v>
                </c:pt>
                <c:pt idx="2">
                  <c:v>0.6719201199558672</c:v>
                </c:pt>
                <c:pt idx="3">
                  <c:v>0.7368046718246305</c:v>
                </c:pt>
                <c:pt idx="4">
                  <c:v>0.80259388592929348</c:v>
                </c:pt>
                <c:pt idx="5">
                  <c:v>0.86624725732423158</c:v>
                </c:pt>
                <c:pt idx="6">
                  <c:v>0.92395220009788448</c:v>
                </c:pt>
                <c:pt idx="7">
                  <c:v>0.97152581323507081</c:v>
                </c:pt>
                <c:pt idx="8">
                  <c:v>1.005048710092419</c:v>
                </c:pt>
                <c:pt idx="9">
                  <c:v>1.0215727375161872</c:v>
                </c:pt>
                <c:pt idx="10">
                  <c:v>1.0196799489979362</c:v>
                </c:pt>
                <c:pt idx="11">
                  <c:v>0.9997176836421392</c:v>
                </c:pt>
                <c:pt idx="12">
                  <c:v>0.96366196740580012</c:v>
                </c:pt>
                <c:pt idx="13">
                  <c:v>0.91468726261725652</c:v>
                </c:pt>
                <c:pt idx="14">
                  <c:v>0.85658887078034118</c:v>
                </c:pt>
                <c:pt idx="15">
                  <c:v>0.79320996478722061</c:v>
                </c:pt>
                <c:pt idx="16">
                  <c:v>0.72798868786804871</c:v>
                </c:pt>
                <c:pt idx="17">
                  <c:v>0.66368391251556424</c:v>
                </c:pt>
                <c:pt idx="18">
                  <c:v>0.60228059937456624</c:v>
                </c:pt>
                <c:pt idx="19">
                  <c:v>0.54503403769263081</c:v>
                </c:pt>
                <c:pt idx="20">
                  <c:v>0.49259525155672496</c:v>
                </c:pt>
                <c:pt idx="21">
                  <c:v>0.44516472832807019</c:v>
                </c:pt>
                <c:pt idx="22">
                  <c:v>0.40263818644683064</c:v>
                </c:pt>
                <c:pt idx="23">
                  <c:v>0.36472607590652234</c:v>
                </c:pt>
                <c:pt idx="24">
                  <c:v>0.33104200105754594</c:v>
                </c:pt>
                <c:pt idx="25">
                  <c:v>0.30116292650570997</c:v>
                </c:pt>
                <c:pt idx="26">
                  <c:v>0.27466708394320205</c:v>
                </c:pt>
                <c:pt idx="27">
                  <c:v>0.2511557960780012</c:v>
                </c:pt>
                <c:pt idx="28">
                  <c:v>0.2302644783078707</c:v>
                </c:pt>
                <c:pt idx="29">
                  <c:v>0.21166678533795111</c:v>
                </c:pt>
                <c:pt idx="30">
                  <c:v>0.19507467856436722</c:v>
                </c:pt>
                <c:pt idx="31">
                  <c:v>0.18023625162229231</c:v>
                </c:pt>
                <c:pt idx="32">
                  <c:v>0.1669324747623521</c:v>
                </c:pt>
                <c:pt idx="33">
                  <c:v>0.15497355829020057</c:v>
                </c:pt>
                <c:pt idx="34">
                  <c:v>0.14419533525164507</c:v>
                </c:pt>
                <c:pt idx="35">
                  <c:v>0.13445587491309374</c:v>
                </c:pt>
                <c:pt idx="36">
                  <c:v>0.1256324240320694</c:v>
                </c:pt>
                <c:pt idx="37">
                  <c:v>0.11761870601345768</c:v>
                </c:pt>
                <c:pt idx="38">
                  <c:v>0.11032257097329273</c:v>
                </c:pt>
                <c:pt idx="39">
                  <c:v>0.10366397083876921</c:v>
                </c:pt>
                <c:pt idx="40">
                  <c:v>9.7573225483784012E-2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709-4794-8CA9-1EDA2A6C1933}"/>
            </c:ext>
          </c:extLst>
        </c:ser>
        <c:ser>
          <c:idx val="5"/>
          <c:order val="5"/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bernoulli!$G$8:$G$48</c:f>
              <c:numCache>
                <c:formatCode>0.000</c:formatCode>
                <c:ptCount val="41"/>
                <c:pt idx="0">
                  <c:v>0.66304694733417835</c:v>
                </c:pt>
                <c:pt idx="1">
                  <c:v>0.73183690289960901</c:v>
                </c:pt>
                <c:pt idx="2">
                  <c:v>0.80529662809234481</c:v>
                </c:pt>
                <c:pt idx="3">
                  <c:v>0.88140159652981498</c:v>
                </c:pt>
                <c:pt idx="4">
                  <c:v>0.95699994869423777</c:v>
                </c:pt>
                <c:pt idx="5">
                  <c:v>1.0278413054043405</c:v>
                </c:pt>
                <c:pt idx="6">
                  <c:v>1.0889307198744649</c:v>
                </c:pt>
                <c:pt idx="7">
                  <c:v>1.1352264622195496</c:v>
                </c:pt>
                <c:pt idx="8">
                  <c:v>1.1625309986960601</c:v>
                </c:pt>
                <c:pt idx="9">
                  <c:v>1.1682965574271287</c:v>
                </c:pt>
                <c:pt idx="10">
                  <c:v>1.1520834141139726</c:v>
                </c:pt>
                <c:pt idx="11">
                  <c:v>1.1155574874604768</c:v>
                </c:pt>
                <c:pt idx="12">
                  <c:v>1.062083620360375</c:v>
                </c:pt>
                <c:pt idx="13">
                  <c:v>0.99607239630602695</c:v>
                </c:pt>
                <c:pt idx="14">
                  <c:v>0.92226136217819188</c:v>
                </c:pt>
                <c:pt idx="15">
                  <c:v>0.84508581059659515</c:v>
                </c:pt>
                <c:pt idx="16">
                  <c:v>0.76824188479505517</c:v>
                </c:pt>
                <c:pt idx="17">
                  <c:v>0.69447836104843041</c:v>
                </c:pt>
                <c:pt idx="18">
                  <c:v>0.62559068968385689</c:v>
                </c:pt>
                <c:pt idx="19">
                  <c:v>0.5625514139041855</c:v>
                </c:pt>
                <c:pt idx="20">
                  <c:v>0.50570303441891507</c:v>
                </c:pt>
                <c:pt idx="21">
                  <c:v>0.45495511323534871</c:v>
                </c:pt>
                <c:pt idx="22">
                  <c:v>0.40995199880800764</c:v>
                </c:pt>
                <c:pt idx="23">
                  <c:v>0.37019908993028833</c:v>
                </c:pt>
                <c:pt idx="24">
                  <c:v>0.33514915067462497</c:v>
                </c:pt>
                <c:pt idx="25">
                  <c:v>0.3042563189179624</c:v>
                </c:pt>
                <c:pt idx="26">
                  <c:v>0.27700670234877744</c:v>
                </c:pt>
                <c:pt idx="27">
                  <c:v>0.25293332632860471</c:v>
                </c:pt>
                <c:pt idx="28">
                  <c:v>0.23162132400229055</c:v>
                </c:pt>
                <c:pt idx="29">
                  <c:v>0.21270746125574544</c:v>
                </c:pt>
                <c:pt idx="30">
                  <c:v>0.19587666400041817</c:v>
                </c:pt>
                <c:pt idx="31">
                  <c:v>0.18085719572245421</c:v>
                </c:pt>
                <c:pt idx="32">
                  <c:v>0.16741545057882232</c:v>
                </c:pt>
                <c:pt idx="33">
                  <c:v>0.1553508919432712</c:v>
                </c:pt>
                <c:pt idx="34">
                  <c:v>0.144491399758402</c:v>
                </c:pt>
                <c:pt idx="35">
                  <c:v>0.13468913331984023</c:v>
                </c:pt>
                <c:pt idx="36">
                  <c:v>0.12581692826058988</c:v>
                </c:pt>
                <c:pt idx="37">
                  <c:v>0.11776520051581069</c:v>
                </c:pt>
                <c:pt idx="38">
                  <c:v>0.11043930873905936</c:v>
                </c:pt>
                <c:pt idx="39">
                  <c:v>0.10375731935901977</c:v>
                </c:pt>
                <c:pt idx="40">
                  <c:v>9.7648118766432646E-2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709-4794-8CA9-1EDA2A6C1933}"/>
            </c:ext>
          </c:extLst>
        </c:ser>
        <c:ser>
          <c:idx val="6"/>
          <c:order val="6"/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bernoulli!$H$8:$H$48</c:f>
              <c:numCache>
                <c:formatCode>0.000</c:formatCode>
                <c:ptCount val="41"/>
                <c:pt idx="0">
                  <c:v>0.77351672859664733</c:v>
                </c:pt>
                <c:pt idx="1">
                  <c:v>0.85346771009482847</c:v>
                </c:pt>
                <c:pt idx="2">
                  <c:v>0.93821540683912052</c:v>
                </c:pt>
                <c:pt idx="3">
                  <c:v>1.0248598979804489</c:v>
                </c:pt>
                <c:pt idx="4">
                  <c:v>1.1091002485803825</c:v>
                </c:pt>
                <c:pt idx="5">
                  <c:v>1.185431245426547</c:v>
                </c:pt>
                <c:pt idx="6">
                  <c:v>1.247785133677769</c:v>
                </c:pt>
                <c:pt idx="7">
                  <c:v>1.2905361240301985</c:v>
                </c:pt>
                <c:pt idx="8">
                  <c:v>1.3095717620458904</c:v>
                </c:pt>
                <c:pt idx="9">
                  <c:v>1.303069345422204</c:v>
                </c:pt>
                <c:pt idx="10">
                  <c:v>1.2717530948074036</c:v>
                </c:pt>
                <c:pt idx="11">
                  <c:v>1.2186282712148193</c:v>
                </c:pt>
                <c:pt idx="12">
                  <c:v>1.1483419027531552</c:v>
                </c:pt>
                <c:pt idx="13">
                  <c:v>1.0663670225096655</c:v>
                </c:pt>
                <c:pt idx="14">
                  <c:v>0.97819452547213293</c:v>
                </c:pt>
                <c:pt idx="15">
                  <c:v>0.88868126891386956</c:v>
                </c:pt>
                <c:pt idx="16">
                  <c:v>0.80164704613228988</c:v>
                </c:pt>
                <c:pt idx="17">
                  <c:v>0.71973889004613911</c:v>
                </c:pt>
                <c:pt idx="18">
                  <c:v>0.64451195019449015</c:v>
                </c:pt>
                <c:pt idx="19">
                  <c:v>0.57663859710711762</c:v>
                </c:pt>
                <c:pt idx="20">
                  <c:v>0.51615866998271731</c:v>
                </c:pt>
                <c:pt idx="21">
                  <c:v>0.46271013241305248</c:v>
                </c:pt>
                <c:pt idx="22">
                  <c:v>0.41571097720053235</c:v>
                </c:pt>
                <c:pt idx="23">
                  <c:v>0.3744870842250082</c:v>
                </c:pt>
                <c:pt idx="24">
                  <c:v>0.33835356873755096</c:v>
                </c:pt>
                <c:pt idx="25">
                  <c:v>0.30666139309446361</c:v>
                </c:pt>
                <c:pt idx="26">
                  <c:v>0.27882046271971339</c:v>
                </c:pt>
                <c:pt idx="27">
                  <c:v>0.25430802666785962</c:v>
                </c:pt>
                <c:pt idx="28">
                  <c:v>0.23266858811095795</c:v>
                </c:pt>
                <c:pt idx="29">
                  <c:v>0.21350936795579986</c:v>
                </c:pt>
                <c:pt idx="30">
                  <c:v>0.19649379808189524</c:v>
                </c:pt>
                <c:pt idx="31">
                  <c:v>0.18133447329693519</c:v>
                </c:pt>
                <c:pt idx="32">
                  <c:v>0.1677863297908867</c:v>
                </c:pt>
                <c:pt idx="33">
                  <c:v>0.15564041943305898</c:v>
                </c:pt>
                <c:pt idx="34">
                  <c:v>0.14471841990906942</c:v>
                </c:pt>
                <c:pt idx="35">
                  <c:v>0.13486789564839205</c:v>
                </c:pt>
                <c:pt idx="36">
                  <c:v>0.12595826154612721</c:v>
                </c:pt>
                <c:pt idx="37">
                  <c:v>0.1178773742250644</c:v>
                </c:pt>
                <c:pt idx="38">
                  <c:v>0.11052866798854978</c:v>
                </c:pt>
                <c:pt idx="39">
                  <c:v>0.10382875521288543</c:v>
                </c:pt>
                <c:pt idx="40">
                  <c:v>9.7705418279598763E-2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709-4794-8CA9-1EDA2A6C1933}"/>
            </c:ext>
          </c:extLst>
        </c:ser>
        <c:ser>
          <c:idx val="7"/>
          <c:order val="7"/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bernoulli!$I$8:$I$48</c:f>
              <c:numCache>
                <c:formatCode>0.000</c:formatCode>
                <c:ptCount val="41"/>
                <c:pt idx="0">
                  <c:v>0.88396134479460442</c:v>
                </c:pt>
                <c:pt idx="1">
                  <c:v>0.97494094852347546</c:v>
                </c:pt>
                <c:pt idx="2">
                  <c:v>1.0706208543013229</c:v>
                </c:pt>
                <c:pt idx="3">
                  <c:v>1.1670951980290021</c:v>
                </c:pt>
                <c:pt idx="4">
                  <c:v>1.2588229717403236</c:v>
                </c:pt>
                <c:pt idx="5">
                  <c:v>1.3390649251365996</c:v>
                </c:pt>
                <c:pt idx="6">
                  <c:v>1.4008556554201361</c:v>
                </c:pt>
                <c:pt idx="7">
                  <c:v>1.4382790256040725</c:v>
                </c:pt>
                <c:pt idx="8">
                  <c:v>1.4476128889484037</c:v>
                </c:pt>
                <c:pt idx="9">
                  <c:v>1.4279664282618771</c:v>
                </c:pt>
                <c:pt idx="10">
                  <c:v>1.38128858817706</c:v>
                </c:pt>
                <c:pt idx="11">
                  <c:v>1.3118612000539653</c:v>
                </c:pt>
                <c:pt idx="12">
                  <c:v>1.22548216575012</c:v>
                </c:pt>
                <c:pt idx="13">
                  <c:v>1.1285366266172756</c:v>
                </c:pt>
                <c:pt idx="14">
                  <c:v>1.0271293616823072</c:v>
                </c:pt>
                <c:pt idx="15">
                  <c:v>0.92642432562697852</c:v>
                </c:pt>
                <c:pt idx="16">
                  <c:v>0.83028099353430407</c:v>
                </c:pt>
                <c:pt idx="17">
                  <c:v>0.7411917666286264</c:v>
                </c:pt>
                <c:pt idx="18">
                  <c:v>0.66044640691619394</c:v>
                </c:pt>
                <c:pt idx="19">
                  <c:v>0.58841364296784182</c:v>
                </c:pt>
                <c:pt idx="20">
                  <c:v>0.52484140844518867</c:v>
                </c:pt>
                <c:pt idx="21">
                  <c:v>0.4691142405276934</c:v>
                </c:pt>
                <c:pt idx="22">
                  <c:v>0.42044424222708499</c:v>
                </c:pt>
                <c:pt idx="23">
                  <c:v>0.37799734002482344</c:v>
                </c:pt>
                <c:pt idx="24">
                  <c:v>0.34096807185589428</c:v>
                </c:pt>
                <c:pt idx="25">
                  <c:v>0.30861829004356256</c:v>
                </c:pt>
                <c:pt idx="26">
                  <c:v>0.28029285754544286</c:v>
                </c:pt>
                <c:pt idx="27">
                  <c:v>0.25542188156657675</c:v>
                </c:pt>
                <c:pt idx="28">
                  <c:v>0.23351580581244011</c:v>
                </c:pt>
                <c:pt idx="29">
                  <c:v>0.21415725328998569</c:v>
                </c:pt>
                <c:pt idx="30">
                  <c:v>0.19699186305046615</c:v>
                </c:pt>
                <c:pt idx="31">
                  <c:v>0.18171932129605714</c:v>
                </c:pt>
                <c:pt idx="32">
                  <c:v>0.16808516238068322</c:v>
                </c:pt>
                <c:pt idx="33">
                  <c:v>0.1558735592886672</c:v>
                </c:pt>
                <c:pt idx="34">
                  <c:v>0.14490113184168246</c:v>
                </c:pt>
                <c:pt idx="35">
                  <c:v>0.13501170630969758</c:v>
                </c:pt>
                <c:pt idx="36">
                  <c:v>0.12607192021298239</c:v>
                </c:pt>
                <c:pt idx="37">
                  <c:v>0.11796755572382364</c:v>
                </c:pt>
                <c:pt idx="38">
                  <c:v>0.11060048959500604</c:v>
                </c:pt>
                <c:pt idx="39">
                  <c:v>0.10388615873389216</c:v>
                </c:pt>
                <c:pt idx="40">
                  <c:v>9.7751453949993766E-2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709-4794-8CA9-1EDA2A6C1933}"/>
            </c:ext>
          </c:extLst>
        </c:ser>
        <c:ser>
          <c:idx val="8"/>
          <c:order val="8"/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bernoulli!$J$8:$J$48</c:f>
              <c:numCache>
                <c:formatCode>0.000</c:formatCode>
                <c:ptCount val="41"/>
                <c:pt idx="0">
                  <c:v>0.99437321331940998</c:v>
                </c:pt>
                <c:pt idx="1">
                  <c:v>1.0962297502011051</c:v>
                </c:pt>
                <c:pt idx="2">
                  <c:v>1.2024569089232158</c:v>
                </c:pt>
                <c:pt idx="3">
                  <c:v>1.3080299141625538</c:v>
                </c:pt>
                <c:pt idx="4">
                  <c:v>1.4061183392394008</c:v>
                </c:pt>
                <c:pt idx="5">
                  <c:v>1.4888269334357622</c:v>
                </c:pt>
                <c:pt idx="6">
                  <c:v>1.5485076828276547</c:v>
                </c:pt>
                <c:pt idx="7">
                  <c:v>1.5792334504410017</c:v>
                </c:pt>
                <c:pt idx="8">
                  <c:v>1.5779035689325343</c:v>
                </c:pt>
                <c:pt idx="9">
                  <c:v>1.5446661969100894</c:v>
                </c:pt>
                <c:pt idx="10">
                  <c:v>1.4826753816067737</c:v>
                </c:pt>
                <c:pt idx="11">
                  <c:v>1.3973906097198641</c:v>
                </c:pt>
                <c:pt idx="12">
                  <c:v>1.2956354665321383</c:v>
                </c:pt>
                <c:pt idx="13">
                  <c:v>1.1845888133784876</c:v>
                </c:pt>
                <c:pt idx="14">
                  <c:v>1.0708707958575649</c:v>
                </c:pt>
                <c:pt idx="15">
                  <c:v>0.95987683596775319</c:v>
                </c:pt>
                <c:pt idx="16">
                  <c:v>0.85545337466546023</c:v>
                </c:pt>
                <c:pt idx="17">
                  <c:v>0.75990721866177335</c:v>
                </c:pt>
                <c:pt idx="18">
                  <c:v>0.67425070221111472</c:v>
                </c:pt>
                <c:pt idx="19">
                  <c:v>0.59855123821224343</c:v>
                </c:pt>
                <c:pt idx="20">
                  <c:v>0.53227624111205907</c:v>
                </c:pt>
                <c:pt idx="21">
                  <c:v>0.47457247159878735</c:v>
                </c:pt>
                <c:pt idx="22">
                  <c:v>0.42446255330572757</c:v>
                </c:pt>
                <c:pt idx="23">
                  <c:v>0.38096755149138822</c:v>
                </c:pt>
                <c:pt idx="24">
                  <c:v>0.34317426297969883</c:v>
                </c:pt>
                <c:pt idx="25">
                  <c:v>0.31026581096897043</c:v>
                </c:pt>
                <c:pt idx="26">
                  <c:v>0.28153013528115767</c:v>
                </c:pt>
                <c:pt idx="27">
                  <c:v>0.25635641241394319</c:v>
                </c:pt>
                <c:pt idx="28">
                  <c:v>0.234225709986706</c:v>
                </c:pt>
                <c:pt idx="29">
                  <c:v>0.21469955308745861</c:v>
                </c:pt>
                <c:pt idx="30">
                  <c:v>0.19740839045494707</c:v>
                </c:pt>
                <c:pt idx="31">
                  <c:v>0.18204093061881077</c:v>
                </c:pt>
                <c:pt idx="32">
                  <c:v>0.16833473851010378</c:v>
                </c:pt>
                <c:pt idx="33">
                  <c:v>0.15606817219551838</c:v>
                </c:pt>
                <c:pt idx="34">
                  <c:v>0.14505358576224281</c:v>
                </c:pt>
                <c:pt idx="35">
                  <c:v>0.13513165886389261</c:v>
                </c:pt>
                <c:pt idx="36">
                  <c:v>0.12616669496286115</c:v>
                </c:pt>
                <c:pt idx="37">
                  <c:v>0.11804273530073157</c:v>
                </c:pt>
                <c:pt idx="38">
                  <c:v>0.11066035101881697</c:v>
                </c:pt>
                <c:pt idx="39">
                  <c:v>0.10393399466542638</c:v>
                </c:pt>
                <c:pt idx="40">
                  <c:v>9.7789811058055551E-2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709-4794-8CA9-1EDA2A6C1933}"/>
            </c:ext>
          </c:extLst>
        </c:ser>
        <c:ser>
          <c:idx val="9"/>
          <c:order val="9"/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bernoulli!$K$8:$K$48</c:f>
              <c:numCache>
                <c:formatCode>0.000</c:formatCode>
                <c:ptCount val="41"/>
                <c:pt idx="0">
                  <c:v>1.1047438112309298</c:v>
                </c:pt>
                <c:pt idx="1">
                  <c:v>1.2173056764100665</c:v>
                </c:pt>
                <c:pt idx="2">
                  <c:v>1.3336677548580385</c:v>
                </c:pt>
                <c:pt idx="3">
                  <c:v>1.4475942369036432</c:v>
                </c:pt>
                <c:pt idx="4">
                  <c:v>1.5509575087510017</c:v>
                </c:pt>
                <c:pt idx="5">
                  <c:v>1.6348305631867721</c:v>
                </c:pt>
                <c:pt idx="6">
                  <c:v>1.6911149327575659</c:v>
                </c:pt>
                <c:pt idx="7">
                  <c:v>1.7141172029042038</c:v>
                </c:pt>
                <c:pt idx="8">
                  <c:v>1.7015156119214687</c:v>
                </c:pt>
                <c:pt idx="9">
                  <c:v>1.6545284921844254</c:v>
                </c:pt>
                <c:pt idx="10">
                  <c:v>1.5774485156770495</c:v>
                </c:pt>
                <c:pt idx="11">
                  <c:v>1.4768044276785517</c:v>
                </c:pt>
                <c:pt idx="12">
                  <c:v>1.3603381228625895</c:v>
                </c:pt>
                <c:pt idx="13">
                  <c:v>1.235933817253039</c:v>
                </c:pt>
                <c:pt idx="14">
                  <c:v>1.1106595749939365</c:v>
                </c:pt>
                <c:pt idx="15">
                  <c:v>0.99009305024710803</c:v>
                </c:pt>
                <c:pt idx="16">
                  <c:v>0.87803456489864651</c:v>
                </c:pt>
                <c:pt idx="17">
                  <c:v>0.77658709678189797</c:v>
                </c:pt>
                <c:pt idx="18">
                  <c:v>0.68648024206015434</c:v>
                </c:pt>
                <c:pt idx="19">
                  <c:v>0.60748457126124611</c:v>
                </c:pt>
                <c:pt idx="20">
                  <c:v>0.53879745932298773</c:v>
                </c:pt>
                <c:pt idx="21">
                  <c:v>0.47934093205300987</c:v>
                </c:pt>
                <c:pt idx="22">
                  <c:v>0.42796125226828347</c:v>
                </c:pt>
                <c:pt idx="23">
                  <c:v>0.3835463979390713</c:v>
                </c:pt>
                <c:pt idx="24">
                  <c:v>0.34508527097892355</c:v>
                </c:pt>
                <c:pt idx="25">
                  <c:v>0.31169012747015312</c:v>
                </c:pt>
                <c:pt idx="26">
                  <c:v>0.2825980718241754</c:v>
                </c:pt>
                <c:pt idx="27">
                  <c:v>0.25716196920977424</c:v>
                </c:pt>
                <c:pt idx="28">
                  <c:v>0.23483697127192554</c:v>
                </c:pt>
                <c:pt idx="29">
                  <c:v>0.21516607688541647</c:v>
                </c:pt>
                <c:pt idx="30">
                  <c:v>0.19776644810142968</c:v>
                </c:pt>
                <c:pt idx="31">
                  <c:v>0.18231722285866467</c:v>
                </c:pt>
                <c:pt idx="32">
                  <c:v>0.16854903719909367</c:v>
                </c:pt>
                <c:pt idx="33">
                  <c:v>0.15623520513203548</c:v>
                </c:pt>
                <c:pt idx="34">
                  <c:v>0.14518438765816466</c:v>
                </c:pt>
                <c:pt idx="35">
                  <c:v>0.13523454466467899</c:v>
                </c:pt>
                <c:pt idx="36">
                  <c:v>0.12624796495058516</c:v>
                </c:pt>
                <c:pt idx="37">
                  <c:v>0.11810718880107485</c:v>
                </c:pt>
                <c:pt idx="38">
                  <c:v>0.11071166282036125</c:v>
                </c:pt>
                <c:pt idx="39">
                  <c:v>0.10397499242378218</c:v>
                </c:pt>
                <c:pt idx="40">
                  <c:v>9.782268088698369E-2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709-4794-8CA9-1EDA2A6C1933}"/>
            </c:ext>
          </c:extLst>
        </c:ser>
        <c:ser>
          <c:idx val="10"/>
          <c:order val="10"/>
          <c:spPr>
            <a:ln>
              <a:prstDash val="dash"/>
            </a:ln>
          </c:spPr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bernoulli!$L$8:$L$48</c:f>
              <c:numCache>
                <c:formatCode>0.000</c:formatCode>
                <c:ptCount val="41"/>
                <c:pt idx="0">
                  <c:v>0.1</c:v>
                </c:pt>
                <c:pt idx="1">
                  <c:v>0.11051312038909622</c:v>
                </c:pt>
                <c:pt idx="2">
                  <c:v>0.12210241767590842</c:v>
                </c:pt>
                <c:pt idx="3">
                  <c:v>0.13483365863634231</c:v>
                </c:pt>
                <c:pt idx="4">
                  <c:v>0.14875284790564017</c:v>
                </c:pt>
                <c:pt idx="5">
                  <c:v>0.16387410772461369</c:v>
                </c:pt>
                <c:pt idx="6">
                  <c:v>0.18016417352657343</c:v>
                </c:pt>
                <c:pt idx="7">
                  <c:v>0.19752374630667188</c:v>
                </c:pt>
                <c:pt idx="8">
                  <c:v>0.21576687468142444</c:v>
                </c:pt>
                <c:pt idx="9">
                  <c:v>0.23460095308956069</c:v>
                </c:pt>
                <c:pt idx="10">
                  <c:v>0.25361171426202822</c:v>
                </c:pt>
                <c:pt idx="11">
                  <c:v>0.27225933296977634</c:v>
                </c:pt>
                <c:pt idx="12">
                  <c:v>0.28989257403448621</c:v>
                </c:pt>
                <c:pt idx="13">
                  <c:v>0.30578661312735961</c:v>
                </c:pt>
                <c:pt idx="14">
                  <c:v>0.31920574343022623</c:v>
                </c:pt>
                <c:pt idx="15">
                  <c:v>0.32948481004144925</c:v>
                </c:pt>
                <c:pt idx="16">
                  <c:v>0.33611500498586655</c:v>
                </c:pt>
                <c:pt idx="17">
                  <c:v>0.33881442550103613</c:v>
                </c:pt>
                <c:pt idx="18">
                  <c:v>0.33756515068227833</c:v>
                </c:pt>
                <c:pt idx="19">
                  <c:v>0.33260725681595343</c:v>
                </c:pt>
                <c:pt idx="20">
                  <c:v>0.32439282214196963</c:v>
                </c:pt>
                <c:pt idx="21">
                  <c:v>0.31351388174932221</c:v>
                </c:pt>
                <c:pt idx="22">
                  <c:v>0.30062301713224138</c:v>
                </c:pt>
                <c:pt idx="23">
                  <c:v>0.28636304120192968</c:v>
                </c:pt>
                <c:pt idx="24">
                  <c:v>0.2713156696141984</c:v>
                </c:pt>
                <c:pt idx="25">
                  <c:v>0.25597182334308022</c:v>
                </c:pt>
                <c:pt idx="26">
                  <c:v>0.24072089404172473</c:v>
                </c:pt>
                <c:pt idx="27">
                  <c:v>0.22585374456063717</c:v>
                </c:pt>
                <c:pt idx="28">
                  <c:v>0.21157391843424647</c:v>
                </c:pt>
                <c:pt idx="29">
                  <c:v>0.19801251823866464</c:v>
                </c:pt>
                <c:pt idx="30">
                  <c:v>0.1852436210764126</c:v>
                </c:pt>
                <c:pt idx="31">
                  <c:v>0.17329840319412548</c:v>
                </c:pt>
                <c:pt idx="32">
                  <c:v>0.16217712720577096</c:v>
                </c:pt>
                <c:pt idx="33">
                  <c:v>0.15185878172622344</c:v>
                </c:pt>
                <c:pt idx="34">
                  <c:v>0.14230851993668456</c:v>
                </c:pt>
                <c:pt idx="35">
                  <c:v>0.13348320707905426</c:v>
                </c:pt>
                <c:pt idx="36">
                  <c:v>0.12533543240430237</c:v>
                </c:pt>
                <c:pt idx="37">
                  <c:v>0.11781632329305283</c:v>
                </c:pt>
                <c:pt idx="38">
                  <c:v>0.11087745320396496</c:v>
                </c:pt>
                <c:pt idx="39">
                  <c:v>0.10447208109326343</c:v>
                </c:pt>
                <c:pt idx="40">
                  <c:v>9.8555908456290642E-2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709-4794-8CA9-1EDA2A6C1933}"/>
            </c:ext>
          </c:extLst>
        </c:ser>
        <c:ser>
          <c:idx val="11"/>
          <c:order val="11"/>
          <c:spPr>
            <a:ln>
              <a:prstDash val="dash"/>
            </a:ln>
          </c:spPr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bernoulli!$M$8:$M$48</c:f>
              <c:numCache>
                <c:formatCode>0.000</c:formatCode>
                <c:ptCount val="41"/>
                <c:pt idx="0">
                  <c:v>0.2</c:v>
                </c:pt>
                <c:pt idx="1">
                  <c:v>0.2210182985120846</c:v>
                </c:pt>
                <c:pt idx="2">
                  <c:v>0.244129165994522</c:v>
                </c:pt>
                <c:pt idx="3">
                  <c:v>0.26936355889370245</c:v>
                </c:pt>
                <c:pt idx="4">
                  <c:v>0.29665138685430598</c:v>
                </c:pt>
                <c:pt idx="5">
                  <c:v>0.32577619657478107</c:v>
                </c:pt>
                <c:pt idx="6">
                  <c:v>0.3563239599995342</c:v>
                </c:pt>
                <c:pt idx="7">
                  <c:v>0.3876335724596916</c:v>
                </c:pt>
                <c:pt idx="8">
                  <c:v>0.41876276758588493</c:v>
                </c:pt>
                <c:pt idx="9">
                  <c:v>0.4484890222530365</c:v>
                </c:pt>
                <c:pt idx="10">
                  <c:v>0.47536688641867159</c:v>
                </c:pt>
                <c:pt idx="11">
                  <c:v>0.49785592097195752</c:v>
                </c:pt>
                <c:pt idx="12">
                  <c:v>0.51451375496622809</c:v>
                </c:pt>
                <c:pt idx="13">
                  <c:v>0.52422018366952106</c:v>
                </c:pt>
                <c:pt idx="14">
                  <c:v>0.52637372055166709</c:v>
                </c:pt>
                <c:pt idx="15">
                  <c:v>0.52099872860055274</c:v>
                </c:pt>
                <c:pt idx="16">
                  <c:v>0.50872733081032417</c:v>
                </c:pt>
                <c:pt idx="17">
                  <c:v>0.4906649587900288</c:v>
                </c:pt>
                <c:pt idx="18">
                  <c:v>0.46818744396370654</c:v>
                </c:pt>
                <c:pt idx="19">
                  <c:v>0.44273139709855414</c:v>
                </c:pt>
                <c:pt idx="20">
                  <c:v>0.41562658715921186</c:v>
                </c:pt>
                <c:pt idx="21">
                  <c:v>0.38799251853951033</c:v>
                </c:pt>
                <c:pt idx="22">
                  <c:v>0.36069707919628946</c:v>
                </c:pt>
                <c:pt idx="23">
                  <c:v>0.33436132374936345</c:v>
                </c:pt>
                <c:pt idx="24">
                  <c:v>0.30939121197676073</c:v>
                </c:pt>
                <c:pt idx="25">
                  <c:v>0.28602032780239944</c:v>
                </c:pt>
                <c:pt idx="26">
                  <c:v>0.26435299744500657</c:v>
                </c:pt>
                <c:pt idx="27">
                  <c:v>0.24440217959310981</c:v>
                </c:pt>
                <c:pt idx="28">
                  <c:v>0.22612001942767951</c:v>
                </c:pt>
                <c:pt idx="29">
                  <c:v>0.20942102862737305</c:v>
                </c:pt>
                <c:pt idx="30">
                  <c:v>0.19419884528762277</c:v>
                </c:pt>
                <c:pt idx="31">
                  <c:v>0.18033785046678499</c:v>
                </c:pt>
                <c:pt idx="32">
                  <c:v>0.16772088715061664</c:v>
                </c:pt>
                <c:pt idx="33">
                  <c:v>0.15623414462168292</c:v>
                </c:pt>
                <c:pt idx="34">
                  <c:v>0.14577004887868697</c:v>
                </c:pt>
                <c:pt idx="35">
                  <c:v>0.13622879183713152</c:v>
                </c:pt>
                <c:pt idx="36">
                  <c:v>0.12751895902965424</c:v>
                </c:pt>
                <c:pt idx="37">
                  <c:v>0.11955758081519377</c:v>
                </c:pt>
                <c:pt idx="38">
                  <c:v>0.11226983163242775</c:v>
                </c:pt>
                <c:pt idx="39">
                  <c:v>0.1055885291213071</c:v>
                </c:pt>
                <c:pt idx="40">
                  <c:v>9.9453533498271018E-2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709-4794-8CA9-1EDA2A6C1933}"/>
            </c:ext>
          </c:extLst>
        </c:ser>
        <c:ser>
          <c:idx val="12"/>
          <c:order val="12"/>
          <c:spPr>
            <a:ln>
              <a:prstDash val="dash"/>
            </a:ln>
          </c:spPr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bernoulli!$N$8:$N$48</c:f>
              <c:numCache>
                <c:formatCode>0.000</c:formatCode>
                <c:ptCount val="41"/>
                <c:pt idx="0">
                  <c:v>0.3</c:v>
                </c:pt>
                <c:pt idx="1">
                  <c:v>0.33151553522511679</c:v>
                </c:pt>
                <c:pt idx="2">
                  <c:v>0.36608031527481655</c:v>
                </c:pt>
                <c:pt idx="3">
                  <c:v>0.40359072609472935</c:v>
                </c:pt>
                <c:pt idx="4">
                  <c:v>0.44370295540125587</c:v>
                </c:pt>
                <c:pt idx="5">
                  <c:v>0.48574164980608991</c:v>
                </c:pt>
                <c:pt idx="6">
                  <c:v>0.52861139627015041</c:v>
                </c:pt>
                <c:pt idx="7">
                  <c:v>0.57073920379148435</c:v>
                </c:pt>
                <c:pt idx="8">
                  <c:v>0.61008893623406424</c:v>
                </c:pt>
                <c:pt idx="9">
                  <c:v>0.64429133920312787</c:v>
                </c:pt>
                <c:pt idx="10">
                  <c:v>0.67091313461679192</c:v>
                </c:pt>
                <c:pt idx="11">
                  <c:v>0.68783922392394692</c:v>
                </c:pt>
                <c:pt idx="12">
                  <c:v>0.69367740942078171</c:v>
                </c:pt>
                <c:pt idx="13">
                  <c:v>0.68805332541029607</c:v>
                </c:pt>
                <c:pt idx="14">
                  <c:v>0.67168371777806657</c:v>
                </c:pt>
                <c:pt idx="15">
                  <c:v>0.64620068110592987</c:v>
                </c:pt>
                <c:pt idx="16">
                  <c:v>0.61379993228140162</c:v>
                </c:pt>
                <c:pt idx="17">
                  <c:v>0.57684164283378514</c:v>
                </c:pt>
                <c:pt idx="18">
                  <c:v>0.53751924145509156</c:v>
                </c:pt>
                <c:pt idx="19">
                  <c:v>0.49765484493125411</c:v>
                </c:pt>
                <c:pt idx="20">
                  <c:v>0.45862154855218401</c:v>
                </c:pt>
                <c:pt idx="21">
                  <c:v>0.42135862883796599</c:v>
                </c:pt>
                <c:pt idx="22">
                  <c:v>0.38643795315793694</c:v>
                </c:pt>
                <c:pt idx="23">
                  <c:v>0.35414797214661897</c:v>
                </c:pt>
                <c:pt idx="24">
                  <c:v>0.32457444619424025</c:v>
                </c:pt>
                <c:pt idx="25">
                  <c:v>0.29766806851510103</c:v>
                </c:pt>
                <c:pt idx="26">
                  <c:v>0.27329636737165813</c:v>
                </c:pt>
                <c:pt idx="27">
                  <c:v>0.25128107171670422</c:v>
                </c:pt>
                <c:pt idx="28">
                  <c:v>0.23142362110307135</c:v>
                </c:pt>
                <c:pt idx="29">
                  <c:v>0.21352172014622445</c:v>
                </c:pt>
                <c:pt idx="30">
                  <c:v>0.19737948114080758</c:v>
                </c:pt>
                <c:pt idx="31">
                  <c:v>0.18281316396215927</c:v>
                </c:pt>
                <c:pt idx="32">
                  <c:v>0.16965400204631081</c:v>
                </c:pt>
                <c:pt idx="33">
                  <c:v>0.15774917031139316</c:v>
                </c:pt>
                <c:pt idx="34">
                  <c:v>0.14696161936942342</c:v>
                </c:pt>
                <c:pt idx="35">
                  <c:v>0.13716925927062962</c:v>
                </c:pt>
                <c:pt idx="36">
                  <c:v>0.12826380676014634</c:v>
                </c:pt>
                <c:pt idx="37">
                  <c:v>0.12014949429792145</c:v>
                </c:pt>
                <c:pt idx="38">
                  <c:v>0.11274176165480501</c:v>
                </c:pt>
                <c:pt idx="39">
                  <c:v>0.10596600008643051</c:v>
                </c:pt>
                <c:pt idx="40">
                  <c:v>9.9756386406630704E-2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709-4794-8CA9-1EDA2A6C1933}"/>
            </c:ext>
          </c:extLst>
        </c:ser>
        <c:ser>
          <c:idx val="13"/>
          <c:order val="13"/>
          <c:spPr>
            <a:ln>
              <a:prstDash val="dash"/>
            </a:ln>
          </c:spPr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bernoulli!$O$8:$O$48</c:f>
              <c:numCache>
                <c:formatCode>0.000</c:formatCode>
                <c:ptCount val="41"/>
                <c:pt idx="0">
                  <c:v>0.4</c:v>
                </c:pt>
                <c:pt idx="1">
                  <c:v>0.44200483138422142</c:v>
                </c:pt>
                <c:pt idx="2">
                  <c:v>0.48795593574866569</c:v>
                </c:pt>
                <c:pt idx="3">
                  <c:v>0.53751618095268461</c:v>
                </c:pt>
                <c:pt idx="4">
                  <c:v>0.58991480829033682</c:v>
                </c:pt>
                <c:pt idx="5">
                  <c:v>0.64380500921404338</c:v>
                </c:pt>
                <c:pt idx="6">
                  <c:v>0.69715277742077908</c:v>
                </c:pt>
                <c:pt idx="7">
                  <c:v>0.74722072080683555</c:v>
                </c:pt>
                <c:pt idx="8">
                  <c:v>0.79072355884638112</c:v>
                </c:pt>
                <c:pt idx="9">
                  <c:v>0.82420877223602984</c:v>
                </c:pt>
                <c:pt idx="10">
                  <c:v>0.84463759650303638</c:v>
                </c:pt>
                <c:pt idx="11">
                  <c:v>0.85002532176838974</c:v>
                </c:pt>
                <c:pt idx="12">
                  <c:v>0.83991469070215541</c:v>
                </c:pt>
                <c:pt idx="13">
                  <c:v>0.81548382193480629</c:v>
                </c:pt>
                <c:pt idx="14">
                  <c:v>0.77924194102081956</c:v>
                </c:pt>
                <c:pt idx="15">
                  <c:v>0.73444891811230395</c:v>
                </c:pt>
                <c:pt idx="16">
                  <c:v>0.68448693774159797</c:v>
                </c:pt>
                <c:pt idx="17">
                  <c:v>0.63237436967362248</c:v>
                </c:pt>
                <c:pt idx="18">
                  <c:v>0.58050115966350035</c:v>
                </c:pt>
                <c:pt idx="19">
                  <c:v>0.53056468843706617</c:v>
                </c:pt>
                <c:pt idx="20">
                  <c:v>0.48363672181730682</c:v>
                </c:pt>
                <c:pt idx="21">
                  <c:v>0.44029040929495378</c:v>
                </c:pt>
                <c:pt idx="22">
                  <c:v>0.40073710313517408</c:v>
                </c:pt>
                <c:pt idx="23">
                  <c:v>0.36494626568430022</c:v>
                </c:pt>
                <c:pt idx="24">
                  <c:v>0.33273895324026687</c:v>
                </c:pt>
                <c:pt idx="25">
                  <c:v>0.30385508549618151</c:v>
                </c:pt>
                <c:pt idx="26">
                  <c:v>0.27799888039515053</c:v>
                </c:pt>
                <c:pt idx="27">
                  <c:v>0.25486779933991105</c:v>
                </c:pt>
                <c:pt idx="28">
                  <c:v>0.23416982526658034</c:v>
                </c:pt>
                <c:pt idx="29">
                  <c:v>0.21563288334148609</c:v>
                </c:pt>
                <c:pt idx="30">
                  <c:v>0.19900919157731053</c:v>
                </c:pt>
                <c:pt idx="31">
                  <c:v>0.18407647887681911</c:v>
                </c:pt>
                <c:pt idx="32">
                  <c:v>0.17063736685325295</c:v>
                </c:pt>
                <c:pt idx="33">
                  <c:v>0.15851775541264262</c:v>
                </c:pt>
                <c:pt idx="34">
                  <c:v>0.14756473980044471</c:v>
                </c:pt>
                <c:pt idx="35">
                  <c:v>0.13764437930360274</c:v>
                </c:pt>
                <c:pt idx="36">
                  <c:v>0.12863950321638887</c:v>
                </c:pt>
                <c:pt idx="37">
                  <c:v>0.12044765435640692</c:v>
                </c:pt>
                <c:pt idx="38">
                  <c:v>0.11297921762997225</c:v>
                </c:pt>
                <c:pt idx="39">
                  <c:v>0.10615574945377741</c:v>
                </c:pt>
                <c:pt idx="40">
                  <c:v>9.990850559448082E-2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709-4794-8CA9-1EDA2A6C1933}"/>
            </c:ext>
          </c:extLst>
        </c:ser>
        <c:ser>
          <c:idx val="14"/>
          <c:order val="14"/>
          <c:spPr>
            <a:ln>
              <a:prstDash val="dash"/>
            </a:ln>
          </c:spPr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bernoulli!$P$8:$P$48</c:f>
              <c:numCache>
                <c:formatCode>0.000</c:formatCode>
                <c:ptCount val="41"/>
                <c:pt idx="0">
                  <c:v>0.5</c:v>
                </c:pt>
                <c:pt idx="1">
                  <c:v>0.5524861878453039</c:v>
                </c:pt>
                <c:pt idx="2">
                  <c:v>0.6097560975609756</c:v>
                </c:pt>
                <c:pt idx="3">
                  <c:v>0.67114093959731547</c:v>
                </c:pt>
                <c:pt idx="4">
                  <c:v>0.73529411764705888</c:v>
                </c:pt>
                <c:pt idx="5">
                  <c:v>0.8</c:v>
                </c:pt>
                <c:pt idx="6">
                  <c:v>0.86206896551724133</c:v>
                </c:pt>
                <c:pt idx="7">
                  <c:v>0.9174311926605504</c:v>
                </c:pt>
                <c:pt idx="8">
                  <c:v>0.96153846153846145</c:v>
                </c:pt>
                <c:pt idx="9">
                  <c:v>0.99009900990099009</c:v>
                </c:pt>
                <c:pt idx="10">
                  <c:v>1</c:v>
                </c:pt>
                <c:pt idx="11">
                  <c:v>0.99009900990099009</c:v>
                </c:pt>
                <c:pt idx="12">
                  <c:v>0.96153846153846145</c:v>
                </c:pt>
                <c:pt idx="13">
                  <c:v>0.9174311926605504</c:v>
                </c:pt>
                <c:pt idx="14">
                  <c:v>0.86206896551724133</c:v>
                </c:pt>
                <c:pt idx="15">
                  <c:v>0.79999999999999971</c:v>
                </c:pt>
                <c:pt idx="16">
                  <c:v>0.73529411764705865</c:v>
                </c:pt>
                <c:pt idx="17">
                  <c:v>0.67114093959731513</c:v>
                </c:pt>
                <c:pt idx="18">
                  <c:v>0.60975609756097537</c:v>
                </c:pt>
                <c:pt idx="19">
                  <c:v>0.55248618784530357</c:v>
                </c:pt>
                <c:pt idx="20">
                  <c:v>0.49999999999999978</c:v>
                </c:pt>
                <c:pt idx="21">
                  <c:v>0.45248868778280527</c:v>
                </c:pt>
                <c:pt idx="22">
                  <c:v>0.40983606557377028</c:v>
                </c:pt>
                <c:pt idx="23">
                  <c:v>0.37174721189591048</c:v>
                </c:pt>
                <c:pt idx="24">
                  <c:v>0.33783783783783755</c:v>
                </c:pt>
                <c:pt idx="25">
                  <c:v>0.30769230769230743</c:v>
                </c:pt>
                <c:pt idx="26">
                  <c:v>0.28089887640449412</c:v>
                </c:pt>
                <c:pt idx="27">
                  <c:v>0.25706940874035966</c:v>
                </c:pt>
                <c:pt idx="28">
                  <c:v>0.23584905660377337</c:v>
                </c:pt>
                <c:pt idx="29">
                  <c:v>0.21691973969631215</c:v>
                </c:pt>
                <c:pt idx="30">
                  <c:v>0.19999999999999982</c:v>
                </c:pt>
                <c:pt idx="31">
                  <c:v>0.18484288354898318</c:v>
                </c:pt>
                <c:pt idx="32">
                  <c:v>0.17123287671232859</c:v>
                </c:pt>
                <c:pt idx="33">
                  <c:v>0.1589825119236882</c:v>
                </c:pt>
                <c:pt idx="34">
                  <c:v>0.14792899408284008</c:v>
                </c:pt>
                <c:pt idx="35">
                  <c:v>0.13793103448275845</c:v>
                </c:pt>
                <c:pt idx="36">
                  <c:v>0.12886597938144315</c:v>
                </c:pt>
                <c:pt idx="37">
                  <c:v>0.12062726176115787</c:v>
                </c:pt>
                <c:pt idx="38">
                  <c:v>0.11312217194570122</c:v>
                </c:pt>
                <c:pt idx="39">
                  <c:v>0.10626992561105193</c:v>
                </c:pt>
                <c:pt idx="40">
                  <c:v>9.9999999999999895E-2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709-4794-8CA9-1EDA2A6C1933}"/>
            </c:ext>
          </c:extLst>
        </c:ser>
        <c:ser>
          <c:idx val="15"/>
          <c:order val="15"/>
          <c:spPr>
            <a:ln>
              <a:prstDash val="dash"/>
            </a:ln>
          </c:spPr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bernoulli!$Q$8:$Q$48</c:f>
              <c:numCache>
                <c:formatCode>0.000</c:formatCode>
                <c:ptCount val="41"/>
                <c:pt idx="0">
                  <c:v>0.6</c:v>
                </c:pt>
                <c:pt idx="1">
                  <c:v>0.66295960546414667</c:v>
                </c:pt>
                <c:pt idx="2">
                  <c:v>0.73148087076981938</c:v>
                </c:pt>
                <c:pt idx="3">
                  <c:v>0.80446601360055414</c:v>
                </c:pt>
                <c:pt idx="4">
                  <c:v>0.87984797415134686</c:v>
                </c:pt>
                <c:pt idx="5">
                  <c:v>0.95435955476052103</c:v>
                </c:pt>
                <c:pt idx="6">
                  <c:v>1.0234756786501193</c:v>
                </c:pt>
                <c:pt idx="7">
                  <c:v>1.0816990348039779</c:v>
                </c:pt>
                <c:pt idx="8">
                  <c:v>1.123313189716143</c:v>
                </c:pt>
                <c:pt idx="9">
                  <c:v>1.1435409410197506</c:v>
                </c:pt>
                <c:pt idx="10">
                  <c:v>1.1397654221944793</c:v>
                </c:pt>
                <c:pt idx="11">
                  <c:v>1.1122938847555539</c:v>
                </c:pt>
                <c:pt idx="12">
                  <c:v>1.06428048809816</c:v>
                </c:pt>
                <c:pt idx="13">
                  <c:v>1.0008446438324612</c:v>
                </c:pt>
                <c:pt idx="14">
                  <c:v>0.92781505013277932</c:v>
                </c:pt>
                <c:pt idx="15">
                  <c:v>0.85061262145309413</c:v>
                </c:pt>
                <c:pt idx="16">
                  <c:v>0.7735739940721531</c:v>
                </c:pt>
                <c:pt idx="17">
                  <c:v>0.69973840672379117</c:v>
                </c:pt>
                <c:pt idx="18">
                  <c:v>0.63095448682743827</c:v>
                </c:pt>
                <c:pt idx="19">
                  <c:v>0.56813540100550453</c:v>
                </c:pt>
                <c:pt idx="20">
                  <c:v>0.51153819440434267</c:v>
                </c:pt>
                <c:pt idx="21">
                  <c:v>0.46100344422198275</c:v>
                </c:pt>
                <c:pt idx="22">
                  <c:v>0.41613512099893057</c:v>
                </c:pt>
                <c:pt idx="23">
                  <c:v>0.37642376849806614</c:v>
                </c:pt>
                <c:pt idx="24">
                  <c:v>0.34132480719773411</c:v>
                </c:pt>
                <c:pt idx="25">
                  <c:v>0.31030475542792696</c:v>
                </c:pt>
                <c:pt idx="26">
                  <c:v>0.28286605562798339</c:v>
                </c:pt>
                <c:pt idx="27">
                  <c:v>0.25855840188275048</c:v>
                </c:pt>
                <c:pt idx="28">
                  <c:v>0.23698198817152169</c:v>
                </c:pt>
                <c:pt idx="29">
                  <c:v>0.2177862110350709</c:v>
                </c:pt>
                <c:pt idx="30">
                  <c:v>0.20066603825103399</c:v>
                </c:pt>
                <c:pt idx="31">
                  <c:v>0.18535737534918306</c:v>
                </c:pt>
                <c:pt idx="32">
                  <c:v>0.1716321978686515</c:v>
                </c:pt>
                <c:pt idx="33">
                  <c:v>0.15929386657906849</c:v>
                </c:pt>
                <c:pt idx="34">
                  <c:v>0.14817283096096856</c:v>
                </c:pt>
                <c:pt idx="35">
                  <c:v>0.13812280217087428</c:v>
                </c:pt>
                <c:pt idx="36">
                  <c:v>0.12901740703697354</c:v>
                </c:pt>
                <c:pt idx="37">
                  <c:v>0.12074729790977445</c:v>
                </c:pt>
                <c:pt idx="38">
                  <c:v>0.11321767597282315</c:v>
                </c:pt>
                <c:pt idx="39">
                  <c:v>0.10634617959440119</c:v>
                </c:pt>
                <c:pt idx="40">
                  <c:v>0.10006108942602457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709-4794-8CA9-1EDA2A6C1933}"/>
            </c:ext>
          </c:extLst>
        </c:ser>
        <c:ser>
          <c:idx val="16"/>
          <c:order val="16"/>
          <c:spPr>
            <a:ln>
              <a:prstDash val="dash"/>
            </a:ln>
          </c:spPr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bernoulli!$R$8:$R$48</c:f>
              <c:numCache>
                <c:formatCode>0.000</c:formatCode>
                <c:ptCount val="41"/>
                <c:pt idx="0">
                  <c:v>0.7</c:v>
                </c:pt>
                <c:pt idx="1">
                  <c:v>0.77342508509640961</c:v>
                </c:pt>
                <c:pt idx="2">
                  <c:v>0.85313032534657229</c:v>
                </c:pt>
                <c:pt idx="3">
                  <c:v>0.93749241000204409</c:v>
                </c:pt>
                <c:pt idx="4">
                  <c:v>1.0235833881903724</c:v>
                </c:pt>
                <c:pt idx="5">
                  <c:v>1.106915836635965</c:v>
                </c:pt>
                <c:pt idx="6">
                  <c:v>1.1814837617176221</c:v>
                </c:pt>
                <c:pt idx="7">
                  <c:v>1.2403301239278315</c:v>
                </c:pt>
                <c:pt idx="8">
                  <c:v>1.2767469029305891</c:v>
                </c:pt>
                <c:pt idx="9">
                  <c:v>1.285885065701776</c:v>
                </c:pt>
                <c:pt idx="10">
                  <c:v>1.2661702981129559</c:v>
                </c:pt>
                <c:pt idx="11">
                  <c:v>1.2198276363416818</c:v>
                </c:pt>
                <c:pt idx="12">
                  <c:v>1.1522210500680798</c:v>
                </c:pt>
                <c:pt idx="13">
                  <c:v>1.0703572048336505</c:v>
                </c:pt>
                <c:pt idx="14">
                  <c:v>0.98127005764652075</c:v>
                </c:pt>
                <c:pt idx="15">
                  <c:v>0.89087093707986831</c:v>
                </c:pt>
                <c:pt idx="16">
                  <c:v>0.80345126595583183</c:v>
                </c:pt>
                <c:pt idx="17">
                  <c:v>0.72170410311830047</c:v>
                </c:pt>
                <c:pt idx="18">
                  <c:v>0.64702158489125161</c:v>
                </c:pt>
                <c:pt idx="19">
                  <c:v>0.5798673923292551</c:v>
                </c:pt>
                <c:pt idx="20">
                  <c:v>0.52011125842083838</c:v>
                </c:pt>
                <c:pt idx="21">
                  <c:v>0.46728428293923563</c:v>
                </c:pt>
                <c:pt idx="22">
                  <c:v>0.42075431065939739</c:v>
                </c:pt>
                <c:pt idx="23">
                  <c:v>0.37983685694760905</c:v>
                </c:pt>
                <c:pt idx="24">
                  <c:v>0.34385989692418312</c:v>
                </c:pt>
                <c:pt idx="25">
                  <c:v>0.31219811549553111</c:v>
                </c:pt>
                <c:pt idx="26">
                  <c:v>0.28428813759601007</c:v>
                </c:pt>
                <c:pt idx="27">
                  <c:v>0.2596325729250632</c:v>
                </c:pt>
                <c:pt idx="28">
                  <c:v>0.23779791184792679</c:v>
                </c:pt>
                <c:pt idx="29">
                  <c:v>0.21840936929521035</c:v>
                </c:pt>
                <c:pt idx="30">
                  <c:v>0.20114450229572753</c:v>
                </c:pt>
                <c:pt idx="31">
                  <c:v>0.18572662649982163</c:v>
                </c:pt>
                <c:pt idx="32">
                  <c:v>0.17191856945162959</c:v>
                </c:pt>
                <c:pt idx="33">
                  <c:v>0.15951701045650787</c:v>
                </c:pt>
                <c:pt idx="34">
                  <c:v>0.14834749289334448</c:v>
                </c:pt>
                <c:pt idx="35">
                  <c:v>0.13826010588606499</c:v>
                </c:pt>
                <c:pt idx="36">
                  <c:v>0.12912578771607805</c:v>
                </c:pt>
                <c:pt idx="37">
                  <c:v>0.12083318438273859</c:v>
                </c:pt>
                <c:pt idx="38">
                  <c:v>0.11328599192500657</c:v>
                </c:pt>
                <c:pt idx="39">
                  <c:v>0.10640071375896018</c:v>
                </c:pt>
                <c:pt idx="40">
                  <c:v>0.10010477044723137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B709-4794-8CA9-1EDA2A6C1933}"/>
            </c:ext>
          </c:extLst>
        </c:ser>
        <c:ser>
          <c:idx val="17"/>
          <c:order val="17"/>
          <c:spPr>
            <a:ln>
              <a:prstDash val="dash"/>
            </a:ln>
          </c:spPr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bernoulli!$S$8:$S$48</c:f>
              <c:numCache>
                <c:formatCode>0.000</c:formatCode>
                <c:ptCount val="41"/>
                <c:pt idx="0">
                  <c:v>0.8</c:v>
                </c:pt>
                <c:pt idx="1">
                  <c:v>0.88388262759762914</c:v>
                </c:pt>
                <c:pt idx="2">
                  <c:v>0.97470453117604461</c:v>
                </c:pt>
                <c:pt idx="3">
                  <c:v>1.0702211313344943</c:v>
                </c:pt>
                <c:pt idx="4">
                  <c:v>1.1665072909918599</c:v>
                </c:pt>
                <c:pt idx="5">
                  <c:v>1.2577002616525088</c:v>
                </c:pt>
                <c:pt idx="6">
                  <c:v>1.3361994402815922</c:v>
                </c:pt>
                <c:pt idx="7">
                  <c:v>1.3936096988584472</c:v>
                </c:pt>
                <c:pt idx="8">
                  <c:v>1.4224684760965318</c:v>
                </c:pt>
                <c:pt idx="9">
                  <c:v>1.4182933500587045</c:v>
                </c:pt>
                <c:pt idx="10">
                  <c:v>1.3810429935164166</c:v>
                </c:pt>
                <c:pt idx="11">
                  <c:v>1.3151895270929064</c:v>
                </c:pt>
                <c:pt idx="12">
                  <c:v>1.2283437755543372</c:v>
                </c:pt>
                <c:pt idx="13">
                  <c:v>1.1291764854874318</c:v>
                </c:pt>
                <c:pt idx="14">
                  <c:v>1.0255860363013996</c:v>
                </c:pt>
                <c:pt idx="15">
                  <c:v>0.92365750870360008</c:v>
                </c:pt>
                <c:pt idx="16">
                  <c:v>0.82741893485479567</c:v>
                </c:pt>
                <c:pt idx="17">
                  <c:v>0.73910520660484769</c:v>
                </c:pt>
                <c:pt idx="18">
                  <c:v>0.65961936642672114</c:v>
                </c:pt>
                <c:pt idx="19">
                  <c:v>0.58898936140416069</c:v>
                </c:pt>
                <c:pt idx="20">
                  <c:v>0.52673203597966434</c:v>
                </c:pt>
                <c:pt idx="21">
                  <c:v>0.47210838456638604</c:v>
                </c:pt>
                <c:pt idx="22">
                  <c:v>0.42428656499555717</c:v>
                </c:pt>
                <c:pt idx="23">
                  <c:v>0.3824375692822673</c:v>
                </c:pt>
                <c:pt idx="24">
                  <c:v>0.34578606523153793</c:v>
                </c:pt>
                <c:pt idx="25">
                  <c:v>0.31363336797977559</c:v>
                </c:pt>
                <c:pt idx="26">
                  <c:v>0.28536411814935303</c:v>
                </c:pt>
                <c:pt idx="27">
                  <c:v>0.26044407667994313</c:v>
                </c:pt>
                <c:pt idx="28">
                  <c:v>0.23841355123489863</c:v>
                </c:pt>
                <c:pt idx="29">
                  <c:v>0.2188790832915993</c:v>
                </c:pt>
                <c:pt idx="30">
                  <c:v>0.20150485036423085</c:v>
                </c:pt>
                <c:pt idx="31">
                  <c:v>0.18600453176491616</c:v>
                </c:pt>
                <c:pt idx="32">
                  <c:v>0.17213397605869568</c:v>
                </c:pt>
                <c:pt idx="33">
                  <c:v>0.15968477906650297</c:v>
                </c:pt>
                <c:pt idx="34">
                  <c:v>0.148478759807815</c:v>
                </c:pt>
                <c:pt idx="35">
                  <c:v>0.13836326294856752</c:v>
                </c:pt>
                <c:pt idx="36">
                  <c:v>0.12920719279711798</c:v>
                </c:pt>
                <c:pt idx="37">
                  <c:v>0.12089767946125102</c:v>
                </c:pt>
                <c:pt idx="38">
                  <c:v>0.11333728301763435</c:v>
                </c:pt>
                <c:pt idx="39">
                  <c:v>0.10644165110061546</c:v>
                </c:pt>
                <c:pt idx="40">
                  <c:v>0.10013755624895912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709-4794-8CA9-1EDA2A6C1933}"/>
            </c:ext>
          </c:extLst>
        </c:ser>
        <c:ser>
          <c:idx val="18"/>
          <c:order val="18"/>
          <c:spPr>
            <a:ln>
              <a:prstDash val="dash"/>
            </a:ln>
          </c:spPr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bernoulli!$T$8:$T$48</c:f>
              <c:numCache>
                <c:formatCode>0.000</c:formatCode>
                <c:ptCount val="41"/>
                <c:pt idx="0">
                  <c:v>0.89999999999999991</c:v>
                </c:pt>
                <c:pt idx="1">
                  <c:v>0.99433223382321867</c:v>
                </c:pt>
                <c:pt idx="2">
                  <c:v>1.0962035580566156</c:v>
                </c:pt>
                <c:pt idx="3">
                  <c:v>1.2026531756488645</c:v>
                </c:pt>
                <c:pt idx="4">
                  <c:v>1.3086265357382507</c:v>
                </c:pt>
                <c:pt idx="5">
                  <c:v>1.4067435202901921</c:v>
                </c:pt>
                <c:pt idx="6">
                  <c:v>1.4877245587183952</c:v>
                </c:pt>
                <c:pt idx="7">
                  <c:v>1.5418040722616984</c:v>
                </c:pt>
                <c:pt idx="8">
                  <c:v>1.5610451148795552</c:v>
                </c:pt>
                <c:pt idx="9">
                  <c:v>1.541771016607167</c:v>
                </c:pt>
                <c:pt idx="10">
                  <c:v>1.4858928170444052</c:v>
                </c:pt>
                <c:pt idx="11">
                  <c:v>1.400335479525094</c:v>
                </c:pt>
                <c:pt idx="12">
                  <c:v>1.2948808760540993</c:v>
                </c:pt>
                <c:pt idx="13">
                  <c:v>1.1795937120450937</c:v>
                </c:pt>
                <c:pt idx="14">
                  <c:v>1.0629221210377668</c:v>
                </c:pt>
                <c:pt idx="15">
                  <c:v>0.95087577953315172</c:v>
                </c:pt>
                <c:pt idx="16">
                  <c:v>0.84707254761603923</c:v>
                </c:pt>
                <c:pt idx="17">
                  <c:v>0.75323061819962855</c:v>
                </c:pt>
                <c:pt idx="18">
                  <c:v>0.66976201427222115</c:v>
                </c:pt>
                <c:pt idx="19">
                  <c:v>0.59628510222349684</c:v>
                </c:pt>
                <c:pt idx="20">
                  <c:v>0.53199922951467915</c:v>
                </c:pt>
                <c:pt idx="21">
                  <c:v>0.47592988383014401</c:v>
                </c:pt>
                <c:pt idx="22">
                  <c:v>0.4270751457209222</c:v>
                </c:pt>
                <c:pt idx="23">
                  <c:v>0.3844850992069852</c:v>
                </c:pt>
                <c:pt idx="24">
                  <c:v>0.34729918042870306</c:v>
                </c:pt>
                <c:pt idx="25">
                  <c:v>0.31475883166190122</c:v>
                </c:pt>
                <c:pt idx="26">
                  <c:v>0.28620663950683434</c:v>
                </c:pt>
                <c:pt idx="27">
                  <c:v>0.26107876196824542</c:v>
                </c:pt>
                <c:pt idx="28">
                  <c:v>0.2388945901441277</c:v>
                </c:pt>
                <c:pt idx="29">
                  <c:v>0.21924581552257291</c:v>
                </c:pt>
                <c:pt idx="30">
                  <c:v>0.20178601495506587</c:v>
                </c:pt>
                <c:pt idx="31">
                  <c:v>0.1862212559539041</c:v>
                </c:pt>
                <c:pt idx="32">
                  <c:v>0.17230188808339603</c:v>
                </c:pt>
                <c:pt idx="33">
                  <c:v>0.15981550993907734</c:v>
                </c:pt>
                <c:pt idx="34">
                  <c:v>0.14858101701404183</c:v>
                </c:pt>
                <c:pt idx="35">
                  <c:v>0.13844360270384229</c:v>
                </c:pt>
                <c:pt idx="36">
                  <c:v>0.12927057885650339</c:v>
                </c:pt>
                <c:pt idx="37">
                  <c:v>0.12094788991909343</c:v>
                </c:pt>
                <c:pt idx="38">
                  <c:v>0.11337720821101824</c:v>
                </c:pt>
                <c:pt idx="39">
                  <c:v>0.10647351304024398</c:v>
                </c:pt>
                <c:pt idx="40">
                  <c:v>0.10016307116813342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B709-4794-8CA9-1EDA2A6C1933}"/>
            </c:ext>
          </c:extLst>
        </c:ser>
        <c:ser>
          <c:idx val="19"/>
          <c:order val="19"/>
          <c:spPr>
            <a:ln>
              <a:prstDash val="dash"/>
            </a:ln>
          </c:spPr>
          <c:marker>
            <c:symbol val="none"/>
          </c:marker>
          <c:xVal>
            <c:numRef>
              <c:f>bernoulli!$A$8:$A$48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bernoulli!$U$8:$U$48</c:f>
              <c:numCache>
                <c:formatCode>0.000</c:formatCode>
                <c:ptCount val="41"/>
                <c:pt idx="0">
                  <c:v>1</c:v>
                </c:pt>
                <c:pt idx="1">
                  <c:v>1.1047739046284695</c:v>
                </c:pt>
                <c:pt idx="2">
                  <c:v>1.2176274757003687</c:v>
                </c:pt>
                <c:pt idx="3">
                  <c:v>1.3347895365393829</c:v>
                </c:pt>
                <c:pt idx="4">
                  <c:v>1.4499478986621022</c:v>
                </c:pt>
                <c:pt idx="5">
                  <c:v>1.5540755983080883</c:v>
                </c:pt>
                <c:pt idx="6">
                  <c:v>1.6361568037866665</c:v>
                </c:pt>
                <c:pt idx="7">
                  <c:v>1.6851621747643593</c:v>
                </c:pt>
                <c:pt idx="8">
                  <c:v>1.6929897341342717</c:v>
                </c:pt>
                <c:pt idx="9">
                  <c:v>1.6571921119679249</c:v>
                </c:pt>
                <c:pt idx="10">
                  <c:v>1.5819767068693265</c:v>
                </c:pt>
                <c:pt idx="11">
                  <c:v>1.4768236534062249</c:v>
                </c:pt>
                <c:pt idx="12">
                  <c:v>1.3535356870825739</c:v>
                </c:pt>
                <c:pt idx="13">
                  <c:v>1.2232891646165354</c:v>
                </c:pt>
                <c:pt idx="14">
                  <c:v>1.0948069587279872</c:v>
                </c:pt>
                <c:pt idx="15">
                  <c:v>0.97383325635948714</c:v>
                </c:pt>
                <c:pt idx="16">
                  <c:v>0.86348069541110717</c:v>
                </c:pt>
                <c:pt idx="17">
                  <c:v>0.76492572257640346</c:v>
                </c:pt>
                <c:pt idx="18">
                  <c:v>0.67810350993365098</c:v>
                </c:pt>
                <c:pt idx="19">
                  <c:v>0.60225313227447486</c:v>
                </c:pt>
                <c:pt idx="20">
                  <c:v>0.53628944174787663</c:v>
                </c:pt>
                <c:pt idx="21">
                  <c:v>0.47903191748142626</c:v>
                </c:pt>
                <c:pt idx="22">
                  <c:v>0.42933254163993112</c:v>
                </c:pt>
                <c:pt idx="23">
                  <c:v>0.38613897669893726</c:v>
                </c:pt>
                <c:pt idx="24">
                  <c:v>0.34851924060460443</c:v>
                </c:pt>
                <c:pt idx="25">
                  <c:v>0.315665035067422</c:v>
                </c:pt>
                <c:pt idx="26">
                  <c:v>0.28688424706828242</c:v>
                </c:pt>
                <c:pt idx="27">
                  <c:v>0.26158874177844876</c:v>
                </c:pt>
                <c:pt idx="28">
                  <c:v>0.23928082116032356</c:v>
                </c:pt>
                <c:pt idx="29">
                  <c:v>0.21954008731793856</c:v>
                </c:pt>
                <c:pt idx="30">
                  <c:v>0.20201151219373684</c:v>
                </c:pt>
                <c:pt idx="31">
                  <c:v>0.18639499926935885</c:v>
                </c:pt>
                <c:pt idx="32">
                  <c:v>0.17243645375018321</c:v>
                </c:pt>
                <c:pt idx="33">
                  <c:v>0.1599202488568256</c:v>
                </c:pt>
                <c:pt idx="34">
                  <c:v>0.14866292424614749</c:v>
                </c:pt>
                <c:pt idx="35">
                  <c:v>0.13850794171351141</c:v>
                </c:pt>
                <c:pt idx="36">
                  <c:v>0.12932133249944944</c:v>
                </c:pt>
                <c:pt idx="37">
                  <c:v>0.12098808832379589</c:v>
                </c:pt>
                <c:pt idx="38">
                  <c:v>0.1134091686241728</c:v>
                </c:pt>
                <c:pt idx="39">
                  <c:v>0.10649901632918164</c:v>
                </c:pt>
                <c:pt idx="40">
                  <c:v>0.10018349246706378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B709-4794-8CA9-1EDA2A6C1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287040"/>
        <c:axId val="147288832"/>
      </c:scatterChart>
      <c:valAx>
        <c:axId val="147287040"/>
        <c:scaling>
          <c:orientation val="minMax"/>
          <c:max val="4"/>
          <c:min val="0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47288832"/>
        <c:crosses val="autoZero"/>
        <c:crossBetween val="midCat"/>
      </c:valAx>
      <c:valAx>
        <c:axId val="147288832"/>
        <c:scaling>
          <c:orientation val="minMax"/>
          <c:max val="2"/>
          <c:min val="0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47287040"/>
        <c:crosses val="autoZero"/>
        <c:crossBetween val="midCat"/>
      </c:valAx>
    </c:plotArea>
    <c:plotVisOnly val="0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'SEDOL - RK4'!$B$6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'SEDOL - RK4'!$A$7:$A$77</c:f>
              <c:numCache>
                <c:formatCode>0.00</c:formatCode>
                <c:ptCount val="7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</c:numCache>
            </c:numRef>
          </c:xVal>
          <c:yVal>
            <c:numRef>
              <c:f>'SEDOL - RK4'!$B$7:$B$77</c:f>
              <c:numCache>
                <c:formatCode>0.00</c:formatCode>
                <c:ptCount val="71"/>
                <c:pt idx="0">
                  <c:v>-1</c:v>
                </c:pt>
                <c:pt idx="1">
                  <c:v>-1.0976733333333333</c:v>
                </c:pt>
                <c:pt idx="2">
                  <c:v>-0.99153378443555551</c:v>
                </c:pt>
                <c:pt idx="3">
                  <c:v>-0.6898337469664455</c:v>
                </c:pt>
                <c:pt idx="4">
                  <c:v>-0.20840603254298107</c:v>
                </c:pt>
                <c:pt idx="5">
                  <c:v>0.43011372368012835</c:v>
                </c:pt>
                <c:pt idx="6">
                  <c:v>1.1973186067342265</c:v>
                </c:pt>
                <c:pt idx="7">
                  <c:v>2.0602700195773758</c:v>
                </c:pt>
                <c:pt idx="8">
                  <c:v>2.9828921122472432</c:v>
                </c:pt>
                <c:pt idx="9">
                  <c:v>3.9274627457393816</c:v>
                </c:pt>
                <c:pt idx="10">
                  <c:v>4.8561400292499188</c:v>
                </c:pt>
                <c:pt idx="11">
                  <c:v>5.7324632718109312</c:v>
                </c:pt>
                <c:pt idx="12">
                  <c:v>6.5227694176116691</c:v>
                </c:pt>
                <c:pt idx="13">
                  <c:v>7.1974705520028639</c:v>
                </c:pt>
                <c:pt idx="14">
                  <c:v>7.7321446479349563</c:v>
                </c:pt>
                <c:pt idx="15">
                  <c:v>8.1084000686747988</c:v>
                </c:pt>
                <c:pt idx="16">
                  <c:v>8.3144840865339518</c:v>
                </c:pt>
                <c:pt idx="17">
                  <c:v>8.3456164053883626</c:v>
                </c:pt>
                <c:pt idx="18">
                  <c:v>8.2040399425814279</c:v>
                </c:pt>
                <c:pt idx="19">
                  <c:v>7.8987924764411792</c:v>
                </c:pt>
                <c:pt idx="20">
                  <c:v>7.4452137479667408</c:v>
                </c:pt>
                <c:pt idx="21">
                  <c:v>6.8642127916568372</c:v>
                </c:pt>
                <c:pt idx="22">
                  <c:v>6.1813292733850673</c:v>
                </c:pt>
                <c:pt idx="23">
                  <c:v>5.4256300996613467</c:v>
                </c:pt>
                <c:pt idx="24">
                  <c:v>4.6284882662152258</c:v>
                </c:pt>
                <c:pt idx="25">
                  <c:v>3.8222946441471342</c:v>
                </c:pt>
                <c:pt idx="26">
                  <c:v>3.0391550503978282</c:v>
                </c:pt>
                <c:pt idx="27">
                  <c:v>2.3096244920616957</c:v>
                </c:pt>
                <c:pt idx="28">
                  <c:v>1.6615279710573418</c:v>
                </c:pt>
                <c:pt idx="29">
                  <c:v>1.1189128266344388</c:v>
                </c:pt>
                <c:pt idx="30">
                  <c:v>0.70117149060800965</c:v>
                </c:pt>
                <c:pt idx="31">
                  <c:v>0.42236600938405278</c:v>
                </c:pt>
                <c:pt idx="32">
                  <c:v>0.29077707378145334</c:v>
                </c:pt>
                <c:pt idx="33">
                  <c:v>0.30869095514876355</c:v>
                </c:pt>
                <c:pt idx="34">
                  <c:v>0.47242805878422256</c:v>
                </c:pt>
                <c:pt idx="35">
                  <c:v>0.77260716368039251</c:v>
                </c:pt>
                <c:pt idx="36">
                  <c:v>1.1946302020582451</c:v>
                </c:pt>
                <c:pt idx="37">
                  <c:v>1.7193639995017322</c:v>
                </c:pt>
                <c:pt idx="38">
                  <c:v>2.3239880651393863</c:v>
                </c:pt>
                <c:pt idx="39">
                  <c:v>2.9829715596934321</c:v>
                </c:pt>
                <c:pt idx="40">
                  <c:v>3.669138186202205</c:v>
                </c:pt>
                <c:pt idx="41">
                  <c:v>4.3547750860271748</c:v>
                </c:pt>
                <c:pt idx="42">
                  <c:v>5.0127409526191355</c:v>
                </c:pt>
                <c:pt idx="43">
                  <c:v>5.6175294962942974</c:v>
                </c:pt>
                <c:pt idx="44">
                  <c:v>6.1462470329162873</c:v>
                </c:pt>
                <c:pt idx="45">
                  <c:v>6.5794671892131893</c:v>
                </c:pt>
                <c:pt idx="46">
                  <c:v>6.9019313189768017</c:v>
                </c:pt>
                <c:pt idx="47">
                  <c:v>7.1030699583190655</c:v>
                </c:pt>
                <c:pt idx="48">
                  <c:v>7.1773282253309372</c:v>
                </c:pt>
                <c:pt idx="49">
                  <c:v>7.1242861730863041</c:v>
                </c:pt>
                <c:pt idx="50">
                  <c:v>6.9485734035896938</c:v>
                </c:pt>
                <c:pt idx="51">
                  <c:v>6.6595854114720252</c:v>
                </c:pt>
                <c:pt idx="52">
                  <c:v>6.2710168295333224</c:v>
                </c:pt>
                <c:pt idx="53">
                  <c:v>5.8002336976551367</c:v>
                </c:pt>
                <c:pt idx="54">
                  <c:v>5.2675128119323364</c:v>
                </c:pt>
                <c:pt idx="55">
                  <c:v>4.6951809172068257</c:v>
                </c:pt>
                <c:pt idx="56">
                  <c:v>4.1066898215662757</c:v>
                </c:pt>
                <c:pt idx="57">
                  <c:v>3.5256653321412945</c:v>
                </c:pt>
                <c:pt idx="58">
                  <c:v>2.974968195284017</c:v>
                </c:pt>
                <c:pt idx="59">
                  <c:v>2.4758039902393882</c:v>
                </c:pt>
                <c:pt idx="60">
                  <c:v>2.0469162527464886</c:v>
                </c:pt>
                <c:pt idx="61">
                  <c:v>1.7038931280542344</c:v>
                </c:pt>
                <c:pt idx="62">
                  <c:v>1.4586127550068604</c:v>
                </c:pt>
                <c:pt idx="63">
                  <c:v>1.3188465882968061</c:v>
                </c:pt>
                <c:pt idx="64">
                  <c:v>1.2880332299012782</c:v>
                </c:pt>
                <c:pt idx="65">
                  <c:v>1.3652283386537389</c:v>
                </c:pt>
                <c:pt idx="66">
                  <c:v>1.5452291034119467</c:v>
                </c:pt>
                <c:pt idx="67">
                  <c:v>1.8188648825000799</c:v>
                </c:pt>
                <c:pt idx="68">
                  <c:v>2.1734391986008617</c:v>
                </c:pt>
                <c:pt idx="69">
                  <c:v>2.5933025787115302</c:v>
                </c:pt>
                <c:pt idx="70">
                  <c:v>3.0605309546787844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D3-4EB5-87A6-84A7C3AE211A}"/>
            </c:ext>
          </c:extLst>
        </c:ser>
        <c:ser>
          <c:idx val="1"/>
          <c:order val="1"/>
          <c:tx>
            <c:strRef>
              <c:f>'SEDOL - RK4'!$C$6</c:f>
              <c:strCache>
                <c:ptCount val="1"/>
                <c:pt idx="0">
                  <c:v>z</c:v>
                </c:pt>
              </c:strCache>
            </c:strRef>
          </c:tx>
          <c:marker>
            <c:symbol val="none"/>
          </c:marker>
          <c:xVal>
            <c:numRef>
              <c:f>'SEDOL - RK4'!$A$7:$A$77</c:f>
              <c:numCache>
                <c:formatCode>0.00</c:formatCode>
                <c:ptCount val="7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</c:numCache>
            </c:numRef>
          </c:xVal>
          <c:yVal>
            <c:numRef>
              <c:f>'SEDOL - RK4'!$C$7:$C$77</c:f>
              <c:numCache>
                <c:formatCode>0.00</c:formatCode>
                <c:ptCount val="71"/>
                <c:pt idx="0">
                  <c:v>-2</c:v>
                </c:pt>
                <c:pt idx="1">
                  <c:v>4.586933333333354E-2</c:v>
                </c:pt>
                <c:pt idx="2">
                  <c:v>2.0492766869297778</c:v>
                </c:pt>
                <c:pt idx="3">
                  <c:v>3.9317289456498079</c:v>
                </c:pt>
                <c:pt idx="4">
                  <c:v>5.6210823550665792</c:v>
                </c:pt>
                <c:pt idx="5">
                  <c:v>7.0542733348142477</c:v>
                </c:pt>
                <c:pt idx="6">
                  <c:v>8.1796354555999962</c:v>
                </c:pt>
                <c:pt idx="7">
                  <c:v>8.9587190472630276</c:v>
                </c:pt>
                <c:pt idx="8">
                  <c:v>9.3675512610682095</c:v>
                </c:pt>
                <c:pt idx="9">
                  <c:v>9.3972978032053884</c:v>
                </c:pt>
                <c:pt idx="10">
                  <c:v>9.0543120213242219</c:v>
                </c:pt>
                <c:pt idx="11">
                  <c:v>8.3595815717594277</c:v>
                </c:pt>
                <c:pt idx="12">
                  <c:v>7.3476065482475619</c:v>
                </c:pt>
                <c:pt idx="13">
                  <c:v>6.0647647944530512</c:v>
                </c:pt>
                <c:pt idx="14">
                  <c:v>4.5672393235567679</c:v>
                </c:pt>
                <c:pt idx="15">
                  <c:v>2.9185986206013643</c:v>
                </c:pt>
                <c:pt idx="16">
                  <c:v>1.1871325459881774</c:v>
                </c:pt>
                <c:pt idx="17">
                  <c:v>-0.55694580378561143</c:v>
                </c:pt>
                <c:pt idx="18">
                  <c:v>-2.2443188063051149</c:v>
                </c:pt>
                <c:pt idx="19">
                  <c:v>-3.8092915622179415</c:v>
                </c:pt>
                <c:pt idx="20">
                  <c:v>-5.1923214986024115</c:v>
                </c:pt>
                <c:pt idx="21">
                  <c:v>-6.3422540788291952</c:v>
                </c:pt>
                <c:pt idx="22">
                  <c:v>-7.2181819216335095</c:v>
                </c:pt>
                <c:pt idx="23">
                  <c:v>-7.7908611884011192</c:v>
                </c:pt>
                <c:pt idx="24">
                  <c:v>-8.043637944274197</c:v>
                </c:pt>
                <c:pt idx="25">
                  <c:v>-7.9728575437583862</c:v>
                </c:pt>
                <c:pt idx="26">
                  <c:v>-7.5877510996067965</c:v>
                </c:pt>
                <c:pt idx="27">
                  <c:v>-6.9098139197586983</c:v>
                </c:pt>
                <c:pt idx="28">
                  <c:v>-5.9717106199097332</c:v>
                </c:pt>
                <c:pt idx="29">
                  <c:v>-4.8157596738169248</c:v>
                </c:pt>
                <c:pt idx="30">
                  <c:v>-3.4920657698507203</c:v>
                </c:pt>
                <c:pt idx="31">
                  <c:v>-2.0563809312071619</c:v>
                </c:pt>
                <c:pt idx="32">
                  <c:v>-0.56778449000350806</c:v>
                </c:pt>
                <c:pt idx="33">
                  <c:v>0.91372261080461148</c:v>
                </c:pt>
                <c:pt idx="34">
                  <c:v>2.3296122178433372</c:v>
                </c:pt>
                <c:pt idx="35">
                  <c:v>3.625117474144945</c:v>
                </c:pt>
                <c:pt idx="36">
                  <c:v>4.7513269092717971</c:v>
                </c:pt>
                <c:pt idx="37">
                  <c:v>5.6670050474077414</c:v>
                </c:pt>
                <c:pt idx="38">
                  <c:v>6.3400728690161579</c:v>
                </c:pt>
                <c:pt idx="39">
                  <c:v>6.7486962561939983</c:v>
                </c:pt>
                <c:pt idx="40">
                  <c:v>6.881947106549779</c:v>
                </c:pt>
                <c:pt idx="41">
                  <c:v>6.7400194247502032</c:v>
                </c:pt>
                <c:pt idx="42">
                  <c:v>6.3340006756261964</c:v>
                </c:pt>
                <c:pt idx="43">
                  <c:v>5.6852162891266103</c:v>
                </c:pt>
                <c:pt idx="44">
                  <c:v>4.8241817555457613</c:v>
                </c:pt>
                <c:pt idx="45">
                  <c:v>3.7892116050328939</c:v>
                </c:pt>
                <c:pt idx="46">
                  <c:v>2.6247471737495536</c:v>
                </c:pt>
                <c:pt idx="47">
                  <c:v>1.3794749655183749</c:v>
                </c:pt>
                <c:pt idx="48">
                  <c:v>0.10431428377720686</c:v>
                </c:pt>
                <c:pt idx="49">
                  <c:v>-1.1496435773766747</c:v>
                </c:pt>
                <c:pt idx="50">
                  <c:v>-2.3331620108048421</c:v>
                </c:pt>
                <c:pt idx="51">
                  <c:v>-3.4007720624643847</c:v>
                </c:pt>
                <c:pt idx="52">
                  <c:v>-4.312498190022179</c:v>
                </c:pt>
                <c:pt idx="53">
                  <c:v>-5.0353321916442768</c:v>
                </c:pt>
                <c:pt idx="54">
                  <c:v>-5.5444019392013084</c:v>
                </c:pt>
                <c:pt idx="55">
                  <c:v>-5.8237946963706682</c:v>
                </c:pt>
                <c:pt idx="56">
                  <c:v>-5.8670092799070295</c:v>
                </c:pt>
                <c:pt idx="57">
                  <c:v>-5.677026531906975</c:v>
                </c:pt>
                <c:pt idx="58">
                  <c:v>-5.2660028953613098</c:v>
                </c:pt>
                <c:pt idx="59">
                  <c:v>-4.6546067155244195</c:v>
                </c:pt>
                <c:pt idx="60">
                  <c:v>-3.8710306481622991</c:v>
                </c:pt>
                <c:pt idx="61">
                  <c:v>-2.9497257190111106</c:v>
                </c:pt>
                <c:pt idx="62">
                  <c:v>-1.9299126968033262</c:v>
                </c:pt>
                <c:pt idx="63">
                  <c:v>-0.85393415494893765</c:v>
                </c:pt>
                <c:pt idx="64">
                  <c:v>0.23448435324981864</c:v>
                </c:pt>
                <c:pt idx="65">
                  <c:v>1.2919933411915714</c:v>
                </c:pt>
                <c:pt idx="66">
                  <c:v>2.2773285958191751</c:v>
                </c:pt>
                <c:pt idx="67">
                  <c:v>3.1529038487748728</c:v>
                </c:pt>
                <c:pt idx="68">
                  <c:v>3.8862261559012765</c:v>
                </c:pt>
                <c:pt idx="69">
                  <c:v>4.4510814570748032</c:v>
                </c:pt>
                <c:pt idx="70">
                  <c:v>4.8284479330012022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D3-4EB5-87A6-84A7C3AE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703184"/>
        <c:axId val="1"/>
      </c:scatterChart>
      <c:valAx>
        <c:axId val="82470318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824703184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41666666666671"/>
          <c:y val="4.2682926829268372E-2"/>
          <c:w val="0.5520833333333337"/>
          <c:h val="0.91158536585365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'pêndulo - euler x exata'!$B$8</c:f>
              <c:strCache>
                <c:ptCount val="1"/>
                <c:pt idx="0">
                  <c:v>O(an.gr.)</c:v>
                </c:pt>
              </c:strCache>
            </c:strRef>
          </c:tx>
          <c:marker>
            <c:symbol val="none"/>
          </c:marker>
          <c:xVal>
            <c:numRef>
              <c:f>'pêndulo - euler x exata'!$A$9:$A$359</c:f>
              <c:numCache>
                <c:formatCode>0.00</c:formatCode>
                <c:ptCount val="351"/>
                <c:pt idx="0">
                  <c:v>0</c:v>
                </c:pt>
                <c:pt idx="1">
                  <c:v>0.09</c:v>
                </c:pt>
                <c:pt idx="2">
                  <c:v>0.18</c:v>
                </c:pt>
                <c:pt idx="3">
                  <c:v>0.27</c:v>
                </c:pt>
                <c:pt idx="4">
                  <c:v>0.36</c:v>
                </c:pt>
                <c:pt idx="5">
                  <c:v>0.44999999999999996</c:v>
                </c:pt>
                <c:pt idx="6">
                  <c:v>0.53999999999999992</c:v>
                </c:pt>
                <c:pt idx="7">
                  <c:v>0.62999999999999989</c:v>
                </c:pt>
                <c:pt idx="8">
                  <c:v>0.71999999999999986</c:v>
                </c:pt>
                <c:pt idx="9">
                  <c:v>0.80999999999999983</c:v>
                </c:pt>
                <c:pt idx="10">
                  <c:v>0.8999999999999998</c:v>
                </c:pt>
                <c:pt idx="11">
                  <c:v>0.98999999999999977</c:v>
                </c:pt>
                <c:pt idx="12">
                  <c:v>1.0799999999999998</c:v>
                </c:pt>
                <c:pt idx="13">
                  <c:v>1.17</c:v>
                </c:pt>
                <c:pt idx="14">
                  <c:v>1.26</c:v>
                </c:pt>
                <c:pt idx="15">
                  <c:v>1.35</c:v>
                </c:pt>
                <c:pt idx="16">
                  <c:v>1.4400000000000002</c:v>
                </c:pt>
                <c:pt idx="17">
                  <c:v>1.5300000000000002</c:v>
                </c:pt>
                <c:pt idx="18">
                  <c:v>1.6200000000000003</c:v>
                </c:pt>
                <c:pt idx="19">
                  <c:v>1.7100000000000004</c:v>
                </c:pt>
                <c:pt idx="20">
                  <c:v>1.8000000000000005</c:v>
                </c:pt>
                <c:pt idx="21">
                  <c:v>1.8900000000000006</c:v>
                </c:pt>
                <c:pt idx="22">
                  <c:v>1.9800000000000006</c:v>
                </c:pt>
                <c:pt idx="23">
                  <c:v>2.0700000000000007</c:v>
                </c:pt>
                <c:pt idx="24">
                  <c:v>2.1600000000000006</c:v>
                </c:pt>
                <c:pt idx="25">
                  <c:v>2.2500000000000004</c:v>
                </c:pt>
                <c:pt idx="26">
                  <c:v>2.3400000000000003</c:v>
                </c:pt>
                <c:pt idx="27">
                  <c:v>2.4300000000000002</c:v>
                </c:pt>
                <c:pt idx="28">
                  <c:v>2.52</c:v>
                </c:pt>
                <c:pt idx="29">
                  <c:v>2.61</c:v>
                </c:pt>
                <c:pt idx="30">
                  <c:v>2.6999999999999997</c:v>
                </c:pt>
                <c:pt idx="31">
                  <c:v>2.7899999999999996</c:v>
                </c:pt>
                <c:pt idx="32">
                  <c:v>2.8799999999999994</c:v>
                </c:pt>
                <c:pt idx="33">
                  <c:v>2.9699999999999993</c:v>
                </c:pt>
                <c:pt idx="34">
                  <c:v>3.0599999999999992</c:v>
                </c:pt>
                <c:pt idx="35">
                  <c:v>3.149999999999999</c:v>
                </c:pt>
                <c:pt idx="36">
                  <c:v>3.2399999999999989</c:v>
                </c:pt>
                <c:pt idx="37">
                  <c:v>3.3299999999999987</c:v>
                </c:pt>
                <c:pt idx="38">
                  <c:v>3.4199999999999986</c:v>
                </c:pt>
                <c:pt idx="39">
                  <c:v>3.5099999999999985</c:v>
                </c:pt>
                <c:pt idx="40">
                  <c:v>3.5999999999999983</c:v>
                </c:pt>
                <c:pt idx="41">
                  <c:v>3.6899999999999982</c:v>
                </c:pt>
                <c:pt idx="42">
                  <c:v>3.779999999999998</c:v>
                </c:pt>
                <c:pt idx="43">
                  <c:v>3.8699999999999979</c:v>
                </c:pt>
                <c:pt idx="44">
                  <c:v>3.9599999999999977</c:v>
                </c:pt>
                <c:pt idx="45">
                  <c:v>4.049999999999998</c:v>
                </c:pt>
                <c:pt idx="46">
                  <c:v>4.1399999999999979</c:v>
                </c:pt>
                <c:pt idx="47">
                  <c:v>4.2299999999999978</c:v>
                </c:pt>
                <c:pt idx="48">
                  <c:v>4.3199999999999976</c:v>
                </c:pt>
                <c:pt idx="49">
                  <c:v>4.4099999999999975</c:v>
                </c:pt>
                <c:pt idx="50">
                  <c:v>4.4999999999999973</c:v>
                </c:pt>
                <c:pt idx="51">
                  <c:v>4.5899999999999972</c:v>
                </c:pt>
                <c:pt idx="52">
                  <c:v>4.6799999999999971</c:v>
                </c:pt>
                <c:pt idx="53">
                  <c:v>4.7699999999999969</c:v>
                </c:pt>
                <c:pt idx="54">
                  <c:v>4.8599999999999968</c:v>
                </c:pt>
                <c:pt idx="55">
                  <c:v>4.9499999999999966</c:v>
                </c:pt>
                <c:pt idx="56">
                  <c:v>5.0399999999999965</c:v>
                </c:pt>
                <c:pt idx="57">
                  <c:v>5.1299999999999963</c:v>
                </c:pt>
                <c:pt idx="58">
                  <c:v>5.2199999999999962</c:v>
                </c:pt>
                <c:pt idx="59">
                  <c:v>5.3099999999999961</c:v>
                </c:pt>
                <c:pt idx="60">
                  <c:v>5.3999999999999959</c:v>
                </c:pt>
                <c:pt idx="61">
                  <c:v>5.4899999999999958</c:v>
                </c:pt>
                <c:pt idx="62">
                  <c:v>5.5799999999999956</c:v>
                </c:pt>
                <c:pt idx="63">
                  <c:v>5.6699999999999955</c:v>
                </c:pt>
                <c:pt idx="64">
                  <c:v>5.7599999999999953</c:v>
                </c:pt>
                <c:pt idx="65">
                  <c:v>5.8499999999999952</c:v>
                </c:pt>
                <c:pt idx="66">
                  <c:v>5.9399999999999951</c:v>
                </c:pt>
                <c:pt idx="67">
                  <c:v>6.0299999999999949</c:v>
                </c:pt>
                <c:pt idx="68">
                  <c:v>6.1199999999999948</c:v>
                </c:pt>
                <c:pt idx="69">
                  <c:v>6.2099999999999946</c:v>
                </c:pt>
                <c:pt idx="70">
                  <c:v>6.2999999999999945</c:v>
                </c:pt>
                <c:pt idx="71">
                  <c:v>6.3899999999999944</c:v>
                </c:pt>
                <c:pt idx="72">
                  <c:v>6.4799999999999942</c:v>
                </c:pt>
                <c:pt idx="73">
                  <c:v>6.5699999999999941</c:v>
                </c:pt>
                <c:pt idx="74">
                  <c:v>6.6599999999999939</c:v>
                </c:pt>
                <c:pt idx="75">
                  <c:v>6.7499999999999938</c:v>
                </c:pt>
                <c:pt idx="76">
                  <c:v>6.8399999999999936</c:v>
                </c:pt>
                <c:pt idx="77">
                  <c:v>6.9299999999999935</c:v>
                </c:pt>
                <c:pt idx="78">
                  <c:v>7.0199999999999934</c:v>
                </c:pt>
                <c:pt idx="79">
                  <c:v>7.1099999999999932</c:v>
                </c:pt>
                <c:pt idx="80">
                  <c:v>7.1999999999999931</c:v>
                </c:pt>
                <c:pt idx="81">
                  <c:v>7.2899999999999929</c:v>
                </c:pt>
                <c:pt idx="82">
                  <c:v>7.3799999999999928</c:v>
                </c:pt>
                <c:pt idx="83">
                  <c:v>7.4699999999999926</c:v>
                </c:pt>
                <c:pt idx="84">
                  <c:v>7.5599999999999925</c:v>
                </c:pt>
                <c:pt idx="85">
                  <c:v>7.6499999999999924</c:v>
                </c:pt>
                <c:pt idx="86">
                  <c:v>7.7399999999999922</c:v>
                </c:pt>
                <c:pt idx="87">
                  <c:v>7.8299999999999921</c:v>
                </c:pt>
                <c:pt idx="88">
                  <c:v>7.9199999999999919</c:v>
                </c:pt>
                <c:pt idx="89">
                  <c:v>8.0099999999999927</c:v>
                </c:pt>
                <c:pt idx="90">
                  <c:v>8.0999999999999925</c:v>
                </c:pt>
                <c:pt idx="91">
                  <c:v>8.1899999999999924</c:v>
                </c:pt>
                <c:pt idx="92">
                  <c:v>8.2799999999999923</c:v>
                </c:pt>
                <c:pt idx="93">
                  <c:v>8.3699999999999921</c:v>
                </c:pt>
                <c:pt idx="94">
                  <c:v>8.459999999999992</c:v>
                </c:pt>
                <c:pt idx="95">
                  <c:v>8.5499999999999918</c:v>
                </c:pt>
                <c:pt idx="96">
                  <c:v>8.6399999999999917</c:v>
                </c:pt>
                <c:pt idx="97">
                  <c:v>8.7299999999999915</c:v>
                </c:pt>
                <c:pt idx="98">
                  <c:v>8.8199999999999914</c:v>
                </c:pt>
                <c:pt idx="99">
                  <c:v>8.9099999999999913</c:v>
                </c:pt>
                <c:pt idx="100">
                  <c:v>8.9999999999999911</c:v>
                </c:pt>
                <c:pt idx="101">
                  <c:v>9.089999999999991</c:v>
                </c:pt>
                <c:pt idx="102">
                  <c:v>9.1799999999999908</c:v>
                </c:pt>
                <c:pt idx="103">
                  <c:v>9.2699999999999907</c:v>
                </c:pt>
                <c:pt idx="104">
                  <c:v>9.3599999999999905</c:v>
                </c:pt>
                <c:pt idx="105">
                  <c:v>9.4499999999999904</c:v>
                </c:pt>
                <c:pt idx="106">
                  <c:v>9.5399999999999903</c:v>
                </c:pt>
                <c:pt idx="107">
                  <c:v>9.6299999999999901</c:v>
                </c:pt>
                <c:pt idx="108">
                  <c:v>9.71999999999999</c:v>
                </c:pt>
                <c:pt idx="109">
                  <c:v>9.8099999999999898</c:v>
                </c:pt>
                <c:pt idx="110">
                  <c:v>9.8999999999999897</c:v>
                </c:pt>
                <c:pt idx="111">
                  <c:v>9.9899999999999896</c:v>
                </c:pt>
                <c:pt idx="112">
                  <c:v>10.079999999999989</c:v>
                </c:pt>
                <c:pt idx="113">
                  <c:v>10.169999999999989</c:v>
                </c:pt>
                <c:pt idx="114">
                  <c:v>10.259999999999989</c:v>
                </c:pt>
                <c:pt idx="115">
                  <c:v>10.349999999999989</c:v>
                </c:pt>
                <c:pt idx="116">
                  <c:v>10.439999999999989</c:v>
                </c:pt>
                <c:pt idx="117">
                  <c:v>10.529999999999989</c:v>
                </c:pt>
                <c:pt idx="118">
                  <c:v>10.619999999999989</c:v>
                </c:pt>
                <c:pt idx="119">
                  <c:v>10.709999999999988</c:v>
                </c:pt>
                <c:pt idx="120">
                  <c:v>10.799999999999988</c:v>
                </c:pt>
                <c:pt idx="121">
                  <c:v>10.889999999999988</c:v>
                </c:pt>
                <c:pt idx="122">
                  <c:v>10.979999999999988</c:v>
                </c:pt>
                <c:pt idx="123">
                  <c:v>11.069999999999988</c:v>
                </c:pt>
                <c:pt idx="124">
                  <c:v>11.159999999999988</c:v>
                </c:pt>
                <c:pt idx="125">
                  <c:v>11.249999999999988</c:v>
                </c:pt>
                <c:pt idx="126">
                  <c:v>11.339999999999987</c:v>
                </c:pt>
                <c:pt idx="127">
                  <c:v>11.429999999999987</c:v>
                </c:pt>
                <c:pt idx="128">
                  <c:v>11.519999999999987</c:v>
                </c:pt>
                <c:pt idx="129">
                  <c:v>11.609999999999987</c:v>
                </c:pt>
                <c:pt idx="130">
                  <c:v>11.699999999999987</c:v>
                </c:pt>
                <c:pt idx="131">
                  <c:v>11.789999999999987</c:v>
                </c:pt>
                <c:pt idx="132">
                  <c:v>11.879999999999987</c:v>
                </c:pt>
                <c:pt idx="133">
                  <c:v>11.969999999999986</c:v>
                </c:pt>
                <c:pt idx="134">
                  <c:v>12.059999999999986</c:v>
                </c:pt>
                <c:pt idx="135">
                  <c:v>12.149999999999986</c:v>
                </c:pt>
                <c:pt idx="136">
                  <c:v>12.239999999999986</c:v>
                </c:pt>
                <c:pt idx="137">
                  <c:v>12.329999999999986</c:v>
                </c:pt>
                <c:pt idx="138">
                  <c:v>12.419999999999986</c:v>
                </c:pt>
                <c:pt idx="139">
                  <c:v>12.509999999999986</c:v>
                </c:pt>
                <c:pt idx="140">
                  <c:v>12.599999999999985</c:v>
                </c:pt>
                <c:pt idx="141">
                  <c:v>12.689999999999985</c:v>
                </c:pt>
                <c:pt idx="142">
                  <c:v>12.779999999999985</c:v>
                </c:pt>
                <c:pt idx="143">
                  <c:v>12.869999999999985</c:v>
                </c:pt>
                <c:pt idx="144">
                  <c:v>12.959999999999985</c:v>
                </c:pt>
                <c:pt idx="145">
                  <c:v>13.049999999999985</c:v>
                </c:pt>
                <c:pt idx="146">
                  <c:v>13.139999999999985</c:v>
                </c:pt>
                <c:pt idx="147">
                  <c:v>13.229999999999984</c:v>
                </c:pt>
                <c:pt idx="148">
                  <c:v>13.319999999999984</c:v>
                </c:pt>
                <c:pt idx="149">
                  <c:v>13.409999999999984</c:v>
                </c:pt>
                <c:pt idx="150">
                  <c:v>13.499999999999984</c:v>
                </c:pt>
                <c:pt idx="151">
                  <c:v>13.589999999999984</c:v>
                </c:pt>
                <c:pt idx="152">
                  <c:v>13.679999999999984</c:v>
                </c:pt>
                <c:pt idx="153">
                  <c:v>13.769999999999984</c:v>
                </c:pt>
                <c:pt idx="154">
                  <c:v>13.859999999999983</c:v>
                </c:pt>
                <c:pt idx="155">
                  <c:v>13.949999999999983</c:v>
                </c:pt>
                <c:pt idx="156">
                  <c:v>14.039999999999983</c:v>
                </c:pt>
                <c:pt idx="157">
                  <c:v>14.129999999999983</c:v>
                </c:pt>
                <c:pt idx="158">
                  <c:v>14.219999999999983</c:v>
                </c:pt>
                <c:pt idx="159">
                  <c:v>14.309999999999983</c:v>
                </c:pt>
                <c:pt idx="160">
                  <c:v>14.399999999999983</c:v>
                </c:pt>
                <c:pt idx="161">
                  <c:v>14.489999999999982</c:v>
                </c:pt>
                <c:pt idx="162">
                  <c:v>14.579999999999982</c:v>
                </c:pt>
                <c:pt idx="163">
                  <c:v>14.669999999999982</c:v>
                </c:pt>
                <c:pt idx="164">
                  <c:v>14.759999999999982</c:v>
                </c:pt>
                <c:pt idx="165">
                  <c:v>14.849999999999982</c:v>
                </c:pt>
                <c:pt idx="166">
                  <c:v>14.939999999999982</c:v>
                </c:pt>
                <c:pt idx="167">
                  <c:v>15.029999999999982</c:v>
                </c:pt>
                <c:pt idx="168">
                  <c:v>15.119999999999981</c:v>
                </c:pt>
                <c:pt idx="169">
                  <c:v>15.209999999999981</c:v>
                </c:pt>
                <c:pt idx="170">
                  <c:v>15.299999999999981</c:v>
                </c:pt>
                <c:pt idx="171">
                  <c:v>15.389999999999981</c:v>
                </c:pt>
                <c:pt idx="172">
                  <c:v>15.479999999999981</c:v>
                </c:pt>
                <c:pt idx="173">
                  <c:v>15.569999999999981</c:v>
                </c:pt>
                <c:pt idx="174">
                  <c:v>15.659999999999981</c:v>
                </c:pt>
                <c:pt idx="175">
                  <c:v>15.74999999999998</c:v>
                </c:pt>
                <c:pt idx="176">
                  <c:v>15.83999999999998</c:v>
                </c:pt>
                <c:pt idx="177">
                  <c:v>15.92999999999998</c:v>
                </c:pt>
                <c:pt idx="178">
                  <c:v>16.019999999999982</c:v>
                </c:pt>
                <c:pt idx="179">
                  <c:v>16.109999999999982</c:v>
                </c:pt>
                <c:pt idx="180">
                  <c:v>16.199999999999982</c:v>
                </c:pt>
                <c:pt idx="181">
                  <c:v>16.289999999999981</c:v>
                </c:pt>
                <c:pt idx="182">
                  <c:v>16.379999999999981</c:v>
                </c:pt>
                <c:pt idx="183">
                  <c:v>16.469999999999981</c:v>
                </c:pt>
                <c:pt idx="184">
                  <c:v>16.559999999999981</c:v>
                </c:pt>
                <c:pt idx="185">
                  <c:v>16.649999999999981</c:v>
                </c:pt>
                <c:pt idx="186">
                  <c:v>16.739999999999981</c:v>
                </c:pt>
                <c:pt idx="187">
                  <c:v>16.829999999999981</c:v>
                </c:pt>
                <c:pt idx="188">
                  <c:v>16.91999999999998</c:v>
                </c:pt>
                <c:pt idx="189">
                  <c:v>17.00999999999998</c:v>
                </c:pt>
                <c:pt idx="190">
                  <c:v>17.09999999999998</c:v>
                </c:pt>
                <c:pt idx="191">
                  <c:v>17.18999999999998</c:v>
                </c:pt>
                <c:pt idx="192">
                  <c:v>17.27999999999998</c:v>
                </c:pt>
                <c:pt idx="193">
                  <c:v>17.36999999999998</c:v>
                </c:pt>
                <c:pt idx="194">
                  <c:v>17.45999999999998</c:v>
                </c:pt>
                <c:pt idx="195">
                  <c:v>17.549999999999979</c:v>
                </c:pt>
                <c:pt idx="196">
                  <c:v>17.639999999999979</c:v>
                </c:pt>
                <c:pt idx="197">
                  <c:v>17.729999999999979</c:v>
                </c:pt>
                <c:pt idx="198">
                  <c:v>17.819999999999979</c:v>
                </c:pt>
                <c:pt idx="199">
                  <c:v>17.909999999999979</c:v>
                </c:pt>
                <c:pt idx="200">
                  <c:v>17.999999999999979</c:v>
                </c:pt>
                <c:pt idx="201">
                  <c:v>18.089999999999979</c:v>
                </c:pt>
                <c:pt idx="202">
                  <c:v>18.179999999999978</c:v>
                </c:pt>
                <c:pt idx="203">
                  <c:v>18.269999999999978</c:v>
                </c:pt>
                <c:pt idx="204">
                  <c:v>18.359999999999978</c:v>
                </c:pt>
                <c:pt idx="205">
                  <c:v>18.449999999999978</c:v>
                </c:pt>
                <c:pt idx="206">
                  <c:v>18.539999999999978</c:v>
                </c:pt>
                <c:pt idx="207">
                  <c:v>18.629999999999978</c:v>
                </c:pt>
                <c:pt idx="208">
                  <c:v>18.719999999999978</c:v>
                </c:pt>
                <c:pt idx="209">
                  <c:v>18.809999999999977</c:v>
                </c:pt>
                <c:pt idx="210">
                  <c:v>18.899999999999977</c:v>
                </c:pt>
                <c:pt idx="211">
                  <c:v>18.989999999999977</c:v>
                </c:pt>
                <c:pt idx="212">
                  <c:v>19.079999999999977</c:v>
                </c:pt>
                <c:pt idx="213">
                  <c:v>19.169999999999977</c:v>
                </c:pt>
                <c:pt idx="214">
                  <c:v>19.259999999999977</c:v>
                </c:pt>
                <c:pt idx="215">
                  <c:v>19.349999999999977</c:v>
                </c:pt>
                <c:pt idx="216">
                  <c:v>19.439999999999976</c:v>
                </c:pt>
                <c:pt idx="217">
                  <c:v>19.529999999999976</c:v>
                </c:pt>
                <c:pt idx="218">
                  <c:v>19.619999999999976</c:v>
                </c:pt>
                <c:pt idx="219">
                  <c:v>19.709999999999976</c:v>
                </c:pt>
                <c:pt idx="220">
                  <c:v>19.799999999999976</c:v>
                </c:pt>
                <c:pt idx="221">
                  <c:v>19.889999999999976</c:v>
                </c:pt>
                <c:pt idx="222">
                  <c:v>19.979999999999976</c:v>
                </c:pt>
                <c:pt idx="223">
                  <c:v>20.069999999999975</c:v>
                </c:pt>
                <c:pt idx="224">
                  <c:v>20.159999999999975</c:v>
                </c:pt>
                <c:pt idx="225">
                  <c:v>20.249999999999975</c:v>
                </c:pt>
                <c:pt idx="226">
                  <c:v>20.339999999999975</c:v>
                </c:pt>
                <c:pt idx="227">
                  <c:v>20.429999999999975</c:v>
                </c:pt>
                <c:pt idx="228">
                  <c:v>20.519999999999975</c:v>
                </c:pt>
                <c:pt idx="229">
                  <c:v>20.609999999999975</c:v>
                </c:pt>
                <c:pt idx="230">
                  <c:v>20.699999999999974</c:v>
                </c:pt>
                <c:pt idx="231">
                  <c:v>20.789999999999974</c:v>
                </c:pt>
                <c:pt idx="232">
                  <c:v>20.879999999999974</c:v>
                </c:pt>
                <c:pt idx="233">
                  <c:v>20.969999999999974</c:v>
                </c:pt>
                <c:pt idx="234">
                  <c:v>21.059999999999974</c:v>
                </c:pt>
                <c:pt idx="235">
                  <c:v>21.149999999999974</c:v>
                </c:pt>
                <c:pt idx="236">
                  <c:v>21.239999999999974</c:v>
                </c:pt>
                <c:pt idx="237">
                  <c:v>21.329999999999973</c:v>
                </c:pt>
                <c:pt idx="238">
                  <c:v>21.419999999999973</c:v>
                </c:pt>
                <c:pt idx="239">
                  <c:v>21.509999999999973</c:v>
                </c:pt>
                <c:pt idx="240">
                  <c:v>21.599999999999973</c:v>
                </c:pt>
                <c:pt idx="241">
                  <c:v>21.689999999999973</c:v>
                </c:pt>
                <c:pt idx="242">
                  <c:v>21.779999999999973</c:v>
                </c:pt>
                <c:pt idx="243">
                  <c:v>21.869999999999973</c:v>
                </c:pt>
                <c:pt idx="244">
                  <c:v>21.959999999999972</c:v>
                </c:pt>
                <c:pt idx="245">
                  <c:v>22.049999999999972</c:v>
                </c:pt>
                <c:pt idx="246">
                  <c:v>22.139999999999972</c:v>
                </c:pt>
                <c:pt idx="247">
                  <c:v>22.229999999999972</c:v>
                </c:pt>
                <c:pt idx="248">
                  <c:v>22.319999999999972</c:v>
                </c:pt>
                <c:pt idx="249">
                  <c:v>22.409999999999972</c:v>
                </c:pt>
                <c:pt idx="250">
                  <c:v>22.499999999999972</c:v>
                </c:pt>
                <c:pt idx="251">
                  <c:v>22.589999999999971</c:v>
                </c:pt>
                <c:pt idx="252">
                  <c:v>22.679999999999971</c:v>
                </c:pt>
                <c:pt idx="253">
                  <c:v>22.769999999999971</c:v>
                </c:pt>
                <c:pt idx="254">
                  <c:v>22.859999999999971</c:v>
                </c:pt>
                <c:pt idx="255">
                  <c:v>22.949999999999971</c:v>
                </c:pt>
                <c:pt idx="256">
                  <c:v>23.039999999999971</c:v>
                </c:pt>
                <c:pt idx="257">
                  <c:v>23.129999999999971</c:v>
                </c:pt>
                <c:pt idx="258">
                  <c:v>23.21999999999997</c:v>
                </c:pt>
                <c:pt idx="259">
                  <c:v>23.30999999999997</c:v>
                </c:pt>
                <c:pt idx="260">
                  <c:v>23.39999999999997</c:v>
                </c:pt>
                <c:pt idx="261">
                  <c:v>23.48999999999997</c:v>
                </c:pt>
                <c:pt idx="262">
                  <c:v>23.57999999999997</c:v>
                </c:pt>
                <c:pt idx="263">
                  <c:v>23.66999999999997</c:v>
                </c:pt>
                <c:pt idx="264">
                  <c:v>23.75999999999997</c:v>
                </c:pt>
                <c:pt idx="265">
                  <c:v>23.849999999999969</c:v>
                </c:pt>
                <c:pt idx="266">
                  <c:v>23.939999999999969</c:v>
                </c:pt>
                <c:pt idx="267">
                  <c:v>24.029999999999969</c:v>
                </c:pt>
                <c:pt idx="268">
                  <c:v>24.119999999999969</c:v>
                </c:pt>
                <c:pt idx="269">
                  <c:v>24.209999999999969</c:v>
                </c:pt>
                <c:pt idx="270">
                  <c:v>24.299999999999969</c:v>
                </c:pt>
                <c:pt idx="271">
                  <c:v>24.389999999999969</c:v>
                </c:pt>
                <c:pt idx="272">
                  <c:v>24.479999999999968</c:v>
                </c:pt>
                <c:pt idx="273">
                  <c:v>24.569999999999968</c:v>
                </c:pt>
                <c:pt idx="274">
                  <c:v>24.659999999999968</c:v>
                </c:pt>
                <c:pt idx="275">
                  <c:v>24.749999999999968</c:v>
                </c:pt>
                <c:pt idx="276">
                  <c:v>24.839999999999968</c:v>
                </c:pt>
                <c:pt idx="277">
                  <c:v>24.929999999999968</c:v>
                </c:pt>
                <c:pt idx="278">
                  <c:v>25.019999999999968</c:v>
                </c:pt>
                <c:pt idx="279">
                  <c:v>25.109999999999967</c:v>
                </c:pt>
                <c:pt idx="280">
                  <c:v>25.199999999999967</c:v>
                </c:pt>
                <c:pt idx="281">
                  <c:v>25.289999999999967</c:v>
                </c:pt>
                <c:pt idx="282">
                  <c:v>25.379999999999967</c:v>
                </c:pt>
                <c:pt idx="283">
                  <c:v>25.469999999999967</c:v>
                </c:pt>
                <c:pt idx="284">
                  <c:v>25.559999999999967</c:v>
                </c:pt>
                <c:pt idx="285">
                  <c:v>25.649999999999967</c:v>
                </c:pt>
                <c:pt idx="286">
                  <c:v>25.739999999999966</c:v>
                </c:pt>
                <c:pt idx="287">
                  <c:v>25.829999999999966</c:v>
                </c:pt>
                <c:pt idx="288">
                  <c:v>25.919999999999966</c:v>
                </c:pt>
                <c:pt idx="289">
                  <c:v>26.009999999999966</c:v>
                </c:pt>
                <c:pt idx="290">
                  <c:v>26.099999999999966</c:v>
                </c:pt>
                <c:pt idx="291">
                  <c:v>26.189999999999966</c:v>
                </c:pt>
                <c:pt idx="292">
                  <c:v>26.279999999999966</c:v>
                </c:pt>
                <c:pt idx="293">
                  <c:v>26.369999999999965</c:v>
                </c:pt>
                <c:pt idx="294">
                  <c:v>26.459999999999965</c:v>
                </c:pt>
                <c:pt idx="295">
                  <c:v>26.549999999999965</c:v>
                </c:pt>
                <c:pt idx="296">
                  <c:v>26.639999999999965</c:v>
                </c:pt>
                <c:pt idx="297">
                  <c:v>26.729999999999965</c:v>
                </c:pt>
                <c:pt idx="298">
                  <c:v>26.819999999999965</c:v>
                </c:pt>
                <c:pt idx="299">
                  <c:v>26.909999999999965</c:v>
                </c:pt>
                <c:pt idx="300">
                  <c:v>26.999999999999964</c:v>
                </c:pt>
                <c:pt idx="301">
                  <c:v>27.089999999999964</c:v>
                </c:pt>
                <c:pt idx="302">
                  <c:v>27.179999999999964</c:v>
                </c:pt>
                <c:pt idx="303">
                  <c:v>27.269999999999964</c:v>
                </c:pt>
                <c:pt idx="304">
                  <c:v>27.359999999999964</c:v>
                </c:pt>
                <c:pt idx="305">
                  <c:v>27.449999999999964</c:v>
                </c:pt>
                <c:pt idx="306">
                  <c:v>27.539999999999964</c:v>
                </c:pt>
                <c:pt idx="307">
                  <c:v>27.629999999999963</c:v>
                </c:pt>
                <c:pt idx="308">
                  <c:v>27.719999999999963</c:v>
                </c:pt>
                <c:pt idx="309">
                  <c:v>27.809999999999963</c:v>
                </c:pt>
                <c:pt idx="310">
                  <c:v>27.899999999999963</c:v>
                </c:pt>
                <c:pt idx="311">
                  <c:v>27.989999999999963</c:v>
                </c:pt>
                <c:pt idx="312">
                  <c:v>28.079999999999963</c:v>
                </c:pt>
                <c:pt idx="313">
                  <c:v>28.169999999999963</c:v>
                </c:pt>
                <c:pt idx="314">
                  <c:v>28.259999999999962</c:v>
                </c:pt>
                <c:pt idx="315">
                  <c:v>28.349999999999962</c:v>
                </c:pt>
                <c:pt idx="316">
                  <c:v>28.439999999999962</c:v>
                </c:pt>
                <c:pt idx="317">
                  <c:v>28.529999999999962</c:v>
                </c:pt>
                <c:pt idx="318">
                  <c:v>28.619999999999962</c:v>
                </c:pt>
                <c:pt idx="319">
                  <c:v>28.709999999999962</c:v>
                </c:pt>
                <c:pt idx="320">
                  <c:v>28.799999999999962</c:v>
                </c:pt>
                <c:pt idx="321">
                  <c:v>28.889999999999961</c:v>
                </c:pt>
                <c:pt idx="322">
                  <c:v>28.979999999999961</c:v>
                </c:pt>
                <c:pt idx="323">
                  <c:v>29.069999999999961</c:v>
                </c:pt>
                <c:pt idx="324">
                  <c:v>29.159999999999961</c:v>
                </c:pt>
                <c:pt idx="325">
                  <c:v>29.249999999999961</c:v>
                </c:pt>
                <c:pt idx="326">
                  <c:v>29.339999999999961</c:v>
                </c:pt>
                <c:pt idx="327">
                  <c:v>29.429999999999961</c:v>
                </c:pt>
                <c:pt idx="328">
                  <c:v>29.51999999999996</c:v>
                </c:pt>
                <c:pt idx="329">
                  <c:v>29.60999999999996</c:v>
                </c:pt>
                <c:pt idx="330">
                  <c:v>29.69999999999996</c:v>
                </c:pt>
                <c:pt idx="331">
                  <c:v>29.78999999999996</c:v>
                </c:pt>
                <c:pt idx="332">
                  <c:v>29.87999999999996</c:v>
                </c:pt>
                <c:pt idx="333">
                  <c:v>29.96999999999996</c:v>
                </c:pt>
                <c:pt idx="334">
                  <c:v>30.05999999999996</c:v>
                </c:pt>
                <c:pt idx="335">
                  <c:v>30.149999999999959</c:v>
                </c:pt>
                <c:pt idx="336">
                  <c:v>30.239999999999959</c:v>
                </c:pt>
                <c:pt idx="337">
                  <c:v>30.329999999999959</c:v>
                </c:pt>
                <c:pt idx="338">
                  <c:v>30.419999999999959</c:v>
                </c:pt>
                <c:pt idx="339">
                  <c:v>30.509999999999959</c:v>
                </c:pt>
                <c:pt idx="340">
                  <c:v>30.599999999999959</c:v>
                </c:pt>
                <c:pt idx="341">
                  <c:v>30.689999999999959</c:v>
                </c:pt>
                <c:pt idx="342">
                  <c:v>30.779999999999959</c:v>
                </c:pt>
                <c:pt idx="343">
                  <c:v>30.869999999999958</c:v>
                </c:pt>
                <c:pt idx="344">
                  <c:v>30.959999999999958</c:v>
                </c:pt>
                <c:pt idx="345">
                  <c:v>31.049999999999958</c:v>
                </c:pt>
                <c:pt idx="346">
                  <c:v>31.139999999999958</c:v>
                </c:pt>
                <c:pt idx="347">
                  <c:v>31.229999999999958</c:v>
                </c:pt>
                <c:pt idx="348">
                  <c:v>31.319999999999958</c:v>
                </c:pt>
                <c:pt idx="349">
                  <c:v>31.409999999999958</c:v>
                </c:pt>
                <c:pt idx="350">
                  <c:v>31.499999999999957</c:v>
                </c:pt>
              </c:numCache>
            </c:numRef>
          </c:xVal>
          <c:yVal>
            <c:numRef>
              <c:f>'pêndulo - euler x exata'!$B$9:$B$359</c:f>
              <c:numCache>
                <c:formatCode>0.00</c:formatCode>
                <c:ptCount val="351"/>
                <c:pt idx="0">
                  <c:v>10</c:v>
                </c:pt>
                <c:pt idx="1">
                  <c:v>9.8022055056082191</c:v>
                </c:pt>
                <c:pt idx="2">
                  <c:v>9.2166465548352168</c:v>
                </c:pt>
                <c:pt idx="3">
                  <c:v>8.2664872150019395</c:v>
                </c:pt>
                <c:pt idx="4">
                  <c:v>6.9893147433511746</c:v>
                </c:pt>
                <c:pt idx="5">
                  <c:v>5.4356526765391804</c:v>
                </c:pt>
                <c:pt idx="6">
                  <c:v>3.6669621751581047</c:v>
                </c:pt>
                <c:pt idx="7">
                  <c:v>1.7532106878991938</c:v>
                </c:pt>
                <c:pt idx="8">
                  <c:v>-0.2298958836747769</c:v>
                </c:pt>
                <c:pt idx="9">
                  <c:v>-2.2039080272339042</c:v>
                </c:pt>
                <c:pt idx="10">
                  <c:v>-4.0907359960064884</c:v>
                </c:pt>
                <c:pt idx="11">
                  <c:v>-5.8157389531750026</c:v>
                </c:pt>
                <c:pt idx="12">
                  <c:v>-7.3106776811919492</c:v>
                </c:pt>
                <c:pt idx="13">
                  <c:v>-8.5164140500863699</c:v>
                </c:pt>
                <c:pt idx="14">
                  <c:v>-9.3852504567672099</c:v>
                </c:pt>
                <c:pt idx="15">
                  <c:v>-9.8828166896807517</c:v>
                </c:pt>
                <c:pt idx="16">
                  <c:v>-9.9894295765338779</c:v>
                </c:pt>
                <c:pt idx="17">
                  <c:v>-9.7008716289164436</c:v>
                </c:pt>
                <c:pt idx="18">
                  <c:v>-9.0285578814987861</c:v>
                </c:pt>
                <c:pt idx="19">
                  <c:v>-7.999084325829533</c:v>
                </c:pt>
                <c:pt idx="20">
                  <c:v>-6.6531758021953467</c:v>
                </c:pt>
                <c:pt idx="21">
                  <c:v>-5.0440749697821818</c:v>
                </c:pt>
                <c:pt idx="22">
                  <c:v>-3.2354360857045679</c:v>
                </c:pt>
                <c:pt idx="23">
                  <c:v>-1.2988069126851738</c:v>
                </c:pt>
                <c:pt idx="24">
                  <c:v>0.68920163165563397</c:v>
                </c:pt>
                <c:pt idx="25">
                  <c:v>2.6499461183429873</c:v>
                </c:pt>
                <c:pt idx="26">
                  <c:v>4.5058616545017101</c:v>
                </c:pt>
                <c:pt idx="27">
                  <c:v>6.1835302651101367</c:v>
                </c:pt>
                <c:pt idx="28">
                  <c:v>7.6165852272498258</c:v>
                </c:pt>
                <c:pt idx="29">
                  <c:v>8.7483364645863517</c:v>
                </c:pt>
                <c:pt idx="30">
                  <c:v>9.5340131443664724</c:v>
                </c:pt>
                <c:pt idx="31">
                  <c:v>9.9425347622636817</c:v>
                </c:pt>
                <c:pt idx="32">
                  <c:v>9.9577406529059651</c:v>
                </c:pt>
                <c:pt idx="33">
                  <c:v>9.5790292880030457</c:v>
                </c:pt>
                <c:pt idx="34">
                  <c:v>8.8213820721432032</c:v>
                </c:pt>
                <c:pt idx="35">
                  <c:v>7.7147706949241082</c:v>
                </c:pt>
                <c:pt idx="36">
                  <c:v>6.3029714839147974</c:v>
                </c:pt>
                <c:pt idx="37">
                  <c:v>4.6418336613401463</c:v>
                </c:pt>
                <c:pt idx="38">
                  <c:v>2.7970700103463924</c:v>
                </c:pt>
                <c:pt idx="39">
                  <c:v>0.84165734965765415</c:v>
                </c:pt>
                <c:pt idx="40">
                  <c:v>-1.1470503490164075</c:v>
                </c:pt>
                <c:pt idx="41">
                  <c:v>-3.0903819989253458</c:v>
                </c:pt>
                <c:pt idx="42">
                  <c:v>-4.9114615398433141</c:v>
                </c:pt>
                <c:pt idx="43">
                  <c:v>-6.5382490703616698</c:v>
                </c:pt>
                <c:pt idx="44">
                  <c:v>-7.9063906670640973</c:v>
                </c:pt>
                <c:pt idx="45">
                  <c:v>-8.9617641548753575</c:v>
                </c:pt>
                <c:pt idx="46">
                  <c:v>-9.6626201207122229</c:v>
                </c:pt>
                <c:pt idx="47">
                  <c:v>-9.9812334742938624</c:v>
                </c:pt>
                <c:pt idx="48">
                  <c:v>-9.9050002221846523</c:v>
                </c:pt>
                <c:pt idx="49">
                  <c:v>-9.4369360678959424</c:v>
                </c:pt>
                <c:pt idx="50">
                  <c:v>-8.5955571139758327</c:v>
                </c:pt>
                <c:pt idx="51">
                  <c:v>-7.4141473853808106</c:v>
                </c:pt>
                <c:pt idx="52">
                  <c:v>-5.9394421500982792</c:v>
                </c:pt>
                <c:pt idx="53">
                  <c:v>-4.2297791234061801</c:v>
                </c:pt>
                <c:pt idx="54">
                  <c:v>-2.3527906920934591</c:v>
                </c:pt>
                <c:pt idx="55">
                  <c:v>-0.38272845171029279</c:v>
                </c:pt>
                <c:pt idx="56">
                  <c:v>1.6024741047919682</c:v>
                </c:pt>
                <c:pt idx="57">
                  <c:v>3.5242845502275792</c:v>
                </c:pt>
                <c:pt idx="58">
                  <c:v>5.3066781795221694</c:v>
                </c:pt>
                <c:pt idx="59">
                  <c:v>6.8791454633330789</c:v>
                </c:pt>
                <c:pt idx="60">
                  <c:v>8.1794813273904907</c:v>
                </c:pt>
                <c:pt idx="61">
                  <c:v>9.1562459167402537</c:v>
                </c:pt>
                <c:pt idx="62">
                  <c:v>9.770799499764335</c:v>
                </c:pt>
                <c:pt idx="63">
                  <c:v>9.9988310134165435</c:v>
                </c:pt>
                <c:pt idx="64">
                  <c:v>9.83131978210724</c:v>
                </c:pt>
                <c:pt idx="65">
                  <c:v>9.2748923656967719</c:v>
                </c:pt>
                <c:pt idx="66">
                  <c:v>8.351560420084077</c:v>
                </c:pt>
                <c:pt idx="67">
                  <c:v>7.0978499403367854</c:v>
                </c:pt>
                <c:pt idx="68">
                  <c:v>5.5633563325459647</c:v>
                </c:pt>
                <c:pt idx="69">
                  <c:v>3.8087824741717116</c:v>
                </c:pt>
                <c:pt idx="70">
                  <c:v>1.9035373750520288</c:v>
                </c:pt>
                <c:pt idx="71">
                  <c:v>-7.7009566598508411E-2</c:v>
                </c:pt>
                <c:pt idx="72">
                  <c:v>-2.0545100945912922</c:v>
                </c:pt>
                <c:pt idx="73">
                  <c:v>-3.9507364655075943</c:v>
                </c:pt>
                <c:pt idx="74">
                  <c:v>-5.6906760520898478</c:v>
                </c:pt>
                <c:pt idx="75">
                  <c:v>-7.2054987601779823</c:v>
                </c:pt>
                <c:pt idx="76">
                  <c:v>-8.4352798714441271</c:v>
                </c:pt>
                <c:pt idx="77">
                  <c:v>-9.3313705992651759</c:v>
                </c:pt>
                <c:pt idx="78">
                  <c:v>-9.8583225811534358</c:v>
                </c:pt>
                <c:pt idx="79">
                  <c:v>-9.9952901769436302</c:v>
                </c:pt>
                <c:pt idx="80">
                  <c:v>-9.7368550993642859</c:v>
                </c:pt>
                <c:pt idx="81">
                  <c:v>-9.0932407555159855</c:v>
                </c:pt>
                <c:pt idx="82">
                  <c:v>-8.0899078201436776</c:v>
                </c:pt>
                <c:pt idx="83">
                  <c:v>-6.7665470393790823</c:v>
                </c:pt>
                <c:pt idx="84">
                  <c:v>-5.1755091085280798</c:v>
                </c:pt>
                <c:pt idx="85">
                  <c:v>-3.3797337362087769</c:v>
                </c:pt>
                <c:pt idx="86">
                  <c:v>-1.450259818783022</c:v>
                </c:pt>
                <c:pt idx="87">
                  <c:v>0.53658478016131417</c:v>
                </c:pt>
                <c:pt idx="88">
                  <c:v>2.5022026760475842</c:v>
                </c:pt>
                <c:pt idx="89">
                  <c:v>4.3688361892989338</c:v>
                </c:pt>
                <c:pt idx="90">
                  <c:v>6.0626433535217066</c:v>
                </c:pt>
                <c:pt idx="91">
                  <c:v>7.5166190223869718</c:v>
                </c:pt>
                <c:pt idx="92">
                  <c:v>8.6732455194385043</c:v>
                </c:pt>
                <c:pt idx="93">
                  <c:v>9.4867679740393989</c:v>
                </c:pt>
                <c:pt idx="94">
                  <c:v>9.9250043336728595</c:v>
                </c:pt>
                <c:pt idx="95">
                  <c:v>9.9706184505033075</c:v>
                </c:pt>
                <c:pt idx="96">
                  <c:v>9.6218058802956197</c:v>
                </c:pt>
                <c:pt idx="97">
                  <c:v>8.892365264242148</c:v>
                </c:pt>
                <c:pt idx="98">
                  <c:v>7.8111524699111303</c:v>
                </c:pt>
                <c:pt idx="99">
                  <c:v>6.4209390848994614</c:v>
                </c:pt>
                <c:pt idx="100">
                  <c:v>4.7767204199241693</c:v>
                </c:pt>
                <c:pt idx="101">
                  <c:v>2.9435399548869174</c:v>
                </c:pt>
                <c:pt idx="102">
                  <c:v>0.99391629042989282</c:v>
                </c:pt>
                <c:pt idx="103">
                  <c:v>-0.99502560805379936</c:v>
                </c:pt>
                <c:pt idx="104">
                  <c:v>-2.9446053891270823</c:v>
                </c:pt>
                <c:pt idx="105">
                  <c:v>-4.7776998233752597</c:v>
                </c:pt>
                <c:pt idx="106">
                  <c:v>-6.4217937134393939</c:v>
                </c:pt>
                <c:pt idx="107">
                  <c:v>-7.8118485153759156</c:v>
                </c:pt>
                <c:pt idx="108">
                  <c:v>-8.8928751918396429</c:v>
                </c:pt>
                <c:pt idx="109">
                  <c:v>-9.6221095178515359</c:v>
                </c:pt>
                <c:pt idx="110">
                  <c:v>-9.9707037864502848</c:v>
                </c:pt>
                <c:pt idx="111">
                  <c:v>-9.9248679922148018</c:v>
                </c:pt>
                <c:pt idx="112">
                  <c:v>-9.4864153486942566</c:v>
                </c:pt>
                <c:pt idx="113">
                  <c:v>-8.6726905596766315</c:v>
                </c:pt>
                <c:pt idx="114">
                  <c:v>-7.5158836818054846</c:v>
                </c:pt>
                <c:pt idx="115">
                  <c:v>-6.0617567213843317</c:v>
                </c:pt>
                <c:pt idx="116">
                  <c:v>-4.3678333397967188</c:v>
                </c:pt>
                <c:pt idx="117">
                  <c:v>-2.5011232808025725</c:v>
                </c:pt>
                <c:pt idx="118">
                  <c:v>-0.53547153886085508</c:v>
                </c:pt>
                <c:pt idx="119">
                  <c:v>1.4513628675388968</c:v>
                </c:pt>
                <c:pt idx="120">
                  <c:v>3.380782957025843</c:v>
                </c:pt>
                <c:pt idx="121">
                  <c:v>5.1764629953861689</c:v>
                </c:pt>
                <c:pt idx="122">
                  <c:v>6.7673678575644596</c:v>
                </c:pt>
                <c:pt idx="123">
                  <c:v>8.0905630989927175</c:v>
                </c:pt>
                <c:pt idx="124">
                  <c:v>9.0937045729189645</c:v>
                </c:pt>
                <c:pt idx="125">
                  <c:v>9.7371091072154634</c:v>
                </c:pt>
                <c:pt idx="126">
                  <c:v>9.9953243269721028</c:v>
                </c:pt>
                <c:pt idx="127">
                  <c:v>9.8581355224216853</c:v>
                </c:pt>
                <c:pt idx="128">
                  <c:v>9.3309697316106579</c:v>
                </c:pt>
                <c:pt idx="129">
                  <c:v>8.4346810527498413</c:v>
                </c:pt>
                <c:pt idx="130">
                  <c:v>7.2047256790521033</c:v>
                </c:pt>
                <c:pt idx="131">
                  <c:v>5.6897592907704784</c:v>
                </c:pt>
                <c:pt idx="132">
                  <c:v>3.9497122900630499</c:v>
                </c:pt>
                <c:pt idx="133">
                  <c:v>2.0534190202744171</c:v>
                </c:pt>
                <c:pt idx="134">
                  <c:v>7.5894755107854706E-2</c:v>
                </c:pt>
                <c:pt idx="135">
                  <c:v>-1.9046318230014168</c:v>
                </c:pt>
                <c:pt idx="136">
                  <c:v>-3.8098132634240764</c:v>
                </c:pt>
                <c:pt idx="137">
                  <c:v>-5.5642826862134918</c:v>
                </c:pt>
                <c:pt idx="138">
                  <c:v>-7.0986352128884338</c:v>
                </c:pt>
                <c:pt idx="139">
                  <c:v>-8.3521735470023817</c:v>
                </c:pt>
                <c:pt idx="140">
                  <c:v>-9.2753090923559789</c:v>
                </c:pt>
                <c:pt idx="141">
                  <c:v>-9.8315236232595691</c:v>
                </c:pt>
                <c:pt idx="142">
                  <c:v>-9.9988139053304632</c:v>
                </c:pt>
                <c:pt idx="143">
                  <c:v>-9.7705621192168941</c:v>
                </c:pt>
                <c:pt idx="144">
                  <c:v>-9.155797654244525</c:v>
                </c:pt>
                <c:pt idx="145">
                  <c:v>-8.1788399157172051</c:v>
                </c:pt>
                <c:pt idx="146">
                  <c:v>-6.8783362760217637</c:v>
                </c:pt>
                <c:pt idx="147">
                  <c:v>-5.3057332271318476</c:v>
                </c:pt>
                <c:pt idx="148">
                  <c:v>-3.5232412140343219</c:v>
                </c:pt>
                <c:pt idx="149">
                  <c:v>-1.6013736580267246</c:v>
                </c:pt>
                <c:pt idx="150">
                  <c:v>0.3838424765852152</c:v>
                </c:pt>
                <c:pt idx="151">
                  <c:v>2.3538742254807024</c:v>
                </c:pt>
                <c:pt idx="152">
                  <c:v>4.2307893019180298</c:v>
                </c:pt>
                <c:pt idx="153">
                  <c:v>5.9403390121851221</c:v>
                </c:pt>
                <c:pt idx="154">
                  <c:v>7.4148954521660597</c:v>
                </c:pt>
                <c:pt idx="155">
                  <c:v>8.5961267927611758</c:v>
                </c:pt>
                <c:pt idx="156">
                  <c:v>9.4373048228159231</c:v>
                </c:pt>
                <c:pt idx="157">
                  <c:v>9.905153465700673</c:v>
                </c:pt>
                <c:pt idx="158">
                  <c:v>9.9811651442611709</c:v>
                </c:pt>
                <c:pt idx="159">
                  <c:v>9.6623329201916714</c:v>
                </c:pt>
                <c:pt idx="160">
                  <c:v>8.9612694452032979</c:v>
                </c:pt>
                <c:pt idx="161">
                  <c:v>7.9057080184104436</c:v>
                </c:pt>
                <c:pt idx="162">
                  <c:v>6.5374054875554393</c:v>
                </c:pt>
                <c:pt idx="163">
                  <c:v>4.910490394091469</c:v>
                </c:pt>
                <c:pt idx="164">
                  <c:v>3.0893217076844346</c:v>
                </c:pt>
                <c:pt idx="165">
                  <c:v>1.1459428562404661</c:v>
                </c:pt>
                <c:pt idx="166">
                  <c:v>-0.84276823277396251</c:v>
                </c:pt>
                <c:pt idx="167">
                  <c:v>-2.7981403384901258</c:v>
                </c:pt>
                <c:pt idx="168">
                  <c:v>-4.6428210935085117</c:v>
                </c:pt>
                <c:pt idx="169">
                  <c:v>-6.3038369583785583</c:v>
                </c:pt>
                <c:pt idx="170">
                  <c:v>-7.7154799744664073</c:v>
                </c:pt>
                <c:pt idx="171">
                  <c:v>-8.8219070984464008</c:v>
                </c:pt>
                <c:pt idx="172">
                  <c:v>-9.5793492916046663</c:v>
                </c:pt>
                <c:pt idx="173">
                  <c:v>-9.9578429748159039</c:v>
                </c:pt>
                <c:pt idx="174">
                  <c:v>-9.9424153547398539</c:v>
                </c:pt>
                <c:pt idx="175">
                  <c:v>-9.5336767310390407</c:v>
                </c:pt>
                <c:pt idx="176">
                  <c:v>-8.7477963535960956</c:v>
                </c:pt>
                <c:pt idx="177">
                  <c:v>-7.6158627847928226</c:v>
                </c:pt>
                <c:pt idx="178">
                  <c:v>-6.1826540702144488</c:v>
                </c:pt>
                <c:pt idx="179">
                  <c:v>-4.5048663684726566</c:v>
                </c:pt>
                <c:pt idx="180">
                  <c:v>-2.6488711135998861</c:v>
                </c:pt>
                <c:pt idx="181">
                  <c:v>-0.68808943420248492</c:v>
                </c:pt>
                <c:pt idx="182">
                  <c:v>1.2999123055418671</c:v>
                </c:pt>
                <c:pt idx="183">
                  <c:v>3.2364909458404885</c:v>
                </c:pt>
                <c:pt idx="184">
                  <c:v>5.0450375680918942</c:v>
                </c:pt>
                <c:pt idx="185">
                  <c:v>6.6540080593497049</c:v>
                </c:pt>
                <c:pt idx="186">
                  <c:v>7.999753318651881</c:v>
                </c:pt>
                <c:pt idx="187">
                  <c:v>9.0290371453697542</c:v>
                </c:pt>
                <c:pt idx="188">
                  <c:v>9.7011422046849916</c:v>
                </c:pt>
                <c:pt idx="189">
                  <c:v>9.9894807605205571</c:v>
                </c:pt>
                <c:pt idx="190">
                  <c:v>9.8826464571034034</c:v>
                </c:pt>
                <c:pt idx="191">
                  <c:v>9.3848655418391633</c:v>
                </c:pt>
                <c:pt idx="192">
                  <c:v>8.5158296796183137</c:v>
                </c:pt>
                <c:pt idx="193">
                  <c:v>7.3099169722361754</c:v>
                </c:pt>
                <c:pt idx="194">
                  <c:v>5.8148319985401171</c:v>
                </c:pt>
                <c:pt idx="195">
                  <c:v>4.0897186738192373</c:v>
                </c:pt>
                <c:pt idx="196">
                  <c:v>2.2028205816398216</c:v>
                </c:pt>
                <c:pt idx="197">
                  <c:v>0.22878133282408714</c:v>
                </c:pt>
                <c:pt idx="198">
                  <c:v>-1.7543082536020216</c:v>
                </c:pt>
                <c:pt idx="199">
                  <c:v>-3.6679993372224908</c:v>
                </c:pt>
                <c:pt idx="200">
                  <c:v>-5.436588405975832</c:v>
                </c:pt>
                <c:pt idx="201">
                  <c:v>-6.99011202373394</c:v>
                </c:pt>
                <c:pt idx="202">
                  <c:v>-8.2671145067968261</c:v>
                </c:pt>
                <c:pt idx="203">
                  <c:v>-9.2170790430695018</c:v>
                </c:pt>
                <c:pt idx="204">
                  <c:v>-9.8024260815236008</c:v>
                </c:pt>
                <c:pt idx="205">
                  <c:v>-9.9999999378561348</c:v>
                </c:pt>
                <c:pt idx="206">
                  <c:v>-9.8019848078634624</c:v>
                </c:pt>
                <c:pt idx="207">
                  <c:v>-9.2162139520493174</c:v>
                </c:pt>
                <c:pt idx="208">
                  <c:v>-8.2658598204647884</c:v>
                </c:pt>
                <c:pt idx="209">
                  <c:v>-6.988517376099785</c:v>
                </c:pt>
                <c:pt idx="210">
                  <c:v>-5.4347168795440624</c:v>
                </c:pt>
                <c:pt idx="211">
                  <c:v>-3.6659249675179688</c:v>
                </c:pt>
                <c:pt idx="212">
                  <c:v>-1.7521131004061254</c:v>
                </c:pt>
                <c:pt idx="213">
                  <c:v>0.23101043166805846</c:v>
                </c:pt>
                <c:pt idx="214">
                  <c:v>2.20499544543611</c:v>
                </c:pt>
                <c:pt idx="215">
                  <c:v>4.0917532673508505</c:v>
                </c:pt>
                <c:pt idx="216">
                  <c:v>5.8166458355273383</c:v>
                </c:pt>
                <c:pt idx="217">
                  <c:v>7.3114382992849309</c:v>
                </c:pt>
                <c:pt idx="218">
                  <c:v>8.5169983147057806</c:v>
                </c:pt>
                <c:pt idx="219">
                  <c:v>9.3856352550480899</c:v>
                </c:pt>
                <c:pt idx="220">
                  <c:v>9.8829867994267904</c:v>
                </c:pt>
                <c:pt idx="221">
                  <c:v>9.9893782683908494</c:v>
                </c:pt>
                <c:pt idx="222">
                  <c:v>9.7006009325779878</c:v>
                </c:pt>
                <c:pt idx="223">
                  <c:v>9.0280785054139976</c:v>
                </c:pt>
                <c:pt idx="224">
                  <c:v>7.9984152335884442</c:v>
                </c:pt>
                <c:pt idx="225">
                  <c:v>6.652343462350303</c:v>
                </c:pt>
                <c:pt idx="226">
                  <c:v>5.0431123087808993</c:v>
                </c:pt>
                <c:pt idx="227">
                  <c:v>3.2343811853562983</c:v>
                </c:pt>
                <c:pt idx="228">
                  <c:v>1.2977015036861332</c:v>
                </c:pt>
                <c:pt idx="229">
                  <c:v>-0.69031382054271062</c:v>
                </c:pt>
                <c:pt idx="230">
                  <c:v>-2.6510210901503046</c:v>
                </c:pt>
                <c:pt idx="231">
                  <c:v>-4.506856884528319</c:v>
                </c:pt>
                <c:pt idx="232">
                  <c:v>-6.1844063831519929</c:v>
                </c:pt>
                <c:pt idx="233">
                  <c:v>-7.6173075750419041</c:v>
                </c:pt>
                <c:pt idx="234">
                  <c:v>-8.7488764668454397</c:v>
                </c:pt>
                <c:pt idx="235">
                  <c:v>-9.5343494391977739</c:v>
                </c:pt>
                <c:pt idx="236">
                  <c:v>-9.9426540462139883</c:v>
                </c:pt>
                <c:pt idx="237">
                  <c:v>-9.9576382072335399</c:v>
                </c:pt>
                <c:pt idx="238">
                  <c:v>-9.5787091653458756</c:v>
                </c:pt>
                <c:pt idx="239">
                  <c:v>-8.8208569362011282</c:v>
                </c:pt>
                <c:pt idx="240">
                  <c:v>-7.7140613194967651</c:v>
                </c:pt>
                <c:pt idx="241">
                  <c:v>-6.3021059311129459</c:v>
                </c:pt>
                <c:pt idx="242">
                  <c:v>-4.6408461714795939</c:v>
                </c:pt>
                <c:pt idx="243">
                  <c:v>-2.7959996474386131</c:v>
                </c:pt>
                <c:pt idx="244">
                  <c:v>-0.84054645608075484</c:v>
                </c:pt>
                <c:pt idx="245">
                  <c:v>1.1481578275357618</c:v>
                </c:pt>
                <c:pt idx="246">
                  <c:v>3.091442251756467</c:v>
                </c:pt>
                <c:pt idx="247">
                  <c:v>4.9124326245515935</c:v>
                </c:pt>
                <c:pt idx="248">
                  <c:v>6.5390925719054058</c:v>
                </c:pt>
                <c:pt idx="249">
                  <c:v>7.9070732174509484</c:v>
                </c:pt>
                <c:pt idx="250">
                  <c:v>8.9622587531636029</c:v>
                </c:pt>
                <c:pt idx="251">
                  <c:v>9.6629072011382249</c:v>
                </c:pt>
                <c:pt idx="252">
                  <c:v>9.9813016802720593</c:v>
                </c:pt>
                <c:pt idx="253">
                  <c:v>9.9048468555616491</c:v>
                </c:pt>
                <c:pt idx="254">
                  <c:v>9.4365671956864823</c:v>
                </c:pt>
                <c:pt idx="255">
                  <c:v>8.59498732835835</c:v>
                </c:pt>
                <c:pt idx="256">
                  <c:v>7.4133992264469013</c:v>
                </c:pt>
                <c:pt idx="257">
                  <c:v>5.9385452141916026</c:v>
                </c:pt>
                <c:pt idx="258">
                  <c:v>4.2287688923234956</c:v>
                </c:pt>
                <c:pt idx="259">
                  <c:v>2.3517071294640872</c:v>
                </c:pt>
                <c:pt idx="260">
                  <c:v>0.38161442207863178</c:v>
                </c:pt>
                <c:pt idx="261">
                  <c:v>-1.603574531640285</c:v>
                </c:pt>
                <c:pt idx="262">
                  <c:v>-3.5253278426181383</c:v>
                </c:pt>
                <c:pt idx="263">
                  <c:v>-5.3076230659568724</c:v>
                </c:pt>
                <c:pt idx="264">
                  <c:v>-6.8799545651449279</c:v>
                </c:pt>
                <c:pt idx="265">
                  <c:v>-8.1801226374027802</c:v>
                </c:pt>
                <c:pt idx="266">
                  <c:v>-9.1566940654350226</c:v>
                </c:pt>
                <c:pt idx="267">
                  <c:v>-9.7710367588726879</c:v>
                </c:pt>
                <c:pt idx="268">
                  <c:v>-9.998847997229424</c:v>
                </c:pt>
                <c:pt idx="269">
                  <c:v>-9.8311158187637009</c:v>
                </c:pt>
                <c:pt idx="270">
                  <c:v>-9.2744755237620868</c:v>
                </c:pt>
                <c:pt idx="271">
                  <c:v>-8.3509471893662024</c:v>
                </c:pt>
                <c:pt idx="272">
                  <c:v>-7.0970645795676992</c:v>
                </c:pt>
                <c:pt idx="273">
                  <c:v>-5.5624299097328631</c:v>
                </c:pt>
                <c:pt idx="274">
                  <c:v>-3.8077516375810192</c:v>
                </c:pt>
                <c:pt idx="275">
                  <c:v>-1.9024429034441472</c:v>
                </c:pt>
                <c:pt idx="276">
                  <c:v>7.8124377131850081E-2</c:v>
                </c:pt>
                <c:pt idx="277">
                  <c:v>2.0556011433729537</c:v>
                </c:pt>
                <c:pt idx="278">
                  <c:v>3.9517605918492014</c:v>
                </c:pt>
                <c:pt idx="279">
                  <c:v>5.6915927426809487</c:v>
                </c:pt>
                <c:pt idx="280">
                  <c:v>7.2062717517482531</c:v>
                </c:pt>
                <c:pt idx="281">
                  <c:v>8.4358785852981413</c:v>
                </c:pt>
                <c:pt idx="282">
                  <c:v>9.3317713509421694</c:v>
                </c:pt>
                <c:pt idx="283">
                  <c:v>9.8585095173583071</c:v>
                </c:pt>
                <c:pt idx="284">
                  <c:v>9.9952559026859706</c:v>
                </c:pt>
                <c:pt idx="285">
                  <c:v>9.7366009704959815</c:v>
                </c:pt>
                <c:pt idx="286">
                  <c:v>9.0927768250952532</c:v>
                </c:pt>
                <c:pt idx="287">
                  <c:v>8.0892524407470923</c:v>
                </c:pt>
                <c:pt idx="288">
                  <c:v>6.7657261370939601</c:v>
                </c:pt>
                <c:pt idx="289">
                  <c:v>5.1745551573448862</c:v>
                </c:pt>
                <c:pt idx="290">
                  <c:v>3.3786844733858685</c:v>
                </c:pt>
                <c:pt idx="291">
                  <c:v>1.4491567520023729</c:v>
                </c:pt>
                <c:pt idx="292">
                  <c:v>-0.53769801479254087</c:v>
                </c:pt>
                <c:pt idx="293">
                  <c:v>-2.5032820401931142</c:v>
                </c:pt>
                <c:pt idx="294">
                  <c:v>-4.3698389845016852</c:v>
                </c:pt>
                <c:pt idx="295">
                  <c:v>-6.063529910307718</c:v>
                </c:pt>
                <c:pt idx="296">
                  <c:v>-7.5173542695459457</c:v>
                </c:pt>
                <c:pt idx="297">
                  <c:v>-8.6738003714024678</c:v>
                </c:pt>
                <c:pt idx="298">
                  <c:v>-9.4871204814755981</c:v>
                </c:pt>
                <c:pt idx="299">
                  <c:v>-9.9251405517752662</c:v>
                </c:pt>
                <c:pt idx="300">
                  <c:v>-9.9705329906337923</c:v>
                </c:pt>
                <c:pt idx="301">
                  <c:v>-9.6215021231525242</c:v>
                </c:pt>
                <c:pt idx="302">
                  <c:v>-8.8918552261235568</c:v>
                </c:pt>
                <c:pt idx="303">
                  <c:v>-7.8104563273634167</c:v>
                </c:pt>
                <c:pt idx="304">
                  <c:v>-6.420084376555244</c:v>
                </c:pt>
                <c:pt idx="305">
                  <c:v>-4.7757409571044622</c:v>
                </c:pt>
                <c:pt idx="306">
                  <c:v>-2.9424744840623664</c:v>
                </c:pt>
                <c:pt idx="307">
                  <c:v>-0.99280696045303829</c:v>
                </c:pt>
                <c:pt idx="308">
                  <c:v>0.99613491331051096</c:v>
                </c:pt>
                <c:pt idx="309">
                  <c:v>2.9456707867692788</c:v>
                </c:pt>
                <c:pt idx="310">
                  <c:v>4.7786791674452465</c:v>
                </c:pt>
                <c:pt idx="311">
                  <c:v>6.4226482621641461</c:v>
                </c:pt>
                <c:pt idx="312">
                  <c:v>7.812544463748897</c:v>
                </c:pt>
                <c:pt idx="313">
                  <c:v>8.8933850089094992</c:v>
                </c:pt>
                <c:pt idx="314">
                  <c:v>9.6224130358163933</c:v>
                </c:pt>
                <c:pt idx="315">
                  <c:v>9.9707889984736315</c:v>
                </c:pt>
                <c:pt idx="316">
                  <c:v>9.9247315274028356</c:v>
                </c:pt>
                <c:pt idx="317">
                  <c:v>9.4860626054446691</c:v>
                </c:pt>
                <c:pt idx="318">
                  <c:v>8.6721354921239815</c:v>
                </c:pt>
                <c:pt idx="319">
                  <c:v>7.5151482478109237</c:v>
                </c:pt>
                <c:pt idx="320">
                  <c:v>6.0608700139069018</c:v>
                </c:pt>
                <c:pt idx="321">
                  <c:v>4.3668304360078851</c:v>
                </c:pt>
                <c:pt idx="322">
                  <c:v>2.5000438544718397</c:v>
                </c:pt>
                <c:pt idx="323">
                  <c:v>0.53435829090535469</c:v>
                </c:pt>
                <c:pt idx="324">
                  <c:v>-1.4524658982558656</c:v>
                </c:pt>
                <c:pt idx="325">
                  <c:v>-3.3818321358238568</c:v>
                </c:pt>
                <c:pt idx="326">
                  <c:v>-5.1774168179070807</c:v>
                </c:pt>
                <c:pt idx="327">
                  <c:v>-6.7681885916396256</c:v>
                </c:pt>
                <c:pt idx="328">
                  <c:v>-8.0912182772858632</c:v>
                </c:pt>
                <c:pt idx="329">
                  <c:v>-9.0941682772982499</c:v>
                </c:pt>
                <c:pt idx="330">
                  <c:v>-9.737362994046288</c:v>
                </c:pt>
                <c:pt idx="331">
                  <c:v>-9.9953583527709551</c:v>
                </c:pt>
                <c:pt idx="332">
                  <c:v>-9.8579483411654358</c:v>
                </c:pt>
                <c:pt idx="333">
                  <c:v>-9.3305687479837047</c:v>
                </c:pt>
                <c:pt idx="334">
                  <c:v>-8.4340821292229506</c:v>
                </c:pt>
                <c:pt idx="335">
                  <c:v>-7.2039525083804241</c:v>
                </c:pt>
                <c:pt idx="336">
                  <c:v>-5.6888424587344835</c:v>
                </c:pt>
                <c:pt idx="337">
                  <c:v>-3.9486880655285752</c:v>
                </c:pt>
                <c:pt idx="338">
                  <c:v>-2.0523279204362539</c:v>
                </c:pt>
                <c:pt idx="339">
                  <c:v>-7.4779942674170985E-2</c:v>
                </c:pt>
                <c:pt idx="340">
                  <c:v>1.9057262472784284</c:v>
                </c:pt>
                <c:pt idx="341">
                  <c:v>3.810844005324971</c:v>
                </c:pt>
                <c:pt idx="342">
                  <c:v>5.5652089707236794</c:v>
                </c:pt>
                <c:pt idx="343">
                  <c:v>7.099420397212616</c:v>
                </c:pt>
                <c:pt idx="344">
                  <c:v>8.3527865701132882</c:v>
                </c:pt>
                <c:pt idx="345">
                  <c:v>9.2757257037344214</c:v>
                </c:pt>
                <c:pt idx="346">
                  <c:v>9.8317273422180893</c:v>
                </c:pt>
                <c:pt idx="347">
                  <c:v>9.9987966729713964</c:v>
                </c:pt>
                <c:pt idx="348">
                  <c:v>9.7703246172333955</c:v>
                </c:pt>
                <c:pt idx="349">
                  <c:v>9.1553492779535564</c:v>
                </c:pt>
                <c:pt idx="350">
                  <c:v>8.1781984023910539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B5-4685-8FD9-371CDDDDAFA5}"/>
            </c:ext>
          </c:extLst>
        </c:ser>
        <c:ser>
          <c:idx val="2"/>
          <c:order val="1"/>
          <c:tx>
            <c:strRef>
              <c:f>'pêndulo - euler x exata'!$D$8</c:f>
              <c:strCache>
                <c:ptCount val="1"/>
                <c:pt idx="0">
                  <c:v>O(num.gr.)</c:v>
                </c:pt>
              </c:strCache>
            </c:strRef>
          </c:tx>
          <c:marker>
            <c:symbol val="none"/>
          </c:marker>
          <c:xVal>
            <c:numRef>
              <c:f>'pêndulo - euler x exata'!$A$9:$A$359</c:f>
              <c:numCache>
                <c:formatCode>0.00</c:formatCode>
                <c:ptCount val="351"/>
                <c:pt idx="0">
                  <c:v>0</c:v>
                </c:pt>
                <c:pt idx="1">
                  <c:v>0.09</c:v>
                </c:pt>
                <c:pt idx="2">
                  <c:v>0.18</c:v>
                </c:pt>
                <c:pt idx="3">
                  <c:v>0.27</c:v>
                </c:pt>
                <c:pt idx="4">
                  <c:v>0.36</c:v>
                </c:pt>
                <c:pt idx="5">
                  <c:v>0.44999999999999996</c:v>
                </c:pt>
                <c:pt idx="6">
                  <c:v>0.53999999999999992</c:v>
                </c:pt>
                <c:pt idx="7">
                  <c:v>0.62999999999999989</c:v>
                </c:pt>
                <c:pt idx="8">
                  <c:v>0.71999999999999986</c:v>
                </c:pt>
                <c:pt idx="9">
                  <c:v>0.80999999999999983</c:v>
                </c:pt>
                <c:pt idx="10">
                  <c:v>0.8999999999999998</c:v>
                </c:pt>
                <c:pt idx="11">
                  <c:v>0.98999999999999977</c:v>
                </c:pt>
                <c:pt idx="12">
                  <c:v>1.0799999999999998</c:v>
                </c:pt>
                <c:pt idx="13">
                  <c:v>1.17</c:v>
                </c:pt>
                <c:pt idx="14">
                  <c:v>1.26</c:v>
                </c:pt>
                <c:pt idx="15">
                  <c:v>1.35</c:v>
                </c:pt>
                <c:pt idx="16">
                  <c:v>1.4400000000000002</c:v>
                </c:pt>
                <c:pt idx="17">
                  <c:v>1.5300000000000002</c:v>
                </c:pt>
                <c:pt idx="18">
                  <c:v>1.6200000000000003</c:v>
                </c:pt>
                <c:pt idx="19">
                  <c:v>1.7100000000000004</c:v>
                </c:pt>
                <c:pt idx="20">
                  <c:v>1.8000000000000005</c:v>
                </c:pt>
                <c:pt idx="21">
                  <c:v>1.8900000000000006</c:v>
                </c:pt>
                <c:pt idx="22">
                  <c:v>1.9800000000000006</c:v>
                </c:pt>
                <c:pt idx="23">
                  <c:v>2.0700000000000007</c:v>
                </c:pt>
                <c:pt idx="24">
                  <c:v>2.1600000000000006</c:v>
                </c:pt>
                <c:pt idx="25">
                  <c:v>2.2500000000000004</c:v>
                </c:pt>
                <c:pt idx="26">
                  <c:v>2.3400000000000003</c:v>
                </c:pt>
                <c:pt idx="27">
                  <c:v>2.4300000000000002</c:v>
                </c:pt>
                <c:pt idx="28">
                  <c:v>2.52</c:v>
                </c:pt>
                <c:pt idx="29">
                  <c:v>2.61</c:v>
                </c:pt>
                <c:pt idx="30">
                  <c:v>2.6999999999999997</c:v>
                </c:pt>
                <c:pt idx="31">
                  <c:v>2.7899999999999996</c:v>
                </c:pt>
                <c:pt idx="32">
                  <c:v>2.8799999999999994</c:v>
                </c:pt>
                <c:pt idx="33">
                  <c:v>2.9699999999999993</c:v>
                </c:pt>
                <c:pt idx="34">
                  <c:v>3.0599999999999992</c:v>
                </c:pt>
                <c:pt idx="35">
                  <c:v>3.149999999999999</c:v>
                </c:pt>
                <c:pt idx="36">
                  <c:v>3.2399999999999989</c:v>
                </c:pt>
                <c:pt idx="37">
                  <c:v>3.3299999999999987</c:v>
                </c:pt>
                <c:pt idx="38">
                  <c:v>3.4199999999999986</c:v>
                </c:pt>
                <c:pt idx="39">
                  <c:v>3.5099999999999985</c:v>
                </c:pt>
                <c:pt idx="40">
                  <c:v>3.5999999999999983</c:v>
                </c:pt>
                <c:pt idx="41">
                  <c:v>3.6899999999999982</c:v>
                </c:pt>
                <c:pt idx="42">
                  <c:v>3.779999999999998</c:v>
                </c:pt>
                <c:pt idx="43">
                  <c:v>3.8699999999999979</c:v>
                </c:pt>
                <c:pt idx="44">
                  <c:v>3.9599999999999977</c:v>
                </c:pt>
                <c:pt idx="45">
                  <c:v>4.049999999999998</c:v>
                </c:pt>
                <c:pt idx="46">
                  <c:v>4.1399999999999979</c:v>
                </c:pt>
                <c:pt idx="47">
                  <c:v>4.2299999999999978</c:v>
                </c:pt>
                <c:pt idx="48">
                  <c:v>4.3199999999999976</c:v>
                </c:pt>
                <c:pt idx="49">
                  <c:v>4.4099999999999975</c:v>
                </c:pt>
                <c:pt idx="50">
                  <c:v>4.4999999999999973</c:v>
                </c:pt>
                <c:pt idx="51">
                  <c:v>4.5899999999999972</c:v>
                </c:pt>
                <c:pt idx="52">
                  <c:v>4.6799999999999971</c:v>
                </c:pt>
                <c:pt idx="53">
                  <c:v>4.7699999999999969</c:v>
                </c:pt>
                <c:pt idx="54">
                  <c:v>4.8599999999999968</c:v>
                </c:pt>
                <c:pt idx="55">
                  <c:v>4.9499999999999966</c:v>
                </c:pt>
                <c:pt idx="56">
                  <c:v>5.0399999999999965</c:v>
                </c:pt>
                <c:pt idx="57">
                  <c:v>5.1299999999999963</c:v>
                </c:pt>
                <c:pt idx="58">
                  <c:v>5.2199999999999962</c:v>
                </c:pt>
                <c:pt idx="59">
                  <c:v>5.3099999999999961</c:v>
                </c:pt>
                <c:pt idx="60">
                  <c:v>5.3999999999999959</c:v>
                </c:pt>
                <c:pt idx="61">
                  <c:v>5.4899999999999958</c:v>
                </c:pt>
                <c:pt idx="62">
                  <c:v>5.5799999999999956</c:v>
                </c:pt>
                <c:pt idx="63">
                  <c:v>5.6699999999999955</c:v>
                </c:pt>
                <c:pt idx="64">
                  <c:v>5.7599999999999953</c:v>
                </c:pt>
                <c:pt idx="65">
                  <c:v>5.8499999999999952</c:v>
                </c:pt>
                <c:pt idx="66">
                  <c:v>5.9399999999999951</c:v>
                </c:pt>
                <c:pt idx="67">
                  <c:v>6.0299999999999949</c:v>
                </c:pt>
                <c:pt idx="68">
                  <c:v>6.1199999999999948</c:v>
                </c:pt>
                <c:pt idx="69">
                  <c:v>6.2099999999999946</c:v>
                </c:pt>
                <c:pt idx="70">
                  <c:v>6.2999999999999945</c:v>
                </c:pt>
                <c:pt idx="71">
                  <c:v>6.3899999999999944</c:v>
                </c:pt>
                <c:pt idx="72">
                  <c:v>6.4799999999999942</c:v>
                </c:pt>
                <c:pt idx="73">
                  <c:v>6.5699999999999941</c:v>
                </c:pt>
                <c:pt idx="74">
                  <c:v>6.6599999999999939</c:v>
                </c:pt>
                <c:pt idx="75">
                  <c:v>6.7499999999999938</c:v>
                </c:pt>
                <c:pt idx="76">
                  <c:v>6.8399999999999936</c:v>
                </c:pt>
                <c:pt idx="77">
                  <c:v>6.9299999999999935</c:v>
                </c:pt>
                <c:pt idx="78">
                  <c:v>7.0199999999999934</c:v>
                </c:pt>
                <c:pt idx="79">
                  <c:v>7.1099999999999932</c:v>
                </c:pt>
                <c:pt idx="80">
                  <c:v>7.1999999999999931</c:v>
                </c:pt>
                <c:pt idx="81">
                  <c:v>7.2899999999999929</c:v>
                </c:pt>
                <c:pt idx="82">
                  <c:v>7.3799999999999928</c:v>
                </c:pt>
                <c:pt idx="83">
                  <c:v>7.4699999999999926</c:v>
                </c:pt>
                <c:pt idx="84">
                  <c:v>7.5599999999999925</c:v>
                </c:pt>
                <c:pt idx="85">
                  <c:v>7.6499999999999924</c:v>
                </c:pt>
                <c:pt idx="86">
                  <c:v>7.7399999999999922</c:v>
                </c:pt>
                <c:pt idx="87">
                  <c:v>7.8299999999999921</c:v>
                </c:pt>
                <c:pt idx="88">
                  <c:v>7.9199999999999919</c:v>
                </c:pt>
                <c:pt idx="89">
                  <c:v>8.0099999999999927</c:v>
                </c:pt>
                <c:pt idx="90">
                  <c:v>8.0999999999999925</c:v>
                </c:pt>
                <c:pt idx="91">
                  <c:v>8.1899999999999924</c:v>
                </c:pt>
                <c:pt idx="92">
                  <c:v>8.2799999999999923</c:v>
                </c:pt>
                <c:pt idx="93">
                  <c:v>8.3699999999999921</c:v>
                </c:pt>
                <c:pt idx="94">
                  <c:v>8.459999999999992</c:v>
                </c:pt>
                <c:pt idx="95">
                  <c:v>8.5499999999999918</c:v>
                </c:pt>
                <c:pt idx="96">
                  <c:v>8.6399999999999917</c:v>
                </c:pt>
                <c:pt idx="97">
                  <c:v>8.7299999999999915</c:v>
                </c:pt>
                <c:pt idx="98">
                  <c:v>8.8199999999999914</c:v>
                </c:pt>
                <c:pt idx="99">
                  <c:v>8.9099999999999913</c:v>
                </c:pt>
                <c:pt idx="100">
                  <c:v>8.9999999999999911</c:v>
                </c:pt>
                <c:pt idx="101">
                  <c:v>9.089999999999991</c:v>
                </c:pt>
                <c:pt idx="102">
                  <c:v>9.1799999999999908</c:v>
                </c:pt>
                <c:pt idx="103">
                  <c:v>9.2699999999999907</c:v>
                </c:pt>
                <c:pt idx="104">
                  <c:v>9.3599999999999905</c:v>
                </c:pt>
                <c:pt idx="105">
                  <c:v>9.4499999999999904</c:v>
                </c:pt>
                <c:pt idx="106">
                  <c:v>9.5399999999999903</c:v>
                </c:pt>
                <c:pt idx="107">
                  <c:v>9.6299999999999901</c:v>
                </c:pt>
                <c:pt idx="108">
                  <c:v>9.71999999999999</c:v>
                </c:pt>
                <c:pt idx="109">
                  <c:v>9.8099999999999898</c:v>
                </c:pt>
                <c:pt idx="110">
                  <c:v>9.8999999999999897</c:v>
                </c:pt>
                <c:pt idx="111">
                  <c:v>9.9899999999999896</c:v>
                </c:pt>
                <c:pt idx="112">
                  <c:v>10.079999999999989</c:v>
                </c:pt>
                <c:pt idx="113">
                  <c:v>10.169999999999989</c:v>
                </c:pt>
                <c:pt idx="114">
                  <c:v>10.259999999999989</c:v>
                </c:pt>
                <c:pt idx="115">
                  <c:v>10.349999999999989</c:v>
                </c:pt>
                <c:pt idx="116">
                  <c:v>10.439999999999989</c:v>
                </c:pt>
                <c:pt idx="117">
                  <c:v>10.529999999999989</c:v>
                </c:pt>
                <c:pt idx="118">
                  <c:v>10.619999999999989</c:v>
                </c:pt>
                <c:pt idx="119">
                  <c:v>10.709999999999988</c:v>
                </c:pt>
                <c:pt idx="120">
                  <c:v>10.799999999999988</c:v>
                </c:pt>
                <c:pt idx="121">
                  <c:v>10.889999999999988</c:v>
                </c:pt>
                <c:pt idx="122">
                  <c:v>10.979999999999988</c:v>
                </c:pt>
                <c:pt idx="123">
                  <c:v>11.069999999999988</c:v>
                </c:pt>
                <c:pt idx="124">
                  <c:v>11.159999999999988</c:v>
                </c:pt>
                <c:pt idx="125">
                  <c:v>11.249999999999988</c:v>
                </c:pt>
                <c:pt idx="126">
                  <c:v>11.339999999999987</c:v>
                </c:pt>
                <c:pt idx="127">
                  <c:v>11.429999999999987</c:v>
                </c:pt>
                <c:pt idx="128">
                  <c:v>11.519999999999987</c:v>
                </c:pt>
                <c:pt idx="129">
                  <c:v>11.609999999999987</c:v>
                </c:pt>
                <c:pt idx="130">
                  <c:v>11.699999999999987</c:v>
                </c:pt>
                <c:pt idx="131">
                  <c:v>11.789999999999987</c:v>
                </c:pt>
                <c:pt idx="132">
                  <c:v>11.879999999999987</c:v>
                </c:pt>
                <c:pt idx="133">
                  <c:v>11.969999999999986</c:v>
                </c:pt>
                <c:pt idx="134">
                  <c:v>12.059999999999986</c:v>
                </c:pt>
                <c:pt idx="135">
                  <c:v>12.149999999999986</c:v>
                </c:pt>
                <c:pt idx="136">
                  <c:v>12.239999999999986</c:v>
                </c:pt>
                <c:pt idx="137">
                  <c:v>12.329999999999986</c:v>
                </c:pt>
                <c:pt idx="138">
                  <c:v>12.419999999999986</c:v>
                </c:pt>
                <c:pt idx="139">
                  <c:v>12.509999999999986</c:v>
                </c:pt>
                <c:pt idx="140">
                  <c:v>12.599999999999985</c:v>
                </c:pt>
                <c:pt idx="141">
                  <c:v>12.689999999999985</c:v>
                </c:pt>
                <c:pt idx="142">
                  <c:v>12.779999999999985</c:v>
                </c:pt>
                <c:pt idx="143">
                  <c:v>12.869999999999985</c:v>
                </c:pt>
                <c:pt idx="144">
                  <c:v>12.959999999999985</c:v>
                </c:pt>
                <c:pt idx="145">
                  <c:v>13.049999999999985</c:v>
                </c:pt>
                <c:pt idx="146">
                  <c:v>13.139999999999985</c:v>
                </c:pt>
                <c:pt idx="147">
                  <c:v>13.229999999999984</c:v>
                </c:pt>
                <c:pt idx="148">
                  <c:v>13.319999999999984</c:v>
                </c:pt>
                <c:pt idx="149">
                  <c:v>13.409999999999984</c:v>
                </c:pt>
                <c:pt idx="150">
                  <c:v>13.499999999999984</c:v>
                </c:pt>
                <c:pt idx="151">
                  <c:v>13.589999999999984</c:v>
                </c:pt>
                <c:pt idx="152">
                  <c:v>13.679999999999984</c:v>
                </c:pt>
                <c:pt idx="153">
                  <c:v>13.769999999999984</c:v>
                </c:pt>
                <c:pt idx="154">
                  <c:v>13.859999999999983</c:v>
                </c:pt>
                <c:pt idx="155">
                  <c:v>13.949999999999983</c:v>
                </c:pt>
                <c:pt idx="156">
                  <c:v>14.039999999999983</c:v>
                </c:pt>
                <c:pt idx="157">
                  <c:v>14.129999999999983</c:v>
                </c:pt>
                <c:pt idx="158">
                  <c:v>14.219999999999983</c:v>
                </c:pt>
                <c:pt idx="159">
                  <c:v>14.309999999999983</c:v>
                </c:pt>
                <c:pt idx="160">
                  <c:v>14.399999999999983</c:v>
                </c:pt>
                <c:pt idx="161">
                  <c:v>14.489999999999982</c:v>
                </c:pt>
                <c:pt idx="162">
                  <c:v>14.579999999999982</c:v>
                </c:pt>
                <c:pt idx="163">
                  <c:v>14.669999999999982</c:v>
                </c:pt>
                <c:pt idx="164">
                  <c:v>14.759999999999982</c:v>
                </c:pt>
                <c:pt idx="165">
                  <c:v>14.849999999999982</c:v>
                </c:pt>
                <c:pt idx="166">
                  <c:v>14.939999999999982</c:v>
                </c:pt>
                <c:pt idx="167">
                  <c:v>15.029999999999982</c:v>
                </c:pt>
                <c:pt idx="168">
                  <c:v>15.119999999999981</c:v>
                </c:pt>
                <c:pt idx="169">
                  <c:v>15.209999999999981</c:v>
                </c:pt>
                <c:pt idx="170">
                  <c:v>15.299999999999981</c:v>
                </c:pt>
                <c:pt idx="171">
                  <c:v>15.389999999999981</c:v>
                </c:pt>
                <c:pt idx="172">
                  <c:v>15.479999999999981</c:v>
                </c:pt>
                <c:pt idx="173">
                  <c:v>15.569999999999981</c:v>
                </c:pt>
                <c:pt idx="174">
                  <c:v>15.659999999999981</c:v>
                </c:pt>
                <c:pt idx="175">
                  <c:v>15.74999999999998</c:v>
                </c:pt>
                <c:pt idx="176">
                  <c:v>15.83999999999998</c:v>
                </c:pt>
                <c:pt idx="177">
                  <c:v>15.92999999999998</c:v>
                </c:pt>
                <c:pt idx="178">
                  <c:v>16.019999999999982</c:v>
                </c:pt>
                <c:pt idx="179">
                  <c:v>16.109999999999982</c:v>
                </c:pt>
                <c:pt idx="180">
                  <c:v>16.199999999999982</c:v>
                </c:pt>
                <c:pt idx="181">
                  <c:v>16.289999999999981</c:v>
                </c:pt>
                <c:pt idx="182">
                  <c:v>16.379999999999981</c:v>
                </c:pt>
                <c:pt idx="183">
                  <c:v>16.469999999999981</c:v>
                </c:pt>
                <c:pt idx="184">
                  <c:v>16.559999999999981</c:v>
                </c:pt>
                <c:pt idx="185">
                  <c:v>16.649999999999981</c:v>
                </c:pt>
                <c:pt idx="186">
                  <c:v>16.739999999999981</c:v>
                </c:pt>
                <c:pt idx="187">
                  <c:v>16.829999999999981</c:v>
                </c:pt>
                <c:pt idx="188">
                  <c:v>16.91999999999998</c:v>
                </c:pt>
                <c:pt idx="189">
                  <c:v>17.00999999999998</c:v>
                </c:pt>
                <c:pt idx="190">
                  <c:v>17.09999999999998</c:v>
                </c:pt>
                <c:pt idx="191">
                  <c:v>17.18999999999998</c:v>
                </c:pt>
                <c:pt idx="192">
                  <c:v>17.27999999999998</c:v>
                </c:pt>
                <c:pt idx="193">
                  <c:v>17.36999999999998</c:v>
                </c:pt>
                <c:pt idx="194">
                  <c:v>17.45999999999998</c:v>
                </c:pt>
                <c:pt idx="195">
                  <c:v>17.549999999999979</c:v>
                </c:pt>
                <c:pt idx="196">
                  <c:v>17.639999999999979</c:v>
                </c:pt>
                <c:pt idx="197">
                  <c:v>17.729999999999979</c:v>
                </c:pt>
                <c:pt idx="198">
                  <c:v>17.819999999999979</c:v>
                </c:pt>
                <c:pt idx="199">
                  <c:v>17.909999999999979</c:v>
                </c:pt>
                <c:pt idx="200">
                  <c:v>17.999999999999979</c:v>
                </c:pt>
                <c:pt idx="201">
                  <c:v>18.089999999999979</c:v>
                </c:pt>
                <c:pt idx="202">
                  <c:v>18.179999999999978</c:v>
                </c:pt>
                <c:pt idx="203">
                  <c:v>18.269999999999978</c:v>
                </c:pt>
                <c:pt idx="204">
                  <c:v>18.359999999999978</c:v>
                </c:pt>
                <c:pt idx="205">
                  <c:v>18.449999999999978</c:v>
                </c:pt>
                <c:pt idx="206">
                  <c:v>18.539999999999978</c:v>
                </c:pt>
                <c:pt idx="207">
                  <c:v>18.629999999999978</c:v>
                </c:pt>
                <c:pt idx="208">
                  <c:v>18.719999999999978</c:v>
                </c:pt>
                <c:pt idx="209">
                  <c:v>18.809999999999977</c:v>
                </c:pt>
                <c:pt idx="210">
                  <c:v>18.899999999999977</c:v>
                </c:pt>
                <c:pt idx="211">
                  <c:v>18.989999999999977</c:v>
                </c:pt>
                <c:pt idx="212">
                  <c:v>19.079999999999977</c:v>
                </c:pt>
                <c:pt idx="213">
                  <c:v>19.169999999999977</c:v>
                </c:pt>
                <c:pt idx="214">
                  <c:v>19.259999999999977</c:v>
                </c:pt>
                <c:pt idx="215">
                  <c:v>19.349999999999977</c:v>
                </c:pt>
                <c:pt idx="216">
                  <c:v>19.439999999999976</c:v>
                </c:pt>
                <c:pt idx="217">
                  <c:v>19.529999999999976</c:v>
                </c:pt>
                <c:pt idx="218">
                  <c:v>19.619999999999976</c:v>
                </c:pt>
                <c:pt idx="219">
                  <c:v>19.709999999999976</c:v>
                </c:pt>
                <c:pt idx="220">
                  <c:v>19.799999999999976</c:v>
                </c:pt>
                <c:pt idx="221">
                  <c:v>19.889999999999976</c:v>
                </c:pt>
                <c:pt idx="222">
                  <c:v>19.979999999999976</c:v>
                </c:pt>
                <c:pt idx="223">
                  <c:v>20.069999999999975</c:v>
                </c:pt>
                <c:pt idx="224">
                  <c:v>20.159999999999975</c:v>
                </c:pt>
                <c:pt idx="225">
                  <c:v>20.249999999999975</c:v>
                </c:pt>
                <c:pt idx="226">
                  <c:v>20.339999999999975</c:v>
                </c:pt>
                <c:pt idx="227">
                  <c:v>20.429999999999975</c:v>
                </c:pt>
                <c:pt idx="228">
                  <c:v>20.519999999999975</c:v>
                </c:pt>
                <c:pt idx="229">
                  <c:v>20.609999999999975</c:v>
                </c:pt>
                <c:pt idx="230">
                  <c:v>20.699999999999974</c:v>
                </c:pt>
                <c:pt idx="231">
                  <c:v>20.789999999999974</c:v>
                </c:pt>
                <c:pt idx="232">
                  <c:v>20.879999999999974</c:v>
                </c:pt>
                <c:pt idx="233">
                  <c:v>20.969999999999974</c:v>
                </c:pt>
                <c:pt idx="234">
                  <c:v>21.059999999999974</c:v>
                </c:pt>
                <c:pt idx="235">
                  <c:v>21.149999999999974</c:v>
                </c:pt>
                <c:pt idx="236">
                  <c:v>21.239999999999974</c:v>
                </c:pt>
                <c:pt idx="237">
                  <c:v>21.329999999999973</c:v>
                </c:pt>
                <c:pt idx="238">
                  <c:v>21.419999999999973</c:v>
                </c:pt>
                <c:pt idx="239">
                  <c:v>21.509999999999973</c:v>
                </c:pt>
                <c:pt idx="240">
                  <c:v>21.599999999999973</c:v>
                </c:pt>
                <c:pt idx="241">
                  <c:v>21.689999999999973</c:v>
                </c:pt>
                <c:pt idx="242">
                  <c:v>21.779999999999973</c:v>
                </c:pt>
                <c:pt idx="243">
                  <c:v>21.869999999999973</c:v>
                </c:pt>
                <c:pt idx="244">
                  <c:v>21.959999999999972</c:v>
                </c:pt>
                <c:pt idx="245">
                  <c:v>22.049999999999972</c:v>
                </c:pt>
                <c:pt idx="246">
                  <c:v>22.139999999999972</c:v>
                </c:pt>
                <c:pt idx="247">
                  <c:v>22.229999999999972</c:v>
                </c:pt>
                <c:pt idx="248">
                  <c:v>22.319999999999972</c:v>
                </c:pt>
                <c:pt idx="249">
                  <c:v>22.409999999999972</c:v>
                </c:pt>
                <c:pt idx="250">
                  <c:v>22.499999999999972</c:v>
                </c:pt>
                <c:pt idx="251">
                  <c:v>22.589999999999971</c:v>
                </c:pt>
                <c:pt idx="252">
                  <c:v>22.679999999999971</c:v>
                </c:pt>
                <c:pt idx="253">
                  <c:v>22.769999999999971</c:v>
                </c:pt>
                <c:pt idx="254">
                  <c:v>22.859999999999971</c:v>
                </c:pt>
                <c:pt idx="255">
                  <c:v>22.949999999999971</c:v>
                </c:pt>
                <c:pt idx="256">
                  <c:v>23.039999999999971</c:v>
                </c:pt>
                <c:pt idx="257">
                  <c:v>23.129999999999971</c:v>
                </c:pt>
                <c:pt idx="258">
                  <c:v>23.21999999999997</c:v>
                </c:pt>
                <c:pt idx="259">
                  <c:v>23.30999999999997</c:v>
                </c:pt>
                <c:pt idx="260">
                  <c:v>23.39999999999997</c:v>
                </c:pt>
                <c:pt idx="261">
                  <c:v>23.48999999999997</c:v>
                </c:pt>
                <c:pt idx="262">
                  <c:v>23.57999999999997</c:v>
                </c:pt>
                <c:pt idx="263">
                  <c:v>23.66999999999997</c:v>
                </c:pt>
                <c:pt idx="264">
                  <c:v>23.75999999999997</c:v>
                </c:pt>
                <c:pt idx="265">
                  <c:v>23.849999999999969</c:v>
                </c:pt>
                <c:pt idx="266">
                  <c:v>23.939999999999969</c:v>
                </c:pt>
                <c:pt idx="267">
                  <c:v>24.029999999999969</c:v>
                </c:pt>
                <c:pt idx="268">
                  <c:v>24.119999999999969</c:v>
                </c:pt>
                <c:pt idx="269">
                  <c:v>24.209999999999969</c:v>
                </c:pt>
                <c:pt idx="270">
                  <c:v>24.299999999999969</c:v>
                </c:pt>
                <c:pt idx="271">
                  <c:v>24.389999999999969</c:v>
                </c:pt>
                <c:pt idx="272">
                  <c:v>24.479999999999968</c:v>
                </c:pt>
                <c:pt idx="273">
                  <c:v>24.569999999999968</c:v>
                </c:pt>
                <c:pt idx="274">
                  <c:v>24.659999999999968</c:v>
                </c:pt>
                <c:pt idx="275">
                  <c:v>24.749999999999968</c:v>
                </c:pt>
                <c:pt idx="276">
                  <c:v>24.839999999999968</c:v>
                </c:pt>
                <c:pt idx="277">
                  <c:v>24.929999999999968</c:v>
                </c:pt>
                <c:pt idx="278">
                  <c:v>25.019999999999968</c:v>
                </c:pt>
                <c:pt idx="279">
                  <c:v>25.109999999999967</c:v>
                </c:pt>
                <c:pt idx="280">
                  <c:v>25.199999999999967</c:v>
                </c:pt>
                <c:pt idx="281">
                  <c:v>25.289999999999967</c:v>
                </c:pt>
                <c:pt idx="282">
                  <c:v>25.379999999999967</c:v>
                </c:pt>
                <c:pt idx="283">
                  <c:v>25.469999999999967</c:v>
                </c:pt>
                <c:pt idx="284">
                  <c:v>25.559999999999967</c:v>
                </c:pt>
                <c:pt idx="285">
                  <c:v>25.649999999999967</c:v>
                </c:pt>
                <c:pt idx="286">
                  <c:v>25.739999999999966</c:v>
                </c:pt>
                <c:pt idx="287">
                  <c:v>25.829999999999966</c:v>
                </c:pt>
                <c:pt idx="288">
                  <c:v>25.919999999999966</c:v>
                </c:pt>
                <c:pt idx="289">
                  <c:v>26.009999999999966</c:v>
                </c:pt>
                <c:pt idx="290">
                  <c:v>26.099999999999966</c:v>
                </c:pt>
                <c:pt idx="291">
                  <c:v>26.189999999999966</c:v>
                </c:pt>
                <c:pt idx="292">
                  <c:v>26.279999999999966</c:v>
                </c:pt>
                <c:pt idx="293">
                  <c:v>26.369999999999965</c:v>
                </c:pt>
                <c:pt idx="294">
                  <c:v>26.459999999999965</c:v>
                </c:pt>
                <c:pt idx="295">
                  <c:v>26.549999999999965</c:v>
                </c:pt>
                <c:pt idx="296">
                  <c:v>26.639999999999965</c:v>
                </c:pt>
                <c:pt idx="297">
                  <c:v>26.729999999999965</c:v>
                </c:pt>
                <c:pt idx="298">
                  <c:v>26.819999999999965</c:v>
                </c:pt>
                <c:pt idx="299">
                  <c:v>26.909999999999965</c:v>
                </c:pt>
                <c:pt idx="300">
                  <c:v>26.999999999999964</c:v>
                </c:pt>
                <c:pt idx="301">
                  <c:v>27.089999999999964</c:v>
                </c:pt>
                <c:pt idx="302">
                  <c:v>27.179999999999964</c:v>
                </c:pt>
                <c:pt idx="303">
                  <c:v>27.269999999999964</c:v>
                </c:pt>
                <c:pt idx="304">
                  <c:v>27.359999999999964</c:v>
                </c:pt>
                <c:pt idx="305">
                  <c:v>27.449999999999964</c:v>
                </c:pt>
                <c:pt idx="306">
                  <c:v>27.539999999999964</c:v>
                </c:pt>
                <c:pt idx="307">
                  <c:v>27.629999999999963</c:v>
                </c:pt>
                <c:pt idx="308">
                  <c:v>27.719999999999963</c:v>
                </c:pt>
                <c:pt idx="309">
                  <c:v>27.809999999999963</c:v>
                </c:pt>
                <c:pt idx="310">
                  <c:v>27.899999999999963</c:v>
                </c:pt>
                <c:pt idx="311">
                  <c:v>27.989999999999963</c:v>
                </c:pt>
                <c:pt idx="312">
                  <c:v>28.079999999999963</c:v>
                </c:pt>
                <c:pt idx="313">
                  <c:v>28.169999999999963</c:v>
                </c:pt>
                <c:pt idx="314">
                  <c:v>28.259999999999962</c:v>
                </c:pt>
                <c:pt idx="315">
                  <c:v>28.349999999999962</c:v>
                </c:pt>
                <c:pt idx="316">
                  <c:v>28.439999999999962</c:v>
                </c:pt>
                <c:pt idx="317">
                  <c:v>28.529999999999962</c:v>
                </c:pt>
                <c:pt idx="318">
                  <c:v>28.619999999999962</c:v>
                </c:pt>
                <c:pt idx="319">
                  <c:v>28.709999999999962</c:v>
                </c:pt>
                <c:pt idx="320">
                  <c:v>28.799999999999962</c:v>
                </c:pt>
                <c:pt idx="321">
                  <c:v>28.889999999999961</c:v>
                </c:pt>
                <c:pt idx="322">
                  <c:v>28.979999999999961</c:v>
                </c:pt>
                <c:pt idx="323">
                  <c:v>29.069999999999961</c:v>
                </c:pt>
                <c:pt idx="324">
                  <c:v>29.159999999999961</c:v>
                </c:pt>
                <c:pt idx="325">
                  <c:v>29.249999999999961</c:v>
                </c:pt>
                <c:pt idx="326">
                  <c:v>29.339999999999961</c:v>
                </c:pt>
                <c:pt idx="327">
                  <c:v>29.429999999999961</c:v>
                </c:pt>
                <c:pt idx="328">
                  <c:v>29.51999999999996</c:v>
                </c:pt>
                <c:pt idx="329">
                  <c:v>29.60999999999996</c:v>
                </c:pt>
                <c:pt idx="330">
                  <c:v>29.69999999999996</c:v>
                </c:pt>
                <c:pt idx="331">
                  <c:v>29.78999999999996</c:v>
                </c:pt>
                <c:pt idx="332">
                  <c:v>29.87999999999996</c:v>
                </c:pt>
                <c:pt idx="333">
                  <c:v>29.96999999999996</c:v>
                </c:pt>
                <c:pt idx="334">
                  <c:v>30.05999999999996</c:v>
                </c:pt>
                <c:pt idx="335">
                  <c:v>30.149999999999959</c:v>
                </c:pt>
                <c:pt idx="336">
                  <c:v>30.239999999999959</c:v>
                </c:pt>
                <c:pt idx="337">
                  <c:v>30.329999999999959</c:v>
                </c:pt>
                <c:pt idx="338">
                  <c:v>30.419999999999959</c:v>
                </c:pt>
                <c:pt idx="339">
                  <c:v>30.509999999999959</c:v>
                </c:pt>
                <c:pt idx="340">
                  <c:v>30.599999999999959</c:v>
                </c:pt>
                <c:pt idx="341">
                  <c:v>30.689999999999959</c:v>
                </c:pt>
                <c:pt idx="342">
                  <c:v>30.779999999999959</c:v>
                </c:pt>
                <c:pt idx="343">
                  <c:v>30.869999999999958</c:v>
                </c:pt>
                <c:pt idx="344">
                  <c:v>30.959999999999958</c:v>
                </c:pt>
                <c:pt idx="345">
                  <c:v>31.049999999999958</c:v>
                </c:pt>
                <c:pt idx="346">
                  <c:v>31.139999999999958</c:v>
                </c:pt>
                <c:pt idx="347">
                  <c:v>31.229999999999958</c:v>
                </c:pt>
                <c:pt idx="348">
                  <c:v>31.319999999999958</c:v>
                </c:pt>
                <c:pt idx="349">
                  <c:v>31.409999999999958</c:v>
                </c:pt>
                <c:pt idx="350">
                  <c:v>31.499999999999957</c:v>
                </c:pt>
              </c:numCache>
            </c:numRef>
          </c:xVal>
          <c:yVal>
            <c:numRef>
              <c:f>'pêndulo - euler x exata'!$D$9:$D$359</c:f>
              <c:numCache>
                <c:formatCode>0.00</c:formatCode>
                <c:ptCount val="351"/>
                <c:pt idx="0">
                  <c:v>10</c:v>
                </c:pt>
                <c:pt idx="1">
                  <c:v>10</c:v>
                </c:pt>
                <c:pt idx="2">
                  <c:v>9.6051119773690203</c:v>
                </c:pt>
                <c:pt idx="3">
                  <c:v>8.815335932107061</c:v>
                </c:pt>
                <c:pt idx="4">
                  <c:v>7.6461161166935687</c:v>
                </c:pt>
                <c:pt idx="5">
                  <c:v>6.128394373266647</c:v>
                </c:pt>
                <c:pt idx="6">
                  <c:v>4.3080982356164617</c:v>
                </c:pt>
                <c:pt idx="7">
                  <c:v>2.2450296536043854</c:v>
                </c:pt>
                <c:pt idx="8">
                  <c:v>1.1133724085987078E-2</c:v>
                </c:pt>
                <c:pt idx="9">
                  <c:v>-2.3118446332951788</c:v>
                </c:pt>
                <c:pt idx="10">
                  <c:v>-4.6352648881825367</c:v>
                </c:pt>
                <c:pt idx="11">
                  <c:v>-6.8669529253214732</c:v>
                </c:pt>
                <c:pt idx="12">
                  <c:v>-8.9148679153104577</c:v>
                </c:pt>
                <c:pt idx="13">
                  <c:v>-10.690885569632552</c:v>
                </c:pt>
                <c:pt idx="14">
                  <c:v>-12.11449806412652</c:v>
                </c:pt>
                <c:pt idx="15">
                  <c:v>-13.116247240700472</c:v>
                </c:pt>
                <c:pt idx="16">
                  <c:v>-13.640746610326143</c:v>
                </c:pt>
                <c:pt idx="17">
                  <c:v>-13.649197106519043</c:v>
                </c:pt>
                <c:pt idx="18">
                  <c:v>-13.121346345739003</c:v>
                </c:pt>
                <c:pt idx="19">
                  <c:v>-12.056868394081709</c:v>
                </c:pt>
                <c:pt idx="20">
                  <c:v>-10.47614446740616</c:v>
                </c:pt>
                <c:pt idx="21">
                  <c:v>-8.4204073581459973</c:v>
                </c:pt>
                <c:pt idx="22">
                  <c:v>-5.9511850078668402</c:v>
                </c:pt>
                <c:pt idx="23">
                  <c:v>-3.1489584416029901</c:v>
                </c:pt>
                <c:pt idx="24">
                  <c:v>-0.11095382573267941</c:v>
                </c:pt>
                <c:pt idx="25">
                  <c:v>3.0519700406711361</c:v>
                </c:pt>
                <c:pt idx="26">
                  <c:v>6.2192976616658822</c:v>
                </c:pt>
                <c:pt idx="27">
                  <c:v>9.2655498665711651</c:v>
                </c:pt>
                <c:pt idx="28">
                  <c:v>12.065442601518628</c:v>
                </c:pt>
                <c:pt idx="29">
                  <c:v>14.499186437235547</c:v>
                </c:pt>
                <c:pt idx="30">
                  <c:v>16.457584292381853</c:v>
                </c:pt>
                <c:pt idx="31">
                  <c:v>17.846631881524818</c:v>
                </c:pt>
                <c:pt idx="32">
                  <c:v>18.591423171042727</c:v>
                </c:pt>
                <c:pt idx="33">
                  <c:v>18.639280105557525</c:v>
                </c:pt>
                <c:pt idx="34">
                  <c:v>17.962124048689745</c:v>
                </c:pt>
                <c:pt idx="35">
                  <c:v>16.558154932015107</c:v>
                </c:pt>
                <c:pt idx="36">
                  <c:v>14.452889570269825</c:v>
                </c:pt>
                <c:pt idx="37">
                  <c:v>11.699540793604079</c:v>
                </c:pt>
                <c:pt idx="38">
                  <c:v>8.3786209363608695</c:v>
                </c:pt>
                <c:pt idx="39">
                  <c:v>4.5965665252497372</c:v>
                </c:pt>
                <c:pt idx="40">
                  <c:v>0.48314861138377557</c:v>
                </c:pt>
                <c:pt idx="41">
                  <c:v>-3.8125113933558472</c:v>
                </c:pt>
                <c:pt idx="42">
                  <c:v>-8.127347339220119</c:v>
                </c:pt>
                <c:pt idx="43">
                  <c:v>-12.290976348411636</c:v>
                </c:pt>
                <c:pt idx="44">
                  <c:v>-16.133111614235098</c:v>
                </c:pt>
                <c:pt idx="45">
                  <c:v>-19.491150912067305</c:v>
                </c:pt>
                <c:pt idx="46">
                  <c:v>-22.217294867450672</c:v>
                </c:pt>
                <c:pt idx="47">
                  <c:v>-24.184669912953186</c:v>
                </c:pt>
                <c:pt idx="48">
                  <c:v>-25.292173244263015</c:v>
                </c:pt>
                <c:pt idx="49">
                  <c:v>-25.468038125425636</c:v>
                </c:pt>
                <c:pt idx="50">
                  <c:v>-24.672342385456485</c:v>
                </c:pt>
                <c:pt idx="51">
                  <c:v>-22.898779637609131</c:v>
                </c:pt>
                <c:pt idx="52">
                  <c:v>-20.175955534836163</c:v>
                </c:pt>
                <c:pt idx="53">
                  <c:v>-16.568281148565003</c:v>
                </c:pt>
                <c:pt idx="54">
                  <c:v>-12.176270359692754</c:v>
                </c:pt>
                <c:pt idx="55">
                  <c:v>-7.1357909232886243</c:v>
                </c:pt>
                <c:pt idx="56">
                  <c:v>-1.6156648152605046</c:v>
                </c:pt>
                <c:pt idx="57">
                  <c:v>4.1869492338142171</c:v>
                </c:pt>
                <c:pt idx="58">
                  <c:v>10.053680521320684</c:v>
                </c:pt>
                <c:pt idx="59">
                  <c:v>15.754379657484764</c:v>
                </c:pt>
                <c:pt idx="60">
                  <c:v>21.058092733042933</c:v>
                </c:pt>
                <c:pt idx="61">
                  <c:v>25.744364063068492</c:v>
                </c:pt>
                <c:pt idx="62">
                  <c:v>29.613529635576953</c:v>
                </c:pt>
                <c:pt idx="63">
                  <c:v>32.494937985907754</c:v>
                </c:pt>
                <c:pt idx="64">
                  <c:v>34.252621328325908</c:v>
                </c:pt>
                <c:pt idx="65">
                  <c:v>34.788617476691819</c:v>
                </c:pt>
                <c:pt idx="66">
                  <c:v>34.044670113309422</c:v>
                </c:pt>
                <c:pt idx="67">
                  <c:v>32.003251436885691</c:v>
                </c:pt>
                <c:pt idx="68">
                  <c:v>28.688719779111096</c:v>
                </c:pt>
                <c:pt idx="69">
                  <c:v>24.169005452709314</c:v>
                </c:pt>
                <c:pt idx="70">
                  <c:v>18.557622252927786</c:v>
                </c:pt>
                <c:pt idx="71">
                  <c:v>12.015167791512068</c:v>
                </c:pt>
                <c:pt idx="72">
                  <c:v>4.7489720155514608</c:v>
                </c:pt>
                <c:pt idx="73">
                  <c:v>-2.9906182305938618</c:v>
                </c:pt>
                <c:pt idx="74">
                  <c:v>-10.918479434267898</c:v>
                </c:pt>
                <c:pt idx="75">
                  <c:v>-18.7276968903906</c:v>
                </c:pt>
                <c:pt idx="76">
                  <c:v>-26.106177975116708</c:v>
                </c:pt>
                <c:pt idx="77">
                  <c:v>-32.754521667054398</c:v>
                </c:pt>
                <c:pt idx="78">
                  <c:v>-38.402192921875212</c:v>
                </c:pt>
                <c:pt idx="79">
                  <c:v>-42.819499703891921</c:v>
                </c:pt>
                <c:pt idx="80">
                  <c:v>-45.824205061348671</c:v>
                </c:pt>
                <c:pt idx="81">
                  <c:v>-47.28324590352242</c:v>
                </c:pt>
                <c:pt idx="82">
                  <c:v>-47.111312586351758</c:v>
                </c:pt>
                <c:pt idx="83">
                  <c:v>-45.268583438762796</c:v>
                </c:pt>
                <c:pt idx="84">
                  <c:v>-41.759695226898948</c:v>
                </c:pt>
                <c:pt idx="85">
                  <c:v>-36.635276940996128</c:v>
                </c:pt>
                <c:pt idx="86">
                  <c:v>-29.996310411389942</c:v>
                </c:pt>
                <c:pt idx="87">
                  <c:v>-22.000363283884802</c:v>
                </c:pt>
                <c:pt idx="88">
                  <c:v>-12.867508234862589</c:v>
                </c:pt>
                <c:pt idx="89">
                  <c:v>-2.8827583926187503</c:v>
                </c:pt>
                <c:pt idx="90">
                  <c:v>7.6084205950265993</c:v>
                </c:pt>
                <c:pt idx="91">
                  <c:v>18.213967995825683</c:v>
                </c:pt>
                <c:pt idx="92">
                  <c:v>28.518423900549401</c:v>
                </c:pt>
                <c:pt idx="93">
                  <c:v>38.112081863113936</c:v>
                </c:pt>
                <c:pt idx="94">
                  <c:v>46.620005073453761</c:v>
                </c:pt>
                <c:pt idx="95">
                  <c:v>53.724368499514739</c:v>
                </c:pt>
                <c:pt idx="96">
                  <c:v>59.175905187234953</c:v>
                </c:pt>
                <c:pt idx="97">
                  <c:v>62.794132537143469</c:v>
                </c:pt>
                <c:pt idx="98">
                  <c:v>64.459515244412685</c:v>
                </c:pt>
                <c:pt idx="99">
                  <c:v>64.102409773663169</c:v>
                </c:pt>
                <c:pt idx="100">
                  <c:v>61.693454921427062</c:v>
                </c:pt>
                <c:pt idx="101">
                  <c:v>57.238801394964966</c:v>
                </c:pt>
                <c:pt idx="102">
                  <c:v>50.782004352177019</c:v>
                </c:pt>
                <c:pt idx="103">
                  <c:v>42.412866635932353</c:v>
                </c:pt>
                <c:pt idx="104">
                  <c:v>32.281902814468701</c:v>
                </c:pt>
                <c:pt idx="105">
                  <c:v>20.617151433797954</c:v>
                </c:pt>
                <c:pt idx="106">
                  <c:v>7.7378528720582551</c:v>
                </c:pt>
                <c:pt idx="107">
                  <c:v>-5.9421952249250634</c:v>
                </c:pt>
                <c:pt idx="108">
                  <c:v>-19.928425985323035</c:v>
                </c:pt>
                <c:pt idx="109">
                  <c:v>-33.679233580534877</c:v>
                </c:pt>
                <c:pt idx="110">
                  <c:v>-46.65493366248792</c:v>
                </c:pt>
                <c:pt idx="111">
                  <c:v>-58.369564756320933</c:v>
                </c:pt>
                <c:pt idx="112">
                  <c:v>-68.430417250541751</c:v>
                </c:pt>
                <c:pt idx="113">
                  <c:v>-76.555016745990983</c:v>
                </c:pt>
                <c:pt idx="114">
                  <c:v>-82.564795779086737</c:v>
                </c:pt>
                <c:pt idx="115">
                  <c:v>-86.36282930908132</c:v>
                </c:pt>
                <c:pt idx="116">
                  <c:v>-87.905914091734374</c:v>
                </c:pt>
                <c:pt idx="117">
                  <c:v>-87.179509854939553</c:v>
                </c:pt>
                <c:pt idx="118">
                  <c:v>-84.180554819204573</c:v>
                </c:pt>
                <c:pt idx="119">
                  <c:v>-78.910285093748499</c:v>
                </c:pt>
                <c:pt idx="120">
                  <c:v>-71.377665626718311</c:v>
                </c:pt>
                <c:pt idx="121">
                  <c:v>-61.613439898375404</c:v>
                </c:pt>
                <c:pt idx="122">
                  <c:v>-49.694205851939095</c:v>
                </c:pt>
                <c:pt idx="123">
                  <c:v>-35.774336168035504</c:v>
                </c:pt>
                <c:pt idx="124">
                  <c:v>-20.120254456383581</c:v>
                </c:pt>
                <c:pt idx="125">
                  <c:v>-3.1367646247466223</c:v>
                </c:pt>
                <c:pt idx="126">
                  <c:v>14.62898612133756</c:v>
                </c:pt>
                <c:pt idx="127">
                  <c:v>32.51917287329092</c:v>
                </c:pt>
                <c:pt idx="128">
                  <c:v>49.835023152110409</c:v>
                </c:pt>
                <c:pt idx="129">
                  <c:v>65.928375056906802</c:v>
                </c:pt>
                <c:pt idx="130">
                  <c:v>80.28390481115629</c:v>
                </c:pt>
                <c:pt idx="131">
                  <c:v>92.563126604921436</c:v>
                </c:pt>
                <c:pt idx="132">
                  <c:v>102.60089793705252</c:v>
                </c:pt>
                <c:pt idx="133">
                  <c:v>110.36687485762499</c:v>
                </c:pt>
                <c:pt idx="134">
                  <c:v>115.91355702089768</c:v>
                </c:pt>
                <c:pt idx="135">
                  <c:v>119.32833688510446</c:v>
                </c:pt>
                <c:pt idx="136">
                  <c:v>120.69769494147454</c:v>
                </c:pt>
                <c:pt idx="137">
                  <c:v>120.08445751976393</c:v>
                </c:pt>
                <c:pt idx="138">
                  <c:v>117.51580957542357</c:v>
                </c:pt>
                <c:pt idx="139">
                  <c:v>112.97943788223495</c:v>
                </c:pt>
                <c:pt idx="140">
                  <c:v>106.42623173276569</c:v>
                </c:pt>
                <c:pt idx="141">
                  <c:v>97.779414836747819</c:v>
                </c:pt>
                <c:pt idx="142">
                  <c:v>86.951345485873759</c:v>
                </c:pt>
                <c:pt idx="143">
                  <c:v>73.87013596219677</c:v>
                </c:pt>
                <c:pt idx="144">
                  <c:v>58.518075367478964</c:v>
                </c:pt>
                <c:pt idx="145">
                  <c:v>40.981465211593623</c:v>
                </c:pt>
                <c:pt idx="146">
                  <c:v>21.505517323062108</c:v>
                </c:pt>
                <c:pt idx="147">
                  <c:v>0.53820089075295596</c:v>
                </c:pt>
                <c:pt idx="148">
                  <c:v>-21.262768540234145</c:v>
                </c:pt>
                <c:pt idx="149">
                  <c:v>-43.085098850440538</c:v>
                </c:pt>
                <c:pt idx="150">
                  <c:v>-64.08274757056769</c:v>
                </c:pt>
                <c:pt idx="151">
                  <c:v>-83.527016139375007</c:v>
                </c:pt>
                <c:pt idx="152">
                  <c:v>-100.92592700186908</c:v>
                </c:pt>
                <c:pt idx="153">
                  <c:v>-116.06526528906839</c:v>
                </c:pt>
                <c:pt idx="154">
                  <c:v>-128.9717560442962</c:v>
                </c:pt>
                <c:pt idx="155">
                  <c:v>-139.83546355539158</c:v>
                </c:pt>
                <c:pt idx="156">
                  <c:v>-148.93118189209338</c:v>
                </c:pt>
                <c:pt idx="157">
                  <c:v>-156.56015995584355</c:v>
                </c:pt>
                <c:pt idx="158">
                  <c:v>-163.01556523443685</c:v>
                </c:pt>
                <c:pt idx="159">
                  <c:v>-168.5663776300741</c:v>
                </c:pt>
                <c:pt idx="160">
                  <c:v>-173.45290726704368</c:v>
                </c:pt>
                <c:pt idx="161">
                  <c:v>-177.88864231017249</c:v>
                </c:pt>
                <c:pt idx="162">
                  <c:v>-182.06508837033485</c:v>
                </c:pt>
                <c:pt idx="163">
                  <c:v>-186.15775360825057</c:v>
                </c:pt>
                <c:pt idx="164">
                  <c:v>-190.33236445873624</c:v>
                </c:pt>
                <c:pt idx="165">
                  <c:v>-194.75090633037715</c:v>
                </c:pt>
                <c:pt idx="166">
                  <c:v>-199.57732064398829</c:v>
                </c:pt>
                <c:pt idx="167">
                  <c:v>-204.98275226657</c:v>
                </c:pt>
                <c:pt idx="168">
                  <c:v>-211.1501760221519</c:v>
                </c:pt>
                <c:pt idx="169">
                  <c:v>-218.2780426043029</c:v>
                </c:pt>
                <c:pt idx="170">
                  <c:v>-226.58224666316116</c:v>
                </c:pt>
                <c:pt idx="171">
                  <c:v>-236.29518728058665</c:v>
                </c:pt>
                <c:pt idx="172">
                  <c:v>-247.65992496691547</c:v>
                </c:pt>
                <c:pt idx="173">
                  <c:v>-260.9164781472245</c:v>
                </c:pt>
                <c:pt idx="174">
                  <c:v>-276.27641844967525</c:v>
                </c:pt>
                <c:pt idx="175">
                  <c:v>-293.88190970825622</c:v>
                </c:pt>
                <c:pt idx="176">
                  <c:v>-313.74783976334146</c:v>
                </c:pt>
                <c:pt idx="177">
                  <c:v>-335.69313763262238</c:v>
                </c:pt>
                <c:pt idx="178">
                  <c:v>-359.28120063690443</c:v>
                </c:pt>
                <c:pt idx="179">
                  <c:v>-383.80532411811663</c:v>
                </c:pt>
                <c:pt idx="180">
                  <c:v>-408.35797599770109</c:v>
                </c:pt>
                <c:pt idx="181">
                  <c:v>-431.99274449141996</c:v>
                </c:pt>
                <c:pt idx="182">
                  <c:v>-453.92807600521849</c:v>
                </c:pt>
                <c:pt idx="183">
                  <c:v>-473.70072791843069</c:v>
                </c:pt>
                <c:pt idx="184">
                  <c:v>-491.204652517932</c:v>
                </c:pt>
                <c:pt idx="185">
                  <c:v>-506.6263083646906</c:v>
                </c:pt>
                <c:pt idx="186">
                  <c:v>-520.33704206236234</c:v>
                </c:pt>
                <c:pt idx="187">
                  <c:v>-532.79681616733069</c:v>
                </c:pt>
                <c:pt idx="188">
                  <c:v>-544.49139653986367</c:v>
                </c:pt>
                <c:pt idx="189">
                  <c:v>-555.90083506056385</c:v>
                </c:pt>
                <c:pt idx="190">
                  <c:v>-567.48835459628253</c:v>
                </c:pt>
                <c:pt idx="191">
                  <c:v>-579.69890830788404</c:v>
                </c:pt>
                <c:pt idx="192">
                  <c:v>-592.95910044889263</c:v>
                </c:pt>
                <c:pt idx="193">
                  <c:v>-607.67186165641112</c:v>
                </c:pt>
                <c:pt idx="194">
                  <c:v>-624.19979811918415</c:v>
                </c:pt>
                <c:pt idx="195">
                  <c:v>-642.83130173888003</c:v>
                </c:pt>
                <c:pt idx="196">
                  <c:v>-663.72523241385022</c:v>
                </c:pt>
                <c:pt idx="197">
                  <c:v>-686.83644490730126</c:v>
                </c:pt>
                <c:pt idx="198">
                  <c:v>-711.83902304003982</c:v>
                </c:pt>
                <c:pt idx="199">
                  <c:v>-738.08558736251314</c:v>
                </c:pt>
                <c:pt idx="200">
                  <c:v>-764.65496672661197</c:v>
                </c:pt>
                <c:pt idx="201">
                  <c:v>-790.51839005424245</c:v>
                </c:pt>
                <c:pt idx="202">
                  <c:v>-814.78351590561886</c:v>
                </c:pt>
                <c:pt idx="203">
                  <c:v>-836.90476596753319</c:v>
                </c:pt>
                <c:pt idx="204">
                  <c:v>-856.75986736959385</c:v>
                </c:pt>
                <c:pt idx="205">
                  <c:v>-874.58704480945767</c:v>
                </c:pt>
                <c:pt idx="206">
                  <c:v>-890.85635379604958</c:v>
                </c:pt>
                <c:pt idx="207">
                  <c:v>-906.14977002066144</c:v>
                </c:pt>
                <c:pt idx="208">
                  <c:v>-921.08181340008309</c:v>
                </c:pt>
                <c:pt idx="209">
                  <c:v>-936.25747275793015</c:v>
                </c:pt>
                <c:pt idx="210">
                  <c:v>-952.25111640172668</c:v>
                </c:pt>
                <c:pt idx="211">
                  <c:v>-969.58967845034522</c:v>
                </c:pt>
                <c:pt idx="212">
                  <c:v>-988.7263506607826</c:v>
                </c:pt>
                <c:pt idx="213">
                  <c:v>-1009.9943244145818</c:v>
                </c:pt>
                <c:pt idx="214">
                  <c:v>-1033.5358058202555</c:v>
                </c:pt>
                <c:pt idx="215">
                  <c:v>-1059.2142905781147</c:v>
                </c:pt>
                <c:pt idx="216">
                  <c:v>-1086.5413484956557</c:v>
                </c:pt>
                <c:pt idx="217">
                  <c:v>-1114.6754140699609</c:v>
                </c:pt>
                <c:pt idx="218">
                  <c:v>-1142.5504171645462</c:v>
                </c:pt>
                <c:pt idx="219">
                  <c:v>-1169.1316414443691</c:v>
                </c:pt>
                <c:pt idx="220">
                  <c:v>-1193.6948182477984</c:v>
                </c:pt>
                <c:pt idx="221">
                  <c:v>-1215.9841867293731</c:v>
                </c:pt>
                <c:pt idx="222">
                  <c:v>-1236.1911921877615</c:v>
                </c:pt>
                <c:pt idx="223">
                  <c:v>-1254.8180448225571</c:v>
                </c:pt>
                <c:pt idx="224">
                  <c:v>-1272.5268875688905</c:v>
                </c:pt>
                <c:pt idx="225">
                  <c:v>-1290.030338791526</c:v>
                </c:pt>
                <c:pt idx="226">
                  <c:v>-1308.0270305536428</c:v>
                </c:pt>
                <c:pt idx="227">
                  <c:v>-1327.1617997223225</c:v>
                </c:pt>
                <c:pt idx="228">
                  <c:v>-1347.9872495482107</c:v>
                </c:pt>
                <c:pt idx="229">
                  <c:v>-1370.9084922350219</c:v>
                </c:pt>
                <c:pt idx="230">
                  <c:v>-1396.1024013913147</c:v>
                </c:pt>
                <c:pt idx="231">
                  <c:v>-1423.4206361747242</c:v>
                </c:pt>
                <c:pt idx="232">
                  <c:v>-1452.3156462213537</c:v>
                </c:pt>
                <c:pt idx="233">
                  <c:v>-1481.8595465116152</c:v>
                </c:pt>
                <c:pt idx="234">
                  <c:v>-1510.918394174455</c:v>
                </c:pt>
                <c:pt idx="235">
                  <c:v>-1538.4597396434988</c:v>
                </c:pt>
                <c:pt idx="236">
                  <c:v>-1563.8519668433373</c:v>
                </c:pt>
                <c:pt idx="237">
                  <c:v>-1586.9948676099427</c:v>
                </c:pt>
                <c:pt idx="238">
                  <c:v>-1608.2492001216758</c:v>
                </c:pt>
                <c:pt idx="239">
                  <c:v>-1628.2648147853804</c:v>
                </c:pt>
                <c:pt idx="240">
                  <c:v>-1647.8173028742779</c:v>
                </c:pt>
                <c:pt idx="241">
                  <c:v>-1667.6966850596687</c:v>
                </c:pt>
                <c:pt idx="242">
                  <c:v>-1688.6372703124434</c:v>
                </c:pt>
                <c:pt idx="243">
                  <c:v>-1711.259739520272</c:v>
                </c:pt>
                <c:pt idx="244">
                  <c:v>-1736.0000336505618</c:v>
                </c:pt>
                <c:pt idx="245">
                  <c:v>-1763.0138476371258</c:v>
                </c:pt>
                <c:pt idx="246">
                  <c:v>-1792.0715811556759</c:v>
                </c:pt>
                <c:pt idx="247">
                  <c:v>-1822.4974448761225</c:v>
                </c:pt>
                <c:pt idx="248">
                  <c:v>-1853.236984245769</c:v>
                </c:pt>
                <c:pt idx="249">
                  <c:v>-1883.1063685921135</c:v>
                </c:pt>
                <c:pt idx="250">
                  <c:v>-1911.1539552288534</c:v>
                </c:pt>
                <c:pt idx="251">
                  <c:v>-1936.9439123314828</c:v>
                </c:pt>
                <c:pt idx="252">
                  <c:v>-1960.6130401336804</c:v>
                </c:pt>
                <c:pt idx="253">
                  <c:v>-1982.7296289363735</c:v>
                </c:pt>
                <c:pt idx="254">
                  <c:v>-2004.0913484402788</c:v>
                </c:pt>
                <c:pt idx="255">
                  <c:v>-2025.5613659391045</c:v>
                </c:pt>
                <c:pt idx="256">
                  <c:v>-2047.9596418193064</c:v>
                </c:pt>
                <c:pt idx="257">
                  <c:v>-2071.981604997728</c:v>
                </c:pt>
                <c:pt idx="258">
                  <c:v>-2098.1114481164723</c:v>
                </c:pt>
                <c:pt idx="259">
                  <c:v>-2126.5140007853124</c:v>
                </c:pt>
                <c:pt idx="260">
                  <c:v>-2156.9223571890643</c:v>
                </c:pt>
                <c:pt idx="261">
                  <c:v>-2188.5853932304399</c:v>
                </c:pt>
                <c:pt idx="262">
                  <c:v>-2220.3705221827404</c:v>
                </c:pt>
                <c:pt idx="263">
                  <c:v>-2251.0675816259013</c:v>
                </c:pt>
                <c:pt idx="264">
                  <c:v>-2279.7879273402291</c:v>
                </c:pt>
                <c:pt idx="265">
                  <c:v>-2306.234598311999</c:v>
                </c:pt>
                <c:pt idx="266">
                  <c:v>-2330.707672254608</c:v>
                </c:pt>
                <c:pt idx="267">
                  <c:v>-2353.9168326554809</c:v>
                </c:pt>
                <c:pt idx="268">
                  <c:v>-2376.7587952499875</c:v>
                </c:pt>
                <c:pt idx="269">
                  <c:v>-2400.1477016068052</c:v>
                </c:pt>
                <c:pt idx="270">
                  <c:v>-2424.8975193706538</c:v>
                </c:pt>
                <c:pt idx="271">
                  <c:v>-2451.6196636731902</c:v>
                </c:pt>
                <c:pt idx="272">
                  <c:v>-2480.6068658179274</c:v>
                </c:pt>
                <c:pt idx="273">
                  <c:v>-2511.7081568729373</c:v>
                </c:pt>
                <c:pt idx="274">
                  <c:v>-2544.2526586380832</c:v>
                </c:pt>
                <c:pt idx="275">
                  <c:v>-2577.1251160768293</c:v>
                </c:pt>
                <c:pt idx="276">
                  <c:v>-2609.0634740949899</c:v>
                </c:pt>
                <c:pt idx="277">
                  <c:v>-2639.0919369131248</c:v>
                </c:pt>
                <c:pt idx="278">
                  <c:v>-2666.8466340218356</c:v>
                </c:pt>
                <c:pt idx="279">
                  <c:v>-2692.6141567586374</c:v>
                </c:pt>
                <c:pt idx="280">
                  <c:v>-2717.1380318586298</c:v>
                </c:pt>
                <c:pt idx="281">
                  <c:v>-2741.3695740330072</c:v>
                </c:pt>
                <c:pt idx="282">
                  <c:v>-2766.2712269467893</c:v>
                </c:pt>
                <c:pt idx="283">
                  <c:v>-2792.6758429450342</c:v>
                </c:pt>
                <c:pt idx="284">
                  <c:v>-2821.1622800209916</c:v>
                </c:pt>
                <c:pt idx="285">
                  <c:v>-2851.9203070478052</c:v>
                </c:pt>
                <c:pt idx="286">
                  <c:v>-2884.6242669602698</c:v>
                </c:pt>
                <c:pt idx="287">
                  <c:v>-2918.3986295709065</c:v>
                </c:pt>
                <c:pt idx="288">
                  <c:v>-2951.9896542178612</c:v>
                </c:pt>
                <c:pt idx="289">
                  <c:v>-2984.1681882769208</c:v>
                </c:pt>
                <c:pt idx="290">
                  <c:v>-3014.1840806551595</c:v>
                </c:pt>
                <c:pt idx="291">
                  <c:v>-3041.9950775549951</c:v>
                </c:pt>
                <c:pt idx="292">
                  <c:v>-3068.1753294826972</c:v>
                </c:pt>
                <c:pt idx="293">
                  <c:v>-3093.6526694848767</c:v>
                </c:pt>
                <c:pt idx="294">
                  <c:v>-3119.4533884013945</c:v>
                </c:pt>
                <c:pt idx="295">
                  <c:v>-3146.5142988052394</c:v>
                </c:pt>
                <c:pt idx="296">
                  <c:v>-3175.5336741920278</c:v>
                </c:pt>
                <c:pt idx="297">
                  <c:v>-3206.8229120452484</c:v>
                </c:pt>
                <c:pt idx="298">
                  <c:v>-3240.164115809825</c:v>
                </c:pt>
                <c:pt idx="299">
                  <c:v>-3274.7497553586768</c:v>
                </c:pt>
                <c:pt idx="300">
                  <c:v>-3309.3288811599432</c:v>
                </c:pt>
                <c:pt idx="301">
                  <c:v>-3342.6118026926833</c:v>
                </c:pt>
                <c:pt idx="302">
                  <c:v>-3373.7670545808141</c:v>
                </c:pt>
                <c:pt idx="303">
                  <c:v>-3402.7031061729808</c:v>
                </c:pt>
                <c:pt idx="304">
                  <c:v>-3429.9969200745677</c:v>
                </c:pt>
                <c:pt idx="305">
                  <c:v>-3456.6146005559867</c:v>
                </c:pt>
                <c:pt idx="306">
                  <c:v>-3483.6270486743592</c:v>
                </c:pt>
                <c:pt idx="307">
                  <c:v>-3511.9958187749412</c:v>
                </c:pt>
                <c:pt idx="308">
                  <c:v>-3542.4019767766922</c:v>
                </c:pt>
                <c:pt idx="309">
                  <c:v>-3575.0808247512464</c:v>
                </c:pt>
                <c:pt idx="310">
                  <c:v>-3609.6796910586045</c:v>
                </c:pt>
                <c:pt idx="311">
                  <c:v>-3645.2367123292502</c:v>
                </c:pt>
                <c:pt idx="312">
                  <c:v>-3680.4113716046759</c:v>
                </c:pt>
                <c:pt idx="313">
                  <c:v>-3713.9713913180522</c:v>
                </c:pt>
                <c:pt idx="314">
                  <c:v>-3745.2891123023005</c:v>
                </c:pt>
                <c:pt idx="315">
                  <c:v>-3774.5289058528679</c:v>
                </c:pt>
                <c:pt idx="316">
                  <c:v>-3802.473762956593</c:v>
                </c:pt>
                <c:pt idx="317">
                  <c:v>-3830.201802178045</c:v>
                </c:pt>
                <c:pt idx="318">
                  <c:v>-3858.7991279453909</c:v>
                </c:pt>
                <c:pt idx="319">
                  <c:v>-3889.143629617733</c:v>
                </c:pt>
                <c:pt idx="320">
                  <c:v>-3921.7188847557409</c:v>
                </c:pt>
                <c:pt idx="321">
                  <c:v>-3956.4424521304763</c:v>
                </c:pt>
                <c:pt idx="322">
                  <c:v>-3992.5748517966076</c:v>
                </c:pt>
                <c:pt idx="323">
                  <c:v>-4028.8483598281073</c:v>
                </c:pt>
                <c:pt idx="324">
                  <c:v>-4063.8975066527746</c:v>
                </c:pt>
                <c:pt idx="325">
                  <c:v>-4096.8257910198636</c:v>
                </c:pt>
                <c:pt idx="326">
                  <c:v>-4127.5465748827428</c:v>
                </c:pt>
                <c:pt idx="327">
                  <c:v>-4156.7113974215317</c:v>
                </c:pt>
                <c:pt idx="328">
                  <c:v>-4185.3858261394134</c:v>
                </c:pt>
                <c:pt idx="329">
                  <c:v>-4214.7141659189492</c:v>
                </c:pt>
                <c:pt idx="330">
                  <c:v>-4245.6613073518247</c:v>
                </c:pt>
                <c:pt idx="331">
                  <c:v>-4278.8020676746282</c:v>
                </c:pt>
                <c:pt idx="332">
                  <c:v>-4314.1324709900773</c:v>
                </c:pt>
                <c:pt idx="333">
                  <c:v>-4350.9607181607644</c:v>
                </c:pt>
                <c:pt idx="334">
                  <c:v>-4388.021440718846</c:v>
                </c:pt>
                <c:pt idx="335">
                  <c:v>-4423.9122675866083</c:v>
                </c:pt>
                <c:pt idx="336">
                  <c:v>-4457.6942953042426</c:v>
                </c:pt>
                <c:pt idx="337">
                  <c:v>-4489.2689633065283</c:v>
                </c:pt>
                <c:pt idx="338">
                  <c:v>-4519.3129866269865</c:v>
                </c:pt>
                <c:pt idx="339">
                  <c:v>-4548.9335807962971</c:v>
                </c:pt>
                <c:pt idx="340">
                  <c:v>-4579.3062741144322</c:v>
                </c:pt>
                <c:pt idx="341">
                  <c:v>-4611.3934988206174</c:v>
                </c:pt>
                <c:pt idx="342">
                  <c:v>-4645.7152995280285</c:v>
                </c:pt>
                <c:pt idx="343">
                  <c:v>-4682.1544799949197</c:v>
                </c:pt>
                <c:pt idx="344">
                  <c:v>-4719.8746561717062</c:v>
                </c:pt>
                <c:pt idx="345">
                  <c:v>-4757.5093411877833</c:v>
                </c:pt>
                <c:pt idx="346">
                  <c:v>-4793.6860969995132</c:v>
                </c:pt>
                <c:pt idx="347">
                  <c:v>-4827.6426076334847</c:v>
                </c:pt>
                <c:pt idx="348">
                  <c:v>-4859.5166161643065</c:v>
                </c:pt>
                <c:pt idx="349">
                  <c:v>-4890.1735455065327</c:v>
                </c:pt>
                <c:pt idx="350">
                  <c:v>-4920.8112895719132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B5-4685-8FD9-371CDDDDA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87056"/>
        <c:axId val="1"/>
      </c:scatterChart>
      <c:valAx>
        <c:axId val="19548705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54870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Comparação Solução Exata</a:t>
            </a:r>
            <a:r>
              <a:rPr lang="pt-BR" baseline="0"/>
              <a:t> x</a:t>
            </a:r>
            <a:r>
              <a:rPr lang="pt-BR"/>
              <a:t> Euler, RK4, Dif.Finitas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'pêndulo - dados'!$B$10</c:f>
              <c:strCache>
                <c:ptCount val="1"/>
                <c:pt idx="0">
                  <c:v>Exata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'pêndulo - dados'!$A$11:$A$361</c:f>
              <c:numCache>
                <c:formatCode>0.00</c:formatCode>
                <c:ptCount val="351"/>
                <c:pt idx="0">
                  <c:v>0</c:v>
                </c:pt>
                <c:pt idx="1">
                  <c:v>0.09</c:v>
                </c:pt>
                <c:pt idx="2">
                  <c:v>0.18</c:v>
                </c:pt>
                <c:pt idx="3">
                  <c:v>0.27</c:v>
                </c:pt>
                <c:pt idx="4">
                  <c:v>0.36</c:v>
                </c:pt>
                <c:pt idx="5">
                  <c:v>0.44999999999999996</c:v>
                </c:pt>
                <c:pt idx="6">
                  <c:v>0.53999999999999992</c:v>
                </c:pt>
                <c:pt idx="7">
                  <c:v>0.62999999999999989</c:v>
                </c:pt>
                <c:pt idx="8">
                  <c:v>0.71999999999999986</c:v>
                </c:pt>
                <c:pt idx="9">
                  <c:v>0.80999999999999983</c:v>
                </c:pt>
                <c:pt idx="10">
                  <c:v>0.8999999999999998</c:v>
                </c:pt>
                <c:pt idx="11">
                  <c:v>0.98999999999999977</c:v>
                </c:pt>
                <c:pt idx="12">
                  <c:v>1.0799999999999998</c:v>
                </c:pt>
                <c:pt idx="13">
                  <c:v>1.17</c:v>
                </c:pt>
                <c:pt idx="14">
                  <c:v>1.26</c:v>
                </c:pt>
                <c:pt idx="15">
                  <c:v>1.35</c:v>
                </c:pt>
                <c:pt idx="16">
                  <c:v>1.4400000000000002</c:v>
                </c:pt>
                <c:pt idx="17">
                  <c:v>1.5300000000000002</c:v>
                </c:pt>
                <c:pt idx="18">
                  <c:v>1.6200000000000003</c:v>
                </c:pt>
                <c:pt idx="19">
                  <c:v>1.7100000000000004</c:v>
                </c:pt>
                <c:pt idx="20">
                  <c:v>1.8000000000000005</c:v>
                </c:pt>
                <c:pt idx="21">
                  <c:v>1.8900000000000006</c:v>
                </c:pt>
                <c:pt idx="22">
                  <c:v>1.9800000000000006</c:v>
                </c:pt>
                <c:pt idx="23">
                  <c:v>2.0700000000000007</c:v>
                </c:pt>
                <c:pt idx="24">
                  <c:v>2.1600000000000006</c:v>
                </c:pt>
                <c:pt idx="25">
                  <c:v>2.2500000000000004</c:v>
                </c:pt>
                <c:pt idx="26">
                  <c:v>2.3400000000000003</c:v>
                </c:pt>
                <c:pt idx="27">
                  <c:v>2.4300000000000002</c:v>
                </c:pt>
                <c:pt idx="28">
                  <c:v>2.52</c:v>
                </c:pt>
                <c:pt idx="29">
                  <c:v>2.61</c:v>
                </c:pt>
                <c:pt idx="30">
                  <c:v>2.6999999999999997</c:v>
                </c:pt>
                <c:pt idx="31">
                  <c:v>2.7899999999999996</c:v>
                </c:pt>
                <c:pt idx="32">
                  <c:v>2.8799999999999994</c:v>
                </c:pt>
                <c:pt idx="33">
                  <c:v>2.9699999999999993</c:v>
                </c:pt>
                <c:pt idx="34">
                  <c:v>3.0599999999999992</c:v>
                </c:pt>
                <c:pt idx="35">
                  <c:v>3.149999999999999</c:v>
                </c:pt>
                <c:pt idx="36">
                  <c:v>3.2399999999999989</c:v>
                </c:pt>
                <c:pt idx="37">
                  <c:v>3.3299999999999987</c:v>
                </c:pt>
                <c:pt idx="38">
                  <c:v>3.4199999999999986</c:v>
                </c:pt>
                <c:pt idx="39">
                  <c:v>3.5099999999999985</c:v>
                </c:pt>
                <c:pt idx="40">
                  <c:v>3.5999999999999983</c:v>
                </c:pt>
                <c:pt idx="41">
                  <c:v>3.6899999999999982</c:v>
                </c:pt>
                <c:pt idx="42">
                  <c:v>3.779999999999998</c:v>
                </c:pt>
                <c:pt idx="43">
                  <c:v>3.8699999999999979</c:v>
                </c:pt>
                <c:pt idx="44">
                  <c:v>3.9599999999999977</c:v>
                </c:pt>
                <c:pt idx="45">
                  <c:v>4.049999999999998</c:v>
                </c:pt>
                <c:pt idx="46">
                  <c:v>4.1399999999999979</c:v>
                </c:pt>
                <c:pt idx="47">
                  <c:v>4.2299999999999978</c:v>
                </c:pt>
                <c:pt idx="48">
                  <c:v>4.3199999999999976</c:v>
                </c:pt>
                <c:pt idx="49">
                  <c:v>4.4099999999999975</c:v>
                </c:pt>
                <c:pt idx="50">
                  <c:v>4.4999999999999973</c:v>
                </c:pt>
                <c:pt idx="51">
                  <c:v>4.5899999999999972</c:v>
                </c:pt>
                <c:pt idx="52">
                  <c:v>4.6799999999999971</c:v>
                </c:pt>
                <c:pt idx="53">
                  <c:v>4.7699999999999969</c:v>
                </c:pt>
                <c:pt idx="54">
                  <c:v>4.8599999999999968</c:v>
                </c:pt>
                <c:pt idx="55">
                  <c:v>4.9499999999999966</c:v>
                </c:pt>
                <c:pt idx="56">
                  <c:v>5.0399999999999965</c:v>
                </c:pt>
                <c:pt idx="57">
                  <c:v>5.1299999999999963</c:v>
                </c:pt>
                <c:pt idx="58">
                  <c:v>5.2199999999999962</c:v>
                </c:pt>
                <c:pt idx="59">
                  <c:v>5.3099999999999961</c:v>
                </c:pt>
                <c:pt idx="60">
                  <c:v>5.3999999999999959</c:v>
                </c:pt>
                <c:pt idx="61">
                  <c:v>5.4899999999999958</c:v>
                </c:pt>
                <c:pt idx="62">
                  <c:v>5.5799999999999956</c:v>
                </c:pt>
                <c:pt idx="63">
                  <c:v>5.6699999999999955</c:v>
                </c:pt>
                <c:pt idx="64">
                  <c:v>5.7599999999999953</c:v>
                </c:pt>
                <c:pt idx="65">
                  <c:v>5.8499999999999952</c:v>
                </c:pt>
                <c:pt idx="66">
                  <c:v>5.9399999999999951</c:v>
                </c:pt>
                <c:pt idx="67">
                  <c:v>6.0299999999999949</c:v>
                </c:pt>
                <c:pt idx="68">
                  <c:v>6.1199999999999948</c:v>
                </c:pt>
                <c:pt idx="69">
                  <c:v>6.2099999999999946</c:v>
                </c:pt>
                <c:pt idx="70">
                  <c:v>6.2999999999999945</c:v>
                </c:pt>
                <c:pt idx="71">
                  <c:v>6.3899999999999944</c:v>
                </c:pt>
                <c:pt idx="72">
                  <c:v>6.4799999999999942</c:v>
                </c:pt>
                <c:pt idx="73">
                  <c:v>6.5699999999999941</c:v>
                </c:pt>
                <c:pt idx="74">
                  <c:v>6.6599999999999939</c:v>
                </c:pt>
                <c:pt idx="75">
                  <c:v>6.7499999999999938</c:v>
                </c:pt>
                <c:pt idx="76">
                  <c:v>6.8399999999999936</c:v>
                </c:pt>
                <c:pt idx="77">
                  <c:v>6.9299999999999935</c:v>
                </c:pt>
                <c:pt idx="78">
                  <c:v>7.0199999999999934</c:v>
                </c:pt>
                <c:pt idx="79">
                  <c:v>7.1099999999999932</c:v>
                </c:pt>
                <c:pt idx="80">
                  <c:v>7.1999999999999931</c:v>
                </c:pt>
                <c:pt idx="81">
                  <c:v>7.2899999999999929</c:v>
                </c:pt>
                <c:pt idx="82">
                  <c:v>7.3799999999999928</c:v>
                </c:pt>
                <c:pt idx="83">
                  <c:v>7.4699999999999926</c:v>
                </c:pt>
                <c:pt idx="84">
                  <c:v>7.5599999999999925</c:v>
                </c:pt>
                <c:pt idx="85">
                  <c:v>7.6499999999999924</c:v>
                </c:pt>
                <c:pt idx="86">
                  <c:v>7.7399999999999922</c:v>
                </c:pt>
                <c:pt idx="87">
                  <c:v>7.8299999999999921</c:v>
                </c:pt>
                <c:pt idx="88">
                  <c:v>7.9199999999999919</c:v>
                </c:pt>
                <c:pt idx="89">
                  <c:v>8.0099999999999927</c:v>
                </c:pt>
                <c:pt idx="90">
                  <c:v>8.0999999999999925</c:v>
                </c:pt>
                <c:pt idx="91">
                  <c:v>8.1899999999999924</c:v>
                </c:pt>
                <c:pt idx="92">
                  <c:v>8.2799999999999923</c:v>
                </c:pt>
                <c:pt idx="93">
                  <c:v>8.3699999999999921</c:v>
                </c:pt>
                <c:pt idx="94">
                  <c:v>8.459999999999992</c:v>
                </c:pt>
                <c:pt idx="95">
                  <c:v>8.5499999999999918</c:v>
                </c:pt>
                <c:pt idx="96">
                  <c:v>8.6399999999999917</c:v>
                </c:pt>
                <c:pt idx="97">
                  <c:v>8.7299999999999915</c:v>
                </c:pt>
                <c:pt idx="98">
                  <c:v>8.8199999999999914</c:v>
                </c:pt>
                <c:pt idx="99">
                  <c:v>8.9099999999999913</c:v>
                </c:pt>
                <c:pt idx="100">
                  <c:v>8.9999999999999911</c:v>
                </c:pt>
                <c:pt idx="101">
                  <c:v>9.089999999999991</c:v>
                </c:pt>
                <c:pt idx="102">
                  <c:v>9.1799999999999908</c:v>
                </c:pt>
                <c:pt idx="103">
                  <c:v>9.2699999999999907</c:v>
                </c:pt>
                <c:pt idx="104">
                  <c:v>9.3599999999999905</c:v>
                </c:pt>
                <c:pt idx="105">
                  <c:v>9.4499999999999904</c:v>
                </c:pt>
                <c:pt idx="106">
                  <c:v>9.5399999999999903</c:v>
                </c:pt>
                <c:pt idx="107">
                  <c:v>9.6299999999999901</c:v>
                </c:pt>
                <c:pt idx="108">
                  <c:v>9.71999999999999</c:v>
                </c:pt>
                <c:pt idx="109">
                  <c:v>9.8099999999999898</c:v>
                </c:pt>
                <c:pt idx="110">
                  <c:v>9.8999999999999897</c:v>
                </c:pt>
                <c:pt idx="111">
                  <c:v>9.9899999999999896</c:v>
                </c:pt>
                <c:pt idx="112">
                  <c:v>10.079999999999989</c:v>
                </c:pt>
                <c:pt idx="113">
                  <c:v>10.169999999999989</c:v>
                </c:pt>
                <c:pt idx="114">
                  <c:v>10.259999999999989</c:v>
                </c:pt>
                <c:pt idx="115">
                  <c:v>10.349999999999989</c:v>
                </c:pt>
                <c:pt idx="116">
                  <c:v>10.439999999999989</c:v>
                </c:pt>
                <c:pt idx="117">
                  <c:v>10.529999999999989</c:v>
                </c:pt>
                <c:pt idx="118">
                  <c:v>10.619999999999989</c:v>
                </c:pt>
                <c:pt idx="119">
                  <c:v>10.709999999999988</c:v>
                </c:pt>
                <c:pt idx="120">
                  <c:v>10.799999999999988</c:v>
                </c:pt>
                <c:pt idx="121">
                  <c:v>10.889999999999988</c:v>
                </c:pt>
                <c:pt idx="122">
                  <c:v>10.979999999999988</c:v>
                </c:pt>
                <c:pt idx="123">
                  <c:v>11.069999999999988</c:v>
                </c:pt>
                <c:pt idx="124">
                  <c:v>11.159999999999988</c:v>
                </c:pt>
                <c:pt idx="125">
                  <c:v>11.249999999999988</c:v>
                </c:pt>
                <c:pt idx="126">
                  <c:v>11.339999999999987</c:v>
                </c:pt>
                <c:pt idx="127">
                  <c:v>11.429999999999987</c:v>
                </c:pt>
                <c:pt idx="128">
                  <c:v>11.519999999999987</c:v>
                </c:pt>
                <c:pt idx="129">
                  <c:v>11.609999999999987</c:v>
                </c:pt>
                <c:pt idx="130">
                  <c:v>11.699999999999987</c:v>
                </c:pt>
                <c:pt idx="131">
                  <c:v>11.789999999999987</c:v>
                </c:pt>
                <c:pt idx="132">
                  <c:v>11.879999999999987</c:v>
                </c:pt>
                <c:pt idx="133">
                  <c:v>11.969999999999986</c:v>
                </c:pt>
                <c:pt idx="134">
                  <c:v>12.059999999999986</c:v>
                </c:pt>
                <c:pt idx="135">
                  <c:v>12.149999999999986</c:v>
                </c:pt>
                <c:pt idx="136">
                  <c:v>12.239999999999986</c:v>
                </c:pt>
                <c:pt idx="137">
                  <c:v>12.329999999999986</c:v>
                </c:pt>
                <c:pt idx="138">
                  <c:v>12.419999999999986</c:v>
                </c:pt>
                <c:pt idx="139">
                  <c:v>12.509999999999986</c:v>
                </c:pt>
                <c:pt idx="140">
                  <c:v>12.599999999999985</c:v>
                </c:pt>
                <c:pt idx="141">
                  <c:v>12.689999999999985</c:v>
                </c:pt>
                <c:pt idx="142">
                  <c:v>12.779999999999985</c:v>
                </c:pt>
                <c:pt idx="143">
                  <c:v>12.869999999999985</c:v>
                </c:pt>
                <c:pt idx="144">
                  <c:v>12.959999999999985</c:v>
                </c:pt>
                <c:pt idx="145">
                  <c:v>13.049999999999985</c:v>
                </c:pt>
                <c:pt idx="146">
                  <c:v>13.139999999999985</c:v>
                </c:pt>
                <c:pt idx="147">
                  <c:v>13.229999999999984</c:v>
                </c:pt>
                <c:pt idx="148">
                  <c:v>13.319999999999984</c:v>
                </c:pt>
                <c:pt idx="149">
                  <c:v>13.409999999999984</c:v>
                </c:pt>
                <c:pt idx="150">
                  <c:v>13.499999999999984</c:v>
                </c:pt>
                <c:pt idx="151">
                  <c:v>13.589999999999984</c:v>
                </c:pt>
                <c:pt idx="152">
                  <c:v>13.679999999999984</c:v>
                </c:pt>
                <c:pt idx="153">
                  <c:v>13.769999999999984</c:v>
                </c:pt>
                <c:pt idx="154">
                  <c:v>13.859999999999983</c:v>
                </c:pt>
                <c:pt idx="155">
                  <c:v>13.949999999999983</c:v>
                </c:pt>
                <c:pt idx="156">
                  <c:v>14.039999999999983</c:v>
                </c:pt>
                <c:pt idx="157">
                  <c:v>14.129999999999983</c:v>
                </c:pt>
                <c:pt idx="158">
                  <c:v>14.219999999999983</c:v>
                </c:pt>
                <c:pt idx="159">
                  <c:v>14.309999999999983</c:v>
                </c:pt>
                <c:pt idx="160">
                  <c:v>14.399999999999983</c:v>
                </c:pt>
                <c:pt idx="161">
                  <c:v>14.489999999999982</c:v>
                </c:pt>
                <c:pt idx="162">
                  <c:v>14.579999999999982</c:v>
                </c:pt>
                <c:pt idx="163">
                  <c:v>14.669999999999982</c:v>
                </c:pt>
                <c:pt idx="164">
                  <c:v>14.759999999999982</c:v>
                </c:pt>
                <c:pt idx="165">
                  <c:v>14.849999999999982</c:v>
                </c:pt>
                <c:pt idx="166">
                  <c:v>14.939999999999982</c:v>
                </c:pt>
                <c:pt idx="167">
                  <c:v>15.029999999999982</c:v>
                </c:pt>
                <c:pt idx="168">
                  <c:v>15.119999999999981</c:v>
                </c:pt>
                <c:pt idx="169">
                  <c:v>15.209999999999981</c:v>
                </c:pt>
                <c:pt idx="170">
                  <c:v>15.299999999999981</c:v>
                </c:pt>
                <c:pt idx="171">
                  <c:v>15.389999999999981</c:v>
                </c:pt>
                <c:pt idx="172">
                  <c:v>15.479999999999981</c:v>
                </c:pt>
                <c:pt idx="173">
                  <c:v>15.569999999999981</c:v>
                </c:pt>
                <c:pt idx="174">
                  <c:v>15.659999999999981</c:v>
                </c:pt>
                <c:pt idx="175">
                  <c:v>15.74999999999998</c:v>
                </c:pt>
                <c:pt idx="176">
                  <c:v>15.83999999999998</c:v>
                </c:pt>
                <c:pt idx="177">
                  <c:v>15.92999999999998</c:v>
                </c:pt>
                <c:pt idx="178">
                  <c:v>16.019999999999982</c:v>
                </c:pt>
                <c:pt idx="179">
                  <c:v>16.109999999999982</c:v>
                </c:pt>
                <c:pt idx="180">
                  <c:v>16.199999999999982</c:v>
                </c:pt>
                <c:pt idx="181">
                  <c:v>16.289999999999981</c:v>
                </c:pt>
                <c:pt idx="182">
                  <c:v>16.379999999999981</c:v>
                </c:pt>
                <c:pt idx="183">
                  <c:v>16.469999999999981</c:v>
                </c:pt>
                <c:pt idx="184">
                  <c:v>16.559999999999981</c:v>
                </c:pt>
                <c:pt idx="185">
                  <c:v>16.649999999999981</c:v>
                </c:pt>
                <c:pt idx="186">
                  <c:v>16.739999999999981</c:v>
                </c:pt>
                <c:pt idx="187">
                  <c:v>16.829999999999981</c:v>
                </c:pt>
                <c:pt idx="188">
                  <c:v>16.91999999999998</c:v>
                </c:pt>
                <c:pt idx="189">
                  <c:v>17.00999999999998</c:v>
                </c:pt>
                <c:pt idx="190">
                  <c:v>17.09999999999998</c:v>
                </c:pt>
                <c:pt idx="191">
                  <c:v>17.18999999999998</c:v>
                </c:pt>
                <c:pt idx="192">
                  <c:v>17.27999999999998</c:v>
                </c:pt>
                <c:pt idx="193">
                  <c:v>17.36999999999998</c:v>
                </c:pt>
                <c:pt idx="194">
                  <c:v>17.45999999999998</c:v>
                </c:pt>
                <c:pt idx="195">
                  <c:v>17.549999999999979</c:v>
                </c:pt>
                <c:pt idx="196">
                  <c:v>17.639999999999979</c:v>
                </c:pt>
                <c:pt idx="197">
                  <c:v>17.729999999999979</c:v>
                </c:pt>
                <c:pt idx="198">
                  <c:v>17.819999999999979</c:v>
                </c:pt>
                <c:pt idx="199">
                  <c:v>17.909999999999979</c:v>
                </c:pt>
                <c:pt idx="200">
                  <c:v>17.999999999999979</c:v>
                </c:pt>
                <c:pt idx="201">
                  <c:v>18.089999999999979</c:v>
                </c:pt>
                <c:pt idx="202">
                  <c:v>18.179999999999978</c:v>
                </c:pt>
                <c:pt idx="203">
                  <c:v>18.269999999999978</c:v>
                </c:pt>
                <c:pt idx="204">
                  <c:v>18.359999999999978</c:v>
                </c:pt>
                <c:pt idx="205">
                  <c:v>18.449999999999978</c:v>
                </c:pt>
                <c:pt idx="206">
                  <c:v>18.539999999999978</c:v>
                </c:pt>
                <c:pt idx="207">
                  <c:v>18.629999999999978</c:v>
                </c:pt>
                <c:pt idx="208">
                  <c:v>18.719999999999978</c:v>
                </c:pt>
                <c:pt idx="209">
                  <c:v>18.809999999999977</c:v>
                </c:pt>
                <c:pt idx="210">
                  <c:v>18.899999999999977</c:v>
                </c:pt>
                <c:pt idx="211">
                  <c:v>18.989999999999977</c:v>
                </c:pt>
                <c:pt idx="212">
                  <c:v>19.079999999999977</c:v>
                </c:pt>
                <c:pt idx="213">
                  <c:v>19.169999999999977</c:v>
                </c:pt>
                <c:pt idx="214">
                  <c:v>19.259999999999977</c:v>
                </c:pt>
                <c:pt idx="215">
                  <c:v>19.349999999999977</c:v>
                </c:pt>
                <c:pt idx="216">
                  <c:v>19.439999999999976</c:v>
                </c:pt>
                <c:pt idx="217">
                  <c:v>19.529999999999976</c:v>
                </c:pt>
                <c:pt idx="218">
                  <c:v>19.619999999999976</c:v>
                </c:pt>
                <c:pt idx="219">
                  <c:v>19.709999999999976</c:v>
                </c:pt>
                <c:pt idx="220">
                  <c:v>19.799999999999976</c:v>
                </c:pt>
                <c:pt idx="221">
                  <c:v>19.889999999999976</c:v>
                </c:pt>
                <c:pt idx="222">
                  <c:v>19.979999999999976</c:v>
                </c:pt>
                <c:pt idx="223">
                  <c:v>20.069999999999975</c:v>
                </c:pt>
                <c:pt idx="224">
                  <c:v>20.159999999999975</c:v>
                </c:pt>
                <c:pt idx="225">
                  <c:v>20.249999999999975</c:v>
                </c:pt>
                <c:pt idx="226">
                  <c:v>20.339999999999975</c:v>
                </c:pt>
                <c:pt idx="227">
                  <c:v>20.429999999999975</c:v>
                </c:pt>
                <c:pt idx="228">
                  <c:v>20.519999999999975</c:v>
                </c:pt>
                <c:pt idx="229">
                  <c:v>20.609999999999975</c:v>
                </c:pt>
                <c:pt idx="230">
                  <c:v>20.699999999999974</c:v>
                </c:pt>
                <c:pt idx="231">
                  <c:v>20.789999999999974</c:v>
                </c:pt>
                <c:pt idx="232">
                  <c:v>20.879999999999974</c:v>
                </c:pt>
                <c:pt idx="233">
                  <c:v>20.969999999999974</c:v>
                </c:pt>
                <c:pt idx="234">
                  <c:v>21.059999999999974</c:v>
                </c:pt>
                <c:pt idx="235">
                  <c:v>21.149999999999974</c:v>
                </c:pt>
                <c:pt idx="236">
                  <c:v>21.239999999999974</c:v>
                </c:pt>
                <c:pt idx="237">
                  <c:v>21.329999999999973</c:v>
                </c:pt>
                <c:pt idx="238">
                  <c:v>21.419999999999973</c:v>
                </c:pt>
                <c:pt idx="239">
                  <c:v>21.509999999999973</c:v>
                </c:pt>
                <c:pt idx="240">
                  <c:v>21.599999999999973</c:v>
                </c:pt>
                <c:pt idx="241">
                  <c:v>21.689999999999973</c:v>
                </c:pt>
                <c:pt idx="242">
                  <c:v>21.779999999999973</c:v>
                </c:pt>
                <c:pt idx="243">
                  <c:v>21.869999999999973</c:v>
                </c:pt>
                <c:pt idx="244">
                  <c:v>21.959999999999972</c:v>
                </c:pt>
                <c:pt idx="245">
                  <c:v>22.049999999999972</c:v>
                </c:pt>
                <c:pt idx="246">
                  <c:v>22.139999999999972</c:v>
                </c:pt>
                <c:pt idx="247">
                  <c:v>22.229999999999972</c:v>
                </c:pt>
                <c:pt idx="248">
                  <c:v>22.319999999999972</c:v>
                </c:pt>
                <c:pt idx="249">
                  <c:v>22.409999999999972</c:v>
                </c:pt>
                <c:pt idx="250">
                  <c:v>22.499999999999972</c:v>
                </c:pt>
                <c:pt idx="251">
                  <c:v>22.589999999999971</c:v>
                </c:pt>
                <c:pt idx="252">
                  <c:v>22.679999999999971</c:v>
                </c:pt>
                <c:pt idx="253">
                  <c:v>22.769999999999971</c:v>
                </c:pt>
                <c:pt idx="254">
                  <c:v>22.859999999999971</c:v>
                </c:pt>
                <c:pt idx="255">
                  <c:v>22.949999999999971</c:v>
                </c:pt>
                <c:pt idx="256">
                  <c:v>23.039999999999971</c:v>
                </c:pt>
                <c:pt idx="257">
                  <c:v>23.129999999999971</c:v>
                </c:pt>
                <c:pt idx="258">
                  <c:v>23.21999999999997</c:v>
                </c:pt>
                <c:pt idx="259">
                  <c:v>23.30999999999997</c:v>
                </c:pt>
                <c:pt idx="260">
                  <c:v>23.39999999999997</c:v>
                </c:pt>
                <c:pt idx="261">
                  <c:v>23.48999999999997</c:v>
                </c:pt>
                <c:pt idx="262">
                  <c:v>23.57999999999997</c:v>
                </c:pt>
                <c:pt idx="263">
                  <c:v>23.66999999999997</c:v>
                </c:pt>
                <c:pt idx="264">
                  <c:v>23.75999999999997</c:v>
                </c:pt>
                <c:pt idx="265">
                  <c:v>23.849999999999969</c:v>
                </c:pt>
                <c:pt idx="266">
                  <c:v>23.939999999999969</c:v>
                </c:pt>
                <c:pt idx="267">
                  <c:v>24.029999999999969</c:v>
                </c:pt>
                <c:pt idx="268">
                  <c:v>24.119999999999969</c:v>
                </c:pt>
                <c:pt idx="269">
                  <c:v>24.209999999999969</c:v>
                </c:pt>
                <c:pt idx="270">
                  <c:v>24.299999999999969</c:v>
                </c:pt>
                <c:pt idx="271">
                  <c:v>24.389999999999969</c:v>
                </c:pt>
                <c:pt idx="272">
                  <c:v>24.479999999999968</c:v>
                </c:pt>
                <c:pt idx="273">
                  <c:v>24.569999999999968</c:v>
                </c:pt>
                <c:pt idx="274">
                  <c:v>24.659999999999968</c:v>
                </c:pt>
                <c:pt idx="275">
                  <c:v>24.749999999999968</c:v>
                </c:pt>
                <c:pt idx="276">
                  <c:v>24.839999999999968</c:v>
                </c:pt>
                <c:pt idx="277">
                  <c:v>24.929999999999968</c:v>
                </c:pt>
                <c:pt idx="278">
                  <c:v>25.019999999999968</c:v>
                </c:pt>
                <c:pt idx="279">
                  <c:v>25.109999999999967</c:v>
                </c:pt>
                <c:pt idx="280">
                  <c:v>25.199999999999967</c:v>
                </c:pt>
                <c:pt idx="281">
                  <c:v>25.289999999999967</c:v>
                </c:pt>
                <c:pt idx="282">
                  <c:v>25.379999999999967</c:v>
                </c:pt>
                <c:pt idx="283">
                  <c:v>25.469999999999967</c:v>
                </c:pt>
                <c:pt idx="284">
                  <c:v>25.559999999999967</c:v>
                </c:pt>
                <c:pt idx="285">
                  <c:v>25.649999999999967</c:v>
                </c:pt>
                <c:pt idx="286">
                  <c:v>25.739999999999966</c:v>
                </c:pt>
                <c:pt idx="287">
                  <c:v>25.829999999999966</c:v>
                </c:pt>
                <c:pt idx="288">
                  <c:v>25.919999999999966</c:v>
                </c:pt>
                <c:pt idx="289">
                  <c:v>26.009999999999966</c:v>
                </c:pt>
                <c:pt idx="290">
                  <c:v>26.099999999999966</c:v>
                </c:pt>
                <c:pt idx="291">
                  <c:v>26.189999999999966</c:v>
                </c:pt>
                <c:pt idx="292">
                  <c:v>26.279999999999966</c:v>
                </c:pt>
                <c:pt idx="293">
                  <c:v>26.369999999999965</c:v>
                </c:pt>
                <c:pt idx="294">
                  <c:v>26.459999999999965</c:v>
                </c:pt>
                <c:pt idx="295">
                  <c:v>26.549999999999965</c:v>
                </c:pt>
                <c:pt idx="296">
                  <c:v>26.639999999999965</c:v>
                </c:pt>
                <c:pt idx="297">
                  <c:v>26.729999999999965</c:v>
                </c:pt>
                <c:pt idx="298">
                  <c:v>26.819999999999965</c:v>
                </c:pt>
                <c:pt idx="299">
                  <c:v>26.909999999999965</c:v>
                </c:pt>
                <c:pt idx="300">
                  <c:v>26.999999999999964</c:v>
                </c:pt>
                <c:pt idx="301">
                  <c:v>27.089999999999964</c:v>
                </c:pt>
                <c:pt idx="302">
                  <c:v>27.179999999999964</c:v>
                </c:pt>
                <c:pt idx="303">
                  <c:v>27.269999999999964</c:v>
                </c:pt>
                <c:pt idx="304">
                  <c:v>27.359999999999964</c:v>
                </c:pt>
                <c:pt idx="305">
                  <c:v>27.449999999999964</c:v>
                </c:pt>
                <c:pt idx="306">
                  <c:v>27.539999999999964</c:v>
                </c:pt>
                <c:pt idx="307">
                  <c:v>27.629999999999963</c:v>
                </c:pt>
                <c:pt idx="308">
                  <c:v>27.719999999999963</c:v>
                </c:pt>
                <c:pt idx="309">
                  <c:v>27.809999999999963</c:v>
                </c:pt>
                <c:pt idx="310">
                  <c:v>27.899999999999963</c:v>
                </c:pt>
                <c:pt idx="311">
                  <c:v>27.989999999999963</c:v>
                </c:pt>
                <c:pt idx="312">
                  <c:v>28.079999999999963</c:v>
                </c:pt>
                <c:pt idx="313">
                  <c:v>28.169999999999963</c:v>
                </c:pt>
                <c:pt idx="314">
                  <c:v>28.259999999999962</c:v>
                </c:pt>
                <c:pt idx="315">
                  <c:v>28.349999999999962</c:v>
                </c:pt>
                <c:pt idx="316">
                  <c:v>28.439999999999962</c:v>
                </c:pt>
                <c:pt idx="317">
                  <c:v>28.529999999999962</c:v>
                </c:pt>
                <c:pt idx="318">
                  <c:v>28.619999999999962</c:v>
                </c:pt>
                <c:pt idx="319">
                  <c:v>28.709999999999962</c:v>
                </c:pt>
                <c:pt idx="320">
                  <c:v>28.799999999999962</c:v>
                </c:pt>
                <c:pt idx="321">
                  <c:v>28.889999999999961</c:v>
                </c:pt>
                <c:pt idx="322">
                  <c:v>28.979999999999961</c:v>
                </c:pt>
                <c:pt idx="323">
                  <c:v>29.069999999999961</c:v>
                </c:pt>
                <c:pt idx="324">
                  <c:v>29.159999999999961</c:v>
                </c:pt>
                <c:pt idx="325">
                  <c:v>29.249999999999961</c:v>
                </c:pt>
                <c:pt idx="326">
                  <c:v>29.339999999999961</c:v>
                </c:pt>
                <c:pt idx="327">
                  <c:v>29.429999999999961</c:v>
                </c:pt>
                <c:pt idx="328">
                  <c:v>29.51999999999996</c:v>
                </c:pt>
                <c:pt idx="329">
                  <c:v>29.60999999999996</c:v>
                </c:pt>
                <c:pt idx="330">
                  <c:v>29.69999999999996</c:v>
                </c:pt>
                <c:pt idx="331">
                  <c:v>29.78999999999996</c:v>
                </c:pt>
                <c:pt idx="332">
                  <c:v>29.87999999999996</c:v>
                </c:pt>
                <c:pt idx="333">
                  <c:v>29.96999999999996</c:v>
                </c:pt>
                <c:pt idx="334">
                  <c:v>30.05999999999996</c:v>
                </c:pt>
                <c:pt idx="335">
                  <c:v>30.149999999999959</c:v>
                </c:pt>
                <c:pt idx="336">
                  <c:v>30.239999999999959</c:v>
                </c:pt>
                <c:pt idx="337">
                  <c:v>30.329999999999959</c:v>
                </c:pt>
                <c:pt idx="338">
                  <c:v>30.419999999999959</c:v>
                </c:pt>
                <c:pt idx="339">
                  <c:v>30.509999999999959</c:v>
                </c:pt>
                <c:pt idx="340">
                  <c:v>30.599999999999959</c:v>
                </c:pt>
                <c:pt idx="341">
                  <c:v>30.689999999999959</c:v>
                </c:pt>
                <c:pt idx="342">
                  <c:v>30.779999999999959</c:v>
                </c:pt>
                <c:pt idx="343">
                  <c:v>30.869999999999958</c:v>
                </c:pt>
                <c:pt idx="344">
                  <c:v>30.959999999999958</c:v>
                </c:pt>
                <c:pt idx="345">
                  <c:v>31.049999999999958</c:v>
                </c:pt>
                <c:pt idx="346">
                  <c:v>31.139999999999958</c:v>
                </c:pt>
                <c:pt idx="347">
                  <c:v>31.229999999999958</c:v>
                </c:pt>
                <c:pt idx="348">
                  <c:v>31.319999999999958</c:v>
                </c:pt>
                <c:pt idx="349">
                  <c:v>31.409999999999958</c:v>
                </c:pt>
                <c:pt idx="350">
                  <c:v>31.499999999999957</c:v>
                </c:pt>
              </c:numCache>
            </c:numRef>
          </c:xVal>
          <c:yVal>
            <c:numRef>
              <c:f>'pêndulo - dados'!$B$11:$B$361</c:f>
              <c:numCache>
                <c:formatCode>0.00</c:formatCode>
                <c:ptCount val="351"/>
                <c:pt idx="0">
                  <c:v>10</c:v>
                </c:pt>
                <c:pt idx="1">
                  <c:v>9.8022055056082191</c:v>
                </c:pt>
                <c:pt idx="2">
                  <c:v>9.2166465548352168</c:v>
                </c:pt>
                <c:pt idx="3">
                  <c:v>8.2664872150019395</c:v>
                </c:pt>
                <c:pt idx="4">
                  <c:v>6.9893147433511746</c:v>
                </c:pt>
                <c:pt idx="5">
                  <c:v>5.4356526765391804</c:v>
                </c:pt>
                <c:pt idx="6">
                  <c:v>3.6669621751581047</c:v>
                </c:pt>
                <c:pt idx="7">
                  <c:v>1.7532106878991938</c:v>
                </c:pt>
                <c:pt idx="8">
                  <c:v>-0.2298958836747769</c:v>
                </c:pt>
                <c:pt idx="9">
                  <c:v>-2.2039080272339042</c:v>
                </c:pt>
                <c:pt idx="10">
                  <c:v>-4.0907359960064884</c:v>
                </c:pt>
                <c:pt idx="11">
                  <c:v>-5.8157389531750026</c:v>
                </c:pt>
                <c:pt idx="12">
                  <c:v>-7.3106776811919492</c:v>
                </c:pt>
                <c:pt idx="13">
                  <c:v>-8.5164140500863699</c:v>
                </c:pt>
                <c:pt idx="14">
                  <c:v>-9.3852504567672099</c:v>
                </c:pt>
                <c:pt idx="15">
                  <c:v>-9.8828166896807517</c:v>
                </c:pt>
                <c:pt idx="16">
                  <c:v>-9.9894295765338779</c:v>
                </c:pt>
                <c:pt idx="17">
                  <c:v>-9.7008716289164436</c:v>
                </c:pt>
                <c:pt idx="18">
                  <c:v>-9.0285578814987861</c:v>
                </c:pt>
                <c:pt idx="19">
                  <c:v>-7.999084325829533</c:v>
                </c:pt>
                <c:pt idx="20">
                  <c:v>-6.6531758021953467</c:v>
                </c:pt>
                <c:pt idx="21">
                  <c:v>-5.0440749697821818</c:v>
                </c:pt>
                <c:pt idx="22">
                  <c:v>-3.2354360857045679</c:v>
                </c:pt>
                <c:pt idx="23">
                  <c:v>-1.2988069126851738</c:v>
                </c:pt>
                <c:pt idx="24">
                  <c:v>0.68920163165563397</c:v>
                </c:pt>
                <c:pt idx="25">
                  <c:v>2.6499461183429873</c:v>
                </c:pt>
                <c:pt idx="26">
                  <c:v>4.5058616545017101</c:v>
                </c:pt>
                <c:pt idx="27">
                  <c:v>6.1835302651101367</c:v>
                </c:pt>
                <c:pt idx="28">
                  <c:v>7.6165852272498258</c:v>
                </c:pt>
                <c:pt idx="29">
                  <c:v>8.7483364645863517</c:v>
                </c:pt>
                <c:pt idx="30">
                  <c:v>9.5340131443664724</c:v>
                </c:pt>
                <c:pt idx="31">
                  <c:v>9.9425347622636817</c:v>
                </c:pt>
                <c:pt idx="32">
                  <c:v>9.9577406529059651</c:v>
                </c:pt>
                <c:pt idx="33">
                  <c:v>9.5790292880030457</c:v>
                </c:pt>
                <c:pt idx="34">
                  <c:v>8.8213820721432032</c:v>
                </c:pt>
                <c:pt idx="35">
                  <c:v>7.7147706949241082</c:v>
                </c:pt>
                <c:pt idx="36">
                  <c:v>6.3029714839147974</c:v>
                </c:pt>
                <c:pt idx="37">
                  <c:v>4.6418336613401463</c:v>
                </c:pt>
                <c:pt idx="38">
                  <c:v>2.7970700103463924</c:v>
                </c:pt>
                <c:pt idx="39">
                  <c:v>0.84165734965765415</c:v>
                </c:pt>
                <c:pt idx="40">
                  <c:v>-1.1470503490164075</c:v>
                </c:pt>
                <c:pt idx="41">
                  <c:v>-3.0903819989253458</c:v>
                </c:pt>
                <c:pt idx="42">
                  <c:v>-4.9114615398433141</c:v>
                </c:pt>
                <c:pt idx="43">
                  <c:v>-6.5382490703616698</c:v>
                </c:pt>
                <c:pt idx="44">
                  <c:v>-7.9063906670640973</c:v>
                </c:pt>
                <c:pt idx="45">
                  <c:v>-8.9617641548753575</c:v>
                </c:pt>
                <c:pt idx="46">
                  <c:v>-9.6626201207122229</c:v>
                </c:pt>
                <c:pt idx="47">
                  <c:v>-9.9812334742938624</c:v>
                </c:pt>
                <c:pt idx="48">
                  <c:v>-9.9050002221846523</c:v>
                </c:pt>
                <c:pt idx="49">
                  <c:v>-9.4369360678959424</c:v>
                </c:pt>
                <c:pt idx="50">
                  <c:v>-8.5955571139758327</c:v>
                </c:pt>
                <c:pt idx="51">
                  <c:v>-7.4141473853808106</c:v>
                </c:pt>
                <c:pt idx="52">
                  <c:v>-5.9394421500982792</c:v>
                </c:pt>
                <c:pt idx="53">
                  <c:v>-4.2297791234061801</c:v>
                </c:pt>
                <c:pt idx="54">
                  <c:v>-2.3527906920934591</c:v>
                </c:pt>
                <c:pt idx="55">
                  <c:v>-0.38272845171029279</c:v>
                </c:pt>
                <c:pt idx="56">
                  <c:v>1.6024741047919682</c:v>
                </c:pt>
                <c:pt idx="57">
                  <c:v>3.5242845502275792</c:v>
                </c:pt>
                <c:pt idx="58">
                  <c:v>5.3066781795221694</c:v>
                </c:pt>
                <c:pt idx="59">
                  <c:v>6.8791454633330789</c:v>
                </c:pt>
                <c:pt idx="60">
                  <c:v>8.1794813273904907</c:v>
                </c:pt>
                <c:pt idx="61">
                  <c:v>9.1562459167402537</c:v>
                </c:pt>
                <c:pt idx="62">
                  <c:v>9.770799499764335</c:v>
                </c:pt>
                <c:pt idx="63">
                  <c:v>9.9988310134165435</c:v>
                </c:pt>
                <c:pt idx="64">
                  <c:v>9.83131978210724</c:v>
                </c:pt>
                <c:pt idx="65">
                  <c:v>9.2748923656967719</c:v>
                </c:pt>
                <c:pt idx="66">
                  <c:v>8.351560420084077</c:v>
                </c:pt>
                <c:pt idx="67">
                  <c:v>7.0978499403367854</c:v>
                </c:pt>
                <c:pt idx="68">
                  <c:v>5.5633563325459647</c:v>
                </c:pt>
                <c:pt idx="69">
                  <c:v>3.8087824741717116</c:v>
                </c:pt>
                <c:pt idx="70">
                  <c:v>1.9035373750520288</c:v>
                </c:pt>
                <c:pt idx="71">
                  <c:v>-7.7009566598508411E-2</c:v>
                </c:pt>
                <c:pt idx="72">
                  <c:v>-2.0545100945912922</c:v>
                </c:pt>
                <c:pt idx="73">
                  <c:v>-3.9507364655075943</c:v>
                </c:pt>
                <c:pt idx="74">
                  <c:v>-5.6906760520898478</c:v>
                </c:pt>
                <c:pt idx="75">
                  <c:v>-7.2054987601779823</c:v>
                </c:pt>
                <c:pt idx="76">
                  <c:v>-8.4352798714441271</c:v>
                </c:pt>
                <c:pt idx="77">
                  <c:v>-9.3313705992651759</c:v>
                </c:pt>
                <c:pt idx="78">
                  <c:v>-9.8583225811534358</c:v>
                </c:pt>
                <c:pt idx="79">
                  <c:v>-9.9952901769436302</c:v>
                </c:pt>
                <c:pt idx="80">
                  <c:v>-9.7368550993642859</c:v>
                </c:pt>
                <c:pt idx="81">
                  <c:v>-9.0932407555159855</c:v>
                </c:pt>
                <c:pt idx="82">
                  <c:v>-8.0899078201436776</c:v>
                </c:pt>
                <c:pt idx="83">
                  <c:v>-6.7665470393790823</c:v>
                </c:pt>
                <c:pt idx="84">
                  <c:v>-5.1755091085280798</c:v>
                </c:pt>
                <c:pt idx="85">
                  <c:v>-3.3797337362087769</c:v>
                </c:pt>
                <c:pt idx="86">
                  <c:v>-1.450259818783022</c:v>
                </c:pt>
                <c:pt idx="87">
                  <c:v>0.53658478016131417</c:v>
                </c:pt>
                <c:pt idx="88">
                  <c:v>2.5022026760475842</c:v>
                </c:pt>
                <c:pt idx="89">
                  <c:v>4.3688361892989338</c:v>
                </c:pt>
                <c:pt idx="90">
                  <c:v>6.0626433535217066</c:v>
                </c:pt>
                <c:pt idx="91">
                  <c:v>7.5166190223869718</c:v>
                </c:pt>
                <c:pt idx="92">
                  <c:v>8.6732455194385043</c:v>
                </c:pt>
                <c:pt idx="93">
                  <c:v>9.4867679740393989</c:v>
                </c:pt>
                <c:pt idx="94">
                  <c:v>9.9250043336728595</c:v>
                </c:pt>
                <c:pt idx="95">
                  <c:v>9.9706184505033075</c:v>
                </c:pt>
                <c:pt idx="96">
                  <c:v>9.6218058802956197</c:v>
                </c:pt>
                <c:pt idx="97">
                  <c:v>8.892365264242148</c:v>
                </c:pt>
                <c:pt idx="98">
                  <c:v>7.8111524699111303</c:v>
                </c:pt>
                <c:pt idx="99">
                  <c:v>6.4209390848994614</c:v>
                </c:pt>
                <c:pt idx="100">
                  <c:v>4.7767204199241693</c:v>
                </c:pt>
                <c:pt idx="101">
                  <c:v>2.9435399548869174</c:v>
                </c:pt>
                <c:pt idx="102">
                  <c:v>0.99391629042989282</c:v>
                </c:pt>
                <c:pt idx="103">
                  <c:v>-0.99502560805379936</c:v>
                </c:pt>
                <c:pt idx="104">
                  <c:v>-2.9446053891270823</c:v>
                </c:pt>
                <c:pt idx="105">
                  <c:v>-4.7776998233752597</c:v>
                </c:pt>
                <c:pt idx="106">
                  <c:v>-6.4217937134393939</c:v>
                </c:pt>
                <c:pt idx="107">
                  <c:v>-7.8118485153759156</c:v>
                </c:pt>
                <c:pt idx="108">
                  <c:v>-8.8928751918396429</c:v>
                </c:pt>
                <c:pt idx="109">
                  <c:v>-9.6221095178515359</c:v>
                </c:pt>
                <c:pt idx="110">
                  <c:v>-9.9707037864502848</c:v>
                </c:pt>
                <c:pt idx="111">
                  <c:v>-9.9248679922148018</c:v>
                </c:pt>
                <c:pt idx="112">
                  <c:v>-9.4864153486942566</c:v>
                </c:pt>
                <c:pt idx="113">
                  <c:v>-8.6726905596766315</c:v>
                </c:pt>
                <c:pt idx="114">
                  <c:v>-7.5158836818054846</c:v>
                </c:pt>
                <c:pt idx="115">
                  <c:v>-6.0617567213843317</c:v>
                </c:pt>
                <c:pt idx="116">
                  <c:v>-4.3678333397967188</c:v>
                </c:pt>
                <c:pt idx="117">
                  <c:v>-2.5011232808025725</c:v>
                </c:pt>
                <c:pt idx="118">
                  <c:v>-0.53547153886085508</c:v>
                </c:pt>
                <c:pt idx="119">
                  <c:v>1.4513628675388968</c:v>
                </c:pt>
                <c:pt idx="120">
                  <c:v>3.380782957025843</c:v>
                </c:pt>
                <c:pt idx="121">
                  <c:v>5.1764629953861689</c:v>
                </c:pt>
                <c:pt idx="122">
                  <c:v>6.7673678575644596</c:v>
                </c:pt>
                <c:pt idx="123">
                  <c:v>8.0905630989927175</c:v>
                </c:pt>
                <c:pt idx="124">
                  <c:v>9.0937045729189645</c:v>
                </c:pt>
                <c:pt idx="125">
                  <c:v>9.7371091072154634</c:v>
                </c:pt>
                <c:pt idx="126">
                  <c:v>9.9953243269721028</c:v>
                </c:pt>
                <c:pt idx="127">
                  <c:v>9.8581355224216853</c:v>
                </c:pt>
                <c:pt idx="128">
                  <c:v>9.3309697316106579</c:v>
                </c:pt>
                <c:pt idx="129">
                  <c:v>8.4346810527498413</c:v>
                </c:pt>
                <c:pt idx="130">
                  <c:v>7.2047256790521033</c:v>
                </c:pt>
                <c:pt idx="131">
                  <c:v>5.6897592907704784</c:v>
                </c:pt>
                <c:pt idx="132">
                  <c:v>3.9497122900630499</c:v>
                </c:pt>
                <c:pt idx="133">
                  <c:v>2.0534190202744171</c:v>
                </c:pt>
                <c:pt idx="134">
                  <c:v>7.5894755107854706E-2</c:v>
                </c:pt>
                <c:pt idx="135">
                  <c:v>-1.9046318230014168</c:v>
                </c:pt>
                <c:pt idx="136">
                  <c:v>-3.8098132634240764</c:v>
                </c:pt>
                <c:pt idx="137">
                  <c:v>-5.5642826862134918</c:v>
                </c:pt>
                <c:pt idx="138">
                  <c:v>-7.0986352128884338</c:v>
                </c:pt>
                <c:pt idx="139">
                  <c:v>-8.3521735470023817</c:v>
                </c:pt>
                <c:pt idx="140">
                  <c:v>-9.2753090923559789</c:v>
                </c:pt>
                <c:pt idx="141">
                  <c:v>-9.8315236232595691</c:v>
                </c:pt>
                <c:pt idx="142">
                  <c:v>-9.9988139053304632</c:v>
                </c:pt>
                <c:pt idx="143">
                  <c:v>-9.7705621192168941</c:v>
                </c:pt>
                <c:pt idx="144">
                  <c:v>-9.155797654244525</c:v>
                </c:pt>
                <c:pt idx="145">
                  <c:v>-8.1788399157172051</c:v>
                </c:pt>
                <c:pt idx="146">
                  <c:v>-6.8783362760217637</c:v>
                </c:pt>
                <c:pt idx="147">
                  <c:v>-5.3057332271318476</c:v>
                </c:pt>
                <c:pt idx="148">
                  <c:v>-3.5232412140343219</c:v>
                </c:pt>
                <c:pt idx="149">
                  <c:v>-1.6013736580267246</c:v>
                </c:pt>
                <c:pt idx="150">
                  <c:v>0.3838424765852152</c:v>
                </c:pt>
                <c:pt idx="151">
                  <c:v>2.3538742254807024</c:v>
                </c:pt>
                <c:pt idx="152">
                  <c:v>4.2307893019180298</c:v>
                </c:pt>
                <c:pt idx="153">
                  <c:v>5.9403390121851221</c:v>
                </c:pt>
                <c:pt idx="154">
                  <c:v>7.4148954521660597</c:v>
                </c:pt>
                <c:pt idx="155">
                  <c:v>8.5961267927611758</c:v>
                </c:pt>
                <c:pt idx="156">
                  <c:v>9.4373048228159231</c:v>
                </c:pt>
                <c:pt idx="157">
                  <c:v>9.905153465700673</c:v>
                </c:pt>
                <c:pt idx="158">
                  <c:v>9.9811651442611709</c:v>
                </c:pt>
                <c:pt idx="159">
                  <c:v>9.6623329201916714</c:v>
                </c:pt>
                <c:pt idx="160">
                  <c:v>8.9612694452032979</c:v>
                </c:pt>
                <c:pt idx="161">
                  <c:v>7.9057080184104436</c:v>
                </c:pt>
                <c:pt idx="162">
                  <c:v>6.5374054875554393</c:v>
                </c:pt>
                <c:pt idx="163">
                  <c:v>4.910490394091469</c:v>
                </c:pt>
                <c:pt idx="164">
                  <c:v>3.0893217076844346</c:v>
                </c:pt>
                <c:pt idx="165">
                  <c:v>1.1459428562404661</c:v>
                </c:pt>
                <c:pt idx="166">
                  <c:v>-0.84276823277396251</c:v>
                </c:pt>
                <c:pt idx="167">
                  <c:v>-2.7981403384901258</c:v>
                </c:pt>
                <c:pt idx="168">
                  <c:v>-4.6428210935085117</c:v>
                </c:pt>
                <c:pt idx="169">
                  <c:v>-6.3038369583785583</c:v>
                </c:pt>
                <c:pt idx="170">
                  <c:v>-7.7154799744664073</c:v>
                </c:pt>
                <c:pt idx="171">
                  <c:v>-8.8219070984464008</c:v>
                </c:pt>
                <c:pt idx="172">
                  <c:v>-9.5793492916046663</c:v>
                </c:pt>
                <c:pt idx="173">
                  <c:v>-9.9578429748159039</c:v>
                </c:pt>
                <c:pt idx="174">
                  <c:v>-9.9424153547398539</c:v>
                </c:pt>
                <c:pt idx="175">
                  <c:v>-9.5336767310390407</c:v>
                </c:pt>
                <c:pt idx="176">
                  <c:v>-8.7477963535960956</c:v>
                </c:pt>
                <c:pt idx="177">
                  <c:v>-7.6158627847928226</c:v>
                </c:pt>
                <c:pt idx="178">
                  <c:v>-6.1826540702144488</c:v>
                </c:pt>
                <c:pt idx="179">
                  <c:v>-4.5048663684726566</c:v>
                </c:pt>
                <c:pt idx="180">
                  <c:v>-2.6488711135998861</c:v>
                </c:pt>
                <c:pt idx="181">
                  <c:v>-0.68808943420248492</c:v>
                </c:pt>
                <c:pt idx="182">
                  <c:v>1.2999123055418671</c:v>
                </c:pt>
                <c:pt idx="183">
                  <c:v>3.2364909458404885</c:v>
                </c:pt>
                <c:pt idx="184">
                  <c:v>5.0450375680918942</c:v>
                </c:pt>
                <c:pt idx="185">
                  <c:v>6.6540080593497049</c:v>
                </c:pt>
                <c:pt idx="186">
                  <c:v>7.999753318651881</c:v>
                </c:pt>
                <c:pt idx="187">
                  <c:v>9.0290371453697542</c:v>
                </c:pt>
                <c:pt idx="188">
                  <c:v>9.7011422046849916</c:v>
                </c:pt>
                <c:pt idx="189">
                  <c:v>9.9894807605205571</c:v>
                </c:pt>
                <c:pt idx="190">
                  <c:v>9.8826464571034034</c:v>
                </c:pt>
                <c:pt idx="191">
                  <c:v>9.3848655418391633</c:v>
                </c:pt>
                <c:pt idx="192">
                  <c:v>8.5158296796183137</c:v>
                </c:pt>
                <c:pt idx="193">
                  <c:v>7.3099169722361754</c:v>
                </c:pt>
                <c:pt idx="194">
                  <c:v>5.8148319985401171</c:v>
                </c:pt>
                <c:pt idx="195">
                  <c:v>4.0897186738192373</c:v>
                </c:pt>
                <c:pt idx="196">
                  <c:v>2.2028205816398216</c:v>
                </c:pt>
                <c:pt idx="197">
                  <c:v>0.22878133282408714</c:v>
                </c:pt>
                <c:pt idx="198">
                  <c:v>-1.7543082536020216</c:v>
                </c:pt>
                <c:pt idx="199">
                  <c:v>-3.6679993372224908</c:v>
                </c:pt>
                <c:pt idx="200">
                  <c:v>-5.436588405975832</c:v>
                </c:pt>
                <c:pt idx="201">
                  <c:v>-6.99011202373394</c:v>
                </c:pt>
                <c:pt idx="202">
                  <c:v>-8.2671145067968261</c:v>
                </c:pt>
                <c:pt idx="203">
                  <c:v>-9.2170790430695018</c:v>
                </c:pt>
                <c:pt idx="204">
                  <c:v>-9.8024260815236008</c:v>
                </c:pt>
                <c:pt idx="205">
                  <c:v>-9.9999999378561348</c:v>
                </c:pt>
                <c:pt idx="206">
                  <c:v>-9.8019848078634624</c:v>
                </c:pt>
                <c:pt idx="207">
                  <c:v>-9.2162139520493174</c:v>
                </c:pt>
                <c:pt idx="208">
                  <c:v>-8.2658598204647884</c:v>
                </c:pt>
                <c:pt idx="209">
                  <c:v>-6.988517376099785</c:v>
                </c:pt>
                <c:pt idx="210">
                  <c:v>-5.4347168795440624</c:v>
                </c:pt>
                <c:pt idx="211">
                  <c:v>-3.6659249675179688</c:v>
                </c:pt>
                <c:pt idx="212">
                  <c:v>-1.7521131004061254</c:v>
                </c:pt>
                <c:pt idx="213">
                  <c:v>0.23101043166805846</c:v>
                </c:pt>
                <c:pt idx="214">
                  <c:v>2.20499544543611</c:v>
                </c:pt>
                <c:pt idx="215">
                  <c:v>4.0917532673508505</c:v>
                </c:pt>
                <c:pt idx="216">
                  <c:v>5.8166458355273383</c:v>
                </c:pt>
                <c:pt idx="217">
                  <c:v>7.3114382992849309</c:v>
                </c:pt>
                <c:pt idx="218">
                  <c:v>8.5169983147057806</c:v>
                </c:pt>
                <c:pt idx="219">
                  <c:v>9.3856352550480899</c:v>
                </c:pt>
                <c:pt idx="220">
                  <c:v>9.8829867994267904</c:v>
                </c:pt>
                <c:pt idx="221">
                  <c:v>9.9893782683908494</c:v>
                </c:pt>
                <c:pt idx="222">
                  <c:v>9.7006009325779878</c:v>
                </c:pt>
                <c:pt idx="223">
                  <c:v>9.0280785054139976</c:v>
                </c:pt>
                <c:pt idx="224">
                  <c:v>7.9984152335884442</c:v>
                </c:pt>
                <c:pt idx="225">
                  <c:v>6.652343462350303</c:v>
                </c:pt>
                <c:pt idx="226">
                  <c:v>5.0431123087808993</c:v>
                </c:pt>
                <c:pt idx="227">
                  <c:v>3.2343811853562983</c:v>
                </c:pt>
                <c:pt idx="228">
                  <c:v>1.2977015036861332</c:v>
                </c:pt>
                <c:pt idx="229">
                  <c:v>-0.69031382054271062</c:v>
                </c:pt>
                <c:pt idx="230">
                  <c:v>-2.6510210901503046</c:v>
                </c:pt>
                <c:pt idx="231">
                  <c:v>-4.506856884528319</c:v>
                </c:pt>
                <c:pt idx="232">
                  <c:v>-6.1844063831519929</c:v>
                </c:pt>
                <c:pt idx="233">
                  <c:v>-7.6173075750419041</c:v>
                </c:pt>
                <c:pt idx="234">
                  <c:v>-8.7488764668454397</c:v>
                </c:pt>
                <c:pt idx="235">
                  <c:v>-9.5343494391977739</c:v>
                </c:pt>
                <c:pt idx="236">
                  <c:v>-9.9426540462139883</c:v>
                </c:pt>
                <c:pt idx="237">
                  <c:v>-9.9576382072335399</c:v>
                </c:pt>
                <c:pt idx="238">
                  <c:v>-9.5787091653458756</c:v>
                </c:pt>
                <c:pt idx="239">
                  <c:v>-8.8208569362011282</c:v>
                </c:pt>
                <c:pt idx="240">
                  <c:v>-7.7140613194967651</c:v>
                </c:pt>
                <c:pt idx="241">
                  <c:v>-6.3021059311129459</c:v>
                </c:pt>
                <c:pt idx="242">
                  <c:v>-4.6408461714795939</c:v>
                </c:pt>
                <c:pt idx="243">
                  <c:v>-2.7959996474386131</c:v>
                </c:pt>
                <c:pt idx="244">
                  <c:v>-0.84054645608075484</c:v>
                </c:pt>
                <c:pt idx="245">
                  <c:v>1.1481578275357618</c:v>
                </c:pt>
                <c:pt idx="246">
                  <c:v>3.091442251756467</c:v>
                </c:pt>
                <c:pt idx="247">
                  <c:v>4.9124326245515935</c:v>
                </c:pt>
                <c:pt idx="248">
                  <c:v>6.5390925719054058</c:v>
                </c:pt>
                <c:pt idx="249">
                  <c:v>7.9070732174509484</c:v>
                </c:pt>
                <c:pt idx="250">
                  <c:v>8.9622587531636029</c:v>
                </c:pt>
                <c:pt idx="251">
                  <c:v>9.6629072011382249</c:v>
                </c:pt>
                <c:pt idx="252">
                  <c:v>9.9813016802720593</c:v>
                </c:pt>
                <c:pt idx="253">
                  <c:v>9.9048468555616491</c:v>
                </c:pt>
                <c:pt idx="254">
                  <c:v>9.4365671956864823</c:v>
                </c:pt>
                <c:pt idx="255">
                  <c:v>8.59498732835835</c:v>
                </c:pt>
                <c:pt idx="256">
                  <c:v>7.4133992264469013</c:v>
                </c:pt>
                <c:pt idx="257">
                  <c:v>5.9385452141916026</c:v>
                </c:pt>
                <c:pt idx="258">
                  <c:v>4.2287688923234956</c:v>
                </c:pt>
                <c:pt idx="259">
                  <c:v>2.3517071294640872</c:v>
                </c:pt>
                <c:pt idx="260">
                  <c:v>0.38161442207863178</c:v>
                </c:pt>
                <c:pt idx="261">
                  <c:v>-1.603574531640285</c:v>
                </c:pt>
                <c:pt idx="262">
                  <c:v>-3.5253278426181383</c:v>
                </c:pt>
                <c:pt idx="263">
                  <c:v>-5.3076230659568724</c:v>
                </c:pt>
                <c:pt idx="264">
                  <c:v>-6.8799545651449279</c:v>
                </c:pt>
                <c:pt idx="265">
                  <c:v>-8.1801226374027802</c:v>
                </c:pt>
                <c:pt idx="266">
                  <c:v>-9.1566940654350226</c:v>
                </c:pt>
                <c:pt idx="267">
                  <c:v>-9.7710367588726879</c:v>
                </c:pt>
                <c:pt idx="268">
                  <c:v>-9.998847997229424</c:v>
                </c:pt>
                <c:pt idx="269">
                  <c:v>-9.8311158187637009</c:v>
                </c:pt>
                <c:pt idx="270">
                  <c:v>-9.2744755237620868</c:v>
                </c:pt>
                <c:pt idx="271">
                  <c:v>-8.3509471893662024</c:v>
                </c:pt>
                <c:pt idx="272">
                  <c:v>-7.0970645795676992</c:v>
                </c:pt>
                <c:pt idx="273">
                  <c:v>-5.5624299097328631</c:v>
                </c:pt>
                <c:pt idx="274">
                  <c:v>-3.8077516375810192</c:v>
                </c:pt>
                <c:pt idx="275">
                  <c:v>-1.9024429034441472</c:v>
                </c:pt>
                <c:pt idx="276">
                  <c:v>7.8124377131850081E-2</c:v>
                </c:pt>
                <c:pt idx="277">
                  <c:v>2.0556011433729537</c:v>
                </c:pt>
                <c:pt idx="278">
                  <c:v>3.9517605918492014</c:v>
                </c:pt>
                <c:pt idx="279">
                  <c:v>5.6915927426809487</c:v>
                </c:pt>
                <c:pt idx="280">
                  <c:v>7.2062717517482531</c:v>
                </c:pt>
                <c:pt idx="281">
                  <c:v>8.4358785852981413</c:v>
                </c:pt>
                <c:pt idx="282">
                  <c:v>9.3317713509421694</c:v>
                </c:pt>
                <c:pt idx="283">
                  <c:v>9.8585095173583071</c:v>
                </c:pt>
                <c:pt idx="284">
                  <c:v>9.9952559026859706</c:v>
                </c:pt>
                <c:pt idx="285">
                  <c:v>9.7366009704959815</c:v>
                </c:pt>
                <c:pt idx="286">
                  <c:v>9.0927768250952532</c:v>
                </c:pt>
                <c:pt idx="287">
                  <c:v>8.0892524407470923</c:v>
                </c:pt>
                <c:pt idx="288">
                  <c:v>6.7657261370939601</c:v>
                </c:pt>
                <c:pt idx="289">
                  <c:v>5.1745551573448862</c:v>
                </c:pt>
                <c:pt idx="290">
                  <c:v>3.3786844733858685</c:v>
                </c:pt>
                <c:pt idx="291">
                  <c:v>1.4491567520023729</c:v>
                </c:pt>
                <c:pt idx="292">
                  <c:v>-0.53769801479254087</c:v>
                </c:pt>
                <c:pt idx="293">
                  <c:v>-2.5032820401931142</c:v>
                </c:pt>
                <c:pt idx="294">
                  <c:v>-4.3698389845016852</c:v>
                </c:pt>
                <c:pt idx="295">
                  <c:v>-6.063529910307718</c:v>
                </c:pt>
                <c:pt idx="296">
                  <c:v>-7.5173542695459457</c:v>
                </c:pt>
                <c:pt idx="297">
                  <c:v>-8.6738003714024678</c:v>
                </c:pt>
                <c:pt idx="298">
                  <c:v>-9.4871204814755981</c:v>
                </c:pt>
                <c:pt idx="299">
                  <c:v>-9.9251405517752662</c:v>
                </c:pt>
                <c:pt idx="300">
                  <c:v>-9.9705329906337923</c:v>
                </c:pt>
                <c:pt idx="301">
                  <c:v>-9.6215021231525242</c:v>
                </c:pt>
                <c:pt idx="302">
                  <c:v>-8.8918552261235568</c:v>
                </c:pt>
                <c:pt idx="303">
                  <c:v>-7.8104563273634167</c:v>
                </c:pt>
                <c:pt idx="304">
                  <c:v>-6.420084376555244</c:v>
                </c:pt>
                <c:pt idx="305">
                  <c:v>-4.7757409571044622</c:v>
                </c:pt>
                <c:pt idx="306">
                  <c:v>-2.9424744840623664</c:v>
                </c:pt>
                <c:pt idx="307">
                  <c:v>-0.99280696045303829</c:v>
                </c:pt>
                <c:pt idx="308">
                  <c:v>0.99613491331051096</c:v>
                </c:pt>
                <c:pt idx="309">
                  <c:v>2.9456707867692788</c:v>
                </c:pt>
                <c:pt idx="310">
                  <c:v>4.7786791674452465</c:v>
                </c:pt>
                <c:pt idx="311">
                  <c:v>6.4226482621641461</c:v>
                </c:pt>
                <c:pt idx="312">
                  <c:v>7.812544463748897</c:v>
                </c:pt>
                <c:pt idx="313">
                  <c:v>8.8933850089094992</c:v>
                </c:pt>
                <c:pt idx="314">
                  <c:v>9.6224130358163933</c:v>
                </c:pt>
                <c:pt idx="315">
                  <c:v>9.9707889984736315</c:v>
                </c:pt>
                <c:pt idx="316">
                  <c:v>9.9247315274028356</c:v>
                </c:pt>
                <c:pt idx="317">
                  <c:v>9.4860626054446691</c:v>
                </c:pt>
                <c:pt idx="318">
                  <c:v>8.6721354921239815</c:v>
                </c:pt>
                <c:pt idx="319">
                  <c:v>7.5151482478109237</c:v>
                </c:pt>
                <c:pt idx="320">
                  <c:v>6.0608700139069018</c:v>
                </c:pt>
                <c:pt idx="321">
                  <c:v>4.3668304360078851</c:v>
                </c:pt>
                <c:pt idx="322">
                  <c:v>2.5000438544718397</c:v>
                </c:pt>
                <c:pt idx="323">
                  <c:v>0.53435829090535469</c:v>
                </c:pt>
                <c:pt idx="324">
                  <c:v>-1.4524658982558656</c:v>
                </c:pt>
                <c:pt idx="325">
                  <c:v>-3.3818321358238568</c:v>
                </c:pt>
                <c:pt idx="326">
                  <c:v>-5.1774168179070807</c:v>
                </c:pt>
                <c:pt idx="327">
                  <c:v>-6.7681885916396256</c:v>
                </c:pt>
                <c:pt idx="328">
                  <c:v>-8.0912182772858632</c:v>
                </c:pt>
                <c:pt idx="329">
                  <c:v>-9.0941682772982499</c:v>
                </c:pt>
                <c:pt idx="330">
                  <c:v>-9.737362994046288</c:v>
                </c:pt>
                <c:pt idx="331">
                  <c:v>-9.9953583527709551</c:v>
                </c:pt>
                <c:pt idx="332">
                  <c:v>-9.8579483411654358</c:v>
                </c:pt>
                <c:pt idx="333">
                  <c:v>-9.3305687479837047</c:v>
                </c:pt>
                <c:pt idx="334">
                  <c:v>-8.4340821292229506</c:v>
                </c:pt>
                <c:pt idx="335">
                  <c:v>-7.2039525083804241</c:v>
                </c:pt>
                <c:pt idx="336">
                  <c:v>-5.6888424587344835</c:v>
                </c:pt>
                <c:pt idx="337">
                  <c:v>-3.9486880655285752</c:v>
                </c:pt>
                <c:pt idx="338">
                  <c:v>-2.0523279204362539</c:v>
                </c:pt>
                <c:pt idx="339">
                  <c:v>-7.4779942674170985E-2</c:v>
                </c:pt>
                <c:pt idx="340">
                  <c:v>1.9057262472784284</c:v>
                </c:pt>
                <c:pt idx="341">
                  <c:v>3.810844005324971</c:v>
                </c:pt>
                <c:pt idx="342">
                  <c:v>5.5652089707236794</c:v>
                </c:pt>
                <c:pt idx="343">
                  <c:v>7.099420397212616</c:v>
                </c:pt>
                <c:pt idx="344">
                  <c:v>8.3527865701132882</c:v>
                </c:pt>
                <c:pt idx="345">
                  <c:v>9.2757257037344214</c:v>
                </c:pt>
                <c:pt idx="346">
                  <c:v>9.8317273422180893</c:v>
                </c:pt>
                <c:pt idx="347">
                  <c:v>9.9987966729713964</c:v>
                </c:pt>
                <c:pt idx="348">
                  <c:v>9.7703246172333955</c:v>
                </c:pt>
                <c:pt idx="349">
                  <c:v>9.1553492779535564</c:v>
                </c:pt>
                <c:pt idx="350">
                  <c:v>8.1781984023910539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9D-4C5D-ADA4-C330F95556C8}"/>
            </c:ext>
          </c:extLst>
        </c:ser>
        <c:ser>
          <c:idx val="1"/>
          <c:order val="1"/>
          <c:tx>
            <c:strRef>
              <c:f>'pêndulo - dados'!$C$10</c:f>
              <c:strCache>
                <c:ptCount val="1"/>
                <c:pt idx="0">
                  <c:v>Euler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'pêndulo - dados'!$A$11:$A$361</c:f>
              <c:numCache>
                <c:formatCode>0.00</c:formatCode>
                <c:ptCount val="351"/>
                <c:pt idx="0">
                  <c:v>0</c:v>
                </c:pt>
                <c:pt idx="1">
                  <c:v>0.09</c:v>
                </c:pt>
                <c:pt idx="2">
                  <c:v>0.18</c:v>
                </c:pt>
                <c:pt idx="3">
                  <c:v>0.27</c:v>
                </c:pt>
                <c:pt idx="4">
                  <c:v>0.36</c:v>
                </c:pt>
                <c:pt idx="5">
                  <c:v>0.44999999999999996</c:v>
                </c:pt>
                <c:pt idx="6">
                  <c:v>0.53999999999999992</c:v>
                </c:pt>
                <c:pt idx="7">
                  <c:v>0.62999999999999989</c:v>
                </c:pt>
                <c:pt idx="8">
                  <c:v>0.71999999999999986</c:v>
                </c:pt>
                <c:pt idx="9">
                  <c:v>0.80999999999999983</c:v>
                </c:pt>
                <c:pt idx="10">
                  <c:v>0.8999999999999998</c:v>
                </c:pt>
                <c:pt idx="11">
                  <c:v>0.98999999999999977</c:v>
                </c:pt>
                <c:pt idx="12">
                  <c:v>1.0799999999999998</c:v>
                </c:pt>
                <c:pt idx="13">
                  <c:v>1.17</c:v>
                </c:pt>
                <c:pt idx="14">
                  <c:v>1.26</c:v>
                </c:pt>
                <c:pt idx="15">
                  <c:v>1.35</c:v>
                </c:pt>
                <c:pt idx="16">
                  <c:v>1.4400000000000002</c:v>
                </c:pt>
                <c:pt idx="17">
                  <c:v>1.5300000000000002</c:v>
                </c:pt>
                <c:pt idx="18">
                  <c:v>1.6200000000000003</c:v>
                </c:pt>
                <c:pt idx="19">
                  <c:v>1.7100000000000004</c:v>
                </c:pt>
                <c:pt idx="20">
                  <c:v>1.8000000000000005</c:v>
                </c:pt>
                <c:pt idx="21">
                  <c:v>1.8900000000000006</c:v>
                </c:pt>
                <c:pt idx="22">
                  <c:v>1.9800000000000006</c:v>
                </c:pt>
                <c:pt idx="23">
                  <c:v>2.0700000000000007</c:v>
                </c:pt>
                <c:pt idx="24">
                  <c:v>2.1600000000000006</c:v>
                </c:pt>
                <c:pt idx="25">
                  <c:v>2.2500000000000004</c:v>
                </c:pt>
                <c:pt idx="26">
                  <c:v>2.3400000000000003</c:v>
                </c:pt>
                <c:pt idx="27">
                  <c:v>2.4300000000000002</c:v>
                </c:pt>
                <c:pt idx="28">
                  <c:v>2.52</c:v>
                </c:pt>
                <c:pt idx="29">
                  <c:v>2.61</c:v>
                </c:pt>
                <c:pt idx="30">
                  <c:v>2.6999999999999997</c:v>
                </c:pt>
                <c:pt idx="31">
                  <c:v>2.7899999999999996</c:v>
                </c:pt>
                <c:pt idx="32">
                  <c:v>2.8799999999999994</c:v>
                </c:pt>
                <c:pt idx="33">
                  <c:v>2.9699999999999993</c:v>
                </c:pt>
                <c:pt idx="34">
                  <c:v>3.0599999999999992</c:v>
                </c:pt>
                <c:pt idx="35">
                  <c:v>3.149999999999999</c:v>
                </c:pt>
                <c:pt idx="36">
                  <c:v>3.2399999999999989</c:v>
                </c:pt>
                <c:pt idx="37">
                  <c:v>3.3299999999999987</c:v>
                </c:pt>
                <c:pt idx="38">
                  <c:v>3.4199999999999986</c:v>
                </c:pt>
                <c:pt idx="39">
                  <c:v>3.5099999999999985</c:v>
                </c:pt>
                <c:pt idx="40">
                  <c:v>3.5999999999999983</c:v>
                </c:pt>
                <c:pt idx="41">
                  <c:v>3.6899999999999982</c:v>
                </c:pt>
                <c:pt idx="42">
                  <c:v>3.779999999999998</c:v>
                </c:pt>
                <c:pt idx="43">
                  <c:v>3.8699999999999979</c:v>
                </c:pt>
                <c:pt idx="44">
                  <c:v>3.9599999999999977</c:v>
                </c:pt>
                <c:pt idx="45">
                  <c:v>4.049999999999998</c:v>
                </c:pt>
                <c:pt idx="46">
                  <c:v>4.1399999999999979</c:v>
                </c:pt>
                <c:pt idx="47">
                  <c:v>4.2299999999999978</c:v>
                </c:pt>
                <c:pt idx="48">
                  <c:v>4.3199999999999976</c:v>
                </c:pt>
                <c:pt idx="49">
                  <c:v>4.4099999999999975</c:v>
                </c:pt>
                <c:pt idx="50">
                  <c:v>4.4999999999999973</c:v>
                </c:pt>
                <c:pt idx="51">
                  <c:v>4.5899999999999972</c:v>
                </c:pt>
                <c:pt idx="52">
                  <c:v>4.6799999999999971</c:v>
                </c:pt>
                <c:pt idx="53">
                  <c:v>4.7699999999999969</c:v>
                </c:pt>
                <c:pt idx="54">
                  <c:v>4.8599999999999968</c:v>
                </c:pt>
                <c:pt idx="55">
                  <c:v>4.9499999999999966</c:v>
                </c:pt>
                <c:pt idx="56">
                  <c:v>5.0399999999999965</c:v>
                </c:pt>
                <c:pt idx="57">
                  <c:v>5.1299999999999963</c:v>
                </c:pt>
                <c:pt idx="58">
                  <c:v>5.2199999999999962</c:v>
                </c:pt>
                <c:pt idx="59">
                  <c:v>5.3099999999999961</c:v>
                </c:pt>
                <c:pt idx="60">
                  <c:v>5.3999999999999959</c:v>
                </c:pt>
                <c:pt idx="61">
                  <c:v>5.4899999999999958</c:v>
                </c:pt>
                <c:pt idx="62">
                  <c:v>5.5799999999999956</c:v>
                </c:pt>
                <c:pt idx="63">
                  <c:v>5.6699999999999955</c:v>
                </c:pt>
                <c:pt idx="64">
                  <c:v>5.7599999999999953</c:v>
                </c:pt>
                <c:pt idx="65">
                  <c:v>5.8499999999999952</c:v>
                </c:pt>
                <c:pt idx="66">
                  <c:v>5.9399999999999951</c:v>
                </c:pt>
                <c:pt idx="67">
                  <c:v>6.0299999999999949</c:v>
                </c:pt>
                <c:pt idx="68">
                  <c:v>6.1199999999999948</c:v>
                </c:pt>
                <c:pt idx="69">
                  <c:v>6.2099999999999946</c:v>
                </c:pt>
                <c:pt idx="70">
                  <c:v>6.2999999999999945</c:v>
                </c:pt>
                <c:pt idx="71">
                  <c:v>6.3899999999999944</c:v>
                </c:pt>
                <c:pt idx="72">
                  <c:v>6.4799999999999942</c:v>
                </c:pt>
                <c:pt idx="73">
                  <c:v>6.5699999999999941</c:v>
                </c:pt>
                <c:pt idx="74">
                  <c:v>6.6599999999999939</c:v>
                </c:pt>
                <c:pt idx="75">
                  <c:v>6.7499999999999938</c:v>
                </c:pt>
                <c:pt idx="76">
                  <c:v>6.8399999999999936</c:v>
                </c:pt>
                <c:pt idx="77">
                  <c:v>6.9299999999999935</c:v>
                </c:pt>
                <c:pt idx="78">
                  <c:v>7.0199999999999934</c:v>
                </c:pt>
                <c:pt idx="79">
                  <c:v>7.1099999999999932</c:v>
                </c:pt>
                <c:pt idx="80">
                  <c:v>7.1999999999999931</c:v>
                </c:pt>
                <c:pt idx="81">
                  <c:v>7.2899999999999929</c:v>
                </c:pt>
                <c:pt idx="82">
                  <c:v>7.3799999999999928</c:v>
                </c:pt>
                <c:pt idx="83">
                  <c:v>7.4699999999999926</c:v>
                </c:pt>
                <c:pt idx="84">
                  <c:v>7.5599999999999925</c:v>
                </c:pt>
                <c:pt idx="85">
                  <c:v>7.6499999999999924</c:v>
                </c:pt>
                <c:pt idx="86">
                  <c:v>7.7399999999999922</c:v>
                </c:pt>
                <c:pt idx="87">
                  <c:v>7.8299999999999921</c:v>
                </c:pt>
                <c:pt idx="88">
                  <c:v>7.9199999999999919</c:v>
                </c:pt>
                <c:pt idx="89">
                  <c:v>8.0099999999999927</c:v>
                </c:pt>
                <c:pt idx="90">
                  <c:v>8.0999999999999925</c:v>
                </c:pt>
                <c:pt idx="91">
                  <c:v>8.1899999999999924</c:v>
                </c:pt>
                <c:pt idx="92">
                  <c:v>8.2799999999999923</c:v>
                </c:pt>
                <c:pt idx="93">
                  <c:v>8.3699999999999921</c:v>
                </c:pt>
                <c:pt idx="94">
                  <c:v>8.459999999999992</c:v>
                </c:pt>
                <c:pt idx="95">
                  <c:v>8.5499999999999918</c:v>
                </c:pt>
                <c:pt idx="96">
                  <c:v>8.6399999999999917</c:v>
                </c:pt>
                <c:pt idx="97">
                  <c:v>8.7299999999999915</c:v>
                </c:pt>
                <c:pt idx="98">
                  <c:v>8.8199999999999914</c:v>
                </c:pt>
                <c:pt idx="99">
                  <c:v>8.9099999999999913</c:v>
                </c:pt>
                <c:pt idx="100">
                  <c:v>8.9999999999999911</c:v>
                </c:pt>
                <c:pt idx="101">
                  <c:v>9.089999999999991</c:v>
                </c:pt>
                <c:pt idx="102">
                  <c:v>9.1799999999999908</c:v>
                </c:pt>
                <c:pt idx="103">
                  <c:v>9.2699999999999907</c:v>
                </c:pt>
                <c:pt idx="104">
                  <c:v>9.3599999999999905</c:v>
                </c:pt>
                <c:pt idx="105">
                  <c:v>9.4499999999999904</c:v>
                </c:pt>
                <c:pt idx="106">
                  <c:v>9.5399999999999903</c:v>
                </c:pt>
                <c:pt idx="107">
                  <c:v>9.6299999999999901</c:v>
                </c:pt>
                <c:pt idx="108">
                  <c:v>9.71999999999999</c:v>
                </c:pt>
                <c:pt idx="109">
                  <c:v>9.8099999999999898</c:v>
                </c:pt>
                <c:pt idx="110">
                  <c:v>9.8999999999999897</c:v>
                </c:pt>
                <c:pt idx="111">
                  <c:v>9.9899999999999896</c:v>
                </c:pt>
                <c:pt idx="112">
                  <c:v>10.079999999999989</c:v>
                </c:pt>
                <c:pt idx="113">
                  <c:v>10.169999999999989</c:v>
                </c:pt>
                <c:pt idx="114">
                  <c:v>10.259999999999989</c:v>
                </c:pt>
                <c:pt idx="115">
                  <c:v>10.349999999999989</c:v>
                </c:pt>
                <c:pt idx="116">
                  <c:v>10.439999999999989</c:v>
                </c:pt>
                <c:pt idx="117">
                  <c:v>10.529999999999989</c:v>
                </c:pt>
                <c:pt idx="118">
                  <c:v>10.619999999999989</c:v>
                </c:pt>
                <c:pt idx="119">
                  <c:v>10.709999999999988</c:v>
                </c:pt>
                <c:pt idx="120">
                  <c:v>10.799999999999988</c:v>
                </c:pt>
                <c:pt idx="121">
                  <c:v>10.889999999999988</c:v>
                </c:pt>
                <c:pt idx="122">
                  <c:v>10.979999999999988</c:v>
                </c:pt>
                <c:pt idx="123">
                  <c:v>11.069999999999988</c:v>
                </c:pt>
                <c:pt idx="124">
                  <c:v>11.159999999999988</c:v>
                </c:pt>
                <c:pt idx="125">
                  <c:v>11.249999999999988</c:v>
                </c:pt>
                <c:pt idx="126">
                  <c:v>11.339999999999987</c:v>
                </c:pt>
                <c:pt idx="127">
                  <c:v>11.429999999999987</c:v>
                </c:pt>
                <c:pt idx="128">
                  <c:v>11.519999999999987</c:v>
                </c:pt>
                <c:pt idx="129">
                  <c:v>11.609999999999987</c:v>
                </c:pt>
                <c:pt idx="130">
                  <c:v>11.699999999999987</c:v>
                </c:pt>
                <c:pt idx="131">
                  <c:v>11.789999999999987</c:v>
                </c:pt>
                <c:pt idx="132">
                  <c:v>11.879999999999987</c:v>
                </c:pt>
                <c:pt idx="133">
                  <c:v>11.969999999999986</c:v>
                </c:pt>
                <c:pt idx="134">
                  <c:v>12.059999999999986</c:v>
                </c:pt>
                <c:pt idx="135">
                  <c:v>12.149999999999986</c:v>
                </c:pt>
                <c:pt idx="136">
                  <c:v>12.239999999999986</c:v>
                </c:pt>
                <c:pt idx="137">
                  <c:v>12.329999999999986</c:v>
                </c:pt>
                <c:pt idx="138">
                  <c:v>12.419999999999986</c:v>
                </c:pt>
                <c:pt idx="139">
                  <c:v>12.509999999999986</c:v>
                </c:pt>
                <c:pt idx="140">
                  <c:v>12.599999999999985</c:v>
                </c:pt>
                <c:pt idx="141">
                  <c:v>12.689999999999985</c:v>
                </c:pt>
                <c:pt idx="142">
                  <c:v>12.779999999999985</c:v>
                </c:pt>
                <c:pt idx="143">
                  <c:v>12.869999999999985</c:v>
                </c:pt>
                <c:pt idx="144">
                  <c:v>12.959999999999985</c:v>
                </c:pt>
                <c:pt idx="145">
                  <c:v>13.049999999999985</c:v>
                </c:pt>
                <c:pt idx="146">
                  <c:v>13.139999999999985</c:v>
                </c:pt>
                <c:pt idx="147">
                  <c:v>13.229999999999984</c:v>
                </c:pt>
                <c:pt idx="148">
                  <c:v>13.319999999999984</c:v>
                </c:pt>
                <c:pt idx="149">
                  <c:v>13.409999999999984</c:v>
                </c:pt>
                <c:pt idx="150">
                  <c:v>13.499999999999984</c:v>
                </c:pt>
                <c:pt idx="151">
                  <c:v>13.589999999999984</c:v>
                </c:pt>
                <c:pt idx="152">
                  <c:v>13.679999999999984</c:v>
                </c:pt>
                <c:pt idx="153">
                  <c:v>13.769999999999984</c:v>
                </c:pt>
                <c:pt idx="154">
                  <c:v>13.859999999999983</c:v>
                </c:pt>
                <c:pt idx="155">
                  <c:v>13.949999999999983</c:v>
                </c:pt>
                <c:pt idx="156">
                  <c:v>14.039999999999983</c:v>
                </c:pt>
                <c:pt idx="157">
                  <c:v>14.129999999999983</c:v>
                </c:pt>
                <c:pt idx="158">
                  <c:v>14.219999999999983</c:v>
                </c:pt>
                <c:pt idx="159">
                  <c:v>14.309999999999983</c:v>
                </c:pt>
                <c:pt idx="160">
                  <c:v>14.399999999999983</c:v>
                </c:pt>
                <c:pt idx="161">
                  <c:v>14.489999999999982</c:v>
                </c:pt>
                <c:pt idx="162">
                  <c:v>14.579999999999982</c:v>
                </c:pt>
                <c:pt idx="163">
                  <c:v>14.669999999999982</c:v>
                </c:pt>
                <c:pt idx="164">
                  <c:v>14.759999999999982</c:v>
                </c:pt>
                <c:pt idx="165">
                  <c:v>14.849999999999982</c:v>
                </c:pt>
                <c:pt idx="166">
                  <c:v>14.939999999999982</c:v>
                </c:pt>
                <c:pt idx="167">
                  <c:v>15.029999999999982</c:v>
                </c:pt>
                <c:pt idx="168">
                  <c:v>15.119999999999981</c:v>
                </c:pt>
                <c:pt idx="169">
                  <c:v>15.209999999999981</c:v>
                </c:pt>
                <c:pt idx="170">
                  <c:v>15.299999999999981</c:v>
                </c:pt>
                <c:pt idx="171">
                  <c:v>15.389999999999981</c:v>
                </c:pt>
                <c:pt idx="172">
                  <c:v>15.479999999999981</c:v>
                </c:pt>
                <c:pt idx="173">
                  <c:v>15.569999999999981</c:v>
                </c:pt>
                <c:pt idx="174">
                  <c:v>15.659999999999981</c:v>
                </c:pt>
                <c:pt idx="175">
                  <c:v>15.74999999999998</c:v>
                </c:pt>
                <c:pt idx="176">
                  <c:v>15.83999999999998</c:v>
                </c:pt>
                <c:pt idx="177">
                  <c:v>15.92999999999998</c:v>
                </c:pt>
                <c:pt idx="178">
                  <c:v>16.019999999999982</c:v>
                </c:pt>
                <c:pt idx="179">
                  <c:v>16.109999999999982</c:v>
                </c:pt>
                <c:pt idx="180">
                  <c:v>16.199999999999982</c:v>
                </c:pt>
                <c:pt idx="181">
                  <c:v>16.289999999999981</c:v>
                </c:pt>
                <c:pt idx="182">
                  <c:v>16.379999999999981</c:v>
                </c:pt>
                <c:pt idx="183">
                  <c:v>16.469999999999981</c:v>
                </c:pt>
                <c:pt idx="184">
                  <c:v>16.559999999999981</c:v>
                </c:pt>
                <c:pt idx="185">
                  <c:v>16.649999999999981</c:v>
                </c:pt>
                <c:pt idx="186">
                  <c:v>16.739999999999981</c:v>
                </c:pt>
                <c:pt idx="187">
                  <c:v>16.829999999999981</c:v>
                </c:pt>
                <c:pt idx="188">
                  <c:v>16.91999999999998</c:v>
                </c:pt>
                <c:pt idx="189">
                  <c:v>17.00999999999998</c:v>
                </c:pt>
                <c:pt idx="190">
                  <c:v>17.09999999999998</c:v>
                </c:pt>
                <c:pt idx="191">
                  <c:v>17.18999999999998</c:v>
                </c:pt>
                <c:pt idx="192">
                  <c:v>17.27999999999998</c:v>
                </c:pt>
                <c:pt idx="193">
                  <c:v>17.36999999999998</c:v>
                </c:pt>
                <c:pt idx="194">
                  <c:v>17.45999999999998</c:v>
                </c:pt>
                <c:pt idx="195">
                  <c:v>17.549999999999979</c:v>
                </c:pt>
                <c:pt idx="196">
                  <c:v>17.639999999999979</c:v>
                </c:pt>
                <c:pt idx="197">
                  <c:v>17.729999999999979</c:v>
                </c:pt>
                <c:pt idx="198">
                  <c:v>17.819999999999979</c:v>
                </c:pt>
                <c:pt idx="199">
                  <c:v>17.909999999999979</c:v>
                </c:pt>
                <c:pt idx="200">
                  <c:v>17.999999999999979</c:v>
                </c:pt>
                <c:pt idx="201">
                  <c:v>18.089999999999979</c:v>
                </c:pt>
                <c:pt idx="202">
                  <c:v>18.179999999999978</c:v>
                </c:pt>
                <c:pt idx="203">
                  <c:v>18.269999999999978</c:v>
                </c:pt>
                <c:pt idx="204">
                  <c:v>18.359999999999978</c:v>
                </c:pt>
                <c:pt idx="205">
                  <c:v>18.449999999999978</c:v>
                </c:pt>
                <c:pt idx="206">
                  <c:v>18.539999999999978</c:v>
                </c:pt>
                <c:pt idx="207">
                  <c:v>18.629999999999978</c:v>
                </c:pt>
                <c:pt idx="208">
                  <c:v>18.719999999999978</c:v>
                </c:pt>
                <c:pt idx="209">
                  <c:v>18.809999999999977</c:v>
                </c:pt>
                <c:pt idx="210">
                  <c:v>18.899999999999977</c:v>
                </c:pt>
                <c:pt idx="211">
                  <c:v>18.989999999999977</c:v>
                </c:pt>
                <c:pt idx="212">
                  <c:v>19.079999999999977</c:v>
                </c:pt>
                <c:pt idx="213">
                  <c:v>19.169999999999977</c:v>
                </c:pt>
                <c:pt idx="214">
                  <c:v>19.259999999999977</c:v>
                </c:pt>
                <c:pt idx="215">
                  <c:v>19.349999999999977</c:v>
                </c:pt>
                <c:pt idx="216">
                  <c:v>19.439999999999976</c:v>
                </c:pt>
                <c:pt idx="217">
                  <c:v>19.529999999999976</c:v>
                </c:pt>
                <c:pt idx="218">
                  <c:v>19.619999999999976</c:v>
                </c:pt>
                <c:pt idx="219">
                  <c:v>19.709999999999976</c:v>
                </c:pt>
                <c:pt idx="220">
                  <c:v>19.799999999999976</c:v>
                </c:pt>
                <c:pt idx="221">
                  <c:v>19.889999999999976</c:v>
                </c:pt>
                <c:pt idx="222">
                  <c:v>19.979999999999976</c:v>
                </c:pt>
                <c:pt idx="223">
                  <c:v>20.069999999999975</c:v>
                </c:pt>
                <c:pt idx="224">
                  <c:v>20.159999999999975</c:v>
                </c:pt>
                <c:pt idx="225">
                  <c:v>20.249999999999975</c:v>
                </c:pt>
                <c:pt idx="226">
                  <c:v>20.339999999999975</c:v>
                </c:pt>
                <c:pt idx="227">
                  <c:v>20.429999999999975</c:v>
                </c:pt>
                <c:pt idx="228">
                  <c:v>20.519999999999975</c:v>
                </c:pt>
                <c:pt idx="229">
                  <c:v>20.609999999999975</c:v>
                </c:pt>
                <c:pt idx="230">
                  <c:v>20.699999999999974</c:v>
                </c:pt>
                <c:pt idx="231">
                  <c:v>20.789999999999974</c:v>
                </c:pt>
                <c:pt idx="232">
                  <c:v>20.879999999999974</c:v>
                </c:pt>
                <c:pt idx="233">
                  <c:v>20.969999999999974</c:v>
                </c:pt>
                <c:pt idx="234">
                  <c:v>21.059999999999974</c:v>
                </c:pt>
                <c:pt idx="235">
                  <c:v>21.149999999999974</c:v>
                </c:pt>
                <c:pt idx="236">
                  <c:v>21.239999999999974</c:v>
                </c:pt>
                <c:pt idx="237">
                  <c:v>21.329999999999973</c:v>
                </c:pt>
                <c:pt idx="238">
                  <c:v>21.419999999999973</c:v>
                </c:pt>
                <c:pt idx="239">
                  <c:v>21.509999999999973</c:v>
                </c:pt>
                <c:pt idx="240">
                  <c:v>21.599999999999973</c:v>
                </c:pt>
                <c:pt idx="241">
                  <c:v>21.689999999999973</c:v>
                </c:pt>
                <c:pt idx="242">
                  <c:v>21.779999999999973</c:v>
                </c:pt>
                <c:pt idx="243">
                  <c:v>21.869999999999973</c:v>
                </c:pt>
                <c:pt idx="244">
                  <c:v>21.959999999999972</c:v>
                </c:pt>
                <c:pt idx="245">
                  <c:v>22.049999999999972</c:v>
                </c:pt>
                <c:pt idx="246">
                  <c:v>22.139999999999972</c:v>
                </c:pt>
                <c:pt idx="247">
                  <c:v>22.229999999999972</c:v>
                </c:pt>
                <c:pt idx="248">
                  <c:v>22.319999999999972</c:v>
                </c:pt>
                <c:pt idx="249">
                  <c:v>22.409999999999972</c:v>
                </c:pt>
                <c:pt idx="250">
                  <c:v>22.499999999999972</c:v>
                </c:pt>
                <c:pt idx="251">
                  <c:v>22.589999999999971</c:v>
                </c:pt>
                <c:pt idx="252">
                  <c:v>22.679999999999971</c:v>
                </c:pt>
                <c:pt idx="253">
                  <c:v>22.769999999999971</c:v>
                </c:pt>
                <c:pt idx="254">
                  <c:v>22.859999999999971</c:v>
                </c:pt>
                <c:pt idx="255">
                  <c:v>22.949999999999971</c:v>
                </c:pt>
                <c:pt idx="256">
                  <c:v>23.039999999999971</c:v>
                </c:pt>
                <c:pt idx="257">
                  <c:v>23.129999999999971</c:v>
                </c:pt>
                <c:pt idx="258">
                  <c:v>23.21999999999997</c:v>
                </c:pt>
                <c:pt idx="259">
                  <c:v>23.30999999999997</c:v>
                </c:pt>
                <c:pt idx="260">
                  <c:v>23.39999999999997</c:v>
                </c:pt>
                <c:pt idx="261">
                  <c:v>23.48999999999997</c:v>
                </c:pt>
                <c:pt idx="262">
                  <c:v>23.57999999999997</c:v>
                </c:pt>
                <c:pt idx="263">
                  <c:v>23.66999999999997</c:v>
                </c:pt>
                <c:pt idx="264">
                  <c:v>23.75999999999997</c:v>
                </c:pt>
                <c:pt idx="265">
                  <c:v>23.849999999999969</c:v>
                </c:pt>
                <c:pt idx="266">
                  <c:v>23.939999999999969</c:v>
                </c:pt>
                <c:pt idx="267">
                  <c:v>24.029999999999969</c:v>
                </c:pt>
                <c:pt idx="268">
                  <c:v>24.119999999999969</c:v>
                </c:pt>
                <c:pt idx="269">
                  <c:v>24.209999999999969</c:v>
                </c:pt>
                <c:pt idx="270">
                  <c:v>24.299999999999969</c:v>
                </c:pt>
                <c:pt idx="271">
                  <c:v>24.389999999999969</c:v>
                </c:pt>
                <c:pt idx="272">
                  <c:v>24.479999999999968</c:v>
                </c:pt>
                <c:pt idx="273">
                  <c:v>24.569999999999968</c:v>
                </c:pt>
                <c:pt idx="274">
                  <c:v>24.659999999999968</c:v>
                </c:pt>
                <c:pt idx="275">
                  <c:v>24.749999999999968</c:v>
                </c:pt>
                <c:pt idx="276">
                  <c:v>24.839999999999968</c:v>
                </c:pt>
                <c:pt idx="277">
                  <c:v>24.929999999999968</c:v>
                </c:pt>
                <c:pt idx="278">
                  <c:v>25.019999999999968</c:v>
                </c:pt>
                <c:pt idx="279">
                  <c:v>25.109999999999967</c:v>
                </c:pt>
                <c:pt idx="280">
                  <c:v>25.199999999999967</c:v>
                </c:pt>
                <c:pt idx="281">
                  <c:v>25.289999999999967</c:v>
                </c:pt>
                <c:pt idx="282">
                  <c:v>25.379999999999967</c:v>
                </c:pt>
                <c:pt idx="283">
                  <c:v>25.469999999999967</c:v>
                </c:pt>
                <c:pt idx="284">
                  <c:v>25.559999999999967</c:v>
                </c:pt>
                <c:pt idx="285">
                  <c:v>25.649999999999967</c:v>
                </c:pt>
                <c:pt idx="286">
                  <c:v>25.739999999999966</c:v>
                </c:pt>
                <c:pt idx="287">
                  <c:v>25.829999999999966</c:v>
                </c:pt>
                <c:pt idx="288">
                  <c:v>25.919999999999966</c:v>
                </c:pt>
                <c:pt idx="289">
                  <c:v>26.009999999999966</c:v>
                </c:pt>
                <c:pt idx="290">
                  <c:v>26.099999999999966</c:v>
                </c:pt>
                <c:pt idx="291">
                  <c:v>26.189999999999966</c:v>
                </c:pt>
                <c:pt idx="292">
                  <c:v>26.279999999999966</c:v>
                </c:pt>
                <c:pt idx="293">
                  <c:v>26.369999999999965</c:v>
                </c:pt>
                <c:pt idx="294">
                  <c:v>26.459999999999965</c:v>
                </c:pt>
                <c:pt idx="295">
                  <c:v>26.549999999999965</c:v>
                </c:pt>
                <c:pt idx="296">
                  <c:v>26.639999999999965</c:v>
                </c:pt>
                <c:pt idx="297">
                  <c:v>26.729999999999965</c:v>
                </c:pt>
                <c:pt idx="298">
                  <c:v>26.819999999999965</c:v>
                </c:pt>
                <c:pt idx="299">
                  <c:v>26.909999999999965</c:v>
                </c:pt>
                <c:pt idx="300">
                  <c:v>26.999999999999964</c:v>
                </c:pt>
                <c:pt idx="301">
                  <c:v>27.089999999999964</c:v>
                </c:pt>
                <c:pt idx="302">
                  <c:v>27.179999999999964</c:v>
                </c:pt>
                <c:pt idx="303">
                  <c:v>27.269999999999964</c:v>
                </c:pt>
                <c:pt idx="304">
                  <c:v>27.359999999999964</c:v>
                </c:pt>
                <c:pt idx="305">
                  <c:v>27.449999999999964</c:v>
                </c:pt>
                <c:pt idx="306">
                  <c:v>27.539999999999964</c:v>
                </c:pt>
                <c:pt idx="307">
                  <c:v>27.629999999999963</c:v>
                </c:pt>
                <c:pt idx="308">
                  <c:v>27.719999999999963</c:v>
                </c:pt>
                <c:pt idx="309">
                  <c:v>27.809999999999963</c:v>
                </c:pt>
                <c:pt idx="310">
                  <c:v>27.899999999999963</c:v>
                </c:pt>
                <c:pt idx="311">
                  <c:v>27.989999999999963</c:v>
                </c:pt>
                <c:pt idx="312">
                  <c:v>28.079999999999963</c:v>
                </c:pt>
                <c:pt idx="313">
                  <c:v>28.169999999999963</c:v>
                </c:pt>
                <c:pt idx="314">
                  <c:v>28.259999999999962</c:v>
                </c:pt>
                <c:pt idx="315">
                  <c:v>28.349999999999962</c:v>
                </c:pt>
                <c:pt idx="316">
                  <c:v>28.439999999999962</c:v>
                </c:pt>
                <c:pt idx="317">
                  <c:v>28.529999999999962</c:v>
                </c:pt>
                <c:pt idx="318">
                  <c:v>28.619999999999962</c:v>
                </c:pt>
                <c:pt idx="319">
                  <c:v>28.709999999999962</c:v>
                </c:pt>
                <c:pt idx="320">
                  <c:v>28.799999999999962</c:v>
                </c:pt>
                <c:pt idx="321">
                  <c:v>28.889999999999961</c:v>
                </c:pt>
                <c:pt idx="322">
                  <c:v>28.979999999999961</c:v>
                </c:pt>
                <c:pt idx="323">
                  <c:v>29.069999999999961</c:v>
                </c:pt>
                <c:pt idx="324">
                  <c:v>29.159999999999961</c:v>
                </c:pt>
                <c:pt idx="325">
                  <c:v>29.249999999999961</c:v>
                </c:pt>
                <c:pt idx="326">
                  <c:v>29.339999999999961</c:v>
                </c:pt>
                <c:pt idx="327">
                  <c:v>29.429999999999961</c:v>
                </c:pt>
                <c:pt idx="328">
                  <c:v>29.51999999999996</c:v>
                </c:pt>
                <c:pt idx="329">
                  <c:v>29.60999999999996</c:v>
                </c:pt>
                <c:pt idx="330">
                  <c:v>29.69999999999996</c:v>
                </c:pt>
                <c:pt idx="331">
                  <c:v>29.78999999999996</c:v>
                </c:pt>
                <c:pt idx="332">
                  <c:v>29.87999999999996</c:v>
                </c:pt>
                <c:pt idx="333">
                  <c:v>29.96999999999996</c:v>
                </c:pt>
                <c:pt idx="334">
                  <c:v>30.05999999999996</c:v>
                </c:pt>
                <c:pt idx="335">
                  <c:v>30.149999999999959</c:v>
                </c:pt>
                <c:pt idx="336">
                  <c:v>30.239999999999959</c:v>
                </c:pt>
                <c:pt idx="337">
                  <c:v>30.329999999999959</c:v>
                </c:pt>
                <c:pt idx="338">
                  <c:v>30.419999999999959</c:v>
                </c:pt>
                <c:pt idx="339">
                  <c:v>30.509999999999959</c:v>
                </c:pt>
                <c:pt idx="340">
                  <c:v>30.599999999999959</c:v>
                </c:pt>
                <c:pt idx="341">
                  <c:v>30.689999999999959</c:v>
                </c:pt>
                <c:pt idx="342">
                  <c:v>30.779999999999959</c:v>
                </c:pt>
                <c:pt idx="343">
                  <c:v>30.869999999999958</c:v>
                </c:pt>
                <c:pt idx="344">
                  <c:v>30.959999999999958</c:v>
                </c:pt>
                <c:pt idx="345">
                  <c:v>31.049999999999958</c:v>
                </c:pt>
                <c:pt idx="346">
                  <c:v>31.139999999999958</c:v>
                </c:pt>
                <c:pt idx="347">
                  <c:v>31.229999999999958</c:v>
                </c:pt>
                <c:pt idx="348">
                  <c:v>31.319999999999958</c:v>
                </c:pt>
                <c:pt idx="349">
                  <c:v>31.409999999999958</c:v>
                </c:pt>
                <c:pt idx="350">
                  <c:v>31.499999999999957</c:v>
                </c:pt>
              </c:numCache>
            </c:numRef>
          </c:xVal>
          <c:yVal>
            <c:numRef>
              <c:f>'pêndulo - dados'!$C$11:$C$361</c:f>
              <c:numCache>
                <c:formatCode>0.00</c:formatCode>
                <c:ptCount val="351"/>
                <c:pt idx="0">
                  <c:v>10</c:v>
                </c:pt>
                <c:pt idx="1">
                  <c:v>10</c:v>
                </c:pt>
                <c:pt idx="2">
                  <c:v>9.6051119773690203</c:v>
                </c:pt>
                <c:pt idx="3">
                  <c:v>8.815335932107061</c:v>
                </c:pt>
                <c:pt idx="4">
                  <c:v>7.6461161166935687</c:v>
                </c:pt>
                <c:pt idx="5">
                  <c:v>6.128394373266647</c:v>
                </c:pt>
                <c:pt idx="6">
                  <c:v>4.3080982356164617</c:v>
                </c:pt>
                <c:pt idx="7">
                  <c:v>2.2450296536043854</c:v>
                </c:pt>
                <c:pt idx="8">
                  <c:v>1.1133724085987078E-2</c:v>
                </c:pt>
                <c:pt idx="9">
                  <c:v>-2.3118446332951788</c:v>
                </c:pt>
                <c:pt idx="10">
                  <c:v>-4.6352648881825367</c:v>
                </c:pt>
                <c:pt idx="11">
                  <c:v>-6.8669529253214732</c:v>
                </c:pt>
                <c:pt idx="12">
                  <c:v>-8.9148679153104577</c:v>
                </c:pt>
                <c:pt idx="13">
                  <c:v>-10.690885569632552</c:v>
                </c:pt>
                <c:pt idx="14">
                  <c:v>-12.11449806412652</c:v>
                </c:pt>
                <c:pt idx="15">
                  <c:v>-13.116247240700472</c:v>
                </c:pt>
                <c:pt idx="16">
                  <c:v>-13.640746610326143</c:v>
                </c:pt>
                <c:pt idx="17">
                  <c:v>-13.649197106519043</c:v>
                </c:pt>
                <c:pt idx="18">
                  <c:v>-13.121346345739003</c:v>
                </c:pt>
                <c:pt idx="19">
                  <c:v>-12.056868394081709</c:v>
                </c:pt>
                <c:pt idx="20">
                  <c:v>-10.47614446740616</c:v>
                </c:pt>
                <c:pt idx="21">
                  <c:v>-8.4204073581459973</c:v>
                </c:pt>
                <c:pt idx="22">
                  <c:v>-5.9511850078668402</c:v>
                </c:pt>
                <c:pt idx="23">
                  <c:v>-3.1489584416029901</c:v>
                </c:pt>
                <c:pt idx="24">
                  <c:v>-0.11095382573267941</c:v>
                </c:pt>
                <c:pt idx="25">
                  <c:v>3.0519700406711361</c:v>
                </c:pt>
                <c:pt idx="26">
                  <c:v>6.2192976616658822</c:v>
                </c:pt>
                <c:pt idx="27">
                  <c:v>9.2655498665711651</c:v>
                </c:pt>
                <c:pt idx="28">
                  <c:v>12.065442601518628</c:v>
                </c:pt>
                <c:pt idx="29">
                  <c:v>14.499186437235547</c:v>
                </c:pt>
                <c:pt idx="30">
                  <c:v>16.457584292381853</c:v>
                </c:pt>
                <c:pt idx="31">
                  <c:v>17.846631881524818</c:v>
                </c:pt>
                <c:pt idx="32">
                  <c:v>18.591423171042727</c:v>
                </c:pt>
                <c:pt idx="33">
                  <c:v>18.639280105557525</c:v>
                </c:pt>
                <c:pt idx="34">
                  <c:v>17.962124048689745</c:v>
                </c:pt>
                <c:pt idx="35">
                  <c:v>16.558154932015107</c:v>
                </c:pt>
                <c:pt idx="36">
                  <c:v>14.452889570269825</c:v>
                </c:pt>
                <c:pt idx="37">
                  <c:v>11.699540793604079</c:v>
                </c:pt>
                <c:pt idx="38">
                  <c:v>8.3786209363608695</c:v>
                </c:pt>
                <c:pt idx="39">
                  <c:v>4.5965665252497372</c:v>
                </c:pt>
                <c:pt idx="40">
                  <c:v>0.48314861138377557</c:v>
                </c:pt>
                <c:pt idx="41">
                  <c:v>-3.8125113933558472</c:v>
                </c:pt>
                <c:pt idx="42">
                  <c:v>-8.127347339220119</c:v>
                </c:pt>
                <c:pt idx="43">
                  <c:v>-12.290976348411636</c:v>
                </c:pt>
                <c:pt idx="44">
                  <c:v>-16.133111614235098</c:v>
                </c:pt>
                <c:pt idx="45">
                  <c:v>-19.491150912067305</c:v>
                </c:pt>
                <c:pt idx="46">
                  <c:v>-22.217294867450672</c:v>
                </c:pt>
                <c:pt idx="47">
                  <c:v>-24.184669912953186</c:v>
                </c:pt>
                <c:pt idx="48">
                  <c:v>-25.292173244263015</c:v>
                </c:pt>
                <c:pt idx="49">
                  <c:v>-25.468038125425636</c:v>
                </c:pt>
                <c:pt idx="50">
                  <c:v>-24.672342385456485</c:v>
                </c:pt>
                <c:pt idx="51">
                  <c:v>-22.898779637609131</c:v>
                </c:pt>
                <c:pt idx="52">
                  <c:v>-20.175955534836163</c:v>
                </c:pt>
                <c:pt idx="53">
                  <c:v>-16.568281148565003</c:v>
                </c:pt>
                <c:pt idx="54">
                  <c:v>-12.176270359692754</c:v>
                </c:pt>
                <c:pt idx="55">
                  <c:v>-7.1357909232886243</c:v>
                </c:pt>
                <c:pt idx="56">
                  <c:v>-1.6156648152605046</c:v>
                </c:pt>
                <c:pt idx="57">
                  <c:v>4.1869492338142171</c:v>
                </c:pt>
                <c:pt idx="58">
                  <c:v>10.053680521320684</c:v>
                </c:pt>
                <c:pt idx="59">
                  <c:v>15.754379657484764</c:v>
                </c:pt>
                <c:pt idx="60">
                  <c:v>21.058092733042933</c:v>
                </c:pt>
                <c:pt idx="61">
                  <c:v>25.744364063068492</c:v>
                </c:pt>
                <c:pt idx="62">
                  <c:v>29.613529635576953</c:v>
                </c:pt>
                <c:pt idx="63">
                  <c:v>32.494937985907754</c:v>
                </c:pt>
                <c:pt idx="64">
                  <c:v>34.252621328325908</c:v>
                </c:pt>
                <c:pt idx="65">
                  <c:v>34.788617476691819</c:v>
                </c:pt>
                <c:pt idx="66">
                  <c:v>34.044670113309422</c:v>
                </c:pt>
                <c:pt idx="67">
                  <c:v>32.003251436885691</c:v>
                </c:pt>
                <c:pt idx="68">
                  <c:v>28.688719779111096</c:v>
                </c:pt>
                <c:pt idx="69">
                  <c:v>24.169005452709314</c:v>
                </c:pt>
                <c:pt idx="70">
                  <c:v>18.557622252927786</c:v>
                </c:pt>
                <c:pt idx="71">
                  <c:v>12.015167791512068</c:v>
                </c:pt>
                <c:pt idx="72">
                  <c:v>4.7489720155514608</c:v>
                </c:pt>
                <c:pt idx="73">
                  <c:v>-2.9906182305938618</c:v>
                </c:pt>
                <c:pt idx="74">
                  <c:v>-10.918479434267898</c:v>
                </c:pt>
                <c:pt idx="75">
                  <c:v>-18.7276968903906</c:v>
                </c:pt>
                <c:pt idx="76">
                  <c:v>-26.106177975116708</c:v>
                </c:pt>
                <c:pt idx="77">
                  <c:v>-32.754521667054398</c:v>
                </c:pt>
                <c:pt idx="78">
                  <c:v>-38.402192921875212</c:v>
                </c:pt>
                <c:pt idx="79">
                  <c:v>-42.819499703891921</c:v>
                </c:pt>
                <c:pt idx="80">
                  <c:v>-45.824205061348671</c:v>
                </c:pt>
                <c:pt idx="81">
                  <c:v>-47.28324590352242</c:v>
                </c:pt>
                <c:pt idx="82">
                  <c:v>-47.111312586351758</c:v>
                </c:pt>
                <c:pt idx="83">
                  <c:v>-45.268583438762796</c:v>
                </c:pt>
                <c:pt idx="84">
                  <c:v>-41.759695226898948</c:v>
                </c:pt>
                <c:pt idx="85">
                  <c:v>-36.635276940996128</c:v>
                </c:pt>
                <c:pt idx="86">
                  <c:v>-29.996310411389942</c:v>
                </c:pt>
                <c:pt idx="87">
                  <c:v>-22.000363283884802</c:v>
                </c:pt>
                <c:pt idx="88">
                  <c:v>-12.867508234862589</c:v>
                </c:pt>
                <c:pt idx="89">
                  <c:v>-2.8827583926187503</c:v>
                </c:pt>
                <c:pt idx="90">
                  <c:v>7.6084205950265993</c:v>
                </c:pt>
                <c:pt idx="91">
                  <c:v>18.213967995825683</c:v>
                </c:pt>
                <c:pt idx="92">
                  <c:v>28.518423900549401</c:v>
                </c:pt>
                <c:pt idx="93">
                  <c:v>38.112081863113936</c:v>
                </c:pt>
                <c:pt idx="94">
                  <c:v>46.620005073453761</c:v>
                </c:pt>
                <c:pt idx="95">
                  <c:v>53.724368499514739</c:v>
                </c:pt>
                <c:pt idx="96">
                  <c:v>59.175905187234953</c:v>
                </c:pt>
                <c:pt idx="97">
                  <c:v>62.794132537143469</c:v>
                </c:pt>
                <c:pt idx="98">
                  <c:v>64.459515244412685</c:v>
                </c:pt>
                <c:pt idx="99">
                  <c:v>64.102409773663169</c:v>
                </c:pt>
                <c:pt idx="100">
                  <c:v>61.693454921427062</c:v>
                </c:pt>
                <c:pt idx="101">
                  <c:v>57.238801394964966</c:v>
                </c:pt>
                <c:pt idx="102">
                  <c:v>50.782004352177019</c:v>
                </c:pt>
                <c:pt idx="103">
                  <c:v>42.412866635932353</c:v>
                </c:pt>
                <c:pt idx="104">
                  <c:v>32.281902814468701</c:v>
                </c:pt>
                <c:pt idx="105">
                  <c:v>20.617151433797954</c:v>
                </c:pt>
                <c:pt idx="106">
                  <c:v>7.7378528720582551</c:v>
                </c:pt>
                <c:pt idx="107">
                  <c:v>-5.9421952249250634</c:v>
                </c:pt>
                <c:pt idx="108">
                  <c:v>-19.928425985323035</c:v>
                </c:pt>
                <c:pt idx="109">
                  <c:v>-33.679233580534877</c:v>
                </c:pt>
                <c:pt idx="110">
                  <c:v>-46.65493366248792</c:v>
                </c:pt>
                <c:pt idx="111">
                  <c:v>-58.369564756320933</c:v>
                </c:pt>
                <c:pt idx="112">
                  <c:v>-68.430417250541751</c:v>
                </c:pt>
                <c:pt idx="113">
                  <c:v>-76.555016745990983</c:v>
                </c:pt>
                <c:pt idx="114">
                  <c:v>-82.564795779086737</c:v>
                </c:pt>
                <c:pt idx="115">
                  <c:v>-86.36282930908132</c:v>
                </c:pt>
                <c:pt idx="116">
                  <c:v>-87.905914091734374</c:v>
                </c:pt>
                <c:pt idx="117">
                  <c:v>-87.179509854939553</c:v>
                </c:pt>
                <c:pt idx="118">
                  <c:v>-84.180554819204573</c:v>
                </c:pt>
                <c:pt idx="119">
                  <c:v>-78.910285093748499</c:v>
                </c:pt>
                <c:pt idx="120">
                  <c:v>-71.377665626718311</c:v>
                </c:pt>
                <c:pt idx="121">
                  <c:v>-61.613439898375404</c:v>
                </c:pt>
                <c:pt idx="122">
                  <c:v>-49.694205851939095</c:v>
                </c:pt>
                <c:pt idx="123">
                  <c:v>-35.774336168035504</c:v>
                </c:pt>
                <c:pt idx="124">
                  <c:v>-20.120254456383581</c:v>
                </c:pt>
                <c:pt idx="125">
                  <c:v>-3.1367646247466223</c:v>
                </c:pt>
                <c:pt idx="126">
                  <c:v>14.62898612133756</c:v>
                </c:pt>
                <c:pt idx="127">
                  <c:v>32.51917287329092</c:v>
                </c:pt>
                <c:pt idx="128">
                  <c:v>49.835023152110409</c:v>
                </c:pt>
                <c:pt idx="129">
                  <c:v>65.928375056906802</c:v>
                </c:pt>
                <c:pt idx="130">
                  <c:v>80.28390481115629</c:v>
                </c:pt>
                <c:pt idx="131">
                  <c:v>92.563126604921436</c:v>
                </c:pt>
                <c:pt idx="132">
                  <c:v>102.60089793705252</c:v>
                </c:pt>
                <c:pt idx="133">
                  <c:v>110.36687485762499</c:v>
                </c:pt>
                <c:pt idx="134">
                  <c:v>115.91355702089768</c:v>
                </c:pt>
                <c:pt idx="135">
                  <c:v>119.32833688510446</c:v>
                </c:pt>
                <c:pt idx="136">
                  <c:v>120.69769494147454</c:v>
                </c:pt>
                <c:pt idx="137">
                  <c:v>120.08445751976393</c:v>
                </c:pt>
                <c:pt idx="138">
                  <c:v>117.51580957542357</c:v>
                </c:pt>
                <c:pt idx="139">
                  <c:v>112.97943788223495</c:v>
                </c:pt>
                <c:pt idx="140">
                  <c:v>106.42623173276569</c:v>
                </c:pt>
                <c:pt idx="141">
                  <c:v>97.779414836747819</c:v>
                </c:pt>
                <c:pt idx="142">
                  <c:v>86.951345485873759</c:v>
                </c:pt>
                <c:pt idx="143">
                  <c:v>73.87013596219677</c:v>
                </c:pt>
                <c:pt idx="144">
                  <c:v>58.518075367478964</c:v>
                </c:pt>
                <c:pt idx="145">
                  <c:v>40.981465211593623</c:v>
                </c:pt>
                <c:pt idx="146">
                  <c:v>21.505517323062108</c:v>
                </c:pt>
                <c:pt idx="147">
                  <c:v>0.53820089075295596</c:v>
                </c:pt>
                <c:pt idx="148">
                  <c:v>-21.262768540234145</c:v>
                </c:pt>
                <c:pt idx="149">
                  <c:v>-43.085098850440538</c:v>
                </c:pt>
                <c:pt idx="150">
                  <c:v>-64.08274757056769</c:v>
                </c:pt>
                <c:pt idx="151">
                  <c:v>-83.527016139375007</c:v>
                </c:pt>
                <c:pt idx="152">
                  <c:v>-100.92592700186908</c:v>
                </c:pt>
                <c:pt idx="153">
                  <c:v>-116.06526528906839</c:v>
                </c:pt>
                <c:pt idx="154">
                  <c:v>-128.9717560442962</c:v>
                </c:pt>
                <c:pt idx="155">
                  <c:v>-139.83546355539158</c:v>
                </c:pt>
                <c:pt idx="156">
                  <c:v>-148.93118189209338</c:v>
                </c:pt>
                <c:pt idx="157">
                  <c:v>-156.56015995584355</c:v>
                </c:pt>
                <c:pt idx="158">
                  <c:v>-163.01556523443685</c:v>
                </c:pt>
                <c:pt idx="159">
                  <c:v>-168.5663776300741</c:v>
                </c:pt>
                <c:pt idx="160">
                  <c:v>-173.45290726704368</c:v>
                </c:pt>
                <c:pt idx="161">
                  <c:v>-177.88864231017249</c:v>
                </c:pt>
                <c:pt idx="162">
                  <c:v>-182.06508837033485</c:v>
                </c:pt>
                <c:pt idx="163">
                  <c:v>-186.15775360825057</c:v>
                </c:pt>
                <c:pt idx="164">
                  <c:v>-190.33236445873624</c:v>
                </c:pt>
                <c:pt idx="165">
                  <c:v>-194.75090633037715</c:v>
                </c:pt>
                <c:pt idx="166">
                  <c:v>-199.57732064398829</c:v>
                </c:pt>
                <c:pt idx="167">
                  <c:v>-204.98275226657</c:v>
                </c:pt>
                <c:pt idx="168">
                  <c:v>-211.1501760221519</c:v>
                </c:pt>
                <c:pt idx="169">
                  <c:v>-218.2780426043029</c:v>
                </c:pt>
                <c:pt idx="170">
                  <c:v>-226.58224666316116</c:v>
                </c:pt>
                <c:pt idx="171">
                  <c:v>-236.29518728058665</c:v>
                </c:pt>
                <c:pt idx="172">
                  <c:v>-247.65992496691547</c:v>
                </c:pt>
                <c:pt idx="173">
                  <c:v>-260.9164781472245</c:v>
                </c:pt>
                <c:pt idx="174">
                  <c:v>-276.27641844967525</c:v>
                </c:pt>
                <c:pt idx="175">
                  <c:v>-293.88190970825622</c:v>
                </c:pt>
                <c:pt idx="176">
                  <c:v>-313.74783976334146</c:v>
                </c:pt>
                <c:pt idx="177">
                  <c:v>-335.69313763262238</c:v>
                </c:pt>
                <c:pt idx="178">
                  <c:v>-359.28120063690443</c:v>
                </c:pt>
                <c:pt idx="179">
                  <c:v>-383.80532411811663</c:v>
                </c:pt>
                <c:pt idx="180">
                  <c:v>-408.35797599770109</c:v>
                </c:pt>
                <c:pt idx="181">
                  <c:v>-431.99274449141996</c:v>
                </c:pt>
                <c:pt idx="182">
                  <c:v>-453.92807600521849</c:v>
                </c:pt>
                <c:pt idx="183">
                  <c:v>-473.70072791843069</c:v>
                </c:pt>
                <c:pt idx="184">
                  <c:v>-491.204652517932</c:v>
                </c:pt>
                <c:pt idx="185">
                  <c:v>-506.6263083646906</c:v>
                </c:pt>
                <c:pt idx="186">
                  <c:v>-520.33704206236234</c:v>
                </c:pt>
                <c:pt idx="187">
                  <c:v>-532.79681616733069</c:v>
                </c:pt>
                <c:pt idx="188">
                  <c:v>-544.49139653986367</c:v>
                </c:pt>
                <c:pt idx="189">
                  <c:v>-555.90083506056385</c:v>
                </c:pt>
                <c:pt idx="190">
                  <c:v>-567.48835459628253</c:v>
                </c:pt>
                <c:pt idx="191">
                  <c:v>-579.69890830788404</c:v>
                </c:pt>
                <c:pt idx="192">
                  <c:v>-592.95910044889263</c:v>
                </c:pt>
                <c:pt idx="193">
                  <c:v>-607.67186165641112</c:v>
                </c:pt>
                <c:pt idx="194">
                  <c:v>-624.19979811918415</c:v>
                </c:pt>
                <c:pt idx="195">
                  <c:v>-642.83130173888003</c:v>
                </c:pt>
                <c:pt idx="196">
                  <c:v>-663.72523241385022</c:v>
                </c:pt>
                <c:pt idx="197">
                  <c:v>-686.83644490730126</c:v>
                </c:pt>
                <c:pt idx="198">
                  <c:v>-711.83902304003982</c:v>
                </c:pt>
                <c:pt idx="199">
                  <c:v>-738.08558736251314</c:v>
                </c:pt>
                <c:pt idx="200">
                  <c:v>-764.65496672661197</c:v>
                </c:pt>
                <c:pt idx="201">
                  <c:v>-790.51839005424245</c:v>
                </c:pt>
                <c:pt idx="202">
                  <c:v>-814.78351590561886</c:v>
                </c:pt>
                <c:pt idx="203">
                  <c:v>-836.90476596753319</c:v>
                </c:pt>
                <c:pt idx="204">
                  <c:v>-856.75986736959385</c:v>
                </c:pt>
                <c:pt idx="205">
                  <c:v>-874.58704480945767</c:v>
                </c:pt>
                <c:pt idx="206">
                  <c:v>-890.85635379604958</c:v>
                </c:pt>
                <c:pt idx="207">
                  <c:v>-906.14977002066144</c:v>
                </c:pt>
                <c:pt idx="208">
                  <c:v>-921.08181340008309</c:v>
                </c:pt>
                <c:pt idx="209">
                  <c:v>-936.25747275793015</c:v>
                </c:pt>
                <c:pt idx="210">
                  <c:v>-952.25111640172668</c:v>
                </c:pt>
                <c:pt idx="211">
                  <c:v>-969.58967845034522</c:v>
                </c:pt>
                <c:pt idx="212">
                  <c:v>-988.7263506607826</c:v>
                </c:pt>
                <c:pt idx="213">
                  <c:v>-1009.9943244145818</c:v>
                </c:pt>
                <c:pt idx="214">
                  <c:v>-1033.5358058202555</c:v>
                </c:pt>
                <c:pt idx="215">
                  <c:v>-1059.2142905781147</c:v>
                </c:pt>
                <c:pt idx="216">
                  <c:v>-1086.5413484956557</c:v>
                </c:pt>
                <c:pt idx="217">
                  <c:v>-1114.6754140699609</c:v>
                </c:pt>
                <c:pt idx="218">
                  <c:v>-1142.5504171645462</c:v>
                </c:pt>
                <c:pt idx="219">
                  <c:v>-1169.1316414443691</c:v>
                </c:pt>
                <c:pt idx="220">
                  <c:v>-1193.6948182477984</c:v>
                </c:pt>
                <c:pt idx="221">
                  <c:v>-1215.9841867293731</c:v>
                </c:pt>
                <c:pt idx="222">
                  <c:v>-1236.1911921877615</c:v>
                </c:pt>
                <c:pt idx="223">
                  <c:v>-1254.8180448225571</c:v>
                </c:pt>
                <c:pt idx="224">
                  <c:v>-1272.5268875688905</c:v>
                </c:pt>
                <c:pt idx="225">
                  <c:v>-1290.030338791526</c:v>
                </c:pt>
                <c:pt idx="226">
                  <c:v>-1308.0270305536428</c:v>
                </c:pt>
                <c:pt idx="227">
                  <c:v>-1327.1617997223225</c:v>
                </c:pt>
                <c:pt idx="228">
                  <c:v>-1347.9872495482107</c:v>
                </c:pt>
                <c:pt idx="229">
                  <c:v>-1370.9084922350219</c:v>
                </c:pt>
                <c:pt idx="230">
                  <c:v>-1396.1024013913147</c:v>
                </c:pt>
                <c:pt idx="231">
                  <c:v>-1423.4206361747242</c:v>
                </c:pt>
                <c:pt idx="232">
                  <c:v>-1452.3156462213537</c:v>
                </c:pt>
                <c:pt idx="233">
                  <c:v>-1481.8595465116152</c:v>
                </c:pt>
                <c:pt idx="234">
                  <c:v>-1510.918394174455</c:v>
                </c:pt>
                <c:pt idx="235">
                  <c:v>-1538.4597396434988</c:v>
                </c:pt>
                <c:pt idx="236">
                  <c:v>-1563.8519668433373</c:v>
                </c:pt>
                <c:pt idx="237">
                  <c:v>-1586.9948676099427</c:v>
                </c:pt>
                <c:pt idx="238">
                  <c:v>-1608.2492001216758</c:v>
                </c:pt>
                <c:pt idx="239">
                  <c:v>-1628.2648147853804</c:v>
                </c:pt>
                <c:pt idx="240">
                  <c:v>-1647.8173028742779</c:v>
                </c:pt>
                <c:pt idx="241">
                  <c:v>-1667.6966850596687</c:v>
                </c:pt>
                <c:pt idx="242">
                  <c:v>-1688.6372703124434</c:v>
                </c:pt>
                <c:pt idx="243">
                  <c:v>-1711.259739520272</c:v>
                </c:pt>
                <c:pt idx="244">
                  <c:v>-1736.0000336505618</c:v>
                </c:pt>
                <c:pt idx="245">
                  <c:v>-1763.0138476371258</c:v>
                </c:pt>
                <c:pt idx="246">
                  <c:v>-1792.0715811556759</c:v>
                </c:pt>
                <c:pt idx="247">
                  <c:v>-1822.4974448761225</c:v>
                </c:pt>
                <c:pt idx="248">
                  <c:v>-1853.236984245769</c:v>
                </c:pt>
                <c:pt idx="249">
                  <c:v>-1883.1063685921135</c:v>
                </c:pt>
                <c:pt idx="250">
                  <c:v>-1911.1539552288534</c:v>
                </c:pt>
                <c:pt idx="251">
                  <c:v>-1936.9439123314828</c:v>
                </c:pt>
                <c:pt idx="252">
                  <c:v>-1960.6130401336804</c:v>
                </c:pt>
                <c:pt idx="253">
                  <c:v>-1982.7296289363735</c:v>
                </c:pt>
                <c:pt idx="254">
                  <c:v>-2004.0913484402788</c:v>
                </c:pt>
                <c:pt idx="255">
                  <c:v>-2025.5613659391045</c:v>
                </c:pt>
                <c:pt idx="256">
                  <c:v>-2047.9596418193064</c:v>
                </c:pt>
                <c:pt idx="257">
                  <c:v>-2071.981604997728</c:v>
                </c:pt>
                <c:pt idx="258">
                  <c:v>-2098.1114481164723</c:v>
                </c:pt>
                <c:pt idx="259">
                  <c:v>-2126.5140007853124</c:v>
                </c:pt>
                <c:pt idx="260">
                  <c:v>-2156.9223571890643</c:v>
                </c:pt>
                <c:pt idx="261">
                  <c:v>-2188.5853932304399</c:v>
                </c:pt>
                <c:pt idx="262">
                  <c:v>-2220.3705221827404</c:v>
                </c:pt>
                <c:pt idx="263">
                  <c:v>-2251.0675816259013</c:v>
                </c:pt>
                <c:pt idx="264">
                  <c:v>-2279.7879273402291</c:v>
                </c:pt>
                <c:pt idx="265">
                  <c:v>-2306.234598311999</c:v>
                </c:pt>
                <c:pt idx="266">
                  <c:v>-2330.707672254608</c:v>
                </c:pt>
                <c:pt idx="267">
                  <c:v>-2353.9168326554809</c:v>
                </c:pt>
                <c:pt idx="268">
                  <c:v>-2376.7587952499875</c:v>
                </c:pt>
                <c:pt idx="269">
                  <c:v>-2400.1477016068052</c:v>
                </c:pt>
                <c:pt idx="270">
                  <c:v>-2424.8975193706538</c:v>
                </c:pt>
                <c:pt idx="271">
                  <c:v>-2451.6196636731902</c:v>
                </c:pt>
                <c:pt idx="272">
                  <c:v>-2480.6068658179274</c:v>
                </c:pt>
                <c:pt idx="273">
                  <c:v>-2511.7081568729373</c:v>
                </c:pt>
                <c:pt idx="274">
                  <c:v>-2544.2526586380832</c:v>
                </c:pt>
                <c:pt idx="275">
                  <c:v>-2577.1251160768293</c:v>
                </c:pt>
                <c:pt idx="276">
                  <c:v>-2609.0634740949899</c:v>
                </c:pt>
                <c:pt idx="277">
                  <c:v>-2639.0919369131248</c:v>
                </c:pt>
                <c:pt idx="278">
                  <c:v>-2666.8466340218356</c:v>
                </c:pt>
                <c:pt idx="279">
                  <c:v>-2692.6141567586374</c:v>
                </c:pt>
                <c:pt idx="280">
                  <c:v>-2717.1380318586298</c:v>
                </c:pt>
                <c:pt idx="281">
                  <c:v>-2741.3695740330072</c:v>
                </c:pt>
                <c:pt idx="282">
                  <c:v>-2766.2712269467893</c:v>
                </c:pt>
                <c:pt idx="283">
                  <c:v>-2792.6758429450342</c:v>
                </c:pt>
                <c:pt idx="284">
                  <c:v>-2821.1622800209916</c:v>
                </c:pt>
                <c:pt idx="285">
                  <c:v>-2851.9203070478052</c:v>
                </c:pt>
                <c:pt idx="286">
                  <c:v>-2884.6242669602698</c:v>
                </c:pt>
                <c:pt idx="287">
                  <c:v>-2918.3986295709065</c:v>
                </c:pt>
                <c:pt idx="288">
                  <c:v>-2951.9896542178612</c:v>
                </c:pt>
                <c:pt idx="289">
                  <c:v>-2984.1681882769208</c:v>
                </c:pt>
                <c:pt idx="290">
                  <c:v>-3014.1840806551595</c:v>
                </c:pt>
                <c:pt idx="291">
                  <c:v>-3041.9950775549951</c:v>
                </c:pt>
                <c:pt idx="292">
                  <c:v>-3068.1753294826972</c:v>
                </c:pt>
                <c:pt idx="293">
                  <c:v>-3093.6526694848767</c:v>
                </c:pt>
                <c:pt idx="294">
                  <c:v>-3119.4533884013945</c:v>
                </c:pt>
                <c:pt idx="295">
                  <c:v>-3146.5142988052394</c:v>
                </c:pt>
                <c:pt idx="296">
                  <c:v>-3175.5336741920278</c:v>
                </c:pt>
                <c:pt idx="297">
                  <c:v>-3206.8229120452484</c:v>
                </c:pt>
                <c:pt idx="298">
                  <c:v>-3240.164115809825</c:v>
                </c:pt>
                <c:pt idx="299">
                  <c:v>-3274.7497553586768</c:v>
                </c:pt>
                <c:pt idx="300">
                  <c:v>-3309.3288811599432</c:v>
                </c:pt>
                <c:pt idx="301">
                  <c:v>-3342.6118026926833</c:v>
                </c:pt>
                <c:pt idx="302">
                  <c:v>-3373.7670545808141</c:v>
                </c:pt>
                <c:pt idx="303">
                  <c:v>-3402.7031061729808</c:v>
                </c:pt>
                <c:pt idx="304">
                  <c:v>-3429.9969200745677</c:v>
                </c:pt>
                <c:pt idx="305">
                  <c:v>-3456.6146005559867</c:v>
                </c:pt>
                <c:pt idx="306">
                  <c:v>-3483.6270486743592</c:v>
                </c:pt>
                <c:pt idx="307">
                  <c:v>-3511.9958187749412</c:v>
                </c:pt>
                <c:pt idx="308">
                  <c:v>-3542.4019767766922</c:v>
                </c:pt>
                <c:pt idx="309">
                  <c:v>-3575.0808247512464</c:v>
                </c:pt>
                <c:pt idx="310">
                  <c:v>-3609.6796910586045</c:v>
                </c:pt>
                <c:pt idx="311">
                  <c:v>-3645.2367123292502</c:v>
                </c:pt>
                <c:pt idx="312">
                  <c:v>-3680.4113716046759</c:v>
                </c:pt>
                <c:pt idx="313">
                  <c:v>-3713.9713913180522</c:v>
                </c:pt>
                <c:pt idx="314">
                  <c:v>-3745.2891123023005</c:v>
                </c:pt>
                <c:pt idx="315">
                  <c:v>-3774.5289058528679</c:v>
                </c:pt>
                <c:pt idx="316">
                  <c:v>-3802.473762956593</c:v>
                </c:pt>
                <c:pt idx="317">
                  <c:v>-3830.201802178045</c:v>
                </c:pt>
                <c:pt idx="318">
                  <c:v>-3858.7991279453909</c:v>
                </c:pt>
                <c:pt idx="319">
                  <c:v>-3889.143629617733</c:v>
                </c:pt>
                <c:pt idx="320">
                  <c:v>-3921.7188847557409</c:v>
                </c:pt>
                <c:pt idx="321">
                  <c:v>-3956.4424521304763</c:v>
                </c:pt>
                <c:pt idx="322">
                  <c:v>-3992.5748517966076</c:v>
                </c:pt>
                <c:pt idx="323">
                  <c:v>-4028.8483598281073</c:v>
                </c:pt>
                <c:pt idx="324">
                  <c:v>-4063.8975066527746</c:v>
                </c:pt>
                <c:pt idx="325">
                  <c:v>-4096.8257910198636</c:v>
                </c:pt>
                <c:pt idx="326">
                  <c:v>-4127.5465748827428</c:v>
                </c:pt>
                <c:pt idx="327">
                  <c:v>-4156.7113974215317</c:v>
                </c:pt>
                <c:pt idx="328">
                  <c:v>-4185.3858261394134</c:v>
                </c:pt>
                <c:pt idx="329">
                  <c:v>-4214.7141659189492</c:v>
                </c:pt>
                <c:pt idx="330">
                  <c:v>-4245.6613073518247</c:v>
                </c:pt>
                <c:pt idx="331">
                  <c:v>-4278.8020676746282</c:v>
                </c:pt>
                <c:pt idx="332">
                  <c:v>-4314.1324709900773</c:v>
                </c:pt>
                <c:pt idx="333">
                  <c:v>-4350.9607181607644</c:v>
                </c:pt>
                <c:pt idx="334">
                  <c:v>-4388.021440718846</c:v>
                </c:pt>
                <c:pt idx="335">
                  <c:v>-4423.9122675866083</c:v>
                </c:pt>
                <c:pt idx="336">
                  <c:v>-4457.6942953042426</c:v>
                </c:pt>
                <c:pt idx="337">
                  <c:v>-4489.2689633065283</c:v>
                </c:pt>
                <c:pt idx="338">
                  <c:v>-4519.3129866269865</c:v>
                </c:pt>
                <c:pt idx="339">
                  <c:v>-4548.9335807962971</c:v>
                </c:pt>
                <c:pt idx="340">
                  <c:v>-4579.3062741144322</c:v>
                </c:pt>
                <c:pt idx="341">
                  <c:v>-4611.3934988206174</c:v>
                </c:pt>
                <c:pt idx="342">
                  <c:v>-4645.7152995280285</c:v>
                </c:pt>
                <c:pt idx="343">
                  <c:v>-4682.1544799949197</c:v>
                </c:pt>
                <c:pt idx="344">
                  <c:v>-4719.8746561717062</c:v>
                </c:pt>
                <c:pt idx="345">
                  <c:v>-4757.5093411877833</c:v>
                </c:pt>
                <c:pt idx="346">
                  <c:v>-4793.6860969995132</c:v>
                </c:pt>
                <c:pt idx="347">
                  <c:v>-4827.6426076334847</c:v>
                </c:pt>
                <c:pt idx="348">
                  <c:v>-4859.5166161643065</c:v>
                </c:pt>
                <c:pt idx="349">
                  <c:v>-4890.1735455065327</c:v>
                </c:pt>
                <c:pt idx="350">
                  <c:v>-4920.8112895719132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9D-4C5D-ADA4-C330F95556C8}"/>
            </c:ext>
          </c:extLst>
        </c:ser>
        <c:ser>
          <c:idx val="2"/>
          <c:order val="2"/>
          <c:tx>
            <c:strRef>
              <c:f>'pêndulo - dados'!$D$10</c:f>
              <c:strCache>
                <c:ptCount val="1"/>
                <c:pt idx="0">
                  <c:v>RK4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'pêndulo - dados'!$A$11:$A$361</c:f>
              <c:numCache>
                <c:formatCode>0.00</c:formatCode>
                <c:ptCount val="351"/>
                <c:pt idx="0">
                  <c:v>0</c:v>
                </c:pt>
                <c:pt idx="1">
                  <c:v>0.09</c:v>
                </c:pt>
                <c:pt idx="2">
                  <c:v>0.18</c:v>
                </c:pt>
                <c:pt idx="3">
                  <c:v>0.27</c:v>
                </c:pt>
                <c:pt idx="4">
                  <c:v>0.36</c:v>
                </c:pt>
                <c:pt idx="5">
                  <c:v>0.44999999999999996</c:v>
                </c:pt>
                <c:pt idx="6">
                  <c:v>0.53999999999999992</c:v>
                </c:pt>
                <c:pt idx="7">
                  <c:v>0.62999999999999989</c:v>
                </c:pt>
                <c:pt idx="8">
                  <c:v>0.71999999999999986</c:v>
                </c:pt>
                <c:pt idx="9">
                  <c:v>0.80999999999999983</c:v>
                </c:pt>
                <c:pt idx="10">
                  <c:v>0.8999999999999998</c:v>
                </c:pt>
                <c:pt idx="11">
                  <c:v>0.98999999999999977</c:v>
                </c:pt>
                <c:pt idx="12">
                  <c:v>1.0799999999999998</c:v>
                </c:pt>
                <c:pt idx="13">
                  <c:v>1.17</c:v>
                </c:pt>
                <c:pt idx="14">
                  <c:v>1.26</c:v>
                </c:pt>
                <c:pt idx="15">
                  <c:v>1.35</c:v>
                </c:pt>
                <c:pt idx="16">
                  <c:v>1.4400000000000002</c:v>
                </c:pt>
                <c:pt idx="17">
                  <c:v>1.5300000000000002</c:v>
                </c:pt>
                <c:pt idx="18">
                  <c:v>1.6200000000000003</c:v>
                </c:pt>
                <c:pt idx="19">
                  <c:v>1.7100000000000004</c:v>
                </c:pt>
                <c:pt idx="20">
                  <c:v>1.8000000000000005</c:v>
                </c:pt>
                <c:pt idx="21">
                  <c:v>1.8900000000000006</c:v>
                </c:pt>
                <c:pt idx="22">
                  <c:v>1.9800000000000006</c:v>
                </c:pt>
                <c:pt idx="23">
                  <c:v>2.0700000000000007</c:v>
                </c:pt>
                <c:pt idx="24">
                  <c:v>2.1600000000000006</c:v>
                </c:pt>
                <c:pt idx="25">
                  <c:v>2.2500000000000004</c:v>
                </c:pt>
                <c:pt idx="26">
                  <c:v>2.3400000000000003</c:v>
                </c:pt>
                <c:pt idx="27">
                  <c:v>2.4300000000000002</c:v>
                </c:pt>
                <c:pt idx="28">
                  <c:v>2.52</c:v>
                </c:pt>
                <c:pt idx="29">
                  <c:v>2.61</c:v>
                </c:pt>
                <c:pt idx="30">
                  <c:v>2.6999999999999997</c:v>
                </c:pt>
                <c:pt idx="31">
                  <c:v>2.7899999999999996</c:v>
                </c:pt>
                <c:pt idx="32">
                  <c:v>2.8799999999999994</c:v>
                </c:pt>
                <c:pt idx="33">
                  <c:v>2.9699999999999993</c:v>
                </c:pt>
                <c:pt idx="34">
                  <c:v>3.0599999999999992</c:v>
                </c:pt>
                <c:pt idx="35">
                  <c:v>3.149999999999999</c:v>
                </c:pt>
                <c:pt idx="36">
                  <c:v>3.2399999999999989</c:v>
                </c:pt>
                <c:pt idx="37">
                  <c:v>3.3299999999999987</c:v>
                </c:pt>
                <c:pt idx="38">
                  <c:v>3.4199999999999986</c:v>
                </c:pt>
                <c:pt idx="39">
                  <c:v>3.5099999999999985</c:v>
                </c:pt>
                <c:pt idx="40">
                  <c:v>3.5999999999999983</c:v>
                </c:pt>
                <c:pt idx="41">
                  <c:v>3.6899999999999982</c:v>
                </c:pt>
                <c:pt idx="42">
                  <c:v>3.779999999999998</c:v>
                </c:pt>
                <c:pt idx="43">
                  <c:v>3.8699999999999979</c:v>
                </c:pt>
                <c:pt idx="44">
                  <c:v>3.9599999999999977</c:v>
                </c:pt>
                <c:pt idx="45">
                  <c:v>4.049999999999998</c:v>
                </c:pt>
                <c:pt idx="46">
                  <c:v>4.1399999999999979</c:v>
                </c:pt>
                <c:pt idx="47">
                  <c:v>4.2299999999999978</c:v>
                </c:pt>
                <c:pt idx="48">
                  <c:v>4.3199999999999976</c:v>
                </c:pt>
                <c:pt idx="49">
                  <c:v>4.4099999999999975</c:v>
                </c:pt>
                <c:pt idx="50">
                  <c:v>4.4999999999999973</c:v>
                </c:pt>
                <c:pt idx="51">
                  <c:v>4.5899999999999972</c:v>
                </c:pt>
                <c:pt idx="52">
                  <c:v>4.6799999999999971</c:v>
                </c:pt>
                <c:pt idx="53">
                  <c:v>4.7699999999999969</c:v>
                </c:pt>
                <c:pt idx="54">
                  <c:v>4.8599999999999968</c:v>
                </c:pt>
                <c:pt idx="55">
                  <c:v>4.9499999999999966</c:v>
                </c:pt>
                <c:pt idx="56">
                  <c:v>5.0399999999999965</c:v>
                </c:pt>
                <c:pt idx="57">
                  <c:v>5.1299999999999963</c:v>
                </c:pt>
                <c:pt idx="58">
                  <c:v>5.2199999999999962</c:v>
                </c:pt>
                <c:pt idx="59">
                  <c:v>5.3099999999999961</c:v>
                </c:pt>
                <c:pt idx="60">
                  <c:v>5.3999999999999959</c:v>
                </c:pt>
                <c:pt idx="61">
                  <c:v>5.4899999999999958</c:v>
                </c:pt>
                <c:pt idx="62">
                  <c:v>5.5799999999999956</c:v>
                </c:pt>
                <c:pt idx="63">
                  <c:v>5.6699999999999955</c:v>
                </c:pt>
                <c:pt idx="64">
                  <c:v>5.7599999999999953</c:v>
                </c:pt>
                <c:pt idx="65">
                  <c:v>5.8499999999999952</c:v>
                </c:pt>
                <c:pt idx="66">
                  <c:v>5.9399999999999951</c:v>
                </c:pt>
                <c:pt idx="67">
                  <c:v>6.0299999999999949</c:v>
                </c:pt>
                <c:pt idx="68">
                  <c:v>6.1199999999999948</c:v>
                </c:pt>
                <c:pt idx="69">
                  <c:v>6.2099999999999946</c:v>
                </c:pt>
                <c:pt idx="70">
                  <c:v>6.2999999999999945</c:v>
                </c:pt>
                <c:pt idx="71">
                  <c:v>6.3899999999999944</c:v>
                </c:pt>
                <c:pt idx="72">
                  <c:v>6.4799999999999942</c:v>
                </c:pt>
                <c:pt idx="73">
                  <c:v>6.5699999999999941</c:v>
                </c:pt>
                <c:pt idx="74">
                  <c:v>6.6599999999999939</c:v>
                </c:pt>
                <c:pt idx="75">
                  <c:v>6.7499999999999938</c:v>
                </c:pt>
                <c:pt idx="76">
                  <c:v>6.8399999999999936</c:v>
                </c:pt>
                <c:pt idx="77">
                  <c:v>6.9299999999999935</c:v>
                </c:pt>
                <c:pt idx="78">
                  <c:v>7.0199999999999934</c:v>
                </c:pt>
                <c:pt idx="79">
                  <c:v>7.1099999999999932</c:v>
                </c:pt>
                <c:pt idx="80">
                  <c:v>7.1999999999999931</c:v>
                </c:pt>
                <c:pt idx="81">
                  <c:v>7.2899999999999929</c:v>
                </c:pt>
                <c:pt idx="82">
                  <c:v>7.3799999999999928</c:v>
                </c:pt>
                <c:pt idx="83">
                  <c:v>7.4699999999999926</c:v>
                </c:pt>
                <c:pt idx="84">
                  <c:v>7.5599999999999925</c:v>
                </c:pt>
                <c:pt idx="85">
                  <c:v>7.6499999999999924</c:v>
                </c:pt>
                <c:pt idx="86">
                  <c:v>7.7399999999999922</c:v>
                </c:pt>
                <c:pt idx="87">
                  <c:v>7.8299999999999921</c:v>
                </c:pt>
                <c:pt idx="88">
                  <c:v>7.9199999999999919</c:v>
                </c:pt>
                <c:pt idx="89">
                  <c:v>8.0099999999999927</c:v>
                </c:pt>
                <c:pt idx="90">
                  <c:v>8.0999999999999925</c:v>
                </c:pt>
                <c:pt idx="91">
                  <c:v>8.1899999999999924</c:v>
                </c:pt>
                <c:pt idx="92">
                  <c:v>8.2799999999999923</c:v>
                </c:pt>
                <c:pt idx="93">
                  <c:v>8.3699999999999921</c:v>
                </c:pt>
                <c:pt idx="94">
                  <c:v>8.459999999999992</c:v>
                </c:pt>
                <c:pt idx="95">
                  <c:v>8.5499999999999918</c:v>
                </c:pt>
                <c:pt idx="96">
                  <c:v>8.6399999999999917</c:v>
                </c:pt>
                <c:pt idx="97">
                  <c:v>8.7299999999999915</c:v>
                </c:pt>
                <c:pt idx="98">
                  <c:v>8.8199999999999914</c:v>
                </c:pt>
                <c:pt idx="99">
                  <c:v>8.9099999999999913</c:v>
                </c:pt>
                <c:pt idx="100">
                  <c:v>8.9999999999999911</c:v>
                </c:pt>
                <c:pt idx="101">
                  <c:v>9.089999999999991</c:v>
                </c:pt>
                <c:pt idx="102">
                  <c:v>9.1799999999999908</c:v>
                </c:pt>
                <c:pt idx="103">
                  <c:v>9.2699999999999907</c:v>
                </c:pt>
                <c:pt idx="104">
                  <c:v>9.3599999999999905</c:v>
                </c:pt>
                <c:pt idx="105">
                  <c:v>9.4499999999999904</c:v>
                </c:pt>
                <c:pt idx="106">
                  <c:v>9.5399999999999903</c:v>
                </c:pt>
                <c:pt idx="107">
                  <c:v>9.6299999999999901</c:v>
                </c:pt>
                <c:pt idx="108">
                  <c:v>9.71999999999999</c:v>
                </c:pt>
                <c:pt idx="109">
                  <c:v>9.8099999999999898</c:v>
                </c:pt>
                <c:pt idx="110">
                  <c:v>9.8999999999999897</c:v>
                </c:pt>
                <c:pt idx="111">
                  <c:v>9.9899999999999896</c:v>
                </c:pt>
                <c:pt idx="112">
                  <c:v>10.079999999999989</c:v>
                </c:pt>
                <c:pt idx="113">
                  <c:v>10.169999999999989</c:v>
                </c:pt>
                <c:pt idx="114">
                  <c:v>10.259999999999989</c:v>
                </c:pt>
                <c:pt idx="115">
                  <c:v>10.349999999999989</c:v>
                </c:pt>
                <c:pt idx="116">
                  <c:v>10.439999999999989</c:v>
                </c:pt>
                <c:pt idx="117">
                  <c:v>10.529999999999989</c:v>
                </c:pt>
                <c:pt idx="118">
                  <c:v>10.619999999999989</c:v>
                </c:pt>
                <c:pt idx="119">
                  <c:v>10.709999999999988</c:v>
                </c:pt>
                <c:pt idx="120">
                  <c:v>10.799999999999988</c:v>
                </c:pt>
                <c:pt idx="121">
                  <c:v>10.889999999999988</c:v>
                </c:pt>
                <c:pt idx="122">
                  <c:v>10.979999999999988</c:v>
                </c:pt>
                <c:pt idx="123">
                  <c:v>11.069999999999988</c:v>
                </c:pt>
                <c:pt idx="124">
                  <c:v>11.159999999999988</c:v>
                </c:pt>
                <c:pt idx="125">
                  <c:v>11.249999999999988</c:v>
                </c:pt>
                <c:pt idx="126">
                  <c:v>11.339999999999987</c:v>
                </c:pt>
                <c:pt idx="127">
                  <c:v>11.429999999999987</c:v>
                </c:pt>
                <c:pt idx="128">
                  <c:v>11.519999999999987</c:v>
                </c:pt>
                <c:pt idx="129">
                  <c:v>11.609999999999987</c:v>
                </c:pt>
                <c:pt idx="130">
                  <c:v>11.699999999999987</c:v>
                </c:pt>
                <c:pt idx="131">
                  <c:v>11.789999999999987</c:v>
                </c:pt>
                <c:pt idx="132">
                  <c:v>11.879999999999987</c:v>
                </c:pt>
                <c:pt idx="133">
                  <c:v>11.969999999999986</c:v>
                </c:pt>
                <c:pt idx="134">
                  <c:v>12.059999999999986</c:v>
                </c:pt>
                <c:pt idx="135">
                  <c:v>12.149999999999986</c:v>
                </c:pt>
                <c:pt idx="136">
                  <c:v>12.239999999999986</c:v>
                </c:pt>
                <c:pt idx="137">
                  <c:v>12.329999999999986</c:v>
                </c:pt>
                <c:pt idx="138">
                  <c:v>12.419999999999986</c:v>
                </c:pt>
                <c:pt idx="139">
                  <c:v>12.509999999999986</c:v>
                </c:pt>
                <c:pt idx="140">
                  <c:v>12.599999999999985</c:v>
                </c:pt>
                <c:pt idx="141">
                  <c:v>12.689999999999985</c:v>
                </c:pt>
                <c:pt idx="142">
                  <c:v>12.779999999999985</c:v>
                </c:pt>
                <c:pt idx="143">
                  <c:v>12.869999999999985</c:v>
                </c:pt>
                <c:pt idx="144">
                  <c:v>12.959999999999985</c:v>
                </c:pt>
                <c:pt idx="145">
                  <c:v>13.049999999999985</c:v>
                </c:pt>
                <c:pt idx="146">
                  <c:v>13.139999999999985</c:v>
                </c:pt>
                <c:pt idx="147">
                  <c:v>13.229999999999984</c:v>
                </c:pt>
                <c:pt idx="148">
                  <c:v>13.319999999999984</c:v>
                </c:pt>
                <c:pt idx="149">
                  <c:v>13.409999999999984</c:v>
                </c:pt>
                <c:pt idx="150">
                  <c:v>13.499999999999984</c:v>
                </c:pt>
                <c:pt idx="151">
                  <c:v>13.589999999999984</c:v>
                </c:pt>
                <c:pt idx="152">
                  <c:v>13.679999999999984</c:v>
                </c:pt>
                <c:pt idx="153">
                  <c:v>13.769999999999984</c:v>
                </c:pt>
                <c:pt idx="154">
                  <c:v>13.859999999999983</c:v>
                </c:pt>
                <c:pt idx="155">
                  <c:v>13.949999999999983</c:v>
                </c:pt>
                <c:pt idx="156">
                  <c:v>14.039999999999983</c:v>
                </c:pt>
                <c:pt idx="157">
                  <c:v>14.129999999999983</c:v>
                </c:pt>
                <c:pt idx="158">
                  <c:v>14.219999999999983</c:v>
                </c:pt>
                <c:pt idx="159">
                  <c:v>14.309999999999983</c:v>
                </c:pt>
                <c:pt idx="160">
                  <c:v>14.399999999999983</c:v>
                </c:pt>
                <c:pt idx="161">
                  <c:v>14.489999999999982</c:v>
                </c:pt>
                <c:pt idx="162">
                  <c:v>14.579999999999982</c:v>
                </c:pt>
                <c:pt idx="163">
                  <c:v>14.669999999999982</c:v>
                </c:pt>
                <c:pt idx="164">
                  <c:v>14.759999999999982</c:v>
                </c:pt>
                <c:pt idx="165">
                  <c:v>14.849999999999982</c:v>
                </c:pt>
                <c:pt idx="166">
                  <c:v>14.939999999999982</c:v>
                </c:pt>
                <c:pt idx="167">
                  <c:v>15.029999999999982</c:v>
                </c:pt>
                <c:pt idx="168">
                  <c:v>15.119999999999981</c:v>
                </c:pt>
                <c:pt idx="169">
                  <c:v>15.209999999999981</c:v>
                </c:pt>
                <c:pt idx="170">
                  <c:v>15.299999999999981</c:v>
                </c:pt>
                <c:pt idx="171">
                  <c:v>15.389999999999981</c:v>
                </c:pt>
                <c:pt idx="172">
                  <c:v>15.479999999999981</c:v>
                </c:pt>
                <c:pt idx="173">
                  <c:v>15.569999999999981</c:v>
                </c:pt>
                <c:pt idx="174">
                  <c:v>15.659999999999981</c:v>
                </c:pt>
                <c:pt idx="175">
                  <c:v>15.74999999999998</c:v>
                </c:pt>
                <c:pt idx="176">
                  <c:v>15.83999999999998</c:v>
                </c:pt>
                <c:pt idx="177">
                  <c:v>15.92999999999998</c:v>
                </c:pt>
                <c:pt idx="178">
                  <c:v>16.019999999999982</c:v>
                </c:pt>
                <c:pt idx="179">
                  <c:v>16.109999999999982</c:v>
                </c:pt>
                <c:pt idx="180">
                  <c:v>16.199999999999982</c:v>
                </c:pt>
                <c:pt idx="181">
                  <c:v>16.289999999999981</c:v>
                </c:pt>
                <c:pt idx="182">
                  <c:v>16.379999999999981</c:v>
                </c:pt>
                <c:pt idx="183">
                  <c:v>16.469999999999981</c:v>
                </c:pt>
                <c:pt idx="184">
                  <c:v>16.559999999999981</c:v>
                </c:pt>
                <c:pt idx="185">
                  <c:v>16.649999999999981</c:v>
                </c:pt>
                <c:pt idx="186">
                  <c:v>16.739999999999981</c:v>
                </c:pt>
                <c:pt idx="187">
                  <c:v>16.829999999999981</c:v>
                </c:pt>
                <c:pt idx="188">
                  <c:v>16.91999999999998</c:v>
                </c:pt>
                <c:pt idx="189">
                  <c:v>17.00999999999998</c:v>
                </c:pt>
                <c:pt idx="190">
                  <c:v>17.09999999999998</c:v>
                </c:pt>
                <c:pt idx="191">
                  <c:v>17.18999999999998</c:v>
                </c:pt>
                <c:pt idx="192">
                  <c:v>17.27999999999998</c:v>
                </c:pt>
                <c:pt idx="193">
                  <c:v>17.36999999999998</c:v>
                </c:pt>
                <c:pt idx="194">
                  <c:v>17.45999999999998</c:v>
                </c:pt>
                <c:pt idx="195">
                  <c:v>17.549999999999979</c:v>
                </c:pt>
                <c:pt idx="196">
                  <c:v>17.639999999999979</c:v>
                </c:pt>
                <c:pt idx="197">
                  <c:v>17.729999999999979</c:v>
                </c:pt>
                <c:pt idx="198">
                  <c:v>17.819999999999979</c:v>
                </c:pt>
                <c:pt idx="199">
                  <c:v>17.909999999999979</c:v>
                </c:pt>
                <c:pt idx="200">
                  <c:v>17.999999999999979</c:v>
                </c:pt>
                <c:pt idx="201">
                  <c:v>18.089999999999979</c:v>
                </c:pt>
                <c:pt idx="202">
                  <c:v>18.179999999999978</c:v>
                </c:pt>
                <c:pt idx="203">
                  <c:v>18.269999999999978</c:v>
                </c:pt>
                <c:pt idx="204">
                  <c:v>18.359999999999978</c:v>
                </c:pt>
                <c:pt idx="205">
                  <c:v>18.449999999999978</c:v>
                </c:pt>
                <c:pt idx="206">
                  <c:v>18.539999999999978</c:v>
                </c:pt>
                <c:pt idx="207">
                  <c:v>18.629999999999978</c:v>
                </c:pt>
                <c:pt idx="208">
                  <c:v>18.719999999999978</c:v>
                </c:pt>
                <c:pt idx="209">
                  <c:v>18.809999999999977</c:v>
                </c:pt>
                <c:pt idx="210">
                  <c:v>18.899999999999977</c:v>
                </c:pt>
                <c:pt idx="211">
                  <c:v>18.989999999999977</c:v>
                </c:pt>
                <c:pt idx="212">
                  <c:v>19.079999999999977</c:v>
                </c:pt>
                <c:pt idx="213">
                  <c:v>19.169999999999977</c:v>
                </c:pt>
                <c:pt idx="214">
                  <c:v>19.259999999999977</c:v>
                </c:pt>
                <c:pt idx="215">
                  <c:v>19.349999999999977</c:v>
                </c:pt>
                <c:pt idx="216">
                  <c:v>19.439999999999976</c:v>
                </c:pt>
                <c:pt idx="217">
                  <c:v>19.529999999999976</c:v>
                </c:pt>
                <c:pt idx="218">
                  <c:v>19.619999999999976</c:v>
                </c:pt>
                <c:pt idx="219">
                  <c:v>19.709999999999976</c:v>
                </c:pt>
                <c:pt idx="220">
                  <c:v>19.799999999999976</c:v>
                </c:pt>
                <c:pt idx="221">
                  <c:v>19.889999999999976</c:v>
                </c:pt>
                <c:pt idx="222">
                  <c:v>19.979999999999976</c:v>
                </c:pt>
                <c:pt idx="223">
                  <c:v>20.069999999999975</c:v>
                </c:pt>
                <c:pt idx="224">
                  <c:v>20.159999999999975</c:v>
                </c:pt>
                <c:pt idx="225">
                  <c:v>20.249999999999975</c:v>
                </c:pt>
                <c:pt idx="226">
                  <c:v>20.339999999999975</c:v>
                </c:pt>
                <c:pt idx="227">
                  <c:v>20.429999999999975</c:v>
                </c:pt>
                <c:pt idx="228">
                  <c:v>20.519999999999975</c:v>
                </c:pt>
                <c:pt idx="229">
                  <c:v>20.609999999999975</c:v>
                </c:pt>
                <c:pt idx="230">
                  <c:v>20.699999999999974</c:v>
                </c:pt>
                <c:pt idx="231">
                  <c:v>20.789999999999974</c:v>
                </c:pt>
                <c:pt idx="232">
                  <c:v>20.879999999999974</c:v>
                </c:pt>
                <c:pt idx="233">
                  <c:v>20.969999999999974</c:v>
                </c:pt>
                <c:pt idx="234">
                  <c:v>21.059999999999974</c:v>
                </c:pt>
                <c:pt idx="235">
                  <c:v>21.149999999999974</c:v>
                </c:pt>
                <c:pt idx="236">
                  <c:v>21.239999999999974</c:v>
                </c:pt>
                <c:pt idx="237">
                  <c:v>21.329999999999973</c:v>
                </c:pt>
                <c:pt idx="238">
                  <c:v>21.419999999999973</c:v>
                </c:pt>
                <c:pt idx="239">
                  <c:v>21.509999999999973</c:v>
                </c:pt>
                <c:pt idx="240">
                  <c:v>21.599999999999973</c:v>
                </c:pt>
                <c:pt idx="241">
                  <c:v>21.689999999999973</c:v>
                </c:pt>
                <c:pt idx="242">
                  <c:v>21.779999999999973</c:v>
                </c:pt>
                <c:pt idx="243">
                  <c:v>21.869999999999973</c:v>
                </c:pt>
                <c:pt idx="244">
                  <c:v>21.959999999999972</c:v>
                </c:pt>
                <c:pt idx="245">
                  <c:v>22.049999999999972</c:v>
                </c:pt>
                <c:pt idx="246">
                  <c:v>22.139999999999972</c:v>
                </c:pt>
                <c:pt idx="247">
                  <c:v>22.229999999999972</c:v>
                </c:pt>
                <c:pt idx="248">
                  <c:v>22.319999999999972</c:v>
                </c:pt>
                <c:pt idx="249">
                  <c:v>22.409999999999972</c:v>
                </c:pt>
                <c:pt idx="250">
                  <c:v>22.499999999999972</c:v>
                </c:pt>
                <c:pt idx="251">
                  <c:v>22.589999999999971</c:v>
                </c:pt>
                <c:pt idx="252">
                  <c:v>22.679999999999971</c:v>
                </c:pt>
                <c:pt idx="253">
                  <c:v>22.769999999999971</c:v>
                </c:pt>
                <c:pt idx="254">
                  <c:v>22.859999999999971</c:v>
                </c:pt>
                <c:pt idx="255">
                  <c:v>22.949999999999971</c:v>
                </c:pt>
                <c:pt idx="256">
                  <c:v>23.039999999999971</c:v>
                </c:pt>
                <c:pt idx="257">
                  <c:v>23.129999999999971</c:v>
                </c:pt>
                <c:pt idx="258">
                  <c:v>23.21999999999997</c:v>
                </c:pt>
                <c:pt idx="259">
                  <c:v>23.30999999999997</c:v>
                </c:pt>
                <c:pt idx="260">
                  <c:v>23.39999999999997</c:v>
                </c:pt>
                <c:pt idx="261">
                  <c:v>23.48999999999997</c:v>
                </c:pt>
                <c:pt idx="262">
                  <c:v>23.57999999999997</c:v>
                </c:pt>
                <c:pt idx="263">
                  <c:v>23.66999999999997</c:v>
                </c:pt>
                <c:pt idx="264">
                  <c:v>23.75999999999997</c:v>
                </c:pt>
                <c:pt idx="265">
                  <c:v>23.849999999999969</c:v>
                </c:pt>
                <c:pt idx="266">
                  <c:v>23.939999999999969</c:v>
                </c:pt>
                <c:pt idx="267">
                  <c:v>24.029999999999969</c:v>
                </c:pt>
                <c:pt idx="268">
                  <c:v>24.119999999999969</c:v>
                </c:pt>
                <c:pt idx="269">
                  <c:v>24.209999999999969</c:v>
                </c:pt>
                <c:pt idx="270">
                  <c:v>24.299999999999969</c:v>
                </c:pt>
                <c:pt idx="271">
                  <c:v>24.389999999999969</c:v>
                </c:pt>
                <c:pt idx="272">
                  <c:v>24.479999999999968</c:v>
                </c:pt>
                <c:pt idx="273">
                  <c:v>24.569999999999968</c:v>
                </c:pt>
                <c:pt idx="274">
                  <c:v>24.659999999999968</c:v>
                </c:pt>
                <c:pt idx="275">
                  <c:v>24.749999999999968</c:v>
                </c:pt>
                <c:pt idx="276">
                  <c:v>24.839999999999968</c:v>
                </c:pt>
                <c:pt idx="277">
                  <c:v>24.929999999999968</c:v>
                </c:pt>
                <c:pt idx="278">
                  <c:v>25.019999999999968</c:v>
                </c:pt>
                <c:pt idx="279">
                  <c:v>25.109999999999967</c:v>
                </c:pt>
                <c:pt idx="280">
                  <c:v>25.199999999999967</c:v>
                </c:pt>
                <c:pt idx="281">
                  <c:v>25.289999999999967</c:v>
                </c:pt>
                <c:pt idx="282">
                  <c:v>25.379999999999967</c:v>
                </c:pt>
                <c:pt idx="283">
                  <c:v>25.469999999999967</c:v>
                </c:pt>
                <c:pt idx="284">
                  <c:v>25.559999999999967</c:v>
                </c:pt>
                <c:pt idx="285">
                  <c:v>25.649999999999967</c:v>
                </c:pt>
                <c:pt idx="286">
                  <c:v>25.739999999999966</c:v>
                </c:pt>
                <c:pt idx="287">
                  <c:v>25.829999999999966</c:v>
                </c:pt>
                <c:pt idx="288">
                  <c:v>25.919999999999966</c:v>
                </c:pt>
                <c:pt idx="289">
                  <c:v>26.009999999999966</c:v>
                </c:pt>
                <c:pt idx="290">
                  <c:v>26.099999999999966</c:v>
                </c:pt>
                <c:pt idx="291">
                  <c:v>26.189999999999966</c:v>
                </c:pt>
                <c:pt idx="292">
                  <c:v>26.279999999999966</c:v>
                </c:pt>
                <c:pt idx="293">
                  <c:v>26.369999999999965</c:v>
                </c:pt>
                <c:pt idx="294">
                  <c:v>26.459999999999965</c:v>
                </c:pt>
                <c:pt idx="295">
                  <c:v>26.549999999999965</c:v>
                </c:pt>
                <c:pt idx="296">
                  <c:v>26.639999999999965</c:v>
                </c:pt>
                <c:pt idx="297">
                  <c:v>26.729999999999965</c:v>
                </c:pt>
                <c:pt idx="298">
                  <c:v>26.819999999999965</c:v>
                </c:pt>
                <c:pt idx="299">
                  <c:v>26.909999999999965</c:v>
                </c:pt>
                <c:pt idx="300">
                  <c:v>26.999999999999964</c:v>
                </c:pt>
                <c:pt idx="301">
                  <c:v>27.089999999999964</c:v>
                </c:pt>
                <c:pt idx="302">
                  <c:v>27.179999999999964</c:v>
                </c:pt>
                <c:pt idx="303">
                  <c:v>27.269999999999964</c:v>
                </c:pt>
                <c:pt idx="304">
                  <c:v>27.359999999999964</c:v>
                </c:pt>
                <c:pt idx="305">
                  <c:v>27.449999999999964</c:v>
                </c:pt>
                <c:pt idx="306">
                  <c:v>27.539999999999964</c:v>
                </c:pt>
                <c:pt idx="307">
                  <c:v>27.629999999999963</c:v>
                </c:pt>
                <c:pt idx="308">
                  <c:v>27.719999999999963</c:v>
                </c:pt>
                <c:pt idx="309">
                  <c:v>27.809999999999963</c:v>
                </c:pt>
                <c:pt idx="310">
                  <c:v>27.899999999999963</c:v>
                </c:pt>
                <c:pt idx="311">
                  <c:v>27.989999999999963</c:v>
                </c:pt>
                <c:pt idx="312">
                  <c:v>28.079999999999963</c:v>
                </c:pt>
                <c:pt idx="313">
                  <c:v>28.169999999999963</c:v>
                </c:pt>
                <c:pt idx="314">
                  <c:v>28.259999999999962</c:v>
                </c:pt>
                <c:pt idx="315">
                  <c:v>28.349999999999962</c:v>
                </c:pt>
                <c:pt idx="316">
                  <c:v>28.439999999999962</c:v>
                </c:pt>
                <c:pt idx="317">
                  <c:v>28.529999999999962</c:v>
                </c:pt>
                <c:pt idx="318">
                  <c:v>28.619999999999962</c:v>
                </c:pt>
                <c:pt idx="319">
                  <c:v>28.709999999999962</c:v>
                </c:pt>
                <c:pt idx="320">
                  <c:v>28.799999999999962</c:v>
                </c:pt>
                <c:pt idx="321">
                  <c:v>28.889999999999961</c:v>
                </c:pt>
                <c:pt idx="322">
                  <c:v>28.979999999999961</c:v>
                </c:pt>
                <c:pt idx="323">
                  <c:v>29.069999999999961</c:v>
                </c:pt>
                <c:pt idx="324">
                  <c:v>29.159999999999961</c:v>
                </c:pt>
                <c:pt idx="325">
                  <c:v>29.249999999999961</c:v>
                </c:pt>
                <c:pt idx="326">
                  <c:v>29.339999999999961</c:v>
                </c:pt>
                <c:pt idx="327">
                  <c:v>29.429999999999961</c:v>
                </c:pt>
                <c:pt idx="328">
                  <c:v>29.51999999999996</c:v>
                </c:pt>
                <c:pt idx="329">
                  <c:v>29.60999999999996</c:v>
                </c:pt>
                <c:pt idx="330">
                  <c:v>29.69999999999996</c:v>
                </c:pt>
                <c:pt idx="331">
                  <c:v>29.78999999999996</c:v>
                </c:pt>
                <c:pt idx="332">
                  <c:v>29.87999999999996</c:v>
                </c:pt>
                <c:pt idx="333">
                  <c:v>29.96999999999996</c:v>
                </c:pt>
                <c:pt idx="334">
                  <c:v>30.05999999999996</c:v>
                </c:pt>
                <c:pt idx="335">
                  <c:v>30.149999999999959</c:v>
                </c:pt>
                <c:pt idx="336">
                  <c:v>30.239999999999959</c:v>
                </c:pt>
                <c:pt idx="337">
                  <c:v>30.329999999999959</c:v>
                </c:pt>
                <c:pt idx="338">
                  <c:v>30.419999999999959</c:v>
                </c:pt>
                <c:pt idx="339">
                  <c:v>30.509999999999959</c:v>
                </c:pt>
                <c:pt idx="340">
                  <c:v>30.599999999999959</c:v>
                </c:pt>
                <c:pt idx="341">
                  <c:v>30.689999999999959</c:v>
                </c:pt>
                <c:pt idx="342">
                  <c:v>30.779999999999959</c:v>
                </c:pt>
                <c:pt idx="343">
                  <c:v>30.869999999999958</c:v>
                </c:pt>
                <c:pt idx="344">
                  <c:v>30.959999999999958</c:v>
                </c:pt>
                <c:pt idx="345">
                  <c:v>31.049999999999958</c:v>
                </c:pt>
                <c:pt idx="346">
                  <c:v>31.139999999999958</c:v>
                </c:pt>
                <c:pt idx="347">
                  <c:v>31.229999999999958</c:v>
                </c:pt>
                <c:pt idx="348">
                  <c:v>31.319999999999958</c:v>
                </c:pt>
                <c:pt idx="349">
                  <c:v>31.409999999999958</c:v>
                </c:pt>
                <c:pt idx="350">
                  <c:v>31.499999999999957</c:v>
                </c:pt>
              </c:numCache>
            </c:numRef>
          </c:xVal>
          <c:yVal>
            <c:numRef>
              <c:f>'pêndulo - dados'!$D$11:$D$361</c:f>
              <c:numCache>
                <c:formatCode>0.00</c:formatCode>
                <c:ptCount val="351"/>
                <c:pt idx="0">
                  <c:v>10</c:v>
                </c:pt>
                <c:pt idx="1">
                  <c:v>10</c:v>
                </c:pt>
                <c:pt idx="2">
                  <c:v>9.665190469899736</c:v>
                </c:pt>
                <c:pt idx="3">
                  <c:v>8.9955714096992097</c:v>
                </c:pt>
                <c:pt idx="4">
                  <c:v>8.0022951770143518</c:v>
                </c:pt>
                <c:pt idx="5">
                  <c:v>6.7076838918991086</c:v>
                </c:pt>
                <c:pt idx="6">
                  <c:v>5.1448887094402327</c:v>
                </c:pt>
                <c:pt idx="7">
                  <c:v>3.3571813401987152</c:v>
                </c:pt>
                <c:pt idx="8">
                  <c:v>1.3968773145731053</c:v>
                </c:pt>
                <c:pt idx="9">
                  <c:v>-0.6760967072081554</c:v>
                </c:pt>
                <c:pt idx="10">
                  <c:v>-2.7959628910910559</c:v>
                </c:pt>
                <c:pt idx="11">
                  <c:v>-4.8931320880623321</c:v>
                </c:pt>
                <c:pt idx="12">
                  <c:v>-6.8964575904937213</c:v>
                </c:pt>
                <c:pt idx="13">
                  <c:v>-8.7356210357969797</c:v>
                </c:pt>
                <c:pt idx="14">
                  <c:v>-10.343558565002022</c:v>
                </c:pt>
                <c:pt idx="15">
                  <c:v>-11.658832606074652</c:v>
                </c:pt>
                <c:pt idx="16">
                  <c:v>-12.627859649663344</c:v>
                </c:pt>
                <c:pt idx="17">
                  <c:v>-13.206915778104213</c:v>
                </c:pt>
                <c:pt idx="18">
                  <c:v>-13.36385675455575</c:v>
                </c:pt>
                <c:pt idx="19">
                  <c:v>-13.079504746211081</c:v>
                </c:pt>
                <c:pt idx="20">
                  <c:v>-12.348666105434599</c:v>
                </c:pt>
                <c:pt idx="21">
                  <c:v>-11.180752194150967</c:v>
                </c:pt>
                <c:pt idx="22">
                  <c:v>-9.59997805997968</c:v>
                </c:pt>
                <c:pt idx="23">
                  <c:v>-7.6451139275296232</c:v>
                </c:pt>
                <c:pt idx="24">
                  <c:v>-5.3687655085610873</c:v>
                </c:pt>
                <c:pt idx="25">
                  <c:v>-2.8361650409645924</c:v>
                </c:pt>
                <c:pt idx="26">
                  <c:v>-0.12346885272270473</c:v>
                </c:pt>
                <c:pt idx="27">
                  <c:v>2.6844197970396659</c:v>
                </c:pt>
                <c:pt idx="28">
                  <c:v>5.4964534220596439</c:v>
                </c:pt>
                <c:pt idx="29">
                  <c:v>8.2183857080135123</c:v>
                </c:pt>
                <c:pt idx="30">
                  <c:v>10.755945836724019</c:v>
                </c:pt>
                <c:pt idx="31">
                  <c:v>13.018106103949599</c:v>
                </c:pt>
                <c:pt idx="32">
                  <c:v>14.920299276851999</c:v>
                </c:pt>
                <c:pt idx="33">
                  <c:v>16.387450084107442</c:v>
                </c:pt>
                <c:pt idx="34">
                  <c:v>17.356707188531502</c:v>
                </c:pt>
                <c:pt idx="35">
                  <c:v>17.779792507858136</c:v>
                </c:pt>
                <c:pt idx="36">
                  <c:v>17.624916093439428</c:v>
                </c:pt>
                <c:pt idx="37">
                  <c:v>16.878229097332216</c:v>
                </c:pt>
                <c:pt idx="38">
                  <c:v>15.544799092681961</c:v>
                </c:pt>
                <c:pt idx="39">
                  <c:v>13.649089792627716</c:v>
                </c:pt>
                <c:pt idx="40">
                  <c:v>11.234914601611473</c:v>
                </c:pt>
                <c:pt idx="41">
                  <c:v>8.3648181567182434</c:v>
                </c:pt>
                <c:pt idx="42">
                  <c:v>5.1188318345733057</c:v>
                </c:pt>
                <c:pt idx="43">
                  <c:v>1.5925569735499991</c:v>
                </c:pt>
                <c:pt idx="44">
                  <c:v>-2.1054416409536731</c:v>
                </c:pt>
                <c:pt idx="45">
                  <c:v>-5.8569004040377628</c:v>
                </c:pt>
                <c:pt idx="46">
                  <c:v>-9.5376857141873899</c:v>
                </c:pt>
                <c:pt idx="47">
                  <c:v>-13.02202967281659</c:v>
                </c:pt>
                <c:pt idx="48">
                  <c:v>-16.186965140536376</c:v>
                </c:pt>
                <c:pt idx="49">
                  <c:v>-18.916728325522737</c:v>
                </c:pt>
                <c:pt idx="50">
                  <c:v>-21.106905929875449</c:v>
                </c:pt>
                <c:pt idx="51">
                  <c:v>-22.668144967877186</c:v>
                </c:pt>
                <c:pt idx="52">
                  <c:v>-23.529306950389966</c:v>
                </c:pt>
                <c:pt idx="53">
                  <c:v>-23.640017622707084</c:v>
                </c:pt>
                <c:pt idx="54">
                  <c:v>-22.972619857553191</c:v>
                </c:pt>
                <c:pt idx="55">
                  <c:v>-21.523564965004166</c:v>
                </c:pt>
                <c:pt idx="56">
                  <c:v>-19.314269467298388</c:v>
                </c:pt>
                <c:pt idx="57">
                  <c:v>-16.391424652270295</c:v>
                </c:pt>
                <c:pt idx="58">
                  <c:v>-12.826690244262288</c:v>
                </c:pt>
                <c:pt idx="59">
                  <c:v>-8.7156535173242453</c:v>
                </c:pt>
                <c:pt idx="60">
                  <c:v>-4.1759138964757732</c:v>
                </c:pt>
                <c:pt idx="61">
                  <c:v>0.65582299189615678</c:v>
                </c:pt>
                <c:pt idx="62">
                  <c:v>5.6276840885764461</c:v>
                </c:pt>
                <c:pt idx="63">
                  <c:v>10.577528783641394</c:v>
                </c:pt>
                <c:pt idx="64">
                  <c:v>15.33860673820551</c:v>
                </c:pt>
                <c:pt idx="65">
                  <c:v>19.745652326993319</c:v>
                </c:pt>
                <c:pt idx="66">
                  <c:v>23.641020799263067</c:v>
                </c:pt>
                <c:pt idx="67">
                  <c:v>26.880465080240366</c:v>
                </c:pt>
                <c:pt idx="68">
                  <c:v>29.338220085564085</c:v>
                </c:pt>
                <c:pt idx="69">
                  <c:v>30.911189868130695</c:v>
                </c:pt>
                <c:pt idx="70">
                  <c:v>31.522189306064195</c:v>
                </c:pt>
                <c:pt idx="71">
                  <c:v>31.122332763181358</c:v>
                </c:pt>
                <c:pt idx="72">
                  <c:v>29.692745371730801</c:v>
                </c:pt>
                <c:pt idx="73">
                  <c:v>27.245772046814171</c:v>
                </c:pt>
                <c:pt idx="74">
                  <c:v>23.825774086994741</c:v>
                </c:pt>
                <c:pt idx="75">
                  <c:v>19.509459442555759</c:v>
                </c:pt>
                <c:pt idx="76">
                  <c:v>14.405537076013909</c:v>
                </c:pt>
                <c:pt idx="77">
                  <c:v>8.6533723464154271</c:v>
                </c:pt>
                <c:pt idx="78">
                  <c:v>2.4202950182942362</c:v>
                </c:pt>
                <c:pt idx="79">
                  <c:v>-4.1027014318337978</c:v>
                </c:pt>
                <c:pt idx="80">
                  <c:v>-10.706936928661698</c:v>
                </c:pt>
                <c:pt idx="81">
                  <c:v>-17.173502647983195</c:v>
                </c:pt>
                <c:pt idx="82">
                  <c:v>-23.281731284228712</c:v>
                </c:pt>
                <c:pt idx="83">
                  <c:v>-28.81800030755716</c:v>
                </c:pt>
                <c:pt idx="84">
                  <c:v>-33.584102357462342</c:v>
                </c:pt>
                <c:pt idx="85">
                  <c:v>-37.404491940694172</c:v>
                </c:pt>
                <c:pt idx="86">
                  <c:v>-40.131949226947988</c:v>
                </c:pt>
                <c:pt idx="87">
                  <c:v>-41.651537617123658</c:v>
                </c:pt>
                <c:pt idx="88">
                  <c:v>-41.883080845848816</c:v>
                </c:pt>
                <c:pt idx="89">
                  <c:v>-40.782642999516703</c:v>
                </c:pt>
                <c:pt idx="90">
                  <c:v>-38.343577504190421</c:v>
                </c:pt>
                <c:pt idx="91">
                  <c:v>-34.597586990317957</c:v>
                </c:pt>
                <c:pt idx="92">
                  <c:v>-29.615937161994538</c:v>
                </c:pt>
                <c:pt idx="93">
                  <c:v>-23.510581257536661</c:v>
                </c:pt>
                <c:pt idx="94">
                  <c:v>-16.434593881774912</c:v>
                </c:pt>
                <c:pt idx="95">
                  <c:v>-8.5810984542248274</c:v>
                </c:pt>
                <c:pt idx="96">
                  <c:v>-0.17988302337996812</c:v>
                </c:pt>
                <c:pt idx="97">
                  <c:v>8.5088397275586622</c:v>
                </c:pt>
                <c:pt idx="98">
                  <c:v>17.203601332206038</c:v>
                </c:pt>
                <c:pt idx="99">
                  <c:v>25.613267155179905</c:v>
                </c:pt>
                <c:pt idx="100">
                  <c:v>33.449987059541897</c:v>
                </c:pt>
                <c:pt idx="101">
                  <c:v>40.442075156195045</c:v>
                </c:pt>
                <c:pt idx="102">
                  <c:v>46.345317966859987</c:v>
                </c:pt>
                <c:pt idx="103">
                  <c:v>50.951505069834575</c:v>
                </c:pt>
                <c:pt idx="104">
                  <c:v>54.093596703917612</c:v>
                </c:pt>
                <c:pt idx="105">
                  <c:v>55.647740222289258</c:v>
                </c:pt>
                <c:pt idx="106">
                  <c:v>55.533089299346763</c:v>
                </c:pt>
                <c:pt idx="107">
                  <c:v>53.710826346424589</c:v>
                </c:pt>
                <c:pt idx="108">
                  <c:v>50.183787604247705</c:v>
                </c:pt>
                <c:pt idx="109">
                  <c:v>44.997636169101554</c:v>
                </c:pt>
                <c:pt idx="110">
                  <c:v>38.243752113518696</c:v>
                </c:pt>
                <c:pt idx="111">
                  <c:v>30.063125204599679</c:v>
                </c:pt>
                <c:pt idx="112">
                  <c:v>20.649784053944174</c:v>
                </c:pt>
                <c:pt idx="113">
                  <c:v>10.25189187074943</c:v>
                </c:pt>
                <c:pt idx="114">
                  <c:v>-0.83127365330245551</c:v>
                </c:pt>
                <c:pt idx="115">
                  <c:v>-12.257635121277607</c:v>
                </c:pt>
                <c:pt idx="116">
                  <c:v>-23.656090390717527</c:v>
                </c:pt>
                <c:pt idx="117">
                  <c:v>-34.644704140233088</c:v>
                </c:pt>
                <c:pt idx="118">
                  <c:v>-44.85114570280723</c:v>
                </c:pt>
                <c:pt idx="119">
                  <c:v>-53.932455339240505</c:v>
                </c:pt>
                <c:pt idx="120">
                  <c:v>-61.591111214296554</c:v>
                </c:pt>
                <c:pt idx="121">
                  <c:v>-67.585042766414375</c:v>
                </c:pt>
                <c:pt idx="122">
                  <c:v>-71.73063791834052</c:v>
                </c:pt>
                <c:pt idx="123">
                  <c:v>-73.899587852577426</c:v>
                </c:pt>
                <c:pt idx="124">
                  <c:v>-74.012028461180947</c:v>
                </c:pt>
                <c:pt idx="125">
                  <c:v>-72.029296002649687</c:v>
                </c:pt>
                <c:pt idx="126">
                  <c:v>-67.949446838162046</c:v>
                </c:pt>
                <c:pt idx="127">
                  <c:v>-61.807633768015428</c:v>
                </c:pt>
                <c:pt idx="128">
                  <c:v>-53.681852564998131</c:v>
                </c:pt>
                <c:pt idx="129">
                  <c:v>-43.702852148108391</c:v>
                </c:pt>
                <c:pt idx="130">
                  <c:v>-32.065473822283067</c:v>
                </c:pt>
                <c:pt idx="131">
                  <c:v>-19.037687045240656</c:v>
                </c:pt>
                <c:pt idx="132">
                  <c:v>-4.9634417236598551</c:v>
                </c:pt>
                <c:pt idx="133">
                  <c:v>9.7436844842709185</c:v>
                </c:pt>
                <c:pt idx="134">
                  <c:v>24.617328504624481</c:v>
                </c:pt>
                <c:pt idx="135">
                  <c:v>39.164700217212548</c:v>
                </c:pt>
                <c:pt idx="136">
                  <c:v>52.899158520918768</c:v>
                </c:pt>
                <c:pt idx="137">
                  <c:v>65.373815784349858</c:v>
                </c:pt>
                <c:pt idx="138">
                  <c:v>76.210046086980782</c:v>
                </c:pt>
                <c:pt idx="139">
                  <c:v>85.115269682997393</c:v>
                </c:pt>
                <c:pt idx="140">
                  <c:v>91.886616044443088</c:v>
                </c:pt>
                <c:pt idx="141">
                  <c:v>96.400769649501797</c:v>
                </c:pt>
                <c:pt idx="142">
                  <c:v>98.594245559864973</c:v>
                </c:pt>
                <c:pt idx="143">
                  <c:v>98.44078502626634</c:v>
                </c:pt>
                <c:pt idx="144">
                  <c:v>95.932563834511043</c:v>
                </c:pt>
                <c:pt idx="145">
                  <c:v>91.070021337602753</c:v>
                </c:pt>
                <c:pt idx="146">
                  <c:v>83.862638004093057</c:v>
                </c:pt>
                <c:pt idx="147">
                  <c:v>74.340738473355898</c:v>
                </c:pt>
                <c:pt idx="148">
                  <c:v>62.576371257385709</c:v>
                </c:pt>
                <c:pt idx="149">
                  <c:v>48.709240142027404</c:v>
                </c:pt>
                <c:pt idx="150">
                  <c:v>32.971699105803403</c:v>
                </c:pt>
                <c:pt idx="151">
                  <c:v>15.705741357953272</c:v>
                </c:pt>
                <c:pt idx="152">
                  <c:v>-2.634458922617454</c:v>
                </c:pt>
                <c:pt idx="153">
                  <c:v>-21.498421533723238</c:v>
                </c:pt>
                <c:pt idx="154">
                  <c:v>-40.273959089955198</c:v>
                </c:pt>
                <c:pt idx="155">
                  <c:v>-58.336759739222998</c:v>
                </c:pt>
                <c:pt idx="156">
                  <c:v>-75.10738644819169</c:v>
                </c:pt>
                <c:pt idx="157">
                  <c:v>-90.10516950117389</c:v>
                </c:pt>
                <c:pt idx="158">
                  <c:v>-102.98722104736922</c:v>
                </c:pt>
                <c:pt idx="159">
                  <c:v>-113.56257765653221</c:v>
                </c:pt>
                <c:pt idx="160">
                  <c:v>-121.77768140703455</c:v>
                </c:pt>
                <c:pt idx="161">
                  <c:v>-127.67879876941191</c:v>
                </c:pt>
                <c:pt idx="162">
                  <c:v>-131.36435365966068</c:v>
                </c:pt>
                <c:pt idx="163">
                  <c:v>-132.94075863334993</c:v>
                </c:pt>
                <c:pt idx="164">
                  <c:v>-132.48997670103756</c:v>
                </c:pt>
                <c:pt idx="165">
                  <c:v>-130.05072332447395</c:v>
                </c:pt>
                <c:pt idx="166">
                  <c:v>-125.61170395005303</c:v>
                </c:pt>
                <c:pt idx="167">
                  <c:v>-119.11491002278476</c:v>
                </c:pt>
                <c:pt idx="168">
                  <c:v>-110.46822965995786</c:v>
                </c:pt>
                <c:pt idx="169">
                  <c:v>-99.567843755659879</c:v>
                </c:pt>
                <c:pt idx="170">
                  <c:v>-86.330867800658538</c:v>
                </c:pt>
                <c:pt idx="171">
                  <c:v>-70.736727610253951</c:v>
                </c:pt>
                <c:pt idx="172">
                  <c:v>-52.871969953828476</c:v>
                </c:pt>
                <c:pt idx="173">
                  <c:v>-32.969150339619944</c:v>
                </c:pt>
                <c:pt idx="174">
                  <c:v>-11.428600302940342</c:v>
                </c:pt>
                <c:pt idx="175">
                  <c:v>11.186114335130233</c:v>
                </c:pt>
                <c:pt idx="176">
                  <c:v>34.18315377974514</c:v>
                </c:pt>
                <c:pt idx="177">
                  <c:v>56.805925028032284</c:v>
                </c:pt>
                <c:pt idx="178">
                  <c:v>78.317550304311922</c:v>
                </c:pt>
                <c:pt idx="179">
                  <c:v>98.093161694334256</c:v>
                </c:pt>
                <c:pt idx="180">
                  <c:v>115.70191122521032</c:v>
                </c:pt>
                <c:pt idx="181">
                  <c:v>130.95739523695451</c:v>
                </c:pt>
                <c:pt idx="182">
                  <c:v>143.91907889080531</c:v>
                </c:pt>
                <c:pt idx="183">
                  <c:v>154.84393691924487</c:v>
                </c:pt>
                <c:pt idx="184">
                  <c:v>164.10995949923765</c:v>
                </c:pt>
                <c:pt idx="185">
                  <c:v>172.14294885357137</c:v>
                </c:pt>
                <c:pt idx="186">
                  <c:v>179.36742320459021</c:v>
                </c:pt>
                <c:pt idx="187">
                  <c:v>186.1844305188491</c:v>
                </c:pt>
                <c:pt idx="188">
                  <c:v>192.96842943368154</c:v>
                </c:pt>
                <c:pt idx="189">
                  <c:v>200.07391065334141</c:v>
                </c:pt>
                <c:pt idx="190">
                  <c:v>207.84480983085419</c:v>
                </c:pt>
                <c:pt idx="191">
                  <c:v>216.62202423764802</c:v>
                </c:pt>
                <c:pt idx="192">
                  <c:v>226.74533923847065</c:v>
                </c:pt>
                <c:pt idx="193">
                  <c:v>238.54614321947079</c:v>
                </c:pt>
                <c:pt idx="194">
                  <c:v>252.32744796065583</c:v>
                </c:pt>
                <c:pt idx="195">
                  <c:v>268.32927870180919</c:v>
                </c:pt>
                <c:pt idx="196">
                  <c:v>286.68157356284473</c:v>
                </c:pt>
                <c:pt idx="197">
                  <c:v>307.35295824733811</c:v>
                </c:pt>
                <c:pt idx="198">
                  <c:v>330.10937376800462</c:v>
                </c:pt>
                <c:pt idx="199">
                  <c:v>354.49774837986951</c:v>
                </c:pt>
                <c:pt idx="200">
                  <c:v>379.86530862060738</c:v>
                </c:pt>
                <c:pt idx="201">
                  <c:v>405.41743519647656</c:v>
                </c:pt>
                <c:pt idx="202">
                  <c:v>430.30974823343928</c:v>
                </c:pt>
                <c:pt idx="203">
                  <c:v>453.76363144907464</c:v>
                </c:pt>
                <c:pt idx="204">
                  <c:v>475.18751546917082</c:v>
                </c:pt>
                <c:pt idx="205">
                  <c:v>494.278178407111</c:v>
                </c:pt>
                <c:pt idx="206">
                  <c:v>511.06984261749778</c:v>
                </c:pt>
                <c:pt idx="207">
                  <c:v>525.90759776509367</c:v>
                </c:pt>
                <c:pt idx="208">
                  <c:v>539.35506948501916</c:v>
                </c:pt>
                <c:pt idx="209">
                  <c:v>552.08164027193288</c:v>
                </c:pt>
                <c:pt idx="210">
                  <c:v>564.77455808524269</c:v>
                </c:pt>
                <c:pt idx="211">
                  <c:v>578.08876829635096</c:v>
                </c:pt>
                <c:pt idx="212">
                  <c:v>592.61956556042117</c:v>
                </c:pt>
                <c:pt idx="213">
                  <c:v>608.87718927369394</c:v>
                </c:pt>
                <c:pt idx="214">
                  <c:v>627.25007457134132</c:v>
                </c:pt>
                <c:pt idx="215">
                  <c:v>647.95541010482918</c:v>
                </c:pt>
                <c:pt idx="216">
                  <c:v>670.98747500173067</c:v>
                </c:pt>
                <c:pt idx="217">
                  <c:v>696.0817820151608</c:v>
                </c:pt>
                <c:pt idx="218">
                  <c:v>722.71264389231703</c:v>
                </c:pt>
                <c:pt idx="219">
                  <c:v>750.13407318792326</c:v>
                </c:pt>
                <c:pt idx="220">
                  <c:v>777.46445418730218</c:v>
                </c:pt>
                <c:pt idx="221">
                  <c:v>803.80807883797945</c:v>
                </c:pt>
                <c:pt idx="222">
                  <c:v>828.39974587268364</c:v>
                </c:pt>
                <c:pt idx="223">
                  <c:v>850.74960687676344</c:v>
                </c:pt>
                <c:pt idx="224">
                  <c:v>870.75202412006149</c:v>
                </c:pt>
                <c:pt idx="225">
                  <c:v>888.71275066438261</c:v>
                </c:pt>
                <c:pt idx="226">
                  <c:v>905.27041955916741</c:v>
                </c:pt>
                <c:pt idx="227">
                  <c:v>921.24656937757879</c:v>
                </c:pt>
                <c:pt idx="228">
                  <c:v>937.49697744240655</c:v>
                </c:pt>
                <c:pt idx="229">
                  <c:v>954.80742366625736</c:v>
                </c:pt>
                <c:pt idx="230">
                  <c:v>973.82500657994922</c:v>
                </c:pt>
                <c:pt idx="231">
                  <c:v>995.00027893443655</c:v>
                </c:pt>
                <c:pt idx="232">
                  <c:v>1018.5309505449355</c:v>
                </c:pt>
                <c:pt idx="233">
                  <c:v>1044.3174942224407</c:v>
                </c:pt>
                <c:pt idx="234">
                  <c:v>1071.9496138166596</c:v>
                </c:pt>
                <c:pt idx="235">
                  <c:v>1100.7381598323193</c:v>
                </c:pt>
                <c:pt idx="236">
                  <c:v>1129.7964958369778</c:v>
                </c:pt>
                <c:pt idx="237">
                  <c:v>1158.1666946228249</c:v>
                </c:pt>
                <c:pt idx="238">
                  <c:v>1184.979425546981</c:v>
                </c:pt>
                <c:pt idx="239">
                  <c:v>1209.6275803222318</c:v>
                </c:pt>
                <c:pt idx="240">
                  <c:v>1231.9176229819204</c:v>
                </c:pt>
                <c:pt idx="241">
                  <c:v>1252.1403624472941</c:v>
                </c:pt>
                <c:pt idx="242">
                  <c:v>1271.0072570079369</c:v>
                </c:pt>
                <c:pt idx="243">
                  <c:v>1289.4665520636756</c:v>
                </c:pt>
                <c:pt idx="244">
                  <c:v>1308.4932951229141</c:v>
                </c:pt>
                <c:pt idx="245">
                  <c:v>1328.9318376466047</c:v>
                </c:pt>
                <c:pt idx="246">
                  <c:v>1351.3941610287627</c:v>
                </c:pt>
                <c:pt idx="247">
                  <c:v>1376.1892933409299</c:v>
                </c:pt>
                <c:pt idx="248">
                  <c:v>1403.2778217855516</c:v>
                </c:pt>
                <c:pt idx="249">
                  <c:v>1432.263881830303</c:v>
                </c:pt>
                <c:pt idx="250">
                  <c:v>1462.4375010583719</c:v>
                </c:pt>
                <c:pt idx="251">
                  <c:v>1492.8704128958764</c:v>
                </c:pt>
                <c:pt idx="252">
                  <c:v>1522.5602966565732</c:v>
                </c:pt>
                <c:pt idx="253">
                  <c:v>1550.6124898918169</c:v>
                </c:pt>
                <c:pt idx="254">
                  <c:v>1576.4384655952319</c:v>
                </c:pt>
                <c:pt idx="255">
                  <c:v>1599.9287342791192</c:v>
                </c:pt>
                <c:pt idx="256">
                  <c:v>1621.5242372300856</c:v>
                </c:pt>
                <c:pt idx="257">
                  <c:v>1642.1135470236372</c:v>
                </c:pt>
                <c:pt idx="258">
                  <c:v>1662.7823774170151</c:v>
                </c:pt>
                <c:pt idx="259">
                  <c:v>1684.5504397055527</c:v>
                </c:pt>
                <c:pt idx="260">
                  <c:v>1708.1909357904199</c:v>
                </c:pt>
                <c:pt idx="261">
                  <c:v>1734.1278098389735</c:v>
                </c:pt>
                <c:pt idx="262">
                  <c:v>1762.3847946154763</c:v>
                </c:pt>
                <c:pt idx="263">
                  <c:v>1792.5832501637101</c:v>
                </c:pt>
                <c:pt idx="264">
                  <c:v>1823.995826772089</c:v>
                </c:pt>
                <c:pt idx="265">
                  <c:v>1855.6570240117514</c:v>
                </c:pt>
                <c:pt idx="266">
                  <c:v>1886.5251699699286</c:v>
                </c:pt>
                <c:pt idx="267">
                  <c:v>1915.6854744282739</c:v>
                </c:pt>
                <c:pt idx="268">
                  <c:v>1942.5730956681384</c:v>
                </c:pt>
                <c:pt idx="269">
                  <c:v>1967.1667470496677</c:v>
                </c:pt>
                <c:pt idx="270">
                  <c:v>1990.0556126249835</c:v>
                </c:pt>
                <c:pt idx="271">
                  <c:v>2012.2857670627693</c:v>
                </c:pt>
                <c:pt idx="272">
                  <c:v>2035.0353511488856</c:v>
                </c:pt>
                <c:pt idx="273">
                  <c:v>2059.30624023567</c:v>
                </c:pt>
                <c:pt idx="274">
                  <c:v>2085.7389976612144</c:v>
                </c:pt>
                <c:pt idx="275">
                  <c:v>2114.5308643632106</c:v>
                </c:pt>
                <c:pt idx="276">
                  <c:v>2145.4241298910906</c:v>
                </c:pt>
                <c:pt idx="277">
                  <c:v>2177.7572613375382</c:v>
                </c:pt>
                <c:pt idx="278">
                  <c:v>2210.5769267074988</c:v>
                </c:pt>
                <c:pt idx="279">
                  <c:v>2242.8055185737849</c:v>
                </c:pt>
                <c:pt idx="280">
                  <c:v>2273.4560036393796</c:v>
                </c:pt>
                <c:pt idx="281">
                  <c:v>2301.8771389767135</c:v>
                </c:pt>
                <c:pt idx="282">
                  <c:v>2327.9833805891535</c:v>
                </c:pt>
                <c:pt idx="283">
                  <c:v>2352.3616704035699</c:v>
                </c:pt>
                <c:pt idx="284">
                  <c:v>2376.1219147618494</c:v>
                </c:pt>
                <c:pt idx="285">
                  <c:v>2400.5174175502443</c:v>
                </c:pt>
                <c:pt idx="286">
                  <c:v>2426.5731774427632</c:v>
                </c:pt>
                <c:pt idx="287">
                  <c:v>2454.8777367769835</c:v>
                </c:pt>
                <c:pt idx="288">
                  <c:v>2485.513434406128</c:v>
                </c:pt>
                <c:pt idx="289">
                  <c:v>2518.074818347704</c:v>
                </c:pt>
                <c:pt idx="290">
                  <c:v>2551.7565469442607</c:v>
                </c:pt>
                <c:pt idx="291">
                  <c:v>2585.5028994574132</c:v>
                </c:pt>
                <c:pt idx="292">
                  <c:v>2618.2122988151386</c:v>
                </c:pt>
                <c:pt idx="293">
                  <c:v>2648.9879713720729</c:v>
                </c:pt>
                <c:pt idx="294">
                  <c:v>2677.4100071246726</c:v>
                </c:pt>
                <c:pt idx="295">
                  <c:v>2703.7506362393597</c:v>
                </c:pt>
                <c:pt idx="296">
                  <c:v>2728.970690426665</c:v>
                </c:pt>
                <c:pt idx="297">
                  <c:v>2754.3861868848553</c:v>
                </c:pt>
                <c:pt idx="298">
                  <c:v>2781.1936000912101</c:v>
                </c:pt>
                <c:pt idx="299">
                  <c:v>2810.1508600775255</c:v>
                </c:pt>
                <c:pt idx="300">
                  <c:v>2841.4634610692406</c:v>
                </c:pt>
                <c:pt idx="301">
                  <c:v>2874.7972716283839</c:v>
                </c:pt>
                <c:pt idx="302">
                  <c:v>2909.3724281154082</c:v>
                </c:pt>
                <c:pt idx="303">
                  <c:v>2944.1221188145637</c:v>
                </c:pt>
                <c:pt idx="304">
                  <c:v>2977.9087716438125</c:v>
                </c:pt>
                <c:pt idx="305">
                  <c:v>3009.7911453641336</c:v>
                </c:pt>
                <c:pt idx="306">
                  <c:v>3039.3208475883262</c:v>
                </c:pt>
                <c:pt idx="307">
                  <c:v>3066.7869111693453</c:v>
                </c:pt>
                <c:pt idx="308">
                  <c:v>3093.2188314476898</c:v>
                </c:pt>
                <c:pt idx="309">
                  <c:v>3120.0032755557413</c:v>
                </c:pt>
                <c:pt idx="310">
                  <c:v>3148.3439087969928</c:v>
                </c:pt>
                <c:pt idx="311">
                  <c:v>3178.9262878179111</c:v>
                </c:pt>
                <c:pt idx="312">
                  <c:v>3211.8276479876822</c:v>
                </c:pt>
                <c:pt idx="313">
                  <c:v>3246.5656046220547</c:v>
                </c:pt>
                <c:pt idx="314">
                  <c:v>3282.2290356478065</c:v>
                </c:pt>
                <c:pt idx="315">
                  <c:v>3317.672307327754</c:v>
                </c:pt>
                <c:pt idx="316">
                  <c:v>3351.767044662985</c:v>
                </c:pt>
                <c:pt idx="317">
                  <c:v>3383.7047787142219</c:v>
                </c:pt>
                <c:pt idx="318">
                  <c:v>3413.3144713735692</c:v>
                </c:pt>
                <c:pt idx="319">
                  <c:v>3441.2579120113719</c:v>
                </c:pt>
                <c:pt idx="320">
                  <c:v>3468.8540471480756</c:v>
                </c:pt>
                <c:pt idx="321">
                  <c:v>3497.5107361371365</c:v>
                </c:pt>
                <c:pt idx="322">
                  <c:v>3528.1998029718152</c:v>
                </c:pt>
                <c:pt idx="323">
                  <c:v>3561.2491994316688</c:v>
                </c:pt>
                <c:pt idx="324">
                  <c:v>3596.3563793010449</c:v>
                </c:pt>
                <c:pt idx="325">
                  <c:v>3632.7112098409261</c:v>
                </c:pt>
                <c:pt idx="326">
                  <c:v>3669.1883169608363</c:v>
                </c:pt>
                <c:pt idx="327">
                  <c:v>3704.5991525037189</c:v>
                </c:pt>
                <c:pt idx="328">
                  <c:v>3738.0015536446999</c:v>
                </c:pt>
                <c:pt idx="329">
                  <c:v>3769.0452056775207</c:v>
                </c:pt>
                <c:pt idx="330">
                  <c:v>3798.2394252368576</c:v>
                </c:pt>
                <c:pt idx="331">
                  <c:v>3826.8688362668881</c:v>
                </c:pt>
                <c:pt idx="332">
                  <c:v>3856.418960911406</c:v>
                </c:pt>
                <c:pt idx="333">
                  <c:v>3887.9527325376739</c:v>
                </c:pt>
                <c:pt idx="334">
                  <c:v>3921.8464271196708</c:v>
                </c:pt>
                <c:pt idx="335">
                  <c:v>3957.8024125146076</c:v>
                </c:pt>
                <c:pt idx="336">
                  <c:v>3994.9884497941171</c:v>
                </c:pt>
                <c:pt idx="337">
                  <c:v>4032.248252806095</c:v>
                </c:pt>
                <c:pt idx="338">
                  <c:v>4068.3725347084101</c:v>
                </c:pt>
                <c:pt idx="339">
                  <c:v>4102.4308800175395</c:v>
                </c:pt>
                <c:pt idx="340">
                  <c:v>4134.1416611452332</c:v>
                </c:pt>
                <c:pt idx="341">
                  <c:v>4164.1428895671588</c:v>
                </c:pt>
                <c:pt idx="342">
                  <c:v>4193.8394665168007</c:v>
                </c:pt>
                <c:pt idx="343">
                  <c:v>4224.7251870520577</c:v>
                </c:pt>
                <c:pt idx="344">
                  <c:v>4257.7503437583619</c:v>
                </c:pt>
                <c:pt idx="345">
                  <c:v>4293.1171480944404</c:v>
                </c:pt>
                <c:pt idx="346">
                  <c:v>4330.3470840614318</c:v>
                </c:pt>
                <c:pt idx="347">
                  <c:v>4368.4618806597891</c:v>
                </c:pt>
                <c:pt idx="348">
                  <c:v>4406.2303129266766</c:v>
                </c:pt>
                <c:pt idx="349">
                  <c:v>4442.4769855068271</c:v>
                </c:pt>
                <c:pt idx="350">
                  <c:v>4476.4541183996089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9D-4C5D-ADA4-C330F95556C8}"/>
            </c:ext>
          </c:extLst>
        </c:ser>
        <c:ser>
          <c:idx val="3"/>
          <c:order val="3"/>
          <c:tx>
            <c:strRef>
              <c:f>'pêndulo - dados'!$E$10</c:f>
              <c:strCache>
                <c:ptCount val="1"/>
                <c:pt idx="0">
                  <c:v>Dif.Finitas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'pêndulo - dados'!$A$11:$A$361</c:f>
              <c:numCache>
                <c:formatCode>0.00</c:formatCode>
                <c:ptCount val="351"/>
                <c:pt idx="0">
                  <c:v>0</c:v>
                </c:pt>
                <c:pt idx="1">
                  <c:v>0.09</c:v>
                </c:pt>
                <c:pt idx="2">
                  <c:v>0.18</c:v>
                </c:pt>
                <c:pt idx="3">
                  <c:v>0.27</c:v>
                </c:pt>
                <c:pt idx="4">
                  <c:v>0.36</c:v>
                </c:pt>
                <c:pt idx="5">
                  <c:v>0.44999999999999996</c:v>
                </c:pt>
                <c:pt idx="6">
                  <c:v>0.53999999999999992</c:v>
                </c:pt>
                <c:pt idx="7">
                  <c:v>0.62999999999999989</c:v>
                </c:pt>
                <c:pt idx="8">
                  <c:v>0.71999999999999986</c:v>
                </c:pt>
                <c:pt idx="9">
                  <c:v>0.80999999999999983</c:v>
                </c:pt>
                <c:pt idx="10">
                  <c:v>0.8999999999999998</c:v>
                </c:pt>
                <c:pt idx="11">
                  <c:v>0.98999999999999977</c:v>
                </c:pt>
                <c:pt idx="12">
                  <c:v>1.0799999999999998</c:v>
                </c:pt>
                <c:pt idx="13">
                  <c:v>1.17</c:v>
                </c:pt>
                <c:pt idx="14">
                  <c:v>1.26</c:v>
                </c:pt>
                <c:pt idx="15">
                  <c:v>1.35</c:v>
                </c:pt>
                <c:pt idx="16">
                  <c:v>1.4400000000000002</c:v>
                </c:pt>
                <c:pt idx="17">
                  <c:v>1.5300000000000002</c:v>
                </c:pt>
                <c:pt idx="18">
                  <c:v>1.6200000000000003</c:v>
                </c:pt>
                <c:pt idx="19">
                  <c:v>1.7100000000000004</c:v>
                </c:pt>
                <c:pt idx="20">
                  <c:v>1.8000000000000005</c:v>
                </c:pt>
                <c:pt idx="21">
                  <c:v>1.8900000000000006</c:v>
                </c:pt>
                <c:pt idx="22">
                  <c:v>1.9800000000000006</c:v>
                </c:pt>
                <c:pt idx="23">
                  <c:v>2.0700000000000007</c:v>
                </c:pt>
                <c:pt idx="24">
                  <c:v>2.1600000000000006</c:v>
                </c:pt>
                <c:pt idx="25">
                  <c:v>2.2500000000000004</c:v>
                </c:pt>
                <c:pt idx="26">
                  <c:v>2.3400000000000003</c:v>
                </c:pt>
                <c:pt idx="27">
                  <c:v>2.4300000000000002</c:v>
                </c:pt>
                <c:pt idx="28">
                  <c:v>2.52</c:v>
                </c:pt>
                <c:pt idx="29">
                  <c:v>2.61</c:v>
                </c:pt>
                <c:pt idx="30">
                  <c:v>2.6999999999999997</c:v>
                </c:pt>
                <c:pt idx="31">
                  <c:v>2.7899999999999996</c:v>
                </c:pt>
                <c:pt idx="32">
                  <c:v>2.8799999999999994</c:v>
                </c:pt>
                <c:pt idx="33">
                  <c:v>2.9699999999999993</c:v>
                </c:pt>
                <c:pt idx="34">
                  <c:v>3.0599999999999992</c:v>
                </c:pt>
                <c:pt idx="35">
                  <c:v>3.149999999999999</c:v>
                </c:pt>
                <c:pt idx="36">
                  <c:v>3.2399999999999989</c:v>
                </c:pt>
                <c:pt idx="37">
                  <c:v>3.3299999999999987</c:v>
                </c:pt>
                <c:pt idx="38">
                  <c:v>3.4199999999999986</c:v>
                </c:pt>
                <c:pt idx="39">
                  <c:v>3.5099999999999985</c:v>
                </c:pt>
                <c:pt idx="40">
                  <c:v>3.5999999999999983</c:v>
                </c:pt>
                <c:pt idx="41">
                  <c:v>3.6899999999999982</c:v>
                </c:pt>
                <c:pt idx="42">
                  <c:v>3.779999999999998</c:v>
                </c:pt>
                <c:pt idx="43">
                  <c:v>3.8699999999999979</c:v>
                </c:pt>
                <c:pt idx="44">
                  <c:v>3.9599999999999977</c:v>
                </c:pt>
                <c:pt idx="45">
                  <c:v>4.049999999999998</c:v>
                </c:pt>
                <c:pt idx="46">
                  <c:v>4.1399999999999979</c:v>
                </c:pt>
                <c:pt idx="47">
                  <c:v>4.2299999999999978</c:v>
                </c:pt>
                <c:pt idx="48">
                  <c:v>4.3199999999999976</c:v>
                </c:pt>
                <c:pt idx="49">
                  <c:v>4.4099999999999975</c:v>
                </c:pt>
                <c:pt idx="50">
                  <c:v>4.4999999999999973</c:v>
                </c:pt>
                <c:pt idx="51">
                  <c:v>4.5899999999999972</c:v>
                </c:pt>
                <c:pt idx="52">
                  <c:v>4.6799999999999971</c:v>
                </c:pt>
                <c:pt idx="53">
                  <c:v>4.7699999999999969</c:v>
                </c:pt>
                <c:pt idx="54">
                  <c:v>4.8599999999999968</c:v>
                </c:pt>
                <c:pt idx="55">
                  <c:v>4.9499999999999966</c:v>
                </c:pt>
                <c:pt idx="56">
                  <c:v>5.0399999999999965</c:v>
                </c:pt>
                <c:pt idx="57">
                  <c:v>5.1299999999999963</c:v>
                </c:pt>
                <c:pt idx="58">
                  <c:v>5.2199999999999962</c:v>
                </c:pt>
                <c:pt idx="59">
                  <c:v>5.3099999999999961</c:v>
                </c:pt>
                <c:pt idx="60">
                  <c:v>5.3999999999999959</c:v>
                </c:pt>
                <c:pt idx="61">
                  <c:v>5.4899999999999958</c:v>
                </c:pt>
                <c:pt idx="62">
                  <c:v>5.5799999999999956</c:v>
                </c:pt>
                <c:pt idx="63">
                  <c:v>5.6699999999999955</c:v>
                </c:pt>
                <c:pt idx="64">
                  <c:v>5.7599999999999953</c:v>
                </c:pt>
                <c:pt idx="65">
                  <c:v>5.8499999999999952</c:v>
                </c:pt>
                <c:pt idx="66">
                  <c:v>5.9399999999999951</c:v>
                </c:pt>
                <c:pt idx="67">
                  <c:v>6.0299999999999949</c:v>
                </c:pt>
                <c:pt idx="68">
                  <c:v>6.1199999999999948</c:v>
                </c:pt>
                <c:pt idx="69">
                  <c:v>6.2099999999999946</c:v>
                </c:pt>
                <c:pt idx="70">
                  <c:v>6.2999999999999945</c:v>
                </c:pt>
                <c:pt idx="71">
                  <c:v>6.3899999999999944</c:v>
                </c:pt>
                <c:pt idx="72">
                  <c:v>6.4799999999999942</c:v>
                </c:pt>
                <c:pt idx="73">
                  <c:v>6.5699999999999941</c:v>
                </c:pt>
                <c:pt idx="74">
                  <c:v>6.6599999999999939</c:v>
                </c:pt>
                <c:pt idx="75">
                  <c:v>6.7499999999999938</c:v>
                </c:pt>
                <c:pt idx="76">
                  <c:v>6.8399999999999936</c:v>
                </c:pt>
                <c:pt idx="77">
                  <c:v>6.9299999999999935</c:v>
                </c:pt>
                <c:pt idx="78">
                  <c:v>7.0199999999999934</c:v>
                </c:pt>
                <c:pt idx="79">
                  <c:v>7.1099999999999932</c:v>
                </c:pt>
                <c:pt idx="80">
                  <c:v>7.1999999999999931</c:v>
                </c:pt>
                <c:pt idx="81">
                  <c:v>7.2899999999999929</c:v>
                </c:pt>
                <c:pt idx="82">
                  <c:v>7.3799999999999928</c:v>
                </c:pt>
                <c:pt idx="83">
                  <c:v>7.4699999999999926</c:v>
                </c:pt>
                <c:pt idx="84">
                  <c:v>7.5599999999999925</c:v>
                </c:pt>
                <c:pt idx="85">
                  <c:v>7.6499999999999924</c:v>
                </c:pt>
                <c:pt idx="86">
                  <c:v>7.7399999999999922</c:v>
                </c:pt>
                <c:pt idx="87">
                  <c:v>7.8299999999999921</c:v>
                </c:pt>
                <c:pt idx="88">
                  <c:v>7.9199999999999919</c:v>
                </c:pt>
                <c:pt idx="89">
                  <c:v>8.0099999999999927</c:v>
                </c:pt>
                <c:pt idx="90">
                  <c:v>8.0999999999999925</c:v>
                </c:pt>
                <c:pt idx="91">
                  <c:v>8.1899999999999924</c:v>
                </c:pt>
                <c:pt idx="92">
                  <c:v>8.2799999999999923</c:v>
                </c:pt>
                <c:pt idx="93">
                  <c:v>8.3699999999999921</c:v>
                </c:pt>
                <c:pt idx="94">
                  <c:v>8.459999999999992</c:v>
                </c:pt>
                <c:pt idx="95">
                  <c:v>8.5499999999999918</c:v>
                </c:pt>
                <c:pt idx="96">
                  <c:v>8.6399999999999917</c:v>
                </c:pt>
                <c:pt idx="97">
                  <c:v>8.7299999999999915</c:v>
                </c:pt>
                <c:pt idx="98">
                  <c:v>8.8199999999999914</c:v>
                </c:pt>
                <c:pt idx="99">
                  <c:v>8.9099999999999913</c:v>
                </c:pt>
                <c:pt idx="100">
                  <c:v>8.9999999999999911</c:v>
                </c:pt>
                <c:pt idx="101">
                  <c:v>9.089999999999991</c:v>
                </c:pt>
                <c:pt idx="102">
                  <c:v>9.1799999999999908</c:v>
                </c:pt>
                <c:pt idx="103">
                  <c:v>9.2699999999999907</c:v>
                </c:pt>
                <c:pt idx="104">
                  <c:v>9.3599999999999905</c:v>
                </c:pt>
                <c:pt idx="105">
                  <c:v>9.4499999999999904</c:v>
                </c:pt>
                <c:pt idx="106">
                  <c:v>9.5399999999999903</c:v>
                </c:pt>
                <c:pt idx="107">
                  <c:v>9.6299999999999901</c:v>
                </c:pt>
                <c:pt idx="108">
                  <c:v>9.71999999999999</c:v>
                </c:pt>
                <c:pt idx="109">
                  <c:v>9.8099999999999898</c:v>
                </c:pt>
                <c:pt idx="110">
                  <c:v>9.8999999999999897</c:v>
                </c:pt>
                <c:pt idx="111">
                  <c:v>9.9899999999999896</c:v>
                </c:pt>
                <c:pt idx="112">
                  <c:v>10.079999999999989</c:v>
                </c:pt>
                <c:pt idx="113">
                  <c:v>10.169999999999989</c:v>
                </c:pt>
                <c:pt idx="114">
                  <c:v>10.259999999999989</c:v>
                </c:pt>
                <c:pt idx="115">
                  <c:v>10.349999999999989</c:v>
                </c:pt>
                <c:pt idx="116">
                  <c:v>10.439999999999989</c:v>
                </c:pt>
                <c:pt idx="117">
                  <c:v>10.529999999999989</c:v>
                </c:pt>
                <c:pt idx="118">
                  <c:v>10.619999999999989</c:v>
                </c:pt>
                <c:pt idx="119">
                  <c:v>10.709999999999988</c:v>
                </c:pt>
                <c:pt idx="120">
                  <c:v>10.799999999999988</c:v>
                </c:pt>
                <c:pt idx="121">
                  <c:v>10.889999999999988</c:v>
                </c:pt>
                <c:pt idx="122">
                  <c:v>10.979999999999988</c:v>
                </c:pt>
                <c:pt idx="123">
                  <c:v>11.069999999999988</c:v>
                </c:pt>
                <c:pt idx="124">
                  <c:v>11.159999999999988</c:v>
                </c:pt>
                <c:pt idx="125">
                  <c:v>11.249999999999988</c:v>
                </c:pt>
                <c:pt idx="126">
                  <c:v>11.339999999999987</c:v>
                </c:pt>
                <c:pt idx="127">
                  <c:v>11.429999999999987</c:v>
                </c:pt>
                <c:pt idx="128">
                  <c:v>11.519999999999987</c:v>
                </c:pt>
                <c:pt idx="129">
                  <c:v>11.609999999999987</c:v>
                </c:pt>
                <c:pt idx="130">
                  <c:v>11.699999999999987</c:v>
                </c:pt>
                <c:pt idx="131">
                  <c:v>11.789999999999987</c:v>
                </c:pt>
                <c:pt idx="132">
                  <c:v>11.879999999999987</c:v>
                </c:pt>
                <c:pt idx="133">
                  <c:v>11.969999999999986</c:v>
                </c:pt>
                <c:pt idx="134">
                  <c:v>12.059999999999986</c:v>
                </c:pt>
                <c:pt idx="135">
                  <c:v>12.149999999999986</c:v>
                </c:pt>
                <c:pt idx="136">
                  <c:v>12.239999999999986</c:v>
                </c:pt>
                <c:pt idx="137">
                  <c:v>12.329999999999986</c:v>
                </c:pt>
                <c:pt idx="138">
                  <c:v>12.419999999999986</c:v>
                </c:pt>
                <c:pt idx="139">
                  <c:v>12.509999999999986</c:v>
                </c:pt>
                <c:pt idx="140">
                  <c:v>12.599999999999985</c:v>
                </c:pt>
                <c:pt idx="141">
                  <c:v>12.689999999999985</c:v>
                </c:pt>
                <c:pt idx="142">
                  <c:v>12.779999999999985</c:v>
                </c:pt>
                <c:pt idx="143">
                  <c:v>12.869999999999985</c:v>
                </c:pt>
                <c:pt idx="144">
                  <c:v>12.959999999999985</c:v>
                </c:pt>
                <c:pt idx="145">
                  <c:v>13.049999999999985</c:v>
                </c:pt>
                <c:pt idx="146">
                  <c:v>13.139999999999985</c:v>
                </c:pt>
                <c:pt idx="147">
                  <c:v>13.229999999999984</c:v>
                </c:pt>
                <c:pt idx="148">
                  <c:v>13.319999999999984</c:v>
                </c:pt>
                <c:pt idx="149">
                  <c:v>13.409999999999984</c:v>
                </c:pt>
                <c:pt idx="150">
                  <c:v>13.499999999999984</c:v>
                </c:pt>
                <c:pt idx="151">
                  <c:v>13.589999999999984</c:v>
                </c:pt>
                <c:pt idx="152">
                  <c:v>13.679999999999984</c:v>
                </c:pt>
                <c:pt idx="153">
                  <c:v>13.769999999999984</c:v>
                </c:pt>
                <c:pt idx="154">
                  <c:v>13.859999999999983</c:v>
                </c:pt>
                <c:pt idx="155">
                  <c:v>13.949999999999983</c:v>
                </c:pt>
                <c:pt idx="156">
                  <c:v>14.039999999999983</c:v>
                </c:pt>
                <c:pt idx="157">
                  <c:v>14.129999999999983</c:v>
                </c:pt>
                <c:pt idx="158">
                  <c:v>14.219999999999983</c:v>
                </c:pt>
                <c:pt idx="159">
                  <c:v>14.309999999999983</c:v>
                </c:pt>
                <c:pt idx="160">
                  <c:v>14.399999999999983</c:v>
                </c:pt>
                <c:pt idx="161">
                  <c:v>14.489999999999982</c:v>
                </c:pt>
                <c:pt idx="162">
                  <c:v>14.579999999999982</c:v>
                </c:pt>
                <c:pt idx="163">
                  <c:v>14.669999999999982</c:v>
                </c:pt>
                <c:pt idx="164">
                  <c:v>14.759999999999982</c:v>
                </c:pt>
                <c:pt idx="165">
                  <c:v>14.849999999999982</c:v>
                </c:pt>
                <c:pt idx="166">
                  <c:v>14.939999999999982</c:v>
                </c:pt>
                <c:pt idx="167">
                  <c:v>15.029999999999982</c:v>
                </c:pt>
                <c:pt idx="168">
                  <c:v>15.119999999999981</c:v>
                </c:pt>
                <c:pt idx="169">
                  <c:v>15.209999999999981</c:v>
                </c:pt>
                <c:pt idx="170">
                  <c:v>15.299999999999981</c:v>
                </c:pt>
                <c:pt idx="171">
                  <c:v>15.389999999999981</c:v>
                </c:pt>
                <c:pt idx="172">
                  <c:v>15.479999999999981</c:v>
                </c:pt>
                <c:pt idx="173">
                  <c:v>15.569999999999981</c:v>
                </c:pt>
                <c:pt idx="174">
                  <c:v>15.659999999999981</c:v>
                </c:pt>
                <c:pt idx="175">
                  <c:v>15.74999999999998</c:v>
                </c:pt>
                <c:pt idx="176">
                  <c:v>15.83999999999998</c:v>
                </c:pt>
                <c:pt idx="177">
                  <c:v>15.92999999999998</c:v>
                </c:pt>
                <c:pt idx="178">
                  <c:v>16.019999999999982</c:v>
                </c:pt>
                <c:pt idx="179">
                  <c:v>16.109999999999982</c:v>
                </c:pt>
                <c:pt idx="180">
                  <c:v>16.199999999999982</c:v>
                </c:pt>
                <c:pt idx="181">
                  <c:v>16.289999999999981</c:v>
                </c:pt>
                <c:pt idx="182">
                  <c:v>16.379999999999981</c:v>
                </c:pt>
                <c:pt idx="183">
                  <c:v>16.469999999999981</c:v>
                </c:pt>
                <c:pt idx="184">
                  <c:v>16.559999999999981</c:v>
                </c:pt>
                <c:pt idx="185">
                  <c:v>16.649999999999981</c:v>
                </c:pt>
                <c:pt idx="186">
                  <c:v>16.739999999999981</c:v>
                </c:pt>
                <c:pt idx="187">
                  <c:v>16.829999999999981</c:v>
                </c:pt>
                <c:pt idx="188">
                  <c:v>16.91999999999998</c:v>
                </c:pt>
                <c:pt idx="189">
                  <c:v>17.00999999999998</c:v>
                </c:pt>
                <c:pt idx="190">
                  <c:v>17.09999999999998</c:v>
                </c:pt>
                <c:pt idx="191">
                  <c:v>17.18999999999998</c:v>
                </c:pt>
                <c:pt idx="192">
                  <c:v>17.27999999999998</c:v>
                </c:pt>
                <c:pt idx="193">
                  <c:v>17.36999999999998</c:v>
                </c:pt>
                <c:pt idx="194">
                  <c:v>17.45999999999998</c:v>
                </c:pt>
                <c:pt idx="195">
                  <c:v>17.549999999999979</c:v>
                </c:pt>
                <c:pt idx="196">
                  <c:v>17.639999999999979</c:v>
                </c:pt>
                <c:pt idx="197">
                  <c:v>17.729999999999979</c:v>
                </c:pt>
                <c:pt idx="198">
                  <c:v>17.819999999999979</c:v>
                </c:pt>
                <c:pt idx="199">
                  <c:v>17.909999999999979</c:v>
                </c:pt>
                <c:pt idx="200">
                  <c:v>17.999999999999979</c:v>
                </c:pt>
                <c:pt idx="201">
                  <c:v>18.089999999999979</c:v>
                </c:pt>
                <c:pt idx="202">
                  <c:v>18.179999999999978</c:v>
                </c:pt>
                <c:pt idx="203">
                  <c:v>18.269999999999978</c:v>
                </c:pt>
                <c:pt idx="204">
                  <c:v>18.359999999999978</c:v>
                </c:pt>
                <c:pt idx="205">
                  <c:v>18.449999999999978</c:v>
                </c:pt>
                <c:pt idx="206">
                  <c:v>18.539999999999978</c:v>
                </c:pt>
                <c:pt idx="207">
                  <c:v>18.629999999999978</c:v>
                </c:pt>
                <c:pt idx="208">
                  <c:v>18.719999999999978</c:v>
                </c:pt>
                <c:pt idx="209">
                  <c:v>18.809999999999977</c:v>
                </c:pt>
                <c:pt idx="210">
                  <c:v>18.899999999999977</c:v>
                </c:pt>
                <c:pt idx="211">
                  <c:v>18.989999999999977</c:v>
                </c:pt>
                <c:pt idx="212">
                  <c:v>19.079999999999977</c:v>
                </c:pt>
                <c:pt idx="213">
                  <c:v>19.169999999999977</c:v>
                </c:pt>
                <c:pt idx="214">
                  <c:v>19.259999999999977</c:v>
                </c:pt>
                <c:pt idx="215">
                  <c:v>19.349999999999977</c:v>
                </c:pt>
                <c:pt idx="216">
                  <c:v>19.439999999999976</c:v>
                </c:pt>
                <c:pt idx="217">
                  <c:v>19.529999999999976</c:v>
                </c:pt>
                <c:pt idx="218">
                  <c:v>19.619999999999976</c:v>
                </c:pt>
                <c:pt idx="219">
                  <c:v>19.709999999999976</c:v>
                </c:pt>
                <c:pt idx="220">
                  <c:v>19.799999999999976</c:v>
                </c:pt>
                <c:pt idx="221">
                  <c:v>19.889999999999976</c:v>
                </c:pt>
                <c:pt idx="222">
                  <c:v>19.979999999999976</c:v>
                </c:pt>
                <c:pt idx="223">
                  <c:v>20.069999999999975</c:v>
                </c:pt>
                <c:pt idx="224">
                  <c:v>20.159999999999975</c:v>
                </c:pt>
                <c:pt idx="225">
                  <c:v>20.249999999999975</c:v>
                </c:pt>
                <c:pt idx="226">
                  <c:v>20.339999999999975</c:v>
                </c:pt>
                <c:pt idx="227">
                  <c:v>20.429999999999975</c:v>
                </c:pt>
                <c:pt idx="228">
                  <c:v>20.519999999999975</c:v>
                </c:pt>
                <c:pt idx="229">
                  <c:v>20.609999999999975</c:v>
                </c:pt>
                <c:pt idx="230">
                  <c:v>20.699999999999974</c:v>
                </c:pt>
                <c:pt idx="231">
                  <c:v>20.789999999999974</c:v>
                </c:pt>
                <c:pt idx="232">
                  <c:v>20.879999999999974</c:v>
                </c:pt>
                <c:pt idx="233">
                  <c:v>20.969999999999974</c:v>
                </c:pt>
                <c:pt idx="234">
                  <c:v>21.059999999999974</c:v>
                </c:pt>
                <c:pt idx="235">
                  <c:v>21.149999999999974</c:v>
                </c:pt>
                <c:pt idx="236">
                  <c:v>21.239999999999974</c:v>
                </c:pt>
                <c:pt idx="237">
                  <c:v>21.329999999999973</c:v>
                </c:pt>
                <c:pt idx="238">
                  <c:v>21.419999999999973</c:v>
                </c:pt>
                <c:pt idx="239">
                  <c:v>21.509999999999973</c:v>
                </c:pt>
                <c:pt idx="240">
                  <c:v>21.599999999999973</c:v>
                </c:pt>
                <c:pt idx="241">
                  <c:v>21.689999999999973</c:v>
                </c:pt>
                <c:pt idx="242">
                  <c:v>21.779999999999973</c:v>
                </c:pt>
                <c:pt idx="243">
                  <c:v>21.869999999999973</c:v>
                </c:pt>
                <c:pt idx="244">
                  <c:v>21.959999999999972</c:v>
                </c:pt>
                <c:pt idx="245">
                  <c:v>22.049999999999972</c:v>
                </c:pt>
                <c:pt idx="246">
                  <c:v>22.139999999999972</c:v>
                </c:pt>
                <c:pt idx="247">
                  <c:v>22.229999999999972</c:v>
                </c:pt>
                <c:pt idx="248">
                  <c:v>22.319999999999972</c:v>
                </c:pt>
                <c:pt idx="249">
                  <c:v>22.409999999999972</c:v>
                </c:pt>
                <c:pt idx="250">
                  <c:v>22.499999999999972</c:v>
                </c:pt>
                <c:pt idx="251">
                  <c:v>22.589999999999971</c:v>
                </c:pt>
                <c:pt idx="252">
                  <c:v>22.679999999999971</c:v>
                </c:pt>
                <c:pt idx="253">
                  <c:v>22.769999999999971</c:v>
                </c:pt>
                <c:pt idx="254">
                  <c:v>22.859999999999971</c:v>
                </c:pt>
                <c:pt idx="255">
                  <c:v>22.949999999999971</c:v>
                </c:pt>
                <c:pt idx="256">
                  <c:v>23.039999999999971</c:v>
                </c:pt>
                <c:pt idx="257">
                  <c:v>23.129999999999971</c:v>
                </c:pt>
                <c:pt idx="258">
                  <c:v>23.21999999999997</c:v>
                </c:pt>
                <c:pt idx="259">
                  <c:v>23.30999999999997</c:v>
                </c:pt>
                <c:pt idx="260">
                  <c:v>23.39999999999997</c:v>
                </c:pt>
                <c:pt idx="261">
                  <c:v>23.48999999999997</c:v>
                </c:pt>
                <c:pt idx="262">
                  <c:v>23.57999999999997</c:v>
                </c:pt>
                <c:pt idx="263">
                  <c:v>23.66999999999997</c:v>
                </c:pt>
                <c:pt idx="264">
                  <c:v>23.75999999999997</c:v>
                </c:pt>
                <c:pt idx="265">
                  <c:v>23.849999999999969</c:v>
                </c:pt>
                <c:pt idx="266">
                  <c:v>23.939999999999969</c:v>
                </c:pt>
                <c:pt idx="267">
                  <c:v>24.029999999999969</c:v>
                </c:pt>
                <c:pt idx="268">
                  <c:v>24.119999999999969</c:v>
                </c:pt>
                <c:pt idx="269">
                  <c:v>24.209999999999969</c:v>
                </c:pt>
                <c:pt idx="270">
                  <c:v>24.299999999999969</c:v>
                </c:pt>
                <c:pt idx="271">
                  <c:v>24.389999999999969</c:v>
                </c:pt>
                <c:pt idx="272">
                  <c:v>24.479999999999968</c:v>
                </c:pt>
                <c:pt idx="273">
                  <c:v>24.569999999999968</c:v>
                </c:pt>
                <c:pt idx="274">
                  <c:v>24.659999999999968</c:v>
                </c:pt>
                <c:pt idx="275">
                  <c:v>24.749999999999968</c:v>
                </c:pt>
                <c:pt idx="276">
                  <c:v>24.839999999999968</c:v>
                </c:pt>
                <c:pt idx="277">
                  <c:v>24.929999999999968</c:v>
                </c:pt>
                <c:pt idx="278">
                  <c:v>25.019999999999968</c:v>
                </c:pt>
                <c:pt idx="279">
                  <c:v>25.109999999999967</c:v>
                </c:pt>
                <c:pt idx="280">
                  <c:v>25.199999999999967</c:v>
                </c:pt>
                <c:pt idx="281">
                  <c:v>25.289999999999967</c:v>
                </c:pt>
                <c:pt idx="282">
                  <c:v>25.379999999999967</c:v>
                </c:pt>
                <c:pt idx="283">
                  <c:v>25.469999999999967</c:v>
                </c:pt>
                <c:pt idx="284">
                  <c:v>25.559999999999967</c:v>
                </c:pt>
                <c:pt idx="285">
                  <c:v>25.649999999999967</c:v>
                </c:pt>
                <c:pt idx="286">
                  <c:v>25.739999999999966</c:v>
                </c:pt>
                <c:pt idx="287">
                  <c:v>25.829999999999966</c:v>
                </c:pt>
                <c:pt idx="288">
                  <c:v>25.919999999999966</c:v>
                </c:pt>
                <c:pt idx="289">
                  <c:v>26.009999999999966</c:v>
                </c:pt>
                <c:pt idx="290">
                  <c:v>26.099999999999966</c:v>
                </c:pt>
                <c:pt idx="291">
                  <c:v>26.189999999999966</c:v>
                </c:pt>
                <c:pt idx="292">
                  <c:v>26.279999999999966</c:v>
                </c:pt>
                <c:pt idx="293">
                  <c:v>26.369999999999965</c:v>
                </c:pt>
                <c:pt idx="294">
                  <c:v>26.459999999999965</c:v>
                </c:pt>
                <c:pt idx="295">
                  <c:v>26.549999999999965</c:v>
                </c:pt>
                <c:pt idx="296">
                  <c:v>26.639999999999965</c:v>
                </c:pt>
                <c:pt idx="297">
                  <c:v>26.729999999999965</c:v>
                </c:pt>
                <c:pt idx="298">
                  <c:v>26.819999999999965</c:v>
                </c:pt>
                <c:pt idx="299">
                  <c:v>26.909999999999965</c:v>
                </c:pt>
                <c:pt idx="300">
                  <c:v>26.999999999999964</c:v>
                </c:pt>
                <c:pt idx="301">
                  <c:v>27.089999999999964</c:v>
                </c:pt>
                <c:pt idx="302">
                  <c:v>27.179999999999964</c:v>
                </c:pt>
                <c:pt idx="303">
                  <c:v>27.269999999999964</c:v>
                </c:pt>
                <c:pt idx="304">
                  <c:v>27.359999999999964</c:v>
                </c:pt>
                <c:pt idx="305">
                  <c:v>27.449999999999964</c:v>
                </c:pt>
                <c:pt idx="306">
                  <c:v>27.539999999999964</c:v>
                </c:pt>
                <c:pt idx="307">
                  <c:v>27.629999999999963</c:v>
                </c:pt>
                <c:pt idx="308">
                  <c:v>27.719999999999963</c:v>
                </c:pt>
                <c:pt idx="309">
                  <c:v>27.809999999999963</c:v>
                </c:pt>
                <c:pt idx="310">
                  <c:v>27.899999999999963</c:v>
                </c:pt>
                <c:pt idx="311">
                  <c:v>27.989999999999963</c:v>
                </c:pt>
                <c:pt idx="312">
                  <c:v>28.079999999999963</c:v>
                </c:pt>
                <c:pt idx="313">
                  <c:v>28.169999999999963</c:v>
                </c:pt>
                <c:pt idx="314">
                  <c:v>28.259999999999962</c:v>
                </c:pt>
                <c:pt idx="315">
                  <c:v>28.349999999999962</c:v>
                </c:pt>
                <c:pt idx="316">
                  <c:v>28.439999999999962</c:v>
                </c:pt>
                <c:pt idx="317">
                  <c:v>28.529999999999962</c:v>
                </c:pt>
                <c:pt idx="318">
                  <c:v>28.619999999999962</c:v>
                </c:pt>
                <c:pt idx="319">
                  <c:v>28.709999999999962</c:v>
                </c:pt>
                <c:pt idx="320">
                  <c:v>28.799999999999962</c:v>
                </c:pt>
                <c:pt idx="321">
                  <c:v>28.889999999999961</c:v>
                </c:pt>
                <c:pt idx="322">
                  <c:v>28.979999999999961</c:v>
                </c:pt>
                <c:pt idx="323">
                  <c:v>29.069999999999961</c:v>
                </c:pt>
                <c:pt idx="324">
                  <c:v>29.159999999999961</c:v>
                </c:pt>
                <c:pt idx="325">
                  <c:v>29.249999999999961</c:v>
                </c:pt>
                <c:pt idx="326">
                  <c:v>29.339999999999961</c:v>
                </c:pt>
                <c:pt idx="327">
                  <c:v>29.429999999999961</c:v>
                </c:pt>
                <c:pt idx="328">
                  <c:v>29.51999999999996</c:v>
                </c:pt>
                <c:pt idx="329">
                  <c:v>29.60999999999996</c:v>
                </c:pt>
                <c:pt idx="330">
                  <c:v>29.69999999999996</c:v>
                </c:pt>
                <c:pt idx="331">
                  <c:v>29.78999999999996</c:v>
                </c:pt>
                <c:pt idx="332">
                  <c:v>29.87999999999996</c:v>
                </c:pt>
                <c:pt idx="333">
                  <c:v>29.96999999999996</c:v>
                </c:pt>
                <c:pt idx="334">
                  <c:v>30.05999999999996</c:v>
                </c:pt>
                <c:pt idx="335">
                  <c:v>30.149999999999959</c:v>
                </c:pt>
                <c:pt idx="336">
                  <c:v>30.239999999999959</c:v>
                </c:pt>
                <c:pt idx="337">
                  <c:v>30.329999999999959</c:v>
                </c:pt>
                <c:pt idx="338">
                  <c:v>30.419999999999959</c:v>
                </c:pt>
                <c:pt idx="339">
                  <c:v>30.509999999999959</c:v>
                </c:pt>
                <c:pt idx="340">
                  <c:v>30.599999999999959</c:v>
                </c:pt>
                <c:pt idx="341">
                  <c:v>30.689999999999959</c:v>
                </c:pt>
                <c:pt idx="342">
                  <c:v>30.779999999999959</c:v>
                </c:pt>
                <c:pt idx="343">
                  <c:v>30.869999999999958</c:v>
                </c:pt>
                <c:pt idx="344">
                  <c:v>30.959999999999958</c:v>
                </c:pt>
                <c:pt idx="345">
                  <c:v>31.049999999999958</c:v>
                </c:pt>
                <c:pt idx="346">
                  <c:v>31.139999999999958</c:v>
                </c:pt>
                <c:pt idx="347">
                  <c:v>31.229999999999958</c:v>
                </c:pt>
                <c:pt idx="348">
                  <c:v>31.319999999999958</c:v>
                </c:pt>
                <c:pt idx="349">
                  <c:v>31.409999999999958</c:v>
                </c:pt>
                <c:pt idx="350">
                  <c:v>31.499999999999957</c:v>
                </c:pt>
              </c:numCache>
            </c:numRef>
          </c:xVal>
          <c:yVal>
            <c:numRef>
              <c:f>'pêndulo - dados'!$E$11:$E$361</c:f>
              <c:numCache>
                <c:formatCode>0.00</c:formatCode>
                <c:ptCount val="351"/>
                <c:pt idx="0">
                  <c:v>10</c:v>
                </c:pt>
                <c:pt idx="1">
                  <c:v>9.804467257892318</c:v>
                </c:pt>
                <c:pt idx="2">
                  <c:v>9.2254465679458502</c:v>
                </c:pt>
                <c:pt idx="3">
                  <c:v>8.2854005433748998</c:v>
                </c:pt>
                <c:pt idx="4">
                  <c:v>7.0208683730420685</c:v>
                </c:pt>
                <c:pt idx="5">
                  <c:v>5.4811262686010016</c:v>
                </c:pt>
                <c:pt idx="6">
                  <c:v>3.7263381568824991</c:v>
                </c:pt>
                <c:pt idx="7">
                  <c:v>1.8252415291163073</c:v>
                </c:pt>
                <c:pt idx="8">
                  <c:v>-0.14755530472285841</c:v>
                </c:pt>
                <c:pt idx="9">
                  <c:v>-2.114554894477406</c:v>
                </c:pt>
                <c:pt idx="10">
                  <c:v>-3.9984936946017315</c:v>
                </c:pt>
                <c:pt idx="11">
                  <c:v>-5.7254535602900978</c:v>
                </c:pt>
                <c:pt idx="12">
                  <c:v>-7.2278100636608782</c:v>
                </c:pt>
                <c:pt idx="13">
                  <c:v>-8.4468835686844503</c:v>
                </c:pt>
                <c:pt idx="14">
                  <c:v>-9.3351882173219174</c:v>
                </c:pt>
                <c:pt idx="15">
                  <c:v>-9.858207542871936</c:v>
                </c:pt>
                <c:pt idx="16">
                  <c:v>-9.9956558972455571</c:v>
                </c:pt>
                <c:pt idx="17">
                  <c:v>-9.742207070694473</c:v>
                </c:pt>
                <c:pt idx="18">
                  <c:v>-9.1076839448411366</c:v>
                </c:pt>
                <c:pt idx="19">
                  <c:v>-8.116708181119364</c:v>
                </c:pt>
                <c:pt idx="20">
                  <c:v>-6.8078119882292132</c:v>
                </c:pt>
                <c:pt idx="21">
                  <c:v>-5.2320208967183381</c:v>
                </c:pt>
                <c:pt idx="22">
                  <c:v>-3.4509317368852472</c:v>
                </c:pt>
                <c:pt idx="23">
                  <c:v>-1.5343350077459479</c:v>
                </c:pt>
                <c:pt idx="24">
                  <c:v>0.4425371006470355</c:v>
                </c:pt>
                <c:pt idx="25">
                  <c:v>2.4020226781142653</c:v>
                </c:pt>
                <c:pt idx="26">
                  <c:v>4.2671612701455501</c:v>
                </c:pt>
                <c:pt idx="27">
                  <c:v>5.9647904367781956</c:v>
                </c:pt>
                <c:pt idx="28">
                  <c:v>7.428457715733658</c:v>
                </c:pt>
                <c:pt idx="29">
                  <c:v>8.6010176967343792</c:v>
                </c:pt>
                <c:pt idx="30">
                  <c:v>9.4368142704729721</c:v>
                </c:pt>
                <c:pt idx="31">
                  <c:v>9.9033816597105595</c:v>
                </c:pt>
                <c:pt idx="32">
                  <c:v>9.9826273271068473</c:v>
                </c:pt>
                <c:pt idx="33">
                  <c:v>9.6714805909520365</c:v>
                </c:pt>
                <c:pt idx="34">
                  <c:v>8.9820019172334504</c:v>
                </c:pt>
                <c:pt idx="35">
                  <c:v>7.9409523303983409</c:v>
                </c:pt>
                <c:pt idx="36">
                  <c:v>6.5888256312440205</c:v>
                </c:pt>
                <c:pt idx="37">
                  <c:v>4.978354016244384</c:v>
                </c:pt>
                <c:pt idx="38">
                  <c:v>3.1725144166516079</c:v>
                </c:pt>
                <c:pt idx="39">
                  <c:v>1.2420891846326561</c:v>
                </c:pt>
                <c:pt idx="40">
                  <c:v>-0.73713257167093638</c:v>
                </c:pt>
                <c:pt idx="41">
                  <c:v>-2.6873941084199671</c:v>
                </c:pt>
                <c:pt idx="42">
                  <c:v>-4.5321069146606332</c:v>
                </c:pt>
                <c:pt idx="43">
                  <c:v>-6.1989289828077823</c:v>
                </c:pt>
                <c:pt idx="44">
                  <c:v>-7.622637513360373</c:v>
                </c:pt>
                <c:pt idx="45">
                  <c:v>-8.7476697696798524</c:v>
                </c:pt>
                <c:pt idx="46">
                  <c:v>-9.5302371274027813</c:v>
                </c:pt>
                <c:pt idx="47">
                  <c:v>-9.9399507227330464</c:v>
                </c:pt>
                <c:pt idx="48">
                  <c:v>-9.9609255010229329</c:v>
                </c:pt>
                <c:pt idx="49">
                  <c:v>-9.592348729730622</c:v>
                </c:pt>
                <c:pt idx="50">
                  <c:v>-8.8485089195030469</c:v>
                </c:pt>
                <c:pt idx="51">
                  <c:v>-7.7582850079563661</c:v>
                </c:pt>
                <c:pt idx="52">
                  <c:v>-6.3640992458599266</c:v>
                </c:pt>
                <c:pt idx="53">
                  <c:v>-4.7203462479069112</c:v>
                </c:pt>
                <c:pt idx="54">
                  <c:v>-2.891328868359448</c:v>
                </c:pt>
                <c:pt idx="55">
                  <c:v>-0.9487591154586501</c:v>
                </c:pt>
                <c:pt idx="56">
                  <c:v>1.0310845532797375</c:v>
                </c:pt>
                <c:pt idx="57">
                  <c:v>2.9704202916303184</c:v>
                </c:pt>
                <c:pt idx="58">
                  <c:v>4.7930999759267952</c:v>
                </c:pt>
                <c:pt idx="59">
                  <c:v>6.4276658815650984</c:v>
                </c:pt>
                <c:pt idx="60">
                  <c:v>7.8101813146492383</c:v>
                </c:pt>
                <c:pt idx="61">
                  <c:v>8.8867131408018363</c:v>
                </c:pt>
                <c:pt idx="62">
                  <c:v>9.6153762805670802</c:v>
                </c:pt>
                <c:pt idx="63">
                  <c:v>9.9678832571438178</c:v>
                </c:pt>
                <c:pt idx="64">
                  <c:v>9.9305690949428858</c:v>
                </c:pt>
                <c:pt idx="65">
                  <c:v>9.5048796512704836</c:v>
                </c:pt>
                <c:pt idx="66">
                  <c:v>8.7073201638243614</c:v>
                </c:pt>
                <c:pt idx="67">
                  <c:v>7.5688642733480389</c:v>
                </c:pt>
                <c:pt idx="68">
                  <c:v>6.1338278366463399</c:v>
                </c:pt>
                <c:pt idx="69">
                  <c:v>4.4582220699310389</c:v>
                </c:pt>
                <c:pt idx="70">
                  <c:v>2.6076202394164079</c:v>
                </c:pt>
                <c:pt idx="71">
                  <c:v>0.65460082885498316</c:v>
                </c:pt>
                <c:pt idx="72">
                  <c:v>-1.3241364586352851</c:v>
                </c:pt>
                <c:pt idx="73">
                  <c:v>-3.2508544334980076</c:v>
                </c:pt>
                <c:pt idx="74">
                  <c:v>-5.0499133204405391</c:v>
                </c:pt>
                <c:pt idx="75">
                  <c:v>-6.6508025887746172</c:v>
                </c:pt>
                <c:pt idx="76">
                  <c:v>-7.9909267919648821</c:v>
                </c:pt>
                <c:pt idx="77">
                  <c:v>-9.0180277774806594</c:v>
                </c:pt>
                <c:pt idx="78">
                  <c:v>-9.6921583789941472</c:v>
                </c:pt>
                <c:pt idx="79">
                  <c:v>-9.9871552237920529</c:v>
                </c:pt>
                <c:pt idx="80">
                  <c:v>-9.8915842346521714</c:v>
                </c:pt>
                <c:pt idx="81">
                  <c:v>-9.4091487189157341</c:v>
                </c:pt>
                <c:pt idx="82">
                  <c:v>-8.558557547041767</c:v>
                </c:pt>
                <c:pt idx="83">
                  <c:v>-7.3728540979890695</c:v>
                </c:pt>
                <c:pt idx="84">
                  <c:v>-5.8982113030814869</c:v>
                </c:pt>
                <c:pt idx="85">
                  <c:v>-4.1922096224165371</c:v>
                </c:pt>
                <c:pt idx="86">
                  <c:v>-2.3216359348718045</c:v>
                </c:pt>
                <c:pt idx="87">
                  <c:v>-0.35987109685360463</c:v>
                </c:pt>
                <c:pt idx="88">
                  <c:v>1.6160325087451963</c:v>
                </c:pt>
                <c:pt idx="89">
                  <c:v>3.5284520586727988</c:v>
                </c:pt>
                <c:pt idx="90">
                  <c:v>5.3023235318061381</c:v>
                </c:pt>
                <c:pt idx="91">
                  <c:v>6.8681455020646851</c:v>
                </c:pt>
                <c:pt idx="92">
                  <c:v>8.1647175667935059</c:v>
                </c:pt>
                <c:pt idx="93">
                  <c:v>9.1415003584526371</c:v>
                </c:pt>
                <c:pt idx="94">
                  <c:v>9.7605172865641965</c:v>
                </c:pt>
                <c:pt idx="95">
                  <c:v>9.9977500380688902</c:v>
                </c:pt>
                <c:pt idx="96">
                  <c:v>9.8440044752303262</c:v>
                </c:pt>
                <c:pt idx="97">
                  <c:v>9.3052384351965838</c:v>
                </c:pt>
                <c:pt idx="98">
                  <c:v>8.4023495518071769</c:v>
                </c:pt>
                <c:pt idx="99">
                  <c:v>7.1704242287749542</c:v>
                </c:pt>
                <c:pt idx="100">
                  <c:v>5.6574542688485563</c:v>
                </c:pt>
                <c:pt idx="101">
                  <c:v>3.9225405078932307</c:v>
                </c:pt>
                <c:pt idx="102">
                  <c:v>2.0336253973701353</c:v>
                </c:pt>
                <c:pt idx="103">
                  <c:v>6.4827204512001441E-2</c:v>
                </c:pt>
                <c:pt idx="104">
                  <c:v>-1.9065179617332524</c:v>
                </c:pt>
                <c:pt idx="105">
                  <c:v>-3.8029712275601248</c:v>
                </c:pt>
                <c:pt idx="106">
                  <c:v>-5.5501111052555787</c:v>
                </c:pt>
                <c:pt idx="107">
                  <c:v>-7.0795061254834213</c:v>
                </c:pt>
                <c:pt idx="108">
                  <c:v>-8.3314033391574203</c:v>
                </c:pt>
                <c:pt idx="109">
                  <c:v>-9.257024365320925</c:v>
                </c:pt>
                <c:pt idx="110">
                  <c:v>-9.8203941344398231</c:v>
                </c:pt>
                <c:pt idx="111">
                  <c:v>-9.9996585829357478</c:v>
                </c:pt>
                <c:pt idx="112">
                  <c:v>-9.7878707746409646</c:v>
                </c:pt>
                <c:pt idx="113">
                  <c:v>-9.1932383760729692</c:v>
                </c:pt>
                <c:pt idx="114">
                  <c:v>-8.2388311420096407</c:v>
                </c:pt>
                <c:pt idx="115">
                  <c:v>-6.961750046336884</c:v>
                </c:pt>
                <c:pt idx="116">
                  <c:v>-5.4117659064384229</c:v>
                </c:pt>
                <c:pt idx="117">
                  <c:v>-3.6494495882355285</c:v>
                </c:pt>
                <c:pt idx="118">
                  <c:v>-1.7438398848755174</c:v>
                </c:pt>
                <c:pt idx="119">
                  <c:v>0.23027328103394967</c:v>
                </c:pt>
                <c:pt idx="120">
                  <c:v>2.1953393409583031</c:v>
                </c:pt>
                <c:pt idx="121">
                  <c:v>4.074172750436575</c:v>
                </c:pt>
                <c:pt idx="122">
                  <c:v>5.7930606381270318</c:v>
                </c:pt>
                <c:pt idx="123">
                  <c:v>7.2847012290525841</c:v>
                </c:pt>
                <c:pt idx="124">
                  <c:v>8.4908400115182179</c:v>
                </c:pt>
                <c:pt idx="125">
                  <c:v>9.3645001682960292</c:v>
                </c:pt>
                <c:pt idx="126">
                  <c:v>9.8717373676414439</c:v>
                </c:pt>
                <c:pt idx="127">
                  <c:v>9.9928792160832991</c:v>
                </c:pt>
                <c:pt idx="128">
                  <c:v>9.7232314614554891</c:v>
                </c:pt>
                <c:pt idx="129">
                  <c:v>9.0732451193500889</c:v>
                </c:pt>
                <c:pt idx="130">
                  <c:v>8.0681436525317327</c:v>
                </c:pt>
                <c:pt idx="131">
                  <c:v>6.7470124180117912</c:v>
                </c:pt>
                <c:pt idx="132">
                  <c:v>5.1613597571908469</c:v>
                </c:pt>
                <c:pt idx="133">
                  <c:v>3.3731747781252364</c:v>
                </c:pt>
                <c:pt idx="134">
                  <c:v>1.4525322464019517</c:v>
                </c:pt>
                <c:pt idx="135">
                  <c:v>-0.5251727418317893</c:v>
                </c:pt>
                <c:pt idx="136">
                  <c:v>-2.4822446617319356</c:v>
                </c:pt>
                <c:pt idx="137">
                  <c:v>-4.3418203986074273</c:v>
                </c:pt>
                <c:pt idx="138">
                  <c:v>-6.0309610161400915</c:v>
                </c:pt>
                <c:pt idx="139">
                  <c:v>-7.4835530032553734</c:v>
                </c:pt>
                <c:pt idx="140">
                  <c:v>-8.6428898071142441</c:v>
                </c:pt>
                <c:pt idx="141">
                  <c:v>-9.4638351061451864</c:v>
                </c:pt>
                <c:pt idx="142">
                  <c:v>-9.9145027857631547</c:v>
                </c:pt>
                <c:pt idx="143">
                  <c:v>-9.9774177712208321</c:v>
                </c:pt>
                <c:pt idx="144">
                  <c:v>-9.6501421967126664</c:v>
                </c:pt>
                <c:pt idx="145">
                  <c:v>-8.9453621672788852</c:v>
                </c:pt>
                <c:pt idx="146">
                  <c:v>-7.8904346733728241</c:v>
                </c:pt>
                <c:pt idx="147">
                  <c:v>-6.5263975456109797</c:v>
                </c:pt>
                <c:pt idx="148">
                  <c:v>-4.9064535469147765</c:v>
                </c:pt>
                <c:pt idx="149">
                  <c:v>-3.0939568352596596</c:v>
                </c:pt>
                <c:pt idx="150">
                  <c:v>-1.1599566959893337</c:v>
                </c:pt>
                <c:pt idx="151">
                  <c:v>0.81961374043098445</c:v>
                </c:pt>
                <c:pt idx="152">
                  <c:v>2.7669836563887222</c:v>
                </c:pt>
                <c:pt idx="153">
                  <c:v>4.6056811123984538</c:v>
                </c:pt>
                <c:pt idx="154">
                  <c:v>6.263605595314627</c:v>
                </c:pt>
                <c:pt idx="155">
                  <c:v>7.6758892083623769</c:v>
                </c:pt>
                <c:pt idx="156">
                  <c:v>8.7874213826842418</c:v>
                </c:pt>
                <c:pt idx="157">
                  <c:v>9.5549435603333102</c:v>
                </c:pt>
                <c:pt idx="158">
                  <c:v>9.9486535778255956</c:v>
                </c:pt>
                <c:pt idx="159">
                  <c:v>9.9532875534959473</c:v>
                </c:pt>
                <c:pt idx="160">
                  <c:v>9.5686659299169747</c:v>
                </c:pt>
                <c:pt idx="161">
                  <c:v>8.8096998633574088</c:v>
                </c:pt>
                <c:pt idx="162">
                  <c:v>7.7058579281847663</c:v>
                </c:pt>
                <c:pt idx="163">
                  <c:v>6.300096808079596</c:v>
                </c:pt>
                <c:pt idx="164">
                  <c:v>4.6472689972370622</c:v>
                </c:pt>
                <c:pt idx="165">
                  <c:v>2.812039147509569</c:v>
                </c:pt>
                <c:pt idx="166">
                  <c:v>0.86636858516958348</c:v>
                </c:pt>
                <c:pt idx="167">
                  <c:v>-1.113339251000057</c:v>
                </c:pt>
                <c:pt idx="168">
                  <c:v>-3.0493079974671309</c:v>
                </c:pt>
                <c:pt idx="169">
                  <c:v>-4.8655252057815943</c:v>
                </c:pt>
                <c:pt idx="170">
                  <c:v>-6.4907923793888385</c:v>
                </c:pt>
                <c:pt idx="171">
                  <c:v>-7.8615433185078079</c:v>
                </c:pt>
                <c:pt idx="172">
                  <c:v>-8.9243099355347546</c:v>
                </c:pt>
                <c:pt idx="173">
                  <c:v>-9.6377470233412623</c:v>
                </c:pt>
                <c:pt idx="174">
                  <c:v>-9.9741603512634018</c:v>
                </c:pt>
                <c:pt idx="175">
                  <c:v>-9.9205093290447603</c:v>
                </c:pt>
                <c:pt idx="176">
                  <c:v>-9.4788728491797887</c:v>
                </c:pt>
                <c:pt idx="177">
                  <c:v>-8.6663753033522397</c:v>
                </c:pt>
                <c:pt idx="178">
                  <c:v>-7.5145731472715642</c:v>
                </c:pt>
                <c:pt idx="179">
                  <c:v>-6.068306599147359</c:v>
                </c:pt>
                <c:pt idx="180">
                  <c:v>-4.3840316328375692</c:v>
                </c:pt>
                <c:pt idx="181">
                  <c:v>-2.5276675172388376</c:v>
                </c:pt>
                <c:pt idx="182">
                  <c:v>-0.57202417417116735</c:v>
                </c:pt>
                <c:pt idx="183">
                  <c:v>1.4060928899847303</c:v>
                </c:pt>
                <c:pt idx="184">
                  <c:v>3.3289715187638951</c:v>
                </c:pt>
                <c:pt idx="185">
                  <c:v>5.1211265674418778</c:v>
                </c:pt>
                <c:pt idx="186">
                  <c:v>6.71232419260076</c:v>
                </c:pt>
                <c:pt idx="187">
                  <c:v>8.0403546604358453</c:v>
                </c:pt>
                <c:pt idx="188">
                  <c:v>9.0534373049142083</c:v>
                </c:pt>
                <c:pt idx="189">
                  <c:v>9.712174161149834</c:v>
                </c:pt>
                <c:pt idx="190">
                  <c:v>9.9910011550455184</c:v>
                </c:pt>
                <c:pt idx="191">
                  <c:v>9.8791113086730142</c:v>
                </c:pt>
                <c:pt idx="192">
                  <c:v>9.380840325508764</c:v>
                </c:pt>
                <c:pt idx="193">
                  <c:v>8.5155122405628969</c:v>
                </c:pt>
                <c:pt idx="194">
                  <c:v>7.316745935110939</c:v>
                </c:pt>
                <c:pt idx="195">
                  <c:v>5.8312281600792097</c:v>
                </c:pt>
                <c:pt idx="196">
                  <c:v>4.1169705847373219</c:v>
                </c:pt>
                <c:pt idx="197">
                  <c:v>2.2410899430044178</c:v>
                </c:pt>
                <c:pt idx="198">
                  <c:v>0.27718040211357459</c:v>
                </c:pt>
                <c:pt idx="199">
                  <c:v>-1.6976191460506969</c:v>
                </c:pt>
                <c:pt idx="200">
                  <c:v>-3.6057304340299865</c:v>
                </c:pt>
                <c:pt idx="201">
                  <c:v>-5.3722628581009175</c:v>
                </c:pt>
                <c:pt idx="202">
                  <c:v>-6.928008847706133</c:v>
                </c:pt>
                <c:pt idx="203">
                  <c:v>-8.2121685468442891</c:v>
                </c:pt>
                <c:pt idx="204">
                  <c:v>-9.1746920676614945</c:v>
                </c:pt>
                <c:pt idx="205">
                  <c:v>-9.7781608698801978</c:v>
                </c:pt>
                <c:pt idx="206">
                  <c:v>-9.9991614969272486</c:v>
                </c:pt>
                <c:pt idx="207">
                  <c:v>-9.8291291256688158</c:v>
                </c:pt>
                <c:pt idx="208">
                  <c:v>-9.2746528512525064</c:v>
                </c:pt>
                <c:pt idx="209">
                  <c:v>-8.3572409853562277</c:v>
                </c:pt>
                <c:pt idx="210">
                  <c:v>-7.1125476324625643</c:v>
                </c:pt>
                <c:pt idx="211">
                  <c:v>-5.589067407643264</c:v>
                </c:pt>
                <c:pt idx="212">
                  <c:v>-3.8463183898150941</c:v>
                </c:pt>
                <c:pt idx="213">
                  <c:v>-1.9525563988621748</c:v>
                </c:pt>
                <c:pt idx="214">
                  <c:v>1.7905343553430823E-2</c:v>
                </c:pt>
                <c:pt idx="215">
                  <c:v>1.987663609055613</c:v>
                </c:pt>
                <c:pt idx="216">
                  <c:v>3.8793435530810654</c:v>
                </c:pt>
                <c:pt idx="217">
                  <c:v>5.6187157039192082</c:v>
                </c:pt>
                <c:pt idx="218">
                  <c:v>7.1376593091124212</c:v>
                </c:pt>
                <c:pt idx="219">
                  <c:v>8.3768364042577073</c:v>
                </c:pt>
                <c:pt idx="220">
                  <c:v>9.2879696280988515</c:v>
                </c:pt>
                <c:pt idx="221">
                  <c:v>9.8356503265803532</c:v>
                </c:pt>
                <c:pt idx="222">
                  <c:v>9.9986343548294698</c:v>
                </c:pt>
                <c:pt idx="223">
                  <c:v>9.7706058077434932</c:v>
                </c:pt>
                <c:pt idx="224">
                  <c:v>9.1604019727040473</c:v>
                </c:pt>
                <c:pt idx="225">
                  <c:v>8.1916982989958704</c:v>
                </c:pt>
                <c:pt idx="226">
                  <c:v>6.9021551731271851</c:v>
                </c:pt>
                <c:pt idx="227">
                  <c:v>5.3420347574132103</c:v>
                </c:pt>
                <c:pt idx="228">
                  <c:v>3.5723107867259296</c:v>
                </c:pt>
                <c:pt idx="229">
                  <c:v>1.6623186114983128</c:v>
                </c:pt>
                <c:pt idx="230">
                  <c:v>-0.31297545812236294</c:v>
                </c:pt>
                <c:pt idx="231">
                  <c:v>-2.2759731978126232</c:v>
                </c:pt>
                <c:pt idx="232">
                  <c:v>-4.1495724951186546</c:v>
                </c:pt>
                <c:pt idx="233">
                  <c:v>-5.860270885826818</c:v>
                </c:pt>
                <c:pt idx="234">
                  <c:v>-7.3410938510381145</c:v>
                </c:pt>
                <c:pt idx="235">
                  <c:v>-8.5342158953917249</c:v>
                </c:pt>
                <c:pt idx="236">
                  <c:v>-9.3931723021673683</c:v>
                </c:pt>
                <c:pt idx="237">
                  <c:v>-9.8845930341747152</c:v>
                </c:pt>
                <c:pt idx="238">
                  <c:v>-9.9894201823677697</c:v>
                </c:pt>
                <c:pt idx="239">
                  <c:v>-9.7035917431251235</c:v>
                </c:pt>
                <c:pt idx="240">
                  <c:v>-9.0381862168959888</c:v>
                </c:pt>
                <c:pt idx="241">
                  <c:v>-8.0190272818222539</c:v>
                </c:pt>
                <c:pt idx="242">
                  <c:v>-6.6857509354507112</c:v>
                </c:pt>
                <c:pt idx="243">
                  <c:v>-5.0903449425484251</c:v>
                </c:pt>
                <c:pt idx="244">
                  <c:v>-3.2951865084131176</c:v>
                </c:pt>
                <c:pt idx="245">
                  <c:v>-1.3706298354107866</c:v>
                </c:pt>
                <c:pt idx="246">
                  <c:v>0.60777235098301008</c:v>
                </c:pt>
                <c:pt idx="247">
                  <c:v>2.5622963864456776</c:v>
                </c:pt>
                <c:pt idx="248">
                  <c:v>4.4161818991252026</c:v>
                </c:pt>
                <c:pt idx="249">
                  <c:v>6.0967185247333715</c:v>
                </c:pt>
                <c:pt idx="250">
                  <c:v>7.5381362107485801</c:v>
                </c:pt>
                <c:pt idx="251">
                  <c:v>8.6841710361616506</c:v>
                </c:pt>
                <c:pt idx="252">
                  <c:v>9.4902093960556879</c:v>
                </c:pt>
                <c:pt idx="253">
                  <c:v>9.9249468609212865</c:v>
                </c:pt>
                <c:pt idx="254">
                  <c:v>9.9715269089743046</c:v>
                </c:pt>
                <c:pt idx="255">
                  <c:v>9.6281446413627911</c:v>
                </c:pt>
                <c:pt idx="256">
                  <c:v>8.9081110132908385</c:v>
                </c:pt>
                <c:pt idx="257">
                  <c:v>7.8393772566723756</c:v>
                </c:pt>
                <c:pt idx="258">
                  <c:v>6.4635225896928841</c:v>
                </c:pt>
                <c:pt idx="259">
                  <c:v>4.8342168294437133</c:v>
                </c:pt>
                <c:pt idx="260">
                  <c:v>3.0151870729115546</c:v>
                </c:pt>
                <c:pt idx="261">
                  <c:v>1.0777446281680934</c:v>
                </c:pt>
                <c:pt idx="262">
                  <c:v>-0.90203867488759504</c:v>
                </c:pt>
                <c:pt idx="263">
                  <c:v>-2.8463834266057808</c:v>
                </c:pt>
                <c:pt idx="264">
                  <c:v>-4.6789396282239641</c:v>
                </c:pt>
                <c:pt idx="265">
                  <c:v>-6.3278532590984842</c:v>
                </c:pt>
                <c:pt idx="266">
                  <c:v>-7.7286157328943874</c:v>
                </c:pt>
                <c:pt idx="267">
                  <c:v>-8.8265723028498027</c:v>
                </c:pt>
                <c:pt idx="268">
                  <c:v>-9.578997274264923</c:v>
                </c:pt>
                <c:pt idx="269">
                  <c:v>-9.956677068694626</c:v>
                </c:pt>
                <c:pt idx="270">
                  <c:v>-9.9449699282684243</c:v>
                </c:pt>
                <c:pt idx="271">
                  <c:v>-9.5443294818222189</c:v>
                </c:pt>
                <c:pt idx="272">
                  <c:v>-8.7702886026883071</c:v>
                </c:pt>
                <c:pt idx="273">
                  <c:v>-7.6529036392518188</c:v>
                </c:pt>
                <c:pt idx="274">
                  <c:v>-6.2356629324485757</c:v>
                </c:pt>
                <c:pt idx="275">
                  <c:v>-4.5738732210362922</c:v>
                </c:pt>
                <c:pt idx="276">
                  <c:v>-2.7325565630005211</c:v>
                </c:pt>
                <c:pt idx="277">
                  <c:v>-0.78391861630581638</c:v>
                </c:pt>
                <c:pt idx="278">
                  <c:v>1.1955175622485605</c:v>
                </c:pt>
                <c:pt idx="279">
                  <c:v>3.1279865739274353</c:v>
                </c:pt>
                <c:pt idx="280">
                  <c:v>4.9376169750694761</c:v>
                </c:pt>
                <c:pt idx="281">
                  <c:v>6.5534744198652692</c:v>
                </c:pt>
                <c:pt idx="282">
                  <c:v>7.9123675069274091</c:v>
                </c:pt>
                <c:pt idx="283">
                  <c:v>8.9612967271652906</c:v>
                </c:pt>
                <c:pt idx="284">
                  <c:v>9.6594594091003216</c:v>
                </c:pt>
                <c:pt idx="285">
                  <c:v>9.979756314510162</c:v>
                </c:pt>
                <c:pt idx="286">
                  <c:v>9.9097720493039034</c:v>
                </c:pt>
                <c:pt idx="287">
                  <c:v>9.4522184120576735</c:v>
                </c:pt>
                <c:pt idx="288">
                  <c:v>8.624837879919653</c:v>
                </c:pt>
                <c:pt idx="289">
                  <c:v>7.4597677226404562</c:v>
                </c:pt>
                <c:pt idx="290">
                  <c:v>6.0023696114435747</c:v>
                </c:pt>
                <c:pt idx="291">
                  <c:v>4.3095405219640464</c:v>
                </c:pt>
                <c:pt idx="292">
                  <c:v>2.4475412336054068</c:v>
                </c:pt>
                <c:pt idx="293">
                  <c:v>0.48940804830469081</c:v>
                </c:pt>
                <c:pt idx="294">
                  <c:v>-1.48795312272422</c:v>
                </c:pt>
                <c:pt idx="295">
                  <c:v>-3.4068606330801181</c:v>
                </c:pt>
                <c:pt idx="296">
                  <c:v>-5.1919892533433476</c:v>
                </c:pt>
                <c:pt idx="297">
                  <c:v>-6.7733866704394758</c:v>
                </c:pt>
                <c:pt idx="298">
                  <c:v>-8.089233061071317</c:v>
                </c:pt>
                <c:pt idx="299">
                  <c:v>-9.0882286529595966</c:v>
                </c:pt>
                <c:pt idx="300">
                  <c:v>-9.7315272114136917</c:v>
                </c:pt>
                <c:pt idx="301">
                  <c:v>-9.9941655681569657</c:v>
                </c:pt>
                <c:pt idx="302">
                  <c:v>-9.8659645146523456</c:v>
                </c:pt>
                <c:pt idx="303">
                  <c:v>-9.3518918799911113</c:v>
                </c:pt>
                <c:pt idx="304">
                  <c:v>-8.4718856535739651</c:v>
                </c:pt>
                <c:pt idx="305">
                  <c:v>-7.2601380777606366</c:v>
                </c:pt>
                <c:pt idx="306">
                  <c:v>-5.7638466795639189</c:v>
                </c:pt>
                <c:pt idx="307">
                  <c:v>-4.0414504580690327</c:v>
                </c:pt>
                <c:pt idx="308">
                  <c:v>-2.1603914065029892</c:v>
                </c:pt>
                <c:pt idx="309">
                  <c:v>-0.1944718697982267</c:v>
                </c:pt>
                <c:pt idx="310">
                  <c:v>1.7790881898598483</c:v>
                </c:pt>
                <c:pt idx="311">
                  <c:v>3.6827605402971746</c:v>
                </c:pt>
                <c:pt idx="312">
                  <c:v>5.4418332464620107</c:v>
                </c:pt>
                <c:pt idx="313">
                  <c:v>6.9873973729443151</c:v>
                </c:pt>
                <c:pt idx="314">
                  <c:v>8.2590577235368308</c:v>
                </c:pt>
                <c:pt idx="315">
                  <c:v>9.207257201077514</c:v>
                </c:pt>
                <c:pt idx="316">
                  <c:v>9.7951377448206145</c:v>
                </c:pt>
                <c:pt idx="317">
                  <c:v>9.9998922654106579</c:v>
                </c:pt>
                <c:pt idx="318">
                  <c:v>9.8135858345391398</c:v>
                </c:pt>
                <c:pt idx="319">
                  <c:v>9.243438453571116</c:v>
                </c:pt>
                <c:pt idx="320">
                  <c:v>8.3115678310478334</c:v>
                </c:pt>
                <c:pt idx="321">
                  <c:v>7.0541935737919976</c:v>
                </c:pt>
                <c:pt idx="322">
                  <c:v>5.5203100276057731</c:v>
                </c:pt>
                <c:pt idx="323">
                  <c:v>3.7698486240343456</c:v>
                </c:pt>
                <c:pt idx="324">
                  <c:v>1.8713739808525132</c:v>
                </c:pt>
                <c:pt idx="325">
                  <c:v>-0.1006107887317861</c:v>
                </c:pt>
                <c:pt idx="326">
                  <c:v>-2.0686406541538211</c:v>
                </c:pt>
                <c:pt idx="327">
                  <c:v>-3.9554101050709232</c:v>
                </c:pt>
                <c:pt idx="328">
                  <c:v>-5.6868867126249505</c:v>
                </c:pt>
                <c:pt idx="329">
                  <c:v>-7.1952649541573859</c:v>
                </c:pt>
                <c:pt idx="330">
                  <c:v>-8.4216256646930212</c:v>
                </c:pt>
                <c:pt idx="331">
                  <c:v>-9.3181954952591752</c:v>
                </c:pt>
                <c:pt idx="332">
                  <c:v>-9.8501343093963971</c:v>
                </c:pt>
                <c:pt idx="333">
                  <c:v>-9.9968090659525899</c:v>
                </c:pt>
                <c:pt idx="334">
                  <c:v>-9.7525351569846919</c:v>
                </c:pt>
                <c:pt idx="335">
                  <c:v>-9.126778848193327</c:v>
                </c:pt>
                <c:pt idx="336">
                  <c:v>-8.1438197510055979</c:v>
                </c:pt>
                <c:pt idx="337">
                  <c:v>-6.8418752768823845</c:v>
                </c:pt>
                <c:pt idx="338">
                  <c:v>-5.2716957557721553</c:v>
                </c:pt>
                <c:pt idx="339">
                  <c:v>-3.4946539395529119</c:v>
                </c:pt>
                <c:pt idx="340">
                  <c:v>-1.5803773873273546</c:v>
                </c:pt>
                <c:pt idx="341">
                  <c:v>0.39599580452755723</c:v>
                </c:pt>
                <c:pt idx="342">
                  <c:v>2.356824310580766</c:v>
                </c:pt>
                <c:pt idx="343">
                  <c:v>4.2250936264681318</c:v>
                </c:pt>
                <c:pt idx="344">
                  <c:v>5.9275151567435911</c:v>
                </c:pt>
                <c:pt idx="345">
                  <c:v>7.3974440725927355</c:v>
                </c:pt>
                <c:pt idx="346">
                  <c:v>8.5774850274222487</c:v>
                </c:pt>
                <c:pt idx="347">
                  <c:v>9.421685003575913</c:v>
                </c:pt>
                <c:pt idx="348">
                  <c:v>9.8972461211975808</c:v>
                </c:pt>
                <c:pt idx="349">
                  <c:v>9.9857208914276558</c:v>
                </c:pt>
                <c:pt idx="350">
                  <c:v>9.6836733668468131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9D-4C5D-ADA4-C330F9555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65680"/>
        <c:axId val="196166096"/>
      </c:scatterChart>
      <c:valAx>
        <c:axId val="19616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6166096"/>
        <c:crosses val="autoZero"/>
        <c:crossBetween val="midCat"/>
      </c:valAx>
      <c:valAx>
        <c:axId val="196166096"/>
        <c:scaling>
          <c:orientation val="minMax"/>
          <c:max val="15"/>
          <c:min val="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6165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315514993481269E-2"/>
          <c:y val="3.3412887828162291E-2"/>
          <c:w val="0.85788787483702733"/>
          <c:h val="0.7828162291169439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'mov.ac. - dif.fin.'!$B$11</c:f>
              <c:strCache>
                <c:ptCount val="1"/>
                <c:pt idx="0">
                  <c:v>x</c:v>
                </c:pt>
              </c:strCache>
            </c:strRef>
          </c:tx>
          <c:marker>
            <c:symbol val="circle"/>
            <c:size val="4"/>
            <c:spPr>
              <a:solidFill>
                <a:srgbClr val="FFFF00"/>
              </a:solidFill>
            </c:spPr>
          </c:marker>
          <c:xVal>
            <c:numRef>
              <c:f>'mov.ac. - dif.fin.'!$A$12:$A$112</c:f>
              <c:numCache>
                <c:formatCode>0.00</c:formatCode>
                <c:ptCount val="1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</c:numCache>
            </c:numRef>
          </c:xVal>
          <c:yVal>
            <c:numRef>
              <c:f>'mov.ac. - dif.fin.'!$B$12:$B$112</c:f>
              <c:numCache>
                <c:formatCode>0.00</c:formatCode>
                <c:ptCount val="101"/>
                <c:pt idx="0">
                  <c:v>0</c:v>
                </c:pt>
                <c:pt idx="1">
                  <c:v>3.048780487804878E-2</c:v>
                </c:pt>
                <c:pt idx="2">
                  <c:v>0.12046400951814396</c:v>
                </c:pt>
                <c:pt idx="3">
                  <c:v>0.26702674076116129</c:v>
                </c:pt>
                <c:pt idx="4">
                  <c:v>0.46741568023622659</c:v>
                </c:pt>
                <c:pt idx="5">
                  <c:v>0.71900515924909358</c:v>
                </c:pt>
                <c:pt idx="6">
                  <c:v>1.0192975905052353</c:v>
                </c:pt>
                <c:pt idx="7">
                  <c:v>1.3659172202366872</c:v>
                </c:pt>
                <c:pt idx="8">
                  <c:v>1.7566041851031904</c:v>
                </c:pt>
                <c:pt idx="9">
                  <c:v>2.1873033711957177</c:v>
                </c:pt>
                <c:pt idx="10">
                  <c:v>2.6503464994300732</c:v>
                </c:pt>
                <c:pt idx="11">
                  <c:v>3.1365338653115331</c:v>
                </c:pt>
                <c:pt idx="12">
                  <c:v>3.6371145304182875</c:v>
                </c:pt>
                <c:pt idx="13">
                  <c:v>4.1437644313734934</c:v>
                </c:pt>
                <c:pt idx="14">
                  <c:v>4.6485655566723469</c:v>
                </c:pt>
                <c:pt idx="15">
                  <c:v>5.1439861392736956</c:v>
                </c:pt>
                <c:pt idx="16">
                  <c:v>5.6228618154066865</c:v>
                </c:pt>
                <c:pt idx="17">
                  <c:v>6.0802831902648968</c:v>
                </c:pt>
                <c:pt idx="18">
                  <c:v>6.5153913273251458</c:v>
                </c:pt>
                <c:pt idx="19">
                  <c:v>6.9292746772117244</c:v>
                </c:pt>
                <c:pt idx="20">
                  <c:v>7.3229685953965182</c:v>
                </c:pt>
                <c:pt idx="21">
                  <c:v>7.6974579322064445</c:v>
                </c:pt>
                <c:pt idx="22">
                  <c:v>8.0536794964890568</c:v>
                </c:pt>
                <c:pt idx="23">
                  <c:v>8.3925243990993472</c:v>
                </c:pt>
                <c:pt idx="24">
                  <c:v>8.7148402820701101</c:v>
                </c:pt>
                <c:pt idx="25">
                  <c:v>9.0214334390422994</c:v>
                </c:pt>
                <c:pt idx="26">
                  <c:v>9.3130708322597489</c:v>
                </c:pt>
                <c:pt idx="27">
                  <c:v>9.5904820111739078</c:v>
                </c:pt>
                <c:pt idx="28">
                  <c:v>9.8543609374581074</c:v>
                </c:pt>
                <c:pt idx="29">
                  <c:v>10.105367720996735</c:v>
                </c:pt>
                <c:pt idx="30">
                  <c:v>10.344130271192016</c:v>
                </c:pt>
                <c:pt idx="31">
                  <c:v>10.571245867719234</c:v>
                </c:pt>
                <c:pt idx="32">
                  <c:v>10.787282654659759</c:v>
                </c:pt>
                <c:pt idx="33">
                  <c:v>10.992781061749527</c:v>
                </c:pt>
                <c:pt idx="34">
                  <c:v>11.188255156298331</c:v>
                </c:pt>
                <c:pt idx="35">
                  <c:v>11.374193929161827</c:v>
                </c:pt>
                <c:pt idx="36">
                  <c:v>11.551062517983201</c:v>
                </c:pt>
                <c:pt idx="37">
                  <c:v>11.719303370764509</c:v>
                </c:pt>
                <c:pt idx="38">
                  <c:v>11.879337352678435</c:v>
                </c:pt>
                <c:pt idx="39">
                  <c:v>12.031564798889244</c:v>
                </c:pt>
                <c:pt idx="40">
                  <c:v>12.176366516016598</c:v>
                </c:pt>
                <c:pt idx="41">
                  <c:v>12.314104734747495</c:v>
                </c:pt>
                <c:pt idx="42">
                  <c:v>12.445124015979324</c:v>
                </c:pt>
                <c:pt idx="43">
                  <c:v>12.56975211276082</c:v>
                </c:pt>
                <c:pt idx="44">
                  <c:v>12.688300790187121</c:v>
                </c:pt>
                <c:pt idx="45">
                  <c:v>12.801066605299944</c:v>
                </c:pt>
                <c:pt idx="46">
                  <c:v>12.908331648943848</c:v>
                </c:pt>
                <c:pt idx="47">
                  <c:v>13.010364251434392</c:v>
                </c:pt>
                <c:pt idx="48">
                  <c:v>13.107419653803447</c:v>
                </c:pt>
                <c:pt idx="49">
                  <c:v>13.199740646300841</c:v>
                </c:pt>
                <c:pt idx="50">
                  <c:v>13.287558175749581</c:v>
                </c:pt>
                <c:pt idx="51">
                  <c:v>13.371091923273992</c:v>
                </c:pt>
                <c:pt idx="52">
                  <c:v>13.450550853845993</c:v>
                </c:pt>
                <c:pt idx="53">
                  <c:v>13.526133739024237</c:v>
                </c:pt>
                <c:pt idx="54">
                  <c:v>13.598029654193786</c:v>
                </c:pt>
                <c:pt idx="55">
                  <c:v>13.666418451550186</c:v>
                </c:pt>
                <c:pt idx="56">
                  <c:v>13.731471210011152</c:v>
                </c:pt>
                <c:pt idx="57">
                  <c:v>13.793350663181339</c:v>
                </c:pt>
                <c:pt idx="58">
                  <c:v>13.852211606440786</c:v>
                </c:pt>
                <c:pt idx="59">
                  <c:v>13.908201284175382</c:v>
                </c:pt>
                <c:pt idx="60">
                  <c:v>13.961459758118046</c:v>
                </c:pt>
                <c:pt idx="61">
                  <c:v>14.012120257722044</c:v>
                </c:pt>
                <c:pt idx="62">
                  <c:v>14.06030951344292</c:v>
                </c:pt>
                <c:pt idx="63">
                  <c:v>14.106148073762778</c:v>
                </c:pt>
                <c:pt idx="64">
                  <c:v>14.14975060674996</c:v>
                </c:pt>
                <c:pt idx="65">
                  <c:v>14.191226186908498</c:v>
                </c:pt>
                <c:pt idx="66">
                  <c:v>14.230678568034913</c:v>
                </c:pt>
                <c:pt idx="67">
                  <c:v>14.268206442764917</c:v>
                </c:pt>
                <c:pt idx="68">
                  <c:v>14.303903689459311</c:v>
                </c:pt>
                <c:pt idx="69">
                  <c:v>14.337859607046662</c:v>
                </c:pt>
                <c:pt idx="70">
                  <c:v>14.370159138410239</c:v>
                </c:pt>
                <c:pt idx="71">
                  <c:v>14.400883082878032</c:v>
                </c:pt>
                <c:pt idx="72">
                  <c:v>14.430108298347395</c:v>
                </c:pt>
                <c:pt idx="73">
                  <c:v>14.457907893549962</c:v>
                </c:pt>
                <c:pt idx="74">
                  <c:v>14.484351410937768</c:v>
                </c:pt>
                <c:pt idx="75">
                  <c:v>14.509505000648121</c:v>
                </c:pt>
                <c:pt idx="76">
                  <c:v>14.533431585982358</c:v>
                </c:pt>
                <c:pt idx="77">
                  <c:v>14.556191020812486</c:v>
                </c:pt>
                <c:pt idx="78">
                  <c:v>14.577840239309438</c:v>
                </c:pt>
                <c:pt idx="79">
                  <c:v>14.598433398367515</c:v>
                </c:pt>
                <c:pt idx="80">
                  <c:v>14.618022013081294</c:v>
                </c:pt>
                <c:pt idx="81">
                  <c:v>14.636655085613913</c:v>
                </c:pt>
                <c:pt idx="82">
                  <c:v>14.654379227779089</c:v>
                </c:pt>
                <c:pt idx="83">
                  <c:v>14.671238777643524</c:v>
                </c:pt>
                <c:pt idx="84">
                  <c:v>14.6872759104414</c:v>
                </c:pt>
                <c:pt idx="85">
                  <c:v>14.702530744078405</c:v>
                </c:pt>
                <c:pt idx="86">
                  <c:v>14.717041439489215</c:v>
                </c:pt>
                <c:pt idx="87">
                  <c:v>14.730844296099496</c:v>
                </c:pt>
                <c:pt idx="88">
                  <c:v>14.743973842631227</c:v>
                </c:pt>
                <c:pt idx="89">
                  <c:v>14.756462923478484</c:v>
                </c:pt>
                <c:pt idx="90">
                  <c:v>14.768342780869776</c:v>
                </c:pt>
                <c:pt idx="91">
                  <c:v>14.77964313302247</c:v>
                </c:pt>
                <c:pt idx="92">
                  <c:v>14.790392248484787</c:v>
                </c:pt>
                <c:pt idx="93">
                  <c:v>14.800617016851383</c:v>
                </c:pt>
                <c:pt idx="94">
                  <c:v>14.810343016029364</c:v>
                </c:pt>
                <c:pt idx="95">
                  <c:v>14.819594576223054</c:v>
                </c:pt>
                <c:pt idx="96">
                  <c:v>14.828394840797539</c:v>
                </c:pt>
                <c:pt idx="97">
                  <c:v>14.83676582417327</c:v>
                </c:pt>
                <c:pt idx="98">
                  <c:v>14.844728466896525</c:v>
                </c:pt>
                <c:pt idx="99">
                  <c:v>14.852302688023524</c:v>
                </c:pt>
                <c:pt idx="100">
                  <c:v>14.859507434949206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9A-4686-BB97-054E2E29B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480480"/>
        <c:axId val="1"/>
      </c:scatterChart>
      <c:scatterChart>
        <c:scatterStyle val="smoothMarker"/>
        <c:varyColors val="0"/>
        <c:ser>
          <c:idx val="1"/>
          <c:order val="1"/>
          <c:tx>
            <c:strRef>
              <c:f>'mov.ac. - dif.fin.'!$C$11</c:f>
              <c:strCache>
                <c:ptCount val="1"/>
                <c:pt idx="0">
                  <c:v>x'</c:v>
                </c:pt>
              </c:strCache>
            </c:strRef>
          </c:tx>
          <c:marker>
            <c:symbol val="circle"/>
            <c:size val="4"/>
            <c:spPr>
              <a:solidFill>
                <a:srgbClr val="FFFF00"/>
              </a:solidFill>
            </c:spPr>
          </c:marker>
          <c:xVal>
            <c:numRef>
              <c:f>'mov.ac. - dif.fin.'!$A$12:$A$112</c:f>
              <c:numCache>
                <c:formatCode>0.00</c:formatCode>
                <c:ptCount val="1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</c:numCache>
            </c:numRef>
          </c:xVal>
          <c:yVal>
            <c:numRef>
              <c:f>'mov.ac. - dif.fin.'!$C$12:$C$112</c:f>
              <c:numCache>
                <c:formatCode>0.00</c:formatCode>
                <c:ptCount val="101"/>
                <c:pt idx="0">
                  <c:v>0</c:v>
                </c:pt>
                <c:pt idx="1">
                  <c:v>0.12195121951219512</c:v>
                </c:pt>
                <c:pt idx="2">
                  <c:v>0.23795359904818558</c:v>
                </c:pt>
                <c:pt idx="3">
                  <c:v>0.34829732592388385</c:v>
                </c:pt>
                <c:pt idx="4">
                  <c:v>0.45325843197637733</c:v>
                </c:pt>
                <c:pt idx="5">
                  <c:v>0.55309948407509069</c:v>
                </c:pt>
                <c:pt idx="6">
                  <c:v>0.64807024094947652</c:v>
                </c:pt>
                <c:pt idx="7">
                  <c:v>0.73840827797633135</c:v>
                </c:pt>
                <c:pt idx="8">
                  <c:v>0.82433958148968101</c:v>
                </c:pt>
                <c:pt idx="9">
                  <c:v>0.89845716288042832</c:v>
                </c:pt>
                <c:pt idx="10">
                  <c:v>0.95371535005699282</c:v>
                </c:pt>
                <c:pt idx="11">
                  <c:v>0.99103411346884684</c:v>
                </c:pt>
                <c:pt idx="12">
                  <c:v>1.0112885469581714</c:v>
                </c:pt>
                <c:pt idx="13">
                  <c:v>1.0153110568626509</c:v>
                </c:pt>
                <c:pt idx="14">
                  <c:v>1.0038934443327654</c:v>
                </c:pt>
                <c:pt idx="15">
                  <c:v>0.97778888607263048</c:v>
                </c:pt>
                <c:pt idx="16">
                  <c:v>0.93771381845933144</c:v>
                </c:pt>
                <c:pt idx="17">
                  <c:v>0.89197168097351043</c:v>
                </c:pt>
                <c:pt idx="18">
                  <c:v>0.84846086726748549</c:v>
                </c:pt>
                <c:pt idx="19">
                  <c:v>0.80707253227882769</c:v>
                </c:pt>
                <c:pt idx="20">
                  <c:v>0.76770314046034827</c:v>
                </c:pt>
                <c:pt idx="21">
                  <c:v>0.73025420677935571</c:v>
                </c:pt>
                <c:pt idx="22">
                  <c:v>0.69463205035109443</c:v>
                </c:pt>
                <c:pt idx="23">
                  <c:v>0.66074756009006541</c:v>
                </c:pt>
                <c:pt idx="24">
                  <c:v>0.62851597179298901</c:v>
                </c:pt>
                <c:pt idx="25">
                  <c:v>0.59785665609576999</c:v>
                </c:pt>
                <c:pt idx="26">
                  <c:v>0.56869291677402511</c:v>
                </c:pt>
                <c:pt idx="27">
                  <c:v>0.54095179888260925</c:v>
                </c:pt>
                <c:pt idx="28">
                  <c:v>0.51456390625418924</c:v>
                </c:pt>
                <c:pt idx="29">
                  <c:v>0.48946322790032637</c:v>
                </c:pt>
                <c:pt idx="30">
                  <c:v>0.46558697288079826</c:v>
                </c:pt>
                <c:pt idx="31">
                  <c:v>0.44287541322807639</c:v>
                </c:pt>
                <c:pt idx="32">
                  <c:v>0.42127173453402389</c:v>
                </c:pt>
                <c:pt idx="33">
                  <c:v>0.40072189382504714</c:v>
                </c:pt>
                <c:pt idx="34">
                  <c:v>0.38117448437016677</c:v>
                </c:pt>
                <c:pt idx="35">
                  <c:v>0.36258060708381717</c:v>
                </c:pt>
                <c:pt idx="36">
                  <c:v>0.34489374820167973</c:v>
                </c:pt>
                <c:pt idx="37">
                  <c:v>0.328069662923549</c:v>
                </c:pt>
                <c:pt idx="38">
                  <c:v>0.31206626473215637</c:v>
                </c:pt>
                <c:pt idx="39">
                  <c:v>0.29684352011107557</c:v>
                </c:pt>
                <c:pt idx="40">
                  <c:v>0.28236334839834015</c:v>
                </c:pt>
                <c:pt idx="41">
                  <c:v>0.26858952652525037</c:v>
                </c:pt>
                <c:pt idx="42">
                  <c:v>0.25548759840206742</c:v>
                </c:pt>
                <c:pt idx="43">
                  <c:v>0.24302478872391778</c:v>
                </c:pt>
                <c:pt idx="44">
                  <c:v>0.23116992098128764</c:v>
                </c:pt>
                <c:pt idx="45">
                  <c:v>0.21989333947000531</c:v>
                </c:pt>
                <c:pt idx="46">
                  <c:v>0.20916683510561479</c:v>
                </c:pt>
                <c:pt idx="47">
                  <c:v>0.19896357485656041</c:v>
                </c:pt>
                <c:pt idx="48">
                  <c:v>0.18925803461965501</c:v>
                </c:pt>
                <c:pt idx="49">
                  <c:v>0.18002593536991573</c:v>
                </c:pt>
                <c:pt idx="50">
                  <c:v>0.1712441824250418</c:v>
                </c:pt>
                <c:pt idx="51">
                  <c:v>0.16289080767260072</c:v>
                </c:pt>
                <c:pt idx="52">
                  <c:v>0.15494491461540069</c:v>
                </c:pt>
                <c:pt idx="53">
                  <c:v>0.14738662609757627</c:v>
                </c:pt>
                <c:pt idx="54">
                  <c:v>0.14019703458062133</c:v>
                </c:pt>
                <c:pt idx="55">
                  <c:v>0.13335815484498126</c:v>
                </c:pt>
                <c:pt idx="56">
                  <c:v>0.12685287899888462</c:v>
                </c:pt>
                <c:pt idx="57">
                  <c:v>0.12066493368186586</c:v>
                </c:pt>
                <c:pt idx="58">
                  <c:v>0.11477883935592118</c:v>
                </c:pt>
                <c:pt idx="59">
                  <c:v>0.1091798715824616</c:v>
                </c:pt>
                <c:pt idx="60">
                  <c:v>0.10385402418819518</c:v>
                </c:pt>
                <c:pt idx="61">
                  <c:v>9.8787974227795422E-2</c:v>
                </c:pt>
                <c:pt idx="62">
                  <c:v>9.3969048655707835E-2</c:v>
                </c:pt>
                <c:pt idx="63">
                  <c:v>8.938519262372209E-2</c:v>
                </c:pt>
                <c:pt idx="64">
                  <c:v>8.5024939325003934E-2</c:v>
                </c:pt>
                <c:pt idx="65">
                  <c:v>8.0877381309150079E-2</c:v>
                </c:pt>
                <c:pt idx="66">
                  <c:v>7.6932143196508609E-2</c:v>
                </c:pt>
                <c:pt idx="67">
                  <c:v>7.3179355723508185E-2</c:v>
                </c:pt>
                <c:pt idx="68">
                  <c:v>6.9609631054068755E-2</c:v>
                </c:pt>
                <c:pt idx="69">
                  <c:v>6.621403929533369E-2</c:v>
                </c:pt>
                <c:pt idx="70">
                  <c:v>6.2984086158975952E-2</c:v>
                </c:pt>
                <c:pt idx="71">
                  <c:v>5.9911691712196638E-2</c:v>
                </c:pt>
                <c:pt idx="72">
                  <c:v>5.6989170165260214E-2</c:v>
                </c:pt>
                <c:pt idx="73">
                  <c:v>5.4209210645003621E-2</c:v>
                </c:pt>
                <c:pt idx="74">
                  <c:v>5.1564858906222956E-2</c:v>
                </c:pt>
                <c:pt idx="75">
                  <c:v>4.9049499935187688E-2</c:v>
                </c:pt>
                <c:pt idx="76">
                  <c:v>4.6656841401763897E-2</c:v>
                </c:pt>
                <c:pt idx="77">
                  <c:v>4.4380897918751022E-2</c:v>
                </c:pt>
                <c:pt idx="78">
                  <c:v>4.2215976069055847E-2</c:v>
                </c:pt>
                <c:pt idx="79">
                  <c:v>4.0156660163248245E-2</c:v>
                </c:pt>
                <c:pt idx="80">
                  <c:v>3.8197798691870281E-2</c:v>
                </c:pt>
                <c:pt idx="81">
                  <c:v>3.6334491438608313E-2</c:v>
                </c:pt>
                <c:pt idx="82">
                  <c:v>3.4562077222090835E-2</c:v>
                </c:pt>
                <c:pt idx="83">
                  <c:v>3.2876122235647377E-2</c:v>
                </c:pt>
                <c:pt idx="84">
                  <c:v>3.1272408955859698E-2</c:v>
                </c:pt>
                <c:pt idx="85">
                  <c:v>2.9746925592159225E-2</c:v>
                </c:pt>
                <c:pt idx="86">
                  <c:v>2.8295856051078285E-2</c:v>
                </c:pt>
                <c:pt idx="87">
                  <c:v>2.6915570390050075E-2</c:v>
                </c:pt>
                <c:pt idx="88">
                  <c:v>2.5602615736876902E-2</c:v>
                </c:pt>
                <c:pt idx="89">
                  <c:v>2.43537076521512E-2</c:v>
                </c:pt>
                <c:pt idx="90">
                  <c:v>2.3165721913021874E-2</c:v>
                </c:pt>
                <c:pt idx="91">
                  <c:v>2.2035686697752514E-2</c:v>
                </c:pt>
                <c:pt idx="92">
                  <c:v>2.0960775151520682E-2</c:v>
                </c:pt>
                <c:pt idx="93">
                  <c:v>1.9938298314861137E-2</c:v>
                </c:pt>
                <c:pt idx="94">
                  <c:v>1.8965698397063031E-2</c:v>
                </c:pt>
                <c:pt idx="95">
                  <c:v>1.8040542377694101E-2</c:v>
                </c:pt>
                <c:pt idx="96">
                  <c:v>1.7160515920245607E-2</c:v>
                </c:pt>
                <c:pt idx="97">
                  <c:v>1.632341758267265E-2</c:v>
                </c:pt>
                <c:pt idx="98">
                  <c:v>1.5527153310347154E-2</c:v>
                </c:pt>
                <c:pt idx="99">
                  <c:v>1.4769731197647292E-2</c:v>
                </c:pt>
                <c:pt idx="100">
                  <c:v>1.4049256505079131E-2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9A-4686-BB97-054E2E29B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796480480"/>
        <c:scaling>
          <c:orientation val="minMax"/>
          <c:max val="5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96480480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3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Análise</a:t>
            </a:r>
            <a:r>
              <a:rPr lang="pt-BR" baseline="0"/>
              <a:t> Temporal</a:t>
            </a:r>
            <a:endParaRPr lang="pt-BR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708336105874091"/>
          <c:y val="0.11210320932105709"/>
          <c:w val="0.81458333333333333"/>
          <c:h val="0.7847222222222222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'3 vars, t x f, euler (1)'!$D$9</c:f>
              <c:strCache>
                <c:ptCount val="1"/>
                <c:pt idx="0">
                  <c:v>X1</c:v>
                </c:pt>
              </c:strCache>
            </c:strRef>
          </c:tx>
          <c:marker>
            <c:symbol val="none"/>
          </c:marker>
          <c:xVal>
            <c:numRef>
              <c:f>'3 vars, t x f, euler (1)'!$C$10:$C$100</c:f>
              <c:numCache>
                <c:formatCode>#,##0.0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'3 vars, t x f, euler (1)'!$D$10:$D$100</c:f>
              <c:numCache>
                <c:formatCode>#,##0.0</c:formatCode>
                <c:ptCount val="91"/>
                <c:pt idx="0">
                  <c:v>-10</c:v>
                </c:pt>
                <c:pt idx="1">
                  <c:v>5.5</c:v>
                </c:pt>
                <c:pt idx="2">
                  <c:v>39.412500000000001</c:v>
                </c:pt>
                <c:pt idx="3">
                  <c:v>75.957719999999995</c:v>
                </c:pt>
                <c:pt idx="4">
                  <c:v>107.21082712499999</c:v>
                </c:pt>
                <c:pt idx="5">
                  <c:v>128.72383061624998</c:v>
                </c:pt>
                <c:pt idx="6">
                  <c:v>138.07386508125373</c:v>
                </c:pt>
                <c:pt idx="7">
                  <c:v>134.39845031939322</c:v>
                </c:pt>
                <c:pt idx="8">
                  <c:v>118.20995185158617</c:v>
                </c:pt>
                <c:pt idx="9">
                  <c:v>91.235624003926034</c:v>
                </c:pt>
                <c:pt idx="10">
                  <c:v>56.201378414818933</c:v>
                </c:pt>
                <c:pt idx="11">
                  <c:v>16.54568199384159</c:v>
                </c:pt>
                <c:pt idx="12">
                  <c:v>-23.92091020907187</c:v>
                </c:pt>
                <c:pt idx="13">
                  <c:v>-61.382183604144409</c:v>
                </c:pt>
                <c:pt idx="14">
                  <c:v>-92.375412711959086</c:v>
                </c:pt>
                <c:pt idx="15">
                  <c:v>-114.11023194668849</c:v>
                </c:pt>
                <c:pt idx="16">
                  <c:v>-124.71824689177895</c:v>
                </c:pt>
                <c:pt idx="17">
                  <c:v>-123.41131376641286</c:v>
                </c:pt>
                <c:pt idx="18">
                  <c:v>-110.53535733917175</c:v>
                </c:pt>
                <c:pt idx="19">
                  <c:v>-87.516638374086739</c:v>
                </c:pt>
                <c:pt idx="20">
                  <c:v>-56.707536374533284</c:v>
                </c:pt>
                <c:pt idx="21">
                  <c:v>-21.148218370214671</c:v>
                </c:pt>
                <c:pt idx="22">
                  <c:v>15.731841151602566</c:v>
                </c:pt>
                <c:pt idx="23">
                  <c:v>50.443322711394707</c:v>
                </c:pt>
                <c:pt idx="24">
                  <c:v>79.765976045200858</c:v>
                </c:pt>
                <c:pt idx="25">
                  <c:v>101.04609746054622</c:v>
                </c:pt>
                <c:pt idx="26">
                  <c:v>112.43521348882139</c:v>
                </c:pt>
                <c:pt idx="27">
                  <c:v>113.04864952795725</c:v>
                </c:pt>
                <c:pt idx="28">
                  <c:v>103.03058764096386</c:v>
                </c:pt>
                <c:pt idx="29">
                  <c:v>83.521253146948652</c:v>
                </c:pt>
                <c:pt idx="30">
                  <c:v>56.531145514409303</c:v>
                </c:pt>
                <c:pt idx="31">
                  <c:v>24.73586944638215</c:v>
                </c:pt>
                <c:pt idx="32">
                  <c:v>-8.78767285883767</c:v>
                </c:pt>
                <c:pt idx="33">
                  <c:v>-40.857847459318862</c:v>
                </c:pt>
                <c:pt idx="34">
                  <c:v>-68.489138972019006</c:v>
                </c:pt>
                <c:pt idx="35">
                  <c:v>-89.168942723339811</c:v>
                </c:pt>
                <c:pt idx="36">
                  <c:v>-101.08474692300138</c:v>
                </c:pt>
                <c:pt idx="37">
                  <c:v>-103.281292034434</c:v>
                </c:pt>
                <c:pt idx="38">
                  <c:v>-95.734254888983685</c:v>
                </c:pt>
                <c:pt idx="39">
                  <c:v>-79.335098859318734</c:v>
                </c:pt>
                <c:pt idx="40">
                  <c:v>-55.790176998772878</c:v>
                </c:pt>
                <c:pt idx="41">
                  <c:v>-27.445172483710532</c:v>
                </c:pt>
                <c:pt idx="42">
                  <c:v>2.9472329355005904</c:v>
                </c:pt>
                <c:pt idx="43">
                  <c:v>32.493573559647857</c:v>
                </c:pt>
                <c:pt idx="44">
                  <c:v>58.434054153739631</c:v>
                </c:pt>
                <c:pt idx="45">
                  <c:v>78.399307051550835</c:v>
                </c:pt>
                <c:pt idx="46">
                  <c:v>90.625663130657941</c:v>
                </c:pt>
                <c:pt idx="47">
                  <c:v>94.109490646984128</c:v>
                </c:pt>
                <c:pt idx="48">
                  <c:v>88.687244190712619</c:v>
                </c:pt>
                <c:pt idx="49">
                  <c:v>75.035095127501876</c:v>
                </c:pt>
                <c:pt idx="50">
                  <c:v>54.589684338667091</c:v>
                </c:pt>
                <c:pt idx="51">
                  <c:v>29.398919141467125</c:v>
                </c:pt>
                <c:pt idx="52">
                  <c:v>1.9181409649514407</c:v>
                </c:pt>
                <c:pt idx="53">
                  <c:v>-25.228164705681959</c:v>
                </c:pt>
                <c:pt idx="54">
                  <c:v>-49.496085353925231</c:v>
                </c:pt>
                <c:pt idx="55">
                  <c:v>-68.659752517517063</c:v>
                </c:pt>
                <c:pt idx="56">
                  <c:v>-81.014487785241116</c:v>
                </c:pt>
                <c:pt idx="57">
                  <c:v>-85.527182624322663</c:v>
                </c:pt>
                <c:pt idx="58">
                  <c:v>-81.920773282889542</c:v>
                </c:pt>
                <c:pt idx="59">
                  <c:v>-70.686109314072041</c:v>
                </c:pt>
                <c:pt idx="60">
                  <c:v>-53.021460558667528</c:v>
                </c:pt>
                <c:pt idx="61">
                  <c:v>-30.706700621454601</c:v>
                </c:pt>
                <c:pt idx="62">
                  <c:v>-5.9252096831457521</c:v>
                </c:pt>
                <c:pt idx="63">
                  <c:v>18.948793432412579</c:v>
                </c:pt>
                <c:pt idx="64">
                  <c:v>41.576864048866319</c:v>
                </c:pt>
                <c:pt idx="65">
                  <c:v>59.875339678289421</c:v>
                </c:pt>
                <c:pt idx="66">
                  <c:v>72.206311695892254</c:v>
                </c:pt>
                <c:pt idx="67">
                  <c:v>77.523145470629416</c:v>
                </c:pt>
                <c:pt idx="68">
                  <c:v>75.457729735513936</c:v>
                </c:pt>
                <c:pt idx="69">
                  <c:v>66.342350130916159</c:v>
                </c:pt>
                <c:pt idx="70">
                  <c:v>51.165356451425673</c:v>
                </c:pt>
                <c:pt idx="71">
                  <c:v>31.466028227949401</c:v>
                </c:pt>
                <c:pt idx="72">
                  <c:v>9.1796538838140194</c:v>
                </c:pt>
                <c:pt idx="73">
                  <c:v>-13.551690558904706</c:v>
                </c:pt>
                <c:pt idx="74">
                  <c:v>-34.584245020792608</c:v>
                </c:pt>
                <c:pt idx="75">
                  <c:v>-51.973985883423893</c:v>
                </c:pt>
                <c:pt idx="76">
                  <c:v>-64.155510627040357</c:v>
                </c:pt>
                <c:pt idx="77">
                  <c:v>-70.082003875037088</c:v>
                </c:pt>
                <c:pt idx="78">
                  <c:v>-69.313865040062097</c:v>
                </c:pt>
                <c:pt idx="79">
                  <c:v>-62.048633196226561</c:v>
                </c:pt>
                <c:pt idx="80">
                  <c:v>-49.090497376066772</c:v>
                </c:pt>
                <c:pt idx="81">
                  <c:v>-31.763388012263061</c:v>
                </c:pt>
                <c:pt idx="82">
                  <c:v>-11.776870508015378</c:v>
                </c:pt>
                <c:pt idx="83">
                  <c:v>8.9416769131927012</c:v>
                </c:pt>
                <c:pt idx="84">
                  <c:v>28.432204104382041</c:v>
                </c:pt>
                <c:pt idx="85">
                  <c:v>44.886731794057354</c:v>
                </c:pt>
                <c:pt idx="86">
                  <c:v>56.816348646267855</c:v>
                </c:pt>
                <c:pt idx="87">
                  <c:v>63.185106900410901</c:v>
                </c:pt>
                <c:pt idx="88">
                  <c:v>63.498858105809397</c:v>
                </c:pt>
                <c:pt idx="89">
                  <c:v>57.841527442248193</c:v>
                </c:pt>
                <c:pt idx="90">
                  <c:v>46.856403328810863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6F-4B45-B2A4-1CA4C07A7937}"/>
            </c:ext>
          </c:extLst>
        </c:ser>
        <c:ser>
          <c:idx val="1"/>
          <c:order val="1"/>
          <c:tx>
            <c:strRef>
              <c:f>'3 vars, t x f, euler (1)'!$E$9</c:f>
              <c:strCache>
                <c:ptCount val="1"/>
                <c:pt idx="0">
                  <c:v>X2</c:v>
                </c:pt>
              </c:strCache>
            </c:strRef>
          </c:tx>
          <c:marker>
            <c:symbol val="none"/>
          </c:marker>
          <c:xVal>
            <c:numRef>
              <c:f>'3 vars, t x f, euler (1)'!$C$10:$C$100</c:f>
              <c:numCache>
                <c:formatCode>#,##0.0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'3 vars, t x f, euler (1)'!$E$10:$E$100</c:f>
              <c:numCache>
                <c:formatCode>#,##0.0</c:formatCode>
                <c:ptCount val="91"/>
                <c:pt idx="0">
                  <c:v>-10</c:v>
                </c:pt>
                <c:pt idx="1">
                  <c:v>-58.015000000000001</c:v>
                </c:pt>
                <c:pt idx="2">
                  <c:v>-72.303749999999994</c:v>
                </c:pt>
                <c:pt idx="3">
                  <c:v>-69.603731249999996</c:v>
                </c:pt>
                <c:pt idx="4">
                  <c:v>-56.814685919999995</c:v>
                </c:pt>
                <c:pt idx="5">
                  <c:v>-37.62194193281249</c:v>
                </c:pt>
                <c:pt idx="6">
                  <c:v>-14.780742947375614</c:v>
                </c:pt>
                <c:pt idx="7">
                  <c:v>9.1929813471495159</c:v>
                </c:pt>
                <c:pt idx="8">
                  <c:v>31.916409144511896</c:v>
                </c:pt>
                <c:pt idx="9">
                  <c:v>51.238570657511318</c:v>
                </c:pt>
                <c:pt idx="10">
                  <c:v>65.393605262790658</c:v>
                </c:pt>
                <c:pt idx="11">
                  <c:v>73.143310622060099</c:v>
                </c:pt>
                <c:pt idx="12">
                  <c:v>73.877730981595505</c:v>
                </c:pt>
                <c:pt idx="13">
                  <c:v>67.658570493604685</c:v>
                </c:pt>
                <c:pt idx="14">
                  <c:v>55.200048325575331</c:v>
                </c:pt>
                <c:pt idx="15">
                  <c:v>37.789304079090741</c:v>
                </c:pt>
                <c:pt idx="16">
                  <c:v>17.154650429750106</c:v>
                </c:pt>
                <c:pt idx="17">
                  <c:v>-4.7050870047985676</c:v>
                </c:pt>
                <c:pt idx="18">
                  <c:v>-25.71342275709436</c:v>
                </c:pt>
                <c:pt idx="19">
                  <c:v>-43.912739839580496</c:v>
                </c:pt>
                <c:pt idx="20">
                  <c:v>-57.645967634519877</c:v>
                </c:pt>
                <c:pt idx="21">
                  <c:v>-65.70662225383775</c:v>
                </c:pt>
                <c:pt idx="22">
                  <c:v>-67.443707512563677</c:v>
                </c:pt>
                <c:pt idx="23">
                  <c:v>-62.812467553775704</c:v>
                </c:pt>
                <c:pt idx="24">
                  <c:v>-52.367237521393662</c:v>
                </c:pt>
                <c:pt idx="25">
                  <c:v>-37.198148337589998</c:v>
                </c:pt>
                <c:pt idx="26">
                  <c:v>-18.818683186418589</c:v>
                </c:pt>
                <c:pt idx="27">
                  <c:v>0.98443066926017764</c:v>
                </c:pt>
                <c:pt idx="28">
                  <c:v>20.324187889527312</c:v>
                </c:pt>
                <c:pt idx="29">
                  <c:v>37.392452029100035</c:v>
                </c:pt>
                <c:pt idx="30">
                  <c:v>50.628338306209933</c:v>
                </c:pt>
                <c:pt idx="31">
                  <c:v>58.860215559248168</c:v>
                </c:pt>
                <c:pt idx="32">
                  <c:v>61.408481517951245</c:v>
                </c:pt>
                <c:pt idx="33">
                  <c:v>58.14019112731004</c:v>
                </c:pt>
                <c:pt idx="34">
                  <c:v>49.471307740714423</c:v>
                </c:pt>
                <c:pt idx="35">
                  <c:v>36.317346631936203</c:v>
                </c:pt>
                <c:pt idx="36">
                  <c:v>19.998013990766257</c:v>
                </c:pt>
                <c:pt idx="37">
                  <c:v>2.1056613832263125</c:v>
                </c:pt>
                <c:pt idx="38">
                  <c:v>-15.649409008179497</c:v>
                </c:pt>
                <c:pt idx="39">
                  <c:v>-31.601822494507182</c:v>
                </c:pt>
                <c:pt idx="40">
                  <c:v>-44.286738995526356</c:v>
                </c:pt>
                <c:pt idx="41">
                  <c:v>-52.573707298721857</c:v>
                </c:pt>
                <c:pt idx="42">
                  <c:v>-55.76659932602638</c:v>
                </c:pt>
                <c:pt idx="43">
                  <c:v>-53.660871650963358</c:v>
                </c:pt>
                <c:pt idx="44">
                  <c:v>-46.553574193393644</c:v>
                </c:pt>
                <c:pt idx="45">
                  <c:v>-35.206050817491104</c:v>
                </c:pt>
                <c:pt idx="46">
                  <c:v>-20.763721808111054</c:v>
                </c:pt>
                <c:pt idx="47">
                  <c:v>-4.6412877958106122</c:v>
                </c:pt>
                <c:pt idx="48">
                  <c:v>11.615213108460015</c:v>
                </c:pt>
                <c:pt idx="49">
                  <c:v>26.476102850279613</c:v>
                </c:pt>
                <c:pt idx="50">
                  <c:v>38.571457959514376</c:v>
                </c:pt>
                <c:pt idx="51">
                  <c:v>46.81681089666661</c:v>
                </c:pt>
                <c:pt idx="52">
                  <c:v>50.50968095159061</c:v>
                </c:pt>
                <c:pt idx="53">
                  <c:v>49.388412705672522</c:v>
                </c:pt>
                <c:pt idx="54">
                  <c:v>43.648500570935035</c:v>
                </c:pt>
                <c:pt idx="55">
                  <c:v>33.915662057819986</c:v>
                </c:pt>
                <c:pt idx="56">
                  <c:v>21.178999340929266</c:v>
                </c:pt>
                <c:pt idx="57">
                  <c:v>6.6912755304604215</c:v>
                </c:pt>
                <c:pt idx="58">
                  <c:v>-8.1537102268041171</c:v>
                </c:pt>
                <c:pt idx="59">
                  <c:v>-21.954700297722482</c:v>
                </c:pt>
                <c:pt idx="60">
                  <c:v>-33.434755106347438</c:v>
                </c:pt>
                <c:pt idx="61">
                  <c:v>-41.558883056445097</c:v>
                </c:pt>
                <c:pt idx="62">
                  <c:v>-45.626738391156117</c:v>
                </c:pt>
                <c:pt idx="63">
                  <c:v>-45.332145706564546</c:v>
                </c:pt>
                <c:pt idx="64">
                  <c:v>-40.784480549063503</c:v>
                </c:pt>
                <c:pt idx="65">
                  <c:v>-32.490611929850843</c:v>
                </c:pt>
                <c:pt idx="66">
                  <c:v>-21.299841717322643</c:v>
                </c:pt>
                <c:pt idx="67">
                  <c:v>-8.3177064106665259</c:v>
                </c:pt>
                <c:pt idx="68">
                  <c:v>5.2026779242590511</c:v>
                </c:pt>
                <c:pt idx="69">
                  <c:v>17.981099712473281</c:v>
                </c:pt>
                <c:pt idx="70">
                  <c:v>28.831024878715187</c:v>
                </c:pt>
                <c:pt idx="71">
                  <c:v>36.769307745386264</c:v>
                </c:pt>
                <c:pt idx="72">
                  <c:v>41.104740538874836</c:v>
                </c:pt>
                <c:pt idx="73">
                  <c:v>41.497519307378617</c:v>
                </c:pt>
                <c:pt idx="74">
                  <c:v>37.984584590783705</c:v>
                </c:pt>
                <c:pt idx="75">
                  <c:v>30.969095396491102</c:v>
                </c:pt>
                <c:pt idx="76">
                  <c:v>21.175697036078311</c:v>
                </c:pt>
                <c:pt idx="77">
                  <c:v>9.5764256694700691</c:v>
                </c:pt>
                <c:pt idx="78">
                  <c:v>-2.7052398500273291</c:v>
                </c:pt>
                <c:pt idx="79">
                  <c:v>-14.502756011675782</c:v>
                </c:pt>
                <c:pt idx="80">
                  <c:v>-24.716908531687814</c:v>
                </c:pt>
                <c:pt idx="81">
                  <c:v>-32.417813717196672</c:v>
                </c:pt>
                <c:pt idx="82">
                  <c:v>-36.929102280956691</c:v>
                </c:pt>
                <c:pt idx="83">
                  <c:v>-37.886710907172194</c:v>
                </c:pt>
                <c:pt idx="84">
                  <c:v>-35.267234126682347</c:v>
                </c:pt>
                <c:pt idx="85">
                  <c:v>-29.383743152955503</c:v>
                </c:pt>
                <c:pt idx="86">
                  <c:v>-20.850073751851387</c:v>
                </c:pt>
                <c:pt idx="87">
                  <c:v>-10.517528531165452</c:v>
                </c:pt>
                <c:pt idx="88">
                  <c:v>0.60954341123668243</c:v>
                </c:pt>
                <c:pt idx="89">
                  <c:v>11.470963279410018</c:v>
                </c:pt>
                <c:pt idx="90">
                  <c:v>21.051363422790942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6F-4B45-B2A4-1CA4C07A7937}"/>
            </c:ext>
          </c:extLst>
        </c:ser>
        <c:ser>
          <c:idx val="2"/>
          <c:order val="2"/>
          <c:tx>
            <c:strRef>
              <c:f>'3 vars, t x f, euler (1)'!$F$9</c:f>
              <c:strCache>
                <c:ptCount val="1"/>
                <c:pt idx="0">
                  <c:v>X3</c:v>
                </c:pt>
              </c:strCache>
            </c:strRef>
          </c:tx>
          <c:marker>
            <c:symbol val="none"/>
          </c:marker>
          <c:xVal>
            <c:numRef>
              <c:f>'3 vars, t x f, euler (1)'!$C$10:$C$100</c:f>
              <c:numCache>
                <c:formatCode>#,##0.0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'3 vars, t x f, euler (1)'!$F$10:$F$100</c:f>
              <c:numCache>
                <c:formatCode>#,##0.0</c:formatCode>
                <c:ptCount val="91"/>
                <c:pt idx="0">
                  <c:v>-50</c:v>
                </c:pt>
                <c:pt idx="1">
                  <c:v>-25.9</c:v>
                </c:pt>
                <c:pt idx="2">
                  <c:v>-11.819849999999999</c:v>
                </c:pt>
                <c:pt idx="3">
                  <c:v>-1.2456374999999991</c:v>
                </c:pt>
                <c:pt idx="4">
                  <c:v>7.6689905625000012</c:v>
                </c:pt>
                <c:pt idx="5">
                  <c:v>15.123724852950001</c:v>
                </c:pt>
                <c:pt idx="6">
                  <c:v>20.810464907428127</c:v>
                </c:pt>
                <c:pt idx="7">
                  <c:v>24.360426391313194</c:v>
                </c:pt>
                <c:pt idx="8">
                  <c:v>25.528128414124424</c:v>
                </c:pt>
                <c:pt idx="9">
                  <c:v>24.265895300775711</c:v>
                </c:pt>
                <c:pt idx="10">
                  <c:v>20.744124344205346</c:v>
                </c:pt>
                <c:pt idx="11">
                  <c:v>15.33826396095666</c:v>
                </c:pt>
                <c:pt idx="12">
                  <c:v>8.5922670736418887</c:v>
                </c:pt>
                <c:pt idx="13">
                  <c:v>1.1652652060978017</c:v>
                </c:pt>
                <c:pt idx="14">
                  <c:v>-6.2321714623015874</c:v>
                </c:pt>
                <c:pt idx="15">
                  <c:v>-12.905627485602455</c:v>
                </c:pt>
                <c:pt idx="16">
                  <c:v>-18.241729978260985</c:v>
                </c:pt>
                <c:pt idx="17">
                  <c:v>-21.764236182605888</c:v>
                </c:pt>
                <c:pt idx="18">
                  <c:v>-23.176198597896246</c:v>
                </c:pt>
                <c:pt idx="19">
                  <c:v>-22.384500805294355</c:v>
                </c:pt>
                <c:pt idx="20">
                  <c:v>-19.504786841660049</c:v>
                </c:pt>
                <c:pt idx="21">
                  <c:v>-14.846687381938155</c:v>
                </c:pt>
                <c:pt idx="22">
                  <c:v>-8.8810993054521674</c:v>
                </c:pt>
                <c:pt idx="23">
                  <c:v>-2.1929284624401904</c:v>
                </c:pt>
                <c:pt idx="24">
                  <c:v>4.575992715457132</c:v>
                </c:pt>
                <c:pt idx="25">
                  <c:v>10.788266337462588</c:v>
                </c:pt>
                <c:pt idx="26">
                  <c:v>15.870724398161816</c:v>
                </c:pt>
                <c:pt idx="27">
                  <c:v>19.367070379827233</c:v>
                </c:pt>
                <c:pt idx="28">
                  <c:v>20.978555836016739</c:v>
                </c:pt>
                <c:pt idx="29">
                  <c:v>20.589094803209484</c:v>
                </c:pt>
                <c:pt idx="30">
                  <c:v>18.272748196008607</c:v>
                </c:pt>
                <c:pt idx="31">
                  <c:v>14.283205266383135</c:v>
                </c:pt>
                <c:pt idx="32">
                  <c:v>9.0265874222373004</c:v>
                </c:pt>
                <c:pt idx="33">
                  <c:v>3.0204416100553706</c:v>
                </c:pt>
                <c:pt idx="34">
                  <c:v>-3.1569658521773016</c:v>
                </c:pt>
                <c:pt idx="35">
                  <c:v>-8.9221099006976949</c:v>
                </c:pt>
                <c:pt idx="36">
                  <c:v>-13.741122689002191</c:v>
                </c:pt>
                <c:pt idx="37">
                  <c:v>-17.179016176708895</c:v>
                </c:pt>
                <c:pt idx="38">
                  <c:v>-18.93869390563011</c:v>
                </c:pt>
                <c:pt idx="39">
                  <c:v>-18.886278351631631</c:v>
                </c:pt>
                <c:pt idx="40">
                  <c:v>-17.060630836802616</c:v>
                </c:pt>
                <c:pt idx="41">
                  <c:v>-13.666465728323333</c:v>
                </c:pt>
                <c:pt idx="42">
                  <c:v>-9.0520130395455016</c:v>
                </c:pt>
                <c:pt idx="43">
                  <c:v>-3.6736172329624281</c:v>
                </c:pt>
                <c:pt idx="44">
                  <c:v>1.9491574559932054</c:v>
                </c:pt>
                <c:pt idx="45">
                  <c:v>7.2835198853045027</c:v>
                </c:pt>
                <c:pt idx="46">
                  <c:v>11.833751155982245</c:v>
                </c:pt>
                <c:pt idx="47">
                  <c:v>15.187079109138027</c:v>
                </c:pt>
                <c:pt idx="48">
                  <c:v>17.050901497225532</c:v>
                </c:pt>
                <c:pt idx="49">
                  <c:v>17.278023036599429</c:v>
                </c:pt>
                <c:pt idx="50">
                  <c:v>15.877760002547106</c:v>
                </c:pt>
                <c:pt idx="51">
                  <c:v>13.01213385554512</c:v>
                </c:pt>
                <c:pt idx="52">
                  <c:v>8.9777907329526059</c:v>
                </c:pt>
                <c:pt idx="53">
                  <c:v>4.1756126534555413</c:v>
                </c:pt>
                <c:pt idx="54">
                  <c:v>-0.9288942708971506</c:v>
                </c:pt>
                <c:pt idx="55">
                  <c:v>-5.8505406765504491</c:v>
                </c:pt>
                <c:pt idx="56">
                  <c:v>-10.13040221060513</c:v>
                </c:pt>
                <c:pt idx="57">
                  <c:v>-13.378439877235969</c:v>
                </c:pt>
                <c:pt idx="58">
                  <c:v>-15.308850956354856</c:v>
                </c:pt>
                <c:pt idx="59">
                  <c:v>-15.764965704198341</c:v>
                </c:pt>
                <c:pt idx="60">
                  <c:v>-14.73154678052915</c:v>
                </c:pt>
                <c:pt idx="61">
                  <c:v>-12.333571895067855</c:v>
                </c:pt>
                <c:pt idx="62">
                  <c:v>-8.8218671791149372</c:v>
                </c:pt>
                <c:pt idx="63">
                  <c:v>-4.5471871739604826</c:v>
                </c:pt>
                <c:pt idx="64">
                  <c:v>7.4607213326662425E-2</c:v>
                </c:pt>
                <c:pt idx="65">
                  <c:v>4.6028348170405975</c:v>
                </c:pt>
                <c:pt idx="66">
                  <c:v>8.6138574956477498</c:v>
                </c:pt>
                <c:pt idx="67">
                  <c:v>11.740558334586327</c:v>
                </c:pt>
                <c:pt idx="68">
                  <c:v>13.705770778462771</c:v>
                </c:pt>
                <c:pt idx="69">
                  <c:v>14.346631583540189</c:v>
                </c:pt>
                <c:pt idx="70">
                  <c:v>13.627739807736978</c:v>
                </c:pt>
                <c:pt idx="71">
                  <c:v>11.642095300223904</c:v>
                </c:pt>
                <c:pt idx="72">
                  <c:v>8.5999573954530302</c:v>
                </c:pt>
                <c:pt idx="73">
                  <c:v>4.8068966807191682</c:v>
                </c:pt>
                <c:pt idx="74">
                  <c:v>0.63330409139532762</c:v>
                </c:pt>
                <c:pt idx="75">
                  <c:v>-3.5216183022894345</c:v>
                </c:pt>
                <c:pt idx="76">
                  <c:v>-7.2678986934520182</c:v>
                </c:pt>
                <c:pt idx="77">
                  <c:v>-10.261257379790829</c:v>
                </c:pt>
                <c:pt idx="78">
                  <c:v>-12.234593334093825</c:v>
                </c:pt>
                <c:pt idx="79">
                  <c:v>-13.02163077255285</c:v>
                </c:pt>
                <c:pt idx="80">
                  <c:v>-12.570651145782325</c:v>
                </c:pt>
                <c:pt idx="81">
                  <c:v>-10.947206225180961</c:v>
                </c:pt>
                <c:pt idx="82">
                  <c:v>-8.3257637766448198</c:v>
                </c:pt>
                <c:pt idx="83">
                  <c:v>-4.9712779163143805</c:v>
                </c:pt>
                <c:pt idx="84">
                  <c:v>-1.2126041577661981</c:v>
                </c:pt>
                <c:pt idx="85">
                  <c:v>2.5895906728219287</c:v>
                </c:pt>
                <c:pt idx="86">
                  <c:v>6.0773059473462556</c:v>
                </c:pt>
                <c:pt idx="87">
                  <c:v>8.9287885758184267</c:v>
                </c:pt>
                <c:pt idx="88">
                  <c:v>10.888080263261958</c:v>
                </c:pt>
                <c:pt idx="89">
                  <c:v>11.787830508099553</c:v>
                </c:pt>
                <c:pt idx="90">
                  <c:v>11.563358365480497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6F-4B45-B2A4-1CA4C07A7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702176"/>
        <c:axId val="1"/>
      </c:scatterChart>
      <c:valAx>
        <c:axId val="832702176"/>
        <c:scaling>
          <c:orientation val="minMax"/>
        </c:scaling>
        <c:delete val="0"/>
        <c:axPos val="b"/>
        <c:numFmt formatCode="#,##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#,##0.0" sourceLinked="1"/>
        <c:majorTickMark val="out"/>
        <c:minorTickMark val="none"/>
        <c:tickLblPos val="nextTo"/>
        <c:crossAx val="83270217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38419149014823856"/>
          <c:y val="0.92563354041176504"/>
          <c:w val="0.23161687183468266"/>
          <c:h val="6.3784437017315287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'3 vars, t x f, euler (2)'!$J$2</c:f>
              <c:strCache>
                <c:ptCount val="1"/>
                <c:pt idx="0">
                  <c:v>|F(w)|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'3 vars, t x f, euler (2)'!$F$3:$F$130</c:f>
              <c:numCache>
                <c:formatCode>0.00</c:formatCode>
                <c:ptCount val="128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-1</c:v>
                </c:pt>
                <c:pt idx="65">
                  <c:v>-0.984375</c:v>
                </c:pt>
                <c:pt idx="66">
                  <c:v>-0.96875</c:v>
                </c:pt>
                <c:pt idx="67">
                  <c:v>-0.953125</c:v>
                </c:pt>
                <c:pt idx="68">
                  <c:v>-0.9375</c:v>
                </c:pt>
                <c:pt idx="69">
                  <c:v>-0.921875</c:v>
                </c:pt>
                <c:pt idx="70">
                  <c:v>-0.90625</c:v>
                </c:pt>
                <c:pt idx="71">
                  <c:v>-0.890625</c:v>
                </c:pt>
                <c:pt idx="72">
                  <c:v>-0.875</c:v>
                </c:pt>
                <c:pt idx="73">
                  <c:v>-0.859375</c:v>
                </c:pt>
                <c:pt idx="74">
                  <c:v>-0.84375</c:v>
                </c:pt>
                <c:pt idx="75">
                  <c:v>-0.828125</c:v>
                </c:pt>
                <c:pt idx="76">
                  <c:v>-0.8125</c:v>
                </c:pt>
                <c:pt idx="77">
                  <c:v>-0.796875</c:v>
                </c:pt>
                <c:pt idx="78">
                  <c:v>-0.78125</c:v>
                </c:pt>
                <c:pt idx="79">
                  <c:v>-0.765625</c:v>
                </c:pt>
                <c:pt idx="80">
                  <c:v>-0.75</c:v>
                </c:pt>
                <c:pt idx="81">
                  <c:v>-0.734375</c:v>
                </c:pt>
                <c:pt idx="82">
                  <c:v>-0.71875</c:v>
                </c:pt>
                <c:pt idx="83">
                  <c:v>-0.703125</c:v>
                </c:pt>
                <c:pt idx="84">
                  <c:v>-0.6875</c:v>
                </c:pt>
                <c:pt idx="85">
                  <c:v>-0.671875</c:v>
                </c:pt>
                <c:pt idx="86">
                  <c:v>-0.65625</c:v>
                </c:pt>
                <c:pt idx="87">
                  <c:v>-0.640625</c:v>
                </c:pt>
                <c:pt idx="88">
                  <c:v>-0.625</c:v>
                </c:pt>
                <c:pt idx="89">
                  <c:v>-0.609375</c:v>
                </c:pt>
                <c:pt idx="90">
                  <c:v>-0.59375</c:v>
                </c:pt>
                <c:pt idx="91">
                  <c:v>-0.578125</c:v>
                </c:pt>
                <c:pt idx="92">
                  <c:v>-0.5625</c:v>
                </c:pt>
                <c:pt idx="93">
                  <c:v>-0.546875</c:v>
                </c:pt>
                <c:pt idx="94">
                  <c:v>-0.53125</c:v>
                </c:pt>
                <c:pt idx="95">
                  <c:v>-0.515625</c:v>
                </c:pt>
                <c:pt idx="96">
                  <c:v>-0.5</c:v>
                </c:pt>
                <c:pt idx="97">
                  <c:v>-0.484375</c:v>
                </c:pt>
                <c:pt idx="98">
                  <c:v>-0.46875</c:v>
                </c:pt>
                <c:pt idx="99">
                  <c:v>-0.453125</c:v>
                </c:pt>
                <c:pt idx="100">
                  <c:v>-0.4375</c:v>
                </c:pt>
                <c:pt idx="101">
                  <c:v>-0.421875</c:v>
                </c:pt>
                <c:pt idx="102">
                  <c:v>-0.40625</c:v>
                </c:pt>
                <c:pt idx="103">
                  <c:v>-0.390625</c:v>
                </c:pt>
                <c:pt idx="104">
                  <c:v>-0.375</c:v>
                </c:pt>
                <c:pt idx="105">
                  <c:v>-0.359375</c:v>
                </c:pt>
                <c:pt idx="106">
                  <c:v>-0.34375</c:v>
                </c:pt>
                <c:pt idx="107">
                  <c:v>-0.328125</c:v>
                </c:pt>
                <c:pt idx="108">
                  <c:v>-0.3125</c:v>
                </c:pt>
                <c:pt idx="109">
                  <c:v>-0.296875</c:v>
                </c:pt>
                <c:pt idx="110">
                  <c:v>-0.28125</c:v>
                </c:pt>
                <c:pt idx="111">
                  <c:v>-0.265625</c:v>
                </c:pt>
                <c:pt idx="112">
                  <c:v>-0.25</c:v>
                </c:pt>
                <c:pt idx="113">
                  <c:v>-0.234375</c:v>
                </c:pt>
                <c:pt idx="114">
                  <c:v>-0.21875</c:v>
                </c:pt>
                <c:pt idx="115">
                  <c:v>-0.203125</c:v>
                </c:pt>
                <c:pt idx="116">
                  <c:v>-0.1875</c:v>
                </c:pt>
                <c:pt idx="117">
                  <c:v>-0.171875</c:v>
                </c:pt>
                <c:pt idx="118">
                  <c:v>-0.15625</c:v>
                </c:pt>
                <c:pt idx="119">
                  <c:v>-0.140625</c:v>
                </c:pt>
                <c:pt idx="120">
                  <c:v>-0.125</c:v>
                </c:pt>
                <c:pt idx="121">
                  <c:v>-0.109375</c:v>
                </c:pt>
                <c:pt idx="122">
                  <c:v>-9.375E-2</c:v>
                </c:pt>
                <c:pt idx="123">
                  <c:v>-7.8125E-2</c:v>
                </c:pt>
                <c:pt idx="124">
                  <c:v>-6.25E-2</c:v>
                </c:pt>
                <c:pt idx="125">
                  <c:v>-4.6875E-2</c:v>
                </c:pt>
                <c:pt idx="126">
                  <c:v>-3.125E-2</c:v>
                </c:pt>
                <c:pt idx="127">
                  <c:v>-1.5625E-2</c:v>
                </c:pt>
              </c:numCache>
            </c:numRef>
          </c:xVal>
          <c:yVal>
            <c:numRef>
              <c:f>'3 vars, t x f, euler (2)'!$J$3:$J$130</c:f>
              <c:numCache>
                <c:formatCode>0.00</c:formatCode>
                <c:ptCount val="128"/>
                <c:pt idx="0">
                  <c:v>3.3933035831626643</c:v>
                </c:pt>
                <c:pt idx="1">
                  <c:v>3.5022160027319771</c:v>
                </c:pt>
                <c:pt idx="2">
                  <c:v>3.8641488405924891</c:v>
                </c:pt>
                <c:pt idx="3">
                  <c:v>4.6191313828691012</c:v>
                </c:pt>
                <c:pt idx="4">
                  <c:v>6.1954151086364044</c:v>
                </c:pt>
                <c:pt idx="5">
                  <c:v>10.354391436936119</c:v>
                </c:pt>
                <c:pt idx="6">
                  <c:v>36.951883882665449</c:v>
                </c:pt>
                <c:pt idx="7">
                  <c:v>17.304857433309078</c:v>
                </c:pt>
                <c:pt idx="8">
                  <c:v>7.1849563958339724</c:v>
                </c:pt>
                <c:pt idx="9">
                  <c:v>4.452122981676319</c:v>
                </c:pt>
                <c:pt idx="10">
                  <c:v>3.1969532911655008</c:v>
                </c:pt>
                <c:pt idx="11">
                  <c:v>2.4796886933210329</c:v>
                </c:pt>
                <c:pt idx="12">
                  <c:v>2.0168644617589435</c:v>
                </c:pt>
                <c:pt idx="13">
                  <c:v>1.6940253198556217</c:v>
                </c:pt>
                <c:pt idx="14">
                  <c:v>1.4562641652725841</c:v>
                </c:pt>
                <c:pt idx="15">
                  <c:v>1.2740196106160309</c:v>
                </c:pt>
                <c:pt idx="16">
                  <c:v>1.1299938652380528</c:v>
                </c:pt>
                <c:pt idx="17">
                  <c:v>1.0134035896091513</c:v>
                </c:pt>
                <c:pt idx="18">
                  <c:v>0.91718197951203984</c:v>
                </c:pt>
                <c:pt idx="19">
                  <c:v>0.83650596059220195</c:v>
                </c:pt>
                <c:pt idx="20">
                  <c:v>0.7679709678986798</c:v>
                </c:pt>
                <c:pt idx="21">
                  <c:v>0.70910437935069948</c:v>
                </c:pt>
                <c:pt idx="22">
                  <c:v>0.65806615441021254</c:v>
                </c:pt>
                <c:pt idx="23">
                  <c:v>0.61345787221915038</c:v>
                </c:pt>
                <c:pt idx="24">
                  <c:v>0.57419706176400165</c:v>
                </c:pt>
                <c:pt idx="25">
                  <c:v>0.5394322190150711</c:v>
                </c:pt>
                <c:pt idx="26">
                  <c:v>0.50848394175840383</c:v>
                </c:pt>
                <c:pt idx="27">
                  <c:v>0.4808032744325787</c:v>
                </c:pt>
                <c:pt idx="28">
                  <c:v>0.45594166077191522</c:v>
                </c:pt>
                <c:pt idx="29">
                  <c:v>0.4335288912723399</c:v>
                </c:pt>
                <c:pt idx="30">
                  <c:v>0.41325666226189506</c:v>
                </c:pt>
                <c:pt idx="31">
                  <c:v>0.39486614219304345</c:v>
                </c:pt>
                <c:pt idx="32">
                  <c:v>0.37813844488900555</c:v>
                </c:pt>
                <c:pt idx="33">
                  <c:v>0.36288724229624136</c:v>
                </c:pt>
                <c:pt idx="34">
                  <c:v>0.34895297303497402</c:v>
                </c:pt>
                <c:pt idx="35">
                  <c:v>0.33619825596961878</c:v>
                </c:pt>
                <c:pt idx="36">
                  <c:v>0.3245042241671367</c:v>
                </c:pt>
                <c:pt idx="37">
                  <c:v>0.31376756934051286</c:v>
                </c:pt>
                <c:pt idx="38">
                  <c:v>0.30389814018660849</c:v>
                </c:pt>
                <c:pt idx="39">
                  <c:v>0.29481697653338312</c:v>
                </c:pt>
                <c:pt idx="40">
                  <c:v>0.28645468934678281</c:v>
                </c:pt>
                <c:pt idx="41">
                  <c:v>0.27875011742983097</c:v>
                </c:pt>
                <c:pt idx="42">
                  <c:v>0.27164920715534102</c:v>
                </c:pt>
                <c:pt idx="43">
                  <c:v>0.26510407325879931</c:v>
                </c:pt>
                <c:pt idx="44">
                  <c:v>0.25907220760291133</c:v>
                </c:pt>
                <c:pt idx="45">
                  <c:v>0.25351580963945519</c:v>
                </c:pt>
                <c:pt idx="46">
                  <c:v>0.24840121756253258</c:v>
                </c:pt>
                <c:pt idx="47">
                  <c:v>0.2436984232527856</c:v>
                </c:pt>
                <c:pt idx="48">
                  <c:v>0.23938065733468522</c:v>
                </c:pt>
                <c:pt idx="49">
                  <c:v>0.23542403321658265</c:v>
                </c:pt>
                <c:pt idx="50">
                  <c:v>0.23180724101074318</c:v>
                </c:pt>
                <c:pt idx="51">
                  <c:v>0.22851128385480826</c:v>
                </c:pt>
                <c:pt idx="52">
                  <c:v>0.22551925046562035</c:v>
                </c:pt>
                <c:pt idx="53">
                  <c:v>0.22281611881852276</c:v>
                </c:pt>
                <c:pt idx="54">
                  <c:v>0.22038858671234857</c:v>
                </c:pt>
                <c:pt idx="55">
                  <c:v>0.21822492569246862</c:v>
                </c:pt>
                <c:pt idx="56">
                  <c:v>0.21631485539308534</c:v>
                </c:pt>
                <c:pt idx="57">
                  <c:v>0.21464943584999494</c:v>
                </c:pt>
                <c:pt idx="58">
                  <c:v>0.21322097574605062</c:v>
                </c:pt>
                <c:pt idx="59">
                  <c:v>0.21202295489892917</c:v>
                </c:pt>
                <c:pt idx="60">
                  <c:v>0.2110499595972733</c:v>
                </c:pt>
                <c:pt idx="61">
                  <c:v>0.21029762964700063</c:v>
                </c:pt>
                <c:pt idx="62">
                  <c:v>0.20976261621270723</c:v>
                </c:pt>
                <c:pt idx="63">
                  <c:v>0.20944254973705084</c:v>
                </c:pt>
                <c:pt idx="64">
                  <c:v>0.20933601739916807</c:v>
                </c:pt>
                <c:pt idx="65">
                  <c:v>0.20944254973705109</c:v>
                </c:pt>
                <c:pt idx="66">
                  <c:v>0.20976261621270847</c:v>
                </c:pt>
                <c:pt idx="67">
                  <c:v>0.21029762964700241</c:v>
                </c:pt>
                <c:pt idx="68">
                  <c:v>0.2110499595972746</c:v>
                </c:pt>
                <c:pt idx="69">
                  <c:v>0.21202295489892917</c:v>
                </c:pt>
                <c:pt idx="70">
                  <c:v>0.21322097574605323</c:v>
                </c:pt>
                <c:pt idx="71">
                  <c:v>0.21464943584999388</c:v>
                </c:pt>
                <c:pt idx="72">
                  <c:v>0.21631485539308568</c:v>
                </c:pt>
                <c:pt idx="73">
                  <c:v>0.21822492569246876</c:v>
                </c:pt>
                <c:pt idx="74">
                  <c:v>0.22038858671234685</c:v>
                </c:pt>
                <c:pt idx="75">
                  <c:v>0.22281611881852198</c:v>
                </c:pt>
                <c:pt idx="76">
                  <c:v>0.2255192504656198</c:v>
                </c:pt>
                <c:pt idx="77">
                  <c:v>0.2285112838548076</c:v>
                </c:pt>
                <c:pt idx="78">
                  <c:v>0.23180724101074227</c:v>
                </c:pt>
                <c:pt idx="79">
                  <c:v>0.23542403321658317</c:v>
                </c:pt>
                <c:pt idx="80">
                  <c:v>0.23938065733468519</c:v>
                </c:pt>
                <c:pt idx="81">
                  <c:v>0.24369842325278496</c:v>
                </c:pt>
                <c:pt idx="82">
                  <c:v>0.24840121756253353</c:v>
                </c:pt>
                <c:pt idx="83">
                  <c:v>0.25351580963945591</c:v>
                </c:pt>
                <c:pt idx="84">
                  <c:v>0.25907220760291189</c:v>
                </c:pt>
                <c:pt idx="85">
                  <c:v>0.26510407325880031</c:v>
                </c:pt>
                <c:pt idx="86">
                  <c:v>0.27164920715534463</c:v>
                </c:pt>
                <c:pt idx="87">
                  <c:v>0.27875011742983058</c:v>
                </c:pt>
                <c:pt idx="88">
                  <c:v>0.28645468934678281</c:v>
                </c:pt>
                <c:pt idx="89">
                  <c:v>0.29481697653338246</c:v>
                </c:pt>
                <c:pt idx="90">
                  <c:v>0.30389814018660466</c:v>
                </c:pt>
                <c:pt idx="91">
                  <c:v>0.3137675693405117</c:v>
                </c:pt>
                <c:pt idx="92">
                  <c:v>0.32450422416713637</c:v>
                </c:pt>
                <c:pt idx="93">
                  <c:v>0.33619825596961822</c:v>
                </c:pt>
                <c:pt idx="94">
                  <c:v>0.34895297303497208</c:v>
                </c:pt>
                <c:pt idx="95">
                  <c:v>0.36288724229624164</c:v>
                </c:pt>
                <c:pt idx="96">
                  <c:v>0.37813844488900555</c:v>
                </c:pt>
                <c:pt idx="97">
                  <c:v>0.39486614219304406</c:v>
                </c:pt>
                <c:pt idx="98">
                  <c:v>0.4132566622618955</c:v>
                </c:pt>
                <c:pt idx="99">
                  <c:v>0.43352889127234118</c:v>
                </c:pt>
                <c:pt idx="100">
                  <c:v>0.45594166077191578</c:v>
                </c:pt>
                <c:pt idx="101">
                  <c:v>0.48080327443257992</c:v>
                </c:pt>
                <c:pt idx="102">
                  <c:v>0.5084839417584065</c:v>
                </c:pt>
                <c:pt idx="103">
                  <c:v>0.53943221901507232</c:v>
                </c:pt>
                <c:pt idx="104">
                  <c:v>0.57419706176400198</c:v>
                </c:pt>
                <c:pt idx="105">
                  <c:v>0.61345787221915016</c:v>
                </c:pt>
                <c:pt idx="106">
                  <c:v>0.65806615441020722</c:v>
                </c:pt>
                <c:pt idx="107">
                  <c:v>0.70910437935069859</c:v>
                </c:pt>
                <c:pt idx="108">
                  <c:v>0.76797096789867925</c:v>
                </c:pt>
                <c:pt idx="109">
                  <c:v>0.83650596059220061</c:v>
                </c:pt>
                <c:pt idx="110">
                  <c:v>0.91718197951203773</c:v>
                </c:pt>
                <c:pt idx="111">
                  <c:v>1.0134035896091507</c:v>
                </c:pt>
                <c:pt idx="112">
                  <c:v>1.1299938652380528</c:v>
                </c:pt>
                <c:pt idx="113">
                  <c:v>1.2740196106160302</c:v>
                </c:pt>
                <c:pt idx="114">
                  <c:v>1.4562641652725872</c:v>
                </c:pt>
                <c:pt idx="115">
                  <c:v>1.6940253198556228</c:v>
                </c:pt>
                <c:pt idx="116">
                  <c:v>2.0168644617589448</c:v>
                </c:pt>
                <c:pt idx="117">
                  <c:v>2.4796886933210347</c:v>
                </c:pt>
                <c:pt idx="118">
                  <c:v>3.1969532911655056</c:v>
                </c:pt>
                <c:pt idx="119">
                  <c:v>4.4521229816763208</c:v>
                </c:pt>
                <c:pt idx="120">
                  <c:v>7.1849563958339724</c:v>
                </c:pt>
                <c:pt idx="121">
                  <c:v>17.304857433309078</c:v>
                </c:pt>
                <c:pt idx="122">
                  <c:v>36.951883882665442</c:v>
                </c:pt>
                <c:pt idx="123">
                  <c:v>10.354391436936119</c:v>
                </c:pt>
                <c:pt idx="124">
                  <c:v>6.1954151086364035</c:v>
                </c:pt>
                <c:pt idx="125">
                  <c:v>4.6191313828691003</c:v>
                </c:pt>
                <c:pt idx="126">
                  <c:v>3.8641488405924878</c:v>
                </c:pt>
                <c:pt idx="127">
                  <c:v>3.5022160027319784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9F-408D-B52A-C05F75BA5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637200"/>
        <c:axId val="1"/>
      </c:scatterChart>
      <c:valAx>
        <c:axId val="828637200"/>
        <c:scaling>
          <c:orientation val="minMax"/>
          <c:max val="1"/>
          <c:min val="-1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82863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 vars, t x f, euler (3)'!$N$3</c:f>
              <c:strCache>
                <c:ptCount val="1"/>
                <c:pt idx="0">
                  <c:v>X1max</c:v>
                </c:pt>
              </c:strCache>
            </c:strRef>
          </c:tx>
          <c:spPr>
            <a:ln w="28575">
              <a:noFill/>
            </a:ln>
          </c:spPr>
          <c:xVal>
            <c:numRef>
              <c:f>'3 vars, t x f, euler (3)'!$M$4:$M$9</c:f>
              <c:numCache>
                <c:formatCode>General</c:formatCode>
                <c:ptCount val="6"/>
                <c:pt idx="0">
                  <c:v>3</c:v>
                </c:pt>
                <c:pt idx="1">
                  <c:v>13</c:v>
                </c:pt>
                <c:pt idx="2">
                  <c:v>23</c:v>
                </c:pt>
                <c:pt idx="3">
                  <c:v>33.5</c:v>
                </c:pt>
                <c:pt idx="4">
                  <c:v>43.5</c:v>
                </c:pt>
                <c:pt idx="5">
                  <c:v>53.5</c:v>
                </c:pt>
              </c:numCache>
            </c:numRef>
          </c:xVal>
          <c:yVal>
            <c:numRef>
              <c:f>'3 vars, t x f, euler (3)'!$N$4:$N$9</c:f>
              <c:numCache>
                <c:formatCode>0.0</c:formatCode>
                <c:ptCount val="6"/>
                <c:pt idx="0">
                  <c:v>138.07386508125373</c:v>
                </c:pt>
                <c:pt idx="1">
                  <c:v>112.43521348882139</c:v>
                </c:pt>
                <c:pt idx="2">
                  <c:v>90.625663130657941</c:v>
                </c:pt>
                <c:pt idx="3">
                  <c:v>77.523145470629416</c:v>
                </c:pt>
                <c:pt idx="4">
                  <c:v>63.185106900410901</c:v>
                </c:pt>
                <c:pt idx="5">
                  <c:v>50.937523731883232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47-4971-B61E-E5A35B9E1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35520"/>
        <c:axId val="1"/>
      </c:scatterChart>
      <c:scatterChart>
        <c:scatterStyle val="smoothMarker"/>
        <c:varyColors val="0"/>
        <c:ser>
          <c:idx val="1"/>
          <c:order val="1"/>
          <c:tx>
            <c:strRef>
              <c:f>'3 vars, t x f, euler (3)'!$O$3</c:f>
              <c:strCache>
                <c:ptCount val="1"/>
                <c:pt idx="0">
                  <c:v>X1calc</c:v>
                </c:pt>
              </c:strCache>
            </c:strRef>
          </c:tx>
          <c:marker>
            <c:symbol val="none"/>
          </c:marker>
          <c:xVal>
            <c:numRef>
              <c:f>'3 vars, t x f, euler (3)'!$M$4:$M$9</c:f>
              <c:numCache>
                <c:formatCode>General</c:formatCode>
                <c:ptCount val="6"/>
                <c:pt idx="0">
                  <c:v>3</c:v>
                </c:pt>
                <c:pt idx="1">
                  <c:v>13</c:v>
                </c:pt>
                <c:pt idx="2">
                  <c:v>23</c:v>
                </c:pt>
                <c:pt idx="3">
                  <c:v>33.5</c:v>
                </c:pt>
                <c:pt idx="4">
                  <c:v>43.5</c:v>
                </c:pt>
                <c:pt idx="5">
                  <c:v>53.5</c:v>
                </c:pt>
              </c:numCache>
            </c:numRef>
          </c:xVal>
          <c:yVal>
            <c:numRef>
              <c:f>'3 vars, t x f, euler (3)'!$O$4:$O$9</c:f>
              <c:numCache>
                <c:formatCode>General</c:formatCode>
                <c:ptCount val="6"/>
                <c:pt idx="0">
                  <c:v>137.22193589584163</c:v>
                </c:pt>
                <c:pt idx="1">
                  <c:v>112.95226897893964</c:v>
                </c:pt>
                <c:pt idx="2">
                  <c:v>92.975040646379298</c:v>
                </c:pt>
                <c:pt idx="3">
                  <c:v>75.789905443289328</c:v>
                </c:pt>
                <c:pt idx="4">
                  <c:v>62.385373953744363</c:v>
                </c:pt>
                <c:pt idx="5">
                  <c:v>51.351626058706614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47-4971-B61E-E5A35B9E1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35520"/>
        <c:axId val="1"/>
      </c:scatterChart>
      <c:valAx>
        <c:axId val="19723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97235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'3 vars, t x f, euler (4)'!$C$2</c:f>
              <c:strCache>
                <c:ptCount val="1"/>
                <c:pt idx="0">
                  <c:v>X1(real)</c:v>
                </c:pt>
              </c:strCache>
            </c:strRef>
          </c:tx>
          <c:marker>
            <c:symbol val="none"/>
          </c:marker>
          <c:xVal>
            <c:numRef>
              <c:f>'3 vars, t x f, euler (4)'!$B$3:$B$130</c:f>
              <c:numCache>
                <c:formatCode>0.00</c:formatCode>
                <c:ptCount val="12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</c:numCache>
            </c:numRef>
          </c:xVal>
          <c:yVal>
            <c:numRef>
              <c:f>'3 vars, t x f, euler (4)'!$C$3:$C$130</c:f>
              <c:numCache>
                <c:formatCode>0.00</c:formatCode>
                <c:ptCount val="128"/>
                <c:pt idx="0">
                  <c:v>-10</c:v>
                </c:pt>
                <c:pt idx="1">
                  <c:v>5.5</c:v>
                </c:pt>
                <c:pt idx="2">
                  <c:v>39.412500000000001</c:v>
                </c:pt>
                <c:pt idx="3">
                  <c:v>75.957719999999995</c:v>
                </c:pt>
                <c:pt idx="4">
                  <c:v>107.21082712499999</c:v>
                </c:pt>
                <c:pt idx="5">
                  <c:v>128.72383061624998</c:v>
                </c:pt>
                <c:pt idx="6">
                  <c:v>138.07386508125373</c:v>
                </c:pt>
                <c:pt idx="7">
                  <c:v>134.39845031939322</c:v>
                </c:pt>
                <c:pt idx="8">
                  <c:v>118.20995185158617</c:v>
                </c:pt>
                <c:pt idx="9">
                  <c:v>91.235624003926034</c:v>
                </c:pt>
                <c:pt idx="10">
                  <c:v>56.201378414818933</c:v>
                </c:pt>
                <c:pt idx="11">
                  <c:v>16.54568199384159</c:v>
                </c:pt>
                <c:pt idx="12">
                  <c:v>-23.92091020907187</c:v>
                </c:pt>
                <c:pt idx="13">
                  <c:v>-61.382183604144409</c:v>
                </c:pt>
                <c:pt idx="14">
                  <c:v>-92.375412711959086</c:v>
                </c:pt>
                <c:pt idx="15">
                  <c:v>-114.11023194668849</c:v>
                </c:pt>
                <c:pt idx="16">
                  <c:v>-124.71824689177895</c:v>
                </c:pt>
                <c:pt idx="17">
                  <c:v>-123.41131376641286</c:v>
                </c:pt>
                <c:pt idx="18">
                  <c:v>-110.53535733917175</c:v>
                </c:pt>
                <c:pt idx="19">
                  <c:v>-87.516638374086739</c:v>
                </c:pt>
                <c:pt idx="20">
                  <c:v>-56.707536374533284</c:v>
                </c:pt>
                <c:pt idx="21">
                  <c:v>-21.148218370214671</c:v>
                </c:pt>
                <c:pt idx="22">
                  <c:v>15.731841151602566</c:v>
                </c:pt>
                <c:pt idx="23">
                  <c:v>50.443322711394707</c:v>
                </c:pt>
                <c:pt idx="24">
                  <c:v>79.765976045200858</c:v>
                </c:pt>
                <c:pt idx="25">
                  <c:v>101.04609746054622</c:v>
                </c:pt>
                <c:pt idx="26">
                  <c:v>112.43521348882139</c:v>
                </c:pt>
                <c:pt idx="27">
                  <c:v>113.04864952795725</c:v>
                </c:pt>
                <c:pt idx="28">
                  <c:v>103.03058764096386</c:v>
                </c:pt>
                <c:pt idx="29">
                  <c:v>83.521253146948652</c:v>
                </c:pt>
                <c:pt idx="30">
                  <c:v>56.531145514409303</c:v>
                </c:pt>
                <c:pt idx="31">
                  <c:v>24.73586944638215</c:v>
                </c:pt>
                <c:pt idx="32">
                  <c:v>-8.78767285883767</c:v>
                </c:pt>
                <c:pt idx="33">
                  <c:v>-40.857847459318862</c:v>
                </c:pt>
                <c:pt idx="34">
                  <c:v>-68.489138972019006</c:v>
                </c:pt>
                <c:pt idx="35">
                  <c:v>-89.168942723339811</c:v>
                </c:pt>
                <c:pt idx="36">
                  <c:v>-101.08474692300138</c:v>
                </c:pt>
                <c:pt idx="37">
                  <c:v>-103.281292034434</c:v>
                </c:pt>
                <c:pt idx="38">
                  <c:v>-95.734254888983685</c:v>
                </c:pt>
                <c:pt idx="39">
                  <c:v>-79.335098859318734</c:v>
                </c:pt>
                <c:pt idx="40">
                  <c:v>-55.790176998772878</c:v>
                </c:pt>
                <c:pt idx="41">
                  <c:v>-27.445172483710532</c:v>
                </c:pt>
                <c:pt idx="42">
                  <c:v>2.9472329355005904</c:v>
                </c:pt>
                <c:pt idx="43">
                  <c:v>32.493573559647857</c:v>
                </c:pt>
                <c:pt idx="44">
                  <c:v>58.434054153739631</c:v>
                </c:pt>
                <c:pt idx="45">
                  <c:v>78.399307051550835</c:v>
                </c:pt>
                <c:pt idx="46">
                  <c:v>90.625663130657941</c:v>
                </c:pt>
                <c:pt idx="47">
                  <c:v>94.109490646984128</c:v>
                </c:pt>
                <c:pt idx="48">
                  <c:v>88.687244190712619</c:v>
                </c:pt>
                <c:pt idx="49">
                  <c:v>75.035095127501876</c:v>
                </c:pt>
                <c:pt idx="50">
                  <c:v>54.589684338667091</c:v>
                </c:pt>
                <c:pt idx="51">
                  <c:v>29.398919141467125</c:v>
                </c:pt>
                <c:pt idx="52">
                  <c:v>1.9181409649514407</c:v>
                </c:pt>
                <c:pt idx="53">
                  <c:v>-25.228164705681959</c:v>
                </c:pt>
                <c:pt idx="54">
                  <c:v>-49.496085353925231</c:v>
                </c:pt>
                <c:pt idx="55">
                  <c:v>-68.659752517517063</c:v>
                </c:pt>
                <c:pt idx="56">
                  <c:v>-81.014487785241116</c:v>
                </c:pt>
                <c:pt idx="57">
                  <c:v>-85.527182624322663</c:v>
                </c:pt>
                <c:pt idx="58">
                  <c:v>-81.920773282889542</c:v>
                </c:pt>
                <c:pt idx="59">
                  <c:v>-70.686109314072041</c:v>
                </c:pt>
                <c:pt idx="60">
                  <c:v>-53.021460558667528</c:v>
                </c:pt>
                <c:pt idx="61">
                  <c:v>-30.706700621454601</c:v>
                </c:pt>
                <c:pt idx="62">
                  <c:v>-5.9252096831457521</c:v>
                </c:pt>
                <c:pt idx="63">
                  <c:v>18.948793432412579</c:v>
                </c:pt>
                <c:pt idx="64">
                  <c:v>41.576864048866319</c:v>
                </c:pt>
                <c:pt idx="65">
                  <c:v>59.875339678289421</c:v>
                </c:pt>
                <c:pt idx="66">
                  <c:v>72.206311695892254</c:v>
                </c:pt>
                <c:pt idx="67">
                  <c:v>77.523145470629416</c:v>
                </c:pt>
                <c:pt idx="68">
                  <c:v>75.457729735513936</c:v>
                </c:pt>
                <c:pt idx="69">
                  <c:v>66.342350130916159</c:v>
                </c:pt>
                <c:pt idx="70">
                  <c:v>51.165356451425673</c:v>
                </c:pt>
                <c:pt idx="71">
                  <c:v>31.466028227949401</c:v>
                </c:pt>
                <c:pt idx="72">
                  <c:v>9.1796538838140194</c:v>
                </c:pt>
                <c:pt idx="73">
                  <c:v>-13.551690558904706</c:v>
                </c:pt>
                <c:pt idx="74">
                  <c:v>-34.584245020792608</c:v>
                </c:pt>
                <c:pt idx="75">
                  <c:v>-51.973985883423893</c:v>
                </c:pt>
                <c:pt idx="76">
                  <c:v>-64.155510627040357</c:v>
                </c:pt>
                <c:pt idx="77">
                  <c:v>-70.082003875037088</c:v>
                </c:pt>
                <c:pt idx="78">
                  <c:v>-69.313865040062097</c:v>
                </c:pt>
                <c:pt idx="79">
                  <c:v>-62.048633196226561</c:v>
                </c:pt>
                <c:pt idx="80">
                  <c:v>-49.090497376066772</c:v>
                </c:pt>
                <c:pt idx="81">
                  <c:v>-31.763388012263061</c:v>
                </c:pt>
                <c:pt idx="82">
                  <c:v>-11.776870508015378</c:v>
                </c:pt>
                <c:pt idx="83">
                  <c:v>8.9416769131927012</c:v>
                </c:pt>
                <c:pt idx="84">
                  <c:v>28.432204104382041</c:v>
                </c:pt>
                <c:pt idx="85">
                  <c:v>44.886731794057354</c:v>
                </c:pt>
                <c:pt idx="86">
                  <c:v>56.816348646267855</c:v>
                </c:pt>
                <c:pt idx="87">
                  <c:v>63.185106900410901</c:v>
                </c:pt>
                <c:pt idx="88">
                  <c:v>63.498858105809397</c:v>
                </c:pt>
                <c:pt idx="89">
                  <c:v>57.841527442248193</c:v>
                </c:pt>
                <c:pt idx="90">
                  <c:v>46.856403328810863</c:v>
                </c:pt>
                <c:pt idx="91">
                  <c:v>31.675229777878748</c:v>
                </c:pt>
                <c:pt idx="92">
                  <c:v>13.802740258352891</c:v>
                </c:pt>
                <c:pt idx="93">
                  <c:v>-5.0316853173569669</c:v>
                </c:pt>
                <c:pt idx="94">
                  <c:v>-23.040689126512568</c:v>
                </c:pt>
                <c:pt idx="95">
                  <c:v>-38.547929119603801</c:v>
                </c:pt>
                <c:pt idx="96">
                  <c:v>-50.143478713990604</c:v>
                </c:pt>
                <c:pt idx="97">
                  <c:v>-56.81128854046387</c:v>
                </c:pt>
                <c:pt idx="98">
                  <c:v>-58.017259467440219</c:v>
                </c:pt>
                <c:pt idx="99">
                  <c:v>-53.750390833240346</c:v>
                </c:pt>
                <c:pt idx="100">
                  <c:v>-44.514017160105439</c:v>
                </c:pt>
                <c:pt idx="101">
                  <c:v>-31.268891344520821</c:v>
                </c:pt>
                <c:pt idx="102">
                  <c:v>-15.334363029678119</c:v>
                </c:pt>
                <c:pt idx="103">
                  <c:v>1.7422795414557832</c:v>
                </c:pt>
                <c:pt idx="104">
                  <c:v>18.33543367105646</c:v>
                </c:pt>
                <c:pt idx="105">
                  <c:v>32.895361167421278</c:v>
                </c:pt>
                <c:pt idx="106">
                  <c:v>44.092352947789777</c:v>
                </c:pt>
                <c:pt idx="107">
                  <c:v>50.937523731883232</c:v>
                </c:pt>
                <c:pt idx="108">
                  <c:v>52.869326815496002</c:v>
                </c:pt>
                <c:pt idx="109">
                  <c:v>49.798303560835038</c:v>
                </c:pt>
                <c:pt idx="110">
                  <c:v>42.106645939621515</c:v>
                </c:pt>
                <c:pt idx="111">
                  <c:v>30.60345949613253</c:v>
                </c:pt>
                <c:pt idx="112">
                  <c:v>16.440759066996502</c:v>
                </c:pt>
                <c:pt idx="113">
                  <c:v>0.9988241887599969</c:v>
                </c:pt>
                <c:pt idx="114">
                  <c:v>-14.247742032574779</c:v>
                </c:pt>
                <c:pt idx="115">
                  <c:v>-27.870306510475636</c:v>
                </c:pt>
                <c:pt idx="116">
                  <c:v>-38.61955380316121</c:v>
                </c:pt>
                <c:pt idx="117">
                  <c:v>-45.539490926356585</c:v>
                </c:pt>
                <c:pt idx="118">
                  <c:v>-48.051761777021575</c:v>
                </c:pt>
                <c:pt idx="119">
                  <c:v>-46.00290655608147</c:v>
                </c:pt>
                <c:pt idx="120">
                  <c:v>-39.670820522999549</c:v>
                </c:pt>
                <c:pt idx="121">
                  <c:v>-29.730569458639156</c:v>
                </c:pt>
                <c:pt idx="122">
                  <c:v>-17.183534375116764</c:v>
                </c:pt>
                <c:pt idx="123">
                  <c:v>-3.257228534368581</c:v>
                </c:pt>
                <c:pt idx="124">
                  <c:v>10.714252585219857</c:v>
                </c:pt>
                <c:pt idx="125">
                  <c:v>23.417554901521338</c:v>
                </c:pt>
                <c:pt idx="126">
                  <c:v>33.683056308239017</c:v>
                </c:pt>
                <c:pt idx="127">
                  <c:v>40.592051397851485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5C-471A-9FF2-B1C543A3F781}"/>
            </c:ext>
          </c:extLst>
        </c:ser>
        <c:ser>
          <c:idx val="1"/>
          <c:order val="1"/>
          <c:tx>
            <c:strRef>
              <c:f>'3 vars, t x f, euler (4)'!$D$2</c:f>
              <c:strCache>
                <c:ptCount val="1"/>
                <c:pt idx="0">
                  <c:v>X1(calc)</c:v>
                </c:pt>
              </c:strCache>
            </c:strRef>
          </c:tx>
          <c:marker>
            <c:symbol val="none"/>
          </c:marker>
          <c:xVal>
            <c:numRef>
              <c:f>'3 vars, t x f, euler (4)'!$B$3:$B$130</c:f>
              <c:numCache>
                <c:formatCode>0.00</c:formatCode>
                <c:ptCount val="12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</c:numCache>
            </c:numRef>
          </c:xVal>
          <c:yVal>
            <c:numRef>
              <c:f>'3 vars, t x f, euler (4)'!$D$3:$D$130</c:f>
              <c:numCache>
                <c:formatCode>0.00</c:formatCode>
                <c:ptCount val="128"/>
                <c:pt idx="0">
                  <c:v>-48.47494106478436</c:v>
                </c:pt>
                <c:pt idx="1">
                  <c:v>-4.5134084850820662</c:v>
                </c:pt>
                <c:pt idx="2">
                  <c:v>39.022896589134383</c:v>
                </c:pt>
                <c:pt idx="3">
                  <c:v>78.070197640978364</c:v>
                </c:pt>
                <c:pt idx="4">
                  <c:v>109.06290724621891</c:v>
                </c:pt>
                <c:pt idx="5">
                  <c:v>129.25751557618909</c:v>
                </c:pt>
                <c:pt idx="6">
                  <c:v>136.97334653549908</c:v>
                </c:pt>
                <c:pt idx="7">
                  <c:v>131.72926588582075</c:v>
                </c:pt>
                <c:pt idx="8">
                  <c:v>114.26556052502575</c:v>
                </c:pt>
                <c:pt idx="9">
                  <c:v>86.451155894573787</c:v>
                </c:pt>
                <c:pt idx="10">
                  <c:v>51.087059653108476</c:v>
                </c:pt>
                <c:pt idx="11">
                  <c:v>11.626415893178459</c:v>
                </c:pt>
                <c:pt idx="12">
                  <c:v>-28.161039275195524</c:v>
                </c:pt>
                <c:pt idx="13">
                  <c:v>-64.547665456480161</c:v>
                </c:pt>
                <c:pt idx="14">
                  <c:v>-94.195754677253049</c:v>
                </c:pt>
                <c:pt idx="15">
                  <c:v>-114.4621928804015</c:v>
                </c:pt>
                <c:pt idx="16">
                  <c:v>-123.63228327296646</c:v>
                </c:pt>
                <c:pt idx="17">
                  <c:v>-121.06222733231452</c:v>
                </c:pt>
                <c:pt idx="18">
                  <c:v>-107.21869779444684</c:v>
                </c:pt>
                <c:pt idx="19">
                  <c:v>-83.61378591892759</c:v>
                </c:pt>
                <c:pt idx="20">
                  <c:v>-52.643424131505434</c:v>
                </c:pt>
                <c:pt idx="21">
                  <c:v>-17.346256992152959</c:v>
                </c:pt>
                <c:pt idx="22">
                  <c:v>18.89295321251733</c:v>
                </c:pt>
                <c:pt idx="23">
                  <c:v>52.666576517648316</c:v>
                </c:pt>
                <c:pt idx="24">
                  <c:v>80.863273433248878</c:v>
                </c:pt>
                <c:pt idx="25">
                  <c:v>100.95328904899583</c:v>
                </c:pt>
                <c:pt idx="26">
                  <c:v>111.21385212472688</c:v>
                </c:pt>
                <c:pt idx="27">
                  <c:v>110.87475196495386</c:v>
                </c:pt>
                <c:pt idx="28">
                  <c:v>100.17201578991668</c:v>
                </c:pt>
                <c:pt idx="29">
                  <c:v>80.306437515818232</c:v>
                </c:pt>
                <c:pt idx="30">
                  <c:v>53.312670780162556</c:v>
                </c:pt>
                <c:pt idx="31">
                  <c:v>21.852853903748752</c:v>
                </c:pt>
                <c:pt idx="32">
                  <c:v>-11.04447618311476</c:v>
                </c:pt>
                <c:pt idx="33">
                  <c:v>-42.274706968064116</c:v>
                </c:pt>
                <c:pt idx="34">
                  <c:v>-68.948992727395833</c:v>
                </c:pt>
                <c:pt idx="35">
                  <c:v>-88.660290788172219</c:v>
                </c:pt>
                <c:pt idx="36">
                  <c:v>-99.699206592902542</c:v>
                </c:pt>
                <c:pt idx="37">
                  <c:v>-101.2004269146896</c:v>
                </c:pt>
                <c:pt idx="38">
                  <c:v>-93.207383179118438</c:v>
                </c:pt>
                <c:pt idx="39">
                  <c:v>-76.65067303329873</c:v>
                </c:pt>
                <c:pt idx="40">
                  <c:v>-53.243920733872585</c:v>
                </c:pt>
                <c:pt idx="41">
                  <c:v>-25.308407971389144</c:v>
                </c:pt>
                <c:pt idx="42">
                  <c:v>4.455749533638385</c:v>
                </c:pt>
                <c:pt idx="43">
                  <c:v>33.229447350144873</c:v>
                </c:pt>
                <c:pt idx="44">
                  <c:v>58.34055815105733</c:v>
                </c:pt>
                <c:pt idx="45">
                  <c:v>77.511024130331762</c:v>
                </c:pt>
                <c:pt idx="46">
                  <c:v>89.062329131551934</c:v>
                </c:pt>
                <c:pt idx="47">
                  <c:v>92.060934815701245</c:v>
                </c:pt>
                <c:pt idx="48">
                  <c:v>86.391235356267174</c:v>
                </c:pt>
                <c:pt idx="49">
                  <c:v>72.750604269219494</c:v>
                </c:pt>
                <c:pt idx="50">
                  <c:v>52.568498342861211</c:v>
                </c:pt>
                <c:pt idx="51">
                  <c:v>27.858648735675441</c:v>
                </c:pt>
                <c:pt idx="52">
                  <c:v>1.0194536449916127</c:v>
                </c:pt>
                <c:pt idx="53">
                  <c:v>-25.397759650812162</c:v>
                </c:pt>
                <c:pt idx="54">
                  <c:v>-48.930309481471618</c:v>
                </c:pt>
                <c:pt idx="55">
                  <c:v>-67.432786995826035</c:v>
                </c:pt>
                <c:pt idx="56">
                  <c:v>-79.271601840374899</c:v>
                </c:pt>
                <c:pt idx="57">
                  <c:v>-83.467907278173243</c:v>
                </c:pt>
                <c:pt idx="58">
                  <c:v>-79.776531887068089</c:v>
                </c:pt>
                <c:pt idx="59">
                  <c:v>-68.694768803453314</c:v>
                </c:pt>
                <c:pt idx="60">
                  <c:v>-51.40155246143199</c:v>
                </c:pt>
                <c:pt idx="61">
                  <c:v>-29.634053455522849</c:v>
                </c:pt>
                <c:pt idx="62">
                  <c:v>-5.5144399529370149</c:v>
                </c:pt>
                <c:pt idx="63">
                  <c:v>18.656030699360961</c:v>
                </c:pt>
                <c:pt idx="64">
                  <c:v>40.615701737321302</c:v>
                </c:pt>
                <c:pt idx="65">
                  <c:v>58.353287582948155</c:v>
                </c:pt>
                <c:pt idx="66">
                  <c:v>70.291164449284977</c:v>
                </c:pt>
                <c:pt idx="67">
                  <c:v>75.424567366674651</c:v>
                </c:pt>
                <c:pt idx="68">
                  <c:v>73.404524375374635</c:v>
                </c:pt>
                <c:pt idx="69">
                  <c:v>64.557855486470103</c:v>
                </c:pt>
                <c:pt idx="70">
                  <c:v>49.843578989477329</c:v>
                </c:pt>
                <c:pt idx="71">
                  <c:v>30.75102821037283</c:v>
                </c:pt>
                <c:pt idx="72">
                  <c:v>9.1503314565866702</c:v>
                </c:pt>
                <c:pt idx="73">
                  <c:v>-12.889841953024957</c:v>
                </c:pt>
                <c:pt idx="74">
                  <c:v>-33.299592312280424</c:v>
                </c:pt>
                <c:pt idx="75">
                  <c:v>-50.201412021709743</c:v>
                </c:pt>
                <c:pt idx="76">
                  <c:v>-62.082081431225809</c:v>
                </c:pt>
                <c:pt idx="77">
                  <c:v>-67.92717931168815</c:v>
                </c:pt>
                <c:pt idx="78">
                  <c:v>-67.306347734013244</c:v>
                </c:pt>
                <c:pt idx="79">
                  <c:v>-60.402285708494801</c:v>
                </c:pt>
                <c:pt idx="80">
                  <c:v>-47.981844435840507</c:v>
                </c:pt>
                <c:pt idx="81">
                  <c:v>-31.313043650966975</c:v>
                </c:pt>
                <c:pt idx="82">
                  <c:v>-12.036812947046657</c:v>
                </c:pt>
                <c:pt idx="83">
                  <c:v>7.9936731339583726</c:v>
                </c:pt>
                <c:pt idx="84">
                  <c:v>26.890414535336177</c:v>
                </c:pt>
                <c:pt idx="85">
                  <c:v>42.907842566433757</c:v>
                </c:pt>
                <c:pt idx="86">
                  <c:v>54.603338436773839</c:v>
                </c:pt>
                <c:pt idx="87">
                  <c:v>60.96632269848098</c:v>
                </c:pt>
                <c:pt idx="88">
                  <c:v>61.504447598606355</c:v>
                </c:pt>
                <c:pt idx="89">
                  <c:v>56.279657578090465</c:v>
                </c:pt>
                <c:pt idx="90">
                  <c:v>45.891711463753154</c:v>
                </c:pt>
                <c:pt idx="91">
                  <c:v>31.411720219377877</c:v>
                </c:pt>
                <c:pt idx="92">
                  <c:v>14.272879965908087</c:v>
                </c:pt>
                <c:pt idx="93">
                  <c:v>-3.8705548614628684</c:v>
                </c:pt>
                <c:pt idx="94">
                  <c:v>-21.30225572772007</c:v>
                </c:pt>
                <c:pt idx="95">
                  <c:v>-36.40554557652338</c:v>
                </c:pt>
                <c:pt idx="96">
                  <c:v>-47.812686656275297</c:v>
                </c:pt>
                <c:pt idx="97">
                  <c:v>-54.528007367652506</c:v>
                </c:pt>
                <c:pt idx="98">
                  <c:v>-56.013856274620892</c:v>
                </c:pt>
                <c:pt idx="99">
                  <c:v>-52.232060471518587</c:v>
                </c:pt>
                <c:pt idx="100">
                  <c:v>-43.637868347964464</c:v>
                </c:pt>
                <c:pt idx="101">
                  <c:v>-31.127859162326082</c:v>
                </c:pt>
                <c:pt idx="102">
                  <c:v>-15.947578768601819</c:v>
                </c:pt>
                <c:pt idx="103">
                  <c:v>0.43168333769301309</c:v>
                </c:pt>
                <c:pt idx="104">
                  <c:v>16.454855740369172</c:v>
                </c:pt>
                <c:pt idx="105">
                  <c:v>30.630146643638806</c:v>
                </c:pt>
                <c:pt idx="106">
                  <c:v>41.667352192046337</c:v>
                </c:pt>
                <c:pt idx="107">
                  <c:v>48.594644241761536</c:v>
                </c:pt>
                <c:pt idx="108">
                  <c:v>50.843329176915979</c:v>
                </c:pt>
                <c:pt idx="109">
                  <c:v>48.293267601206693</c:v>
                </c:pt>
                <c:pt idx="110">
                  <c:v>41.275465048692261</c:v>
                </c:pt>
                <c:pt idx="111">
                  <c:v>30.532416941982213</c:v>
                </c:pt>
                <c:pt idx="112">
                  <c:v>17.140731051005186</c:v>
                </c:pt>
                <c:pt idx="113">
                  <c:v>2.4039917234295967</c:v>
                </c:pt>
                <c:pt idx="114">
                  <c:v>-12.273540053074571</c:v>
                </c:pt>
                <c:pt idx="115">
                  <c:v>-25.520208465112148</c:v>
                </c:pt>
                <c:pt idx="116">
                  <c:v>-36.124626070806414</c:v>
                </c:pt>
                <c:pt idx="117">
                  <c:v>-43.145886276060288</c:v>
                </c:pt>
                <c:pt idx="118">
                  <c:v>-45.996353227330268</c:v>
                </c:pt>
                <c:pt idx="119">
                  <c:v>-44.489814316669708</c:v>
                </c:pt>
                <c:pt idx="120">
                  <c:v>-38.851159214438155</c:v>
                </c:pt>
                <c:pt idx="121">
                  <c:v>-29.687421730051295</c:v>
                </c:pt>
                <c:pt idx="122">
                  <c:v>-17.923637710946863</c:v>
                </c:pt>
                <c:pt idx="123">
                  <c:v>-4.7101964024388536</c:v>
                </c:pt>
                <c:pt idx="124">
                  <c:v>8.6890997865814548</c:v>
                </c:pt>
                <c:pt idx="125">
                  <c:v>21.017425434716213</c:v>
                </c:pt>
                <c:pt idx="126">
                  <c:v>31.142349149363717</c:v>
                </c:pt>
                <c:pt idx="127">
                  <c:v>38.159352729731275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5C-471A-9FF2-B1C543A3F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246384"/>
        <c:axId val="1"/>
      </c:scatterChart>
      <c:valAx>
        <c:axId val="19224638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24638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591591591591706E-2"/>
          <c:y val="3.0303030303030311E-2"/>
          <c:w val="0.86786786786786752"/>
          <c:h val="0.865800865800865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'SEDOL3 (7)'!$B$9</c:f>
              <c:strCache>
                <c:ptCount val="1"/>
                <c:pt idx="0">
                  <c:v>x1</c:v>
                </c:pt>
              </c:strCache>
            </c:strRef>
          </c:tx>
          <c:marker>
            <c:symbol val="none"/>
          </c:marker>
          <c:xVal>
            <c:numRef>
              <c:f>'SEDOL3 (7)'!$A$10:$A$297</c:f>
              <c:numCache>
                <c:formatCode>0.0</c:formatCode>
                <c:ptCount val="28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</c:numCache>
            </c:numRef>
          </c:xVal>
          <c:yVal>
            <c:numRef>
              <c:f>'SEDOL3 (7)'!$B$10:$B$297</c:f>
              <c:numCache>
                <c:formatCode>0.00</c:formatCode>
                <c:ptCount val="288"/>
                <c:pt idx="0">
                  <c:v>1</c:v>
                </c:pt>
                <c:pt idx="1">
                  <c:v>0.65250526489916671</c:v>
                </c:pt>
                <c:pt idx="2">
                  <c:v>0.27456928108334444</c:v>
                </c:pt>
                <c:pt idx="3">
                  <c:v>-0.12744614312063068</c:v>
                </c:pt>
                <c:pt idx="4">
                  <c:v>-0.54774368641719473</c:v>
                </c:pt>
                <c:pt idx="5">
                  <c:v>-0.98103817538453075</c:v>
                </c:pt>
                <c:pt idx="6">
                  <c:v>-1.4225108447735559</c:v>
                </c:pt>
                <c:pt idx="7">
                  <c:v>-1.8677693422157009</c:v>
                </c:pt>
                <c:pt idx="8">
                  <c:v>-2.3128127250700512</c:v>
                </c:pt>
                <c:pt idx="9">
                  <c:v>-2.7540007878492609</c:v>
                </c:pt>
                <c:pt idx="10">
                  <c:v>-3.1880271387398116</c:v>
                </c:pt>
                <c:pt idx="11">
                  <c:v>-3.6118955144398264</c:v>
                </c:pt>
                <c:pt idx="12">
                  <c:v>-4.0228988849890088</c:v>
                </c:pt>
                <c:pt idx="13">
                  <c:v>-4.4186009554389534</c:v>
                </c:pt>
                <c:pt idx="14">
                  <c:v>-4.7968197199690055</c:v>
                </c:pt>
                <c:pt idx="15">
                  <c:v>-5.1556127671504832</c:v>
                </c:pt>
                <c:pt idx="16">
                  <c:v>-5.4932640731667934</c:v>
                </c:pt>
                <c:pt idx="17">
                  <c:v>-5.8082720534950303</c:v>
                </c:pt>
                <c:pt idx="18">
                  <c:v>-6.0993386733618289</c:v>
                </c:pt>
                <c:pt idx="19">
                  <c:v>-6.3653594436563194</c:v>
                </c:pt>
                <c:pt idx="20">
                  <c:v>-6.6054141523152765</c:v>
                </c:pt>
                <c:pt idx="21">
                  <c:v>-6.8187582018412565</c:v>
                </c:pt>
                <c:pt idx="22">
                  <c:v>-7.0048144418828375</c:v>
                </c:pt>
                <c:pt idx="23">
                  <c:v>-7.1631654019690671</c:v>
                </c:pt>
                <c:pt idx="24">
                  <c:v>-7.2935458437874008</c:v>
                </c:pt>
                <c:pt idx="25">
                  <c:v>-7.3958355650366068</c:v>
                </c:pt>
                <c:pt idx="26">
                  <c:v>-7.470052398059023</c:v>
                </c:pt>
                <c:pt idx="27">
                  <c:v>-7.5163453563237574</c:v>
                </c:pt>
                <c:pt idx="28">
                  <c:v>-7.5349878905380683</c:v>
                </c:pt>
                <c:pt idx="29">
                  <c:v>-7.5263712238353708</c:v>
                </c:pt>
                <c:pt idx="30">
                  <c:v>-7.4909977422372025</c:v>
                </c:pt>
                <c:pt idx="31">
                  <c:v>-7.4294744225120359</c:v>
                </c:pt>
                <c:pt idx="32">
                  <c:v>-7.3425062847435232</c:v>
                </c:pt>
                <c:pt idx="33">
                  <c:v>-7.230889861451872</c:v>
                </c:pt>
                <c:pt idx="34">
                  <c:v>-7.0955066790531331</c:v>
                </c:pt>
                <c:pt idx="35">
                  <c:v>-6.9373167508527827</c:v>
                </c:pt>
                <c:pt idx="36">
                  <c:v>-6.7573520837060723</c:v>
                </c:pt>
                <c:pt idx="37">
                  <c:v>-6.5567102029859639</c:v>
                </c:pt>
                <c:pt idx="38">
                  <c:v>-6.3365477026227524</c:v>
                </c:pt>
                <c:pt idx="39">
                  <c:v>-6.0980738287556999</c:v>
                </c:pt>
                <c:pt idx="40">
                  <c:v>-5.8425441070001636</c:v>
                </c:pt>
                <c:pt idx="41">
                  <c:v>-5.5712540245142943</c:v>
                </c:pt>
                <c:pt idx="42">
                  <c:v>-5.2855327789747584</c:v>
                </c:pt>
                <c:pt idx="43">
                  <c:v>-4.9867371072657916</c:v>
                </c:pt>
                <c:pt idx="44">
                  <c:v>-4.6762452071725065</c:v>
                </c:pt>
                <c:pt idx="45">
                  <c:v>-4.3554507656679595</c:v>
                </c:pt>
                <c:pt idx="46">
                  <c:v>-4.0257571075124359</c:v>
                </c:pt>
                <c:pt idx="47">
                  <c:v>-3.6885714778594392</c:v>
                </c:pt>
                <c:pt idx="48">
                  <c:v>-3.3452994724014102</c:v>
                </c:pt>
                <c:pt idx="49">
                  <c:v>-2.9973396283032816</c:v>
                </c:pt>
                <c:pt idx="50">
                  <c:v>-2.6460781887766132</c:v>
                </c:pt>
                <c:pt idx="51">
                  <c:v>-2.2928840536532888</c:v>
                </c:pt>
                <c:pt idx="52">
                  <c:v>-1.9391039277366966</c:v>
                </c:pt>
                <c:pt idx="53">
                  <c:v>-1.586057678050367</c:v>
                </c:pt>
                <c:pt idx="54">
                  <c:v>-1.2350339103788555</c:v>
                </c:pt>
                <c:pt idx="55">
                  <c:v>-0.88728577471228975</c:v>
                </c:pt>
                <c:pt idx="56">
                  <c:v>-0.54402700837294393</c:v>
                </c:pt>
                <c:pt idx="57">
                  <c:v>-0.20642822472739808</c:v>
                </c:pt>
                <c:pt idx="58">
                  <c:v>0.12438654552119144</c:v>
                </c:pt>
                <c:pt idx="59">
                  <c:v>0.44734305440240574</c:v>
                </c:pt>
                <c:pt idx="60">
                  <c:v>0.76141977300791053</c:v>
                </c:pt>
                <c:pt idx="61">
                  <c:v>1.0656505599502966</c:v>
                </c:pt>
                <c:pt idx="62">
                  <c:v>1.3591270588002342</c:v>
                </c:pt>
                <c:pt idx="63">
                  <c:v>1.6410008223328876</c:v>
                </c:pt>
                <c:pt idx="64">
                  <c:v>1.9104851623941828</c:v>
                </c:pt>
                <c:pt idx="65">
                  <c:v>2.1668567251697457</c:v>
                </c:pt>
                <c:pt idx="66">
                  <c:v>2.4094567925994843</c:v>
                </c:pt>
                <c:pt idx="67">
                  <c:v>2.6376923116245279</c:v>
                </c:pt>
                <c:pt idx="68">
                  <c:v>2.8510366538765091</c:v>
                </c:pt>
                <c:pt idx="69">
                  <c:v>3.0490301093181595</c:v>
                </c:pt>
                <c:pt idx="70">
                  <c:v>3.2312801182153992</c:v>
                </c:pt>
                <c:pt idx="71">
                  <c:v>3.3974612466612819</c:v>
                </c:pt>
                <c:pt idx="72">
                  <c:v>3.5473149116783032</c:v>
                </c:pt>
                <c:pt idx="73">
                  <c:v>3.6806488626949947</c:v>
                </c:pt>
                <c:pt idx="74">
                  <c:v>3.7973364269229144</c:v>
                </c:pt>
                <c:pt idx="75">
                  <c:v>3.8973155268489048</c:v>
                </c:pt>
                <c:pt idx="76">
                  <c:v>3.9805874787028457</c:v>
                </c:pt>
                <c:pt idx="77">
                  <c:v>4.0472155813613524</c:v>
                </c:pt>
                <c:pt idx="78">
                  <c:v>4.0973235057014881</c:v>
                </c:pt>
                <c:pt idx="79">
                  <c:v>4.1310934949243219</c:v>
                </c:pt>
                <c:pt idx="80">
                  <c:v>4.148764386825051</c:v>
                </c:pt>
                <c:pt idx="81">
                  <c:v>4.1506294693936443</c:v>
                </c:pt>
                <c:pt idx="82">
                  <c:v>4.1370341814869898</c:v>
                </c:pt>
                <c:pt idx="83">
                  <c:v>4.1083736706199767</c:v>
                </c:pt>
                <c:pt idx="84">
                  <c:v>4.0650902201787291</c:v>
                </c:pt>
                <c:pt idx="85">
                  <c:v>4.0076705585643477</c:v>
                </c:pt>
                <c:pt idx="86">
                  <c:v>3.9366430629303135</c:v>
                </c:pt>
                <c:pt idx="87">
                  <c:v>3.8525748702816487</c:v>
                </c:pt>
                <c:pt idx="88">
                  <c:v>3.7560689087595986</c:v>
                </c:pt>
                <c:pt idx="89">
                  <c:v>3.647760861942893</c:v>
                </c:pt>
                <c:pt idx="90">
                  <c:v>3.5283160789565167</c:v>
                </c:pt>
                <c:pt idx="91">
                  <c:v>3.3984264430925339</c:v>
                </c:pt>
                <c:pt idx="92">
                  <c:v>3.2588072115161859</c:v>
                </c:pt>
                <c:pt idx="93">
                  <c:v>3.1101938384556562</c:v>
                </c:pt>
                <c:pt idx="94">
                  <c:v>2.9533387940571627</c:v>
                </c:pt>
                <c:pt idx="95">
                  <c:v>2.7890083908301051</c:v>
                </c:pt>
                <c:pt idx="96">
                  <c:v>2.6179796293116748</c:v>
                </c:pt>
                <c:pt idx="97">
                  <c:v>2.4410370742485825</c:v>
                </c:pt>
                <c:pt idx="98">
                  <c:v>2.2589697722273683</c:v>
                </c:pt>
                <c:pt idx="99">
                  <c:v>2.0725682212862626</c:v>
                </c:pt>
                <c:pt idx="100">
                  <c:v>1.8826214026129344</c:v>
                </c:pt>
                <c:pt idx="101">
                  <c:v>1.6899138839759555</c:v>
                </c:pt>
                <c:pt idx="102">
                  <c:v>1.4952230040557268</c:v>
                </c:pt>
                <c:pt idx="103">
                  <c:v>1.2993161463352969</c:v>
                </c:pt>
                <c:pt idx="104">
                  <c:v>1.102948110685356</c:v>
                </c:pt>
                <c:pt idx="105">
                  <c:v>0.90685859023310678</c:v>
                </c:pt>
                <c:pt idx="106">
                  <c:v>0.71176976054412866</c:v>
                </c:pt>
                <c:pt idx="107">
                  <c:v>0.51838398757219406</c:v>
                </c:pt>
                <c:pt idx="108">
                  <c:v>0.32738166024670012</c:v>
                </c:pt>
                <c:pt idx="109">
                  <c:v>0.13941915297335342</c:v>
                </c:pt>
                <c:pt idx="110">
                  <c:v>-4.4873077276602669E-2</c:v>
                </c:pt>
                <c:pt idx="111">
                  <c:v>-0.22489225521764233</c:v>
                </c:pt>
                <c:pt idx="112">
                  <c:v>-0.40006490937665962</c:v>
                </c:pt>
                <c:pt idx="113">
                  <c:v>-0.5698483492353752</c:v>
                </c:pt>
                <c:pt idx="114">
                  <c:v>-0.73373199513111143</c:v>
                </c:pt>
                <c:pt idx="115">
                  <c:v>-0.89123855925594819</c:v>
                </c:pt>
                <c:pt idx="116">
                  <c:v>-1.0419250766844685</c:v>
                </c:pt>
                <c:pt idx="117">
                  <c:v>-1.1853837859413006</c:v>
                </c:pt>
                <c:pt idx="118">
                  <c:v>-1.3212428591895233</c:v>
                </c:pt>
                <c:pt idx="119">
                  <c:v>-1.4491669826778584</c:v>
                </c:pt>
                <c:pt idx="120">
                  <c:v>-1.5688577886266295</c:v>
                </c:pt>
                <c:pt idx="121">
                  <c:v>-1.6800541402580695</c:v>
                </c:pt>
                <c:pt idx="122">
                  <c:v>-1.7825322721840966</c:v>
                </c:pt>
                <c:pt idx="123">
                  <c:v>-1.8761057888526866</c:v>
                </c:pt>
                <c:pt idx="124">
                  <c:v>-1.960625524221062</c:v>
                </c:pt>
                <c:pt idx="125">
                  <c:v>-2.0359792662688299</c:v>
                </c:pt>
                <c:pt idx="126">
                  <c:v>-2.1020913503857779</c:v>
                </c:pt>
                <c:pt idx="127">
                  <c:v>-2.1589221260662206</c:v>
                </c:pt>
                <c:pt idx="128">
                  <c:v>-2.2064673017136722</c:v>
                </c:pt>
                <c:pt idx="129">
                  <c:v>-2.2447571727053548</c:v>
                </c:pt>
                <c:pt idx="130">
                  <c:v>-2.2738557381849605</c:v>
                </c:pt>
                <c:pt idx="131">
                  <c:v>-2.293859712343576</c:v>
                </c:pt>
                <c:pt idx="132">
                  <c:v>-2.3048974362122716</c:v>
                </c:pt>
                <c:pt idx="133">
                  <c:v>-2.3071276962251988</c:v>
                </c:pt>
                <c:pt idx="134">
                  <c:v>-2.3007384560188937</c:v>
                </c:pt>
                <c:pt idx="135">
                  <c:v>-2.2859455081117157</c:v>
                </c:pt>
                <c:pt idx="136">
                  <c:v>-2.2629910522569068</c:v>
                </c:pt>
                <c:pt idx="137">
                  <c:v>-2.2321422073837813</c:v>
                </c:pt>
                <c:pt idx="138">
                  <c:v>-2.193689464134164</c:v>
                </c:pt>
                <c:pt idx="139">
                  <c:v>-2.1479450850657376</c:v>
                </c:pt>
                <c:pt idx="140">
                  <c:v>-2.0952414596307771</c:v>
                </c:pt>
                <c:pt idx="141">
                  <c:v>-2.0359294210483547</c:v>
                </c:pt>
                <c:pt idx="142">
                  <c:v>-1.9703765321710371</c:v>
                </c:pt>
                <c:pt idx="143">
                  <c:v>-1.8989653474040546</c:v>
                </c:pt>
                <c:pt idx="144">
                  <c:v>-1.8220916576666011</c:v>
                </c:pt>
                <c:pt idx="145">
                  <c:v>-1.7401627252921803</c:v>
                </c:pt>
                <c:pt idx="146">
                  <c:v>-1.6535955156486077</c:v>
                </c:pt>
                <c:pt idx="147">
                  <c:v>-1.5628149321193754</c:v>
                </c:pt>
                <c:pt idx="148">
                  <c:v>-1.46825206092762</c:v>
                </c:pt>
                <c:pt idx="149">
                  <c:v>-1.3703424321029523</c:v>
                </c:pt>
                <c:pt idx="150">
                  <c:v>-1.2695243026910683</c:v>
                </c:pt>
                <c:pt idx="151">
                  <c:v>-1.1662369680875229</c:v>
                </c:pt>
                <c:pt idx="152">
                  <c:v>-1.0609191071415289</c:v>
                </c:pt>
                <c:pt idx="153">
                  <c:v>-0.95400716642441208</c:v>
                </c:pt>
                <c:pt idx="154">
                  <c:v>-0.84593378879166603</c:v>
                </c:pt>
                <c:pt idx="155">
                  <c:v>-0.73712629108874572</c:v>
                </c:pt>
                <c:pt idx="156">
                  <c:v>-0.62800519556012135</c:v>
                </c:pt>
                <c:pt idx="157">
                  <c:v>-0.51898281922004008</c:v>
                </c:pt>
                <c:pt idx="158">
                  <c:v>-0.41046192513325869</c:v>
                </c:pt>
                <c:pt idx="159">
                  <c:v>-0.30283443923606973</c:v>
                </c:pt>
                <c:pt idx="160">
                  <c:v>-0.19648023600360703</c:v>
                </c:pt>
                <c:pt idx="161">
                  <c:v>-9.176599594002105E-2</c:v>
                </c:pt>
                <c:pt idx="162">
                  <c:v>1.0955862464993207E-2</c:v>
                </c:pt>
                <c:pt idx="163">
                  <c:v>0.11134817400534074</c:v>
                </c:pt>
                <c:pt idx="164">
                  <c:v>0.20908993928197134</c:v>
                </c:pt>
                <c:pt idx="165">
                  <c:v>0.30387715684567962</c:v>
                </c:pt>
                <c:pt idx="166">
                  <c:v>0.39542357365931724</c:v>
                </c:pt>
                <c:pt idx="167">
                  <c:v>0.48346135291184233</c:v>
                </c:pt>
                <c:pt idx="168">
                  <c:v>0.56774165854518555</c:v>
                </c:pt>
                <c:pt idx="169">
                  <c:v>0.64803515617852092</c:v>
                </c:pt>
                <c:pt idx="170">
                  <c:v>0.72413243043209907</c:v>
                </c:pt>
                <c:pt idx="171">
                  <c:v>0.79584431896328367</c:v>
                </c:pt>
                <c:pt idx="172">
                  <c:v>0.86300216382983963</c:v>
                </c:pt>
                <c:pt idx="173">
                  <c:v>0.92545798108890309</c:v>
                </c:pt>
                <c:pt idx="174">
                  <c:v>0.98308454982353388</c:v>
                </c:pt>
                <c:pt idx="175">
                  <c:v>1.0357754220614801</c:v>
                </c:pt>
                <c:pt idx="176">
                  <c:v>1.0834448553119942</c:v>
                </c:pt>
                <c:pt idx="177">
                  <c:v>1.1260276696955174</c:v>
                </c:pt>
                <c:pt idx="178">
                  <c:v>1.1634790318771502</c:v>
                </c:pt>
                <c:pt idx="179">
                  <c:v>1.1957741682374434</c:v>
                </c:pt>
                <c:pt idx="180">
                  <c:v>1.2229080099226739</c:v>
                </c:pt>
                <c:pt idx="181">
                  <c:v>1.2448947726109232</c:v>
                </c:pt>
                <c:pt idx="182">
                  <c:v>1.2617674740095826</c:v>
                </c:pt>
                <c:pt idx="183">
                  <c:v>1.2735773922640026</c:v>
                </c:pt>
                <c:pt idx="184">
                  <c:v>1.2803934686056475</c:v>
                </c:pt>
                <c:pt idx="185">
                  <c:v>1.2823016577010671</c:v>
                </c:pt>
                <c:pt idx="186">
                  <c:v>1.2794042292801422</c:v>
                </c:pt>
                <c:pt idx="187">
                  <c:v>1.2718190247232988</c:v>
                </c:pt>
                <c:pt idx="188">
                  <c:v>1.2596786723726943</c:v>
                </c:pt>
                <c:pt idx="189">
                  <c:v>1.2431297654018112</c:v>
                </c:pt>
                <c:pt idx="190">
                  <c:v>1.2223320061315308</c:v>
                </c:pt>
                <c:pt idx="191">
                  <c:v>1.1974573207187564</c:v>
                </c:pt>
                <c:pt idx="192">
                  <c:v>1.1686889481662288</c:v>
                </c:pt>
                <c:pt idx="193">
                  <c:v>1.1362205076095764</c:v>
                </c:pt>
                <c:pt idx="194">
                  <c:v>1.1002550478301805</c:v>
                </c:pt>
                <c:pt idx="195">
                  <c:v>1.0610040829204788</c:v>
                </c:pt>
                <c:pt idx="196">
                  <c:v>1.0186866179922722</c:v>
                </c:pt>
                <c:pt idx="197">
                  <c:v>0.97352816876889448</c:v>
                </c:pt>
                <c:pt idx="198">
                  <c:v>0.92575977883924288</c:v>
                </c:pt>
                <c:pt idx="199">
                  <c:v>0.87561703827617066</c:v>
                </c:pt>
                <c:pt idx="200">
                  <c:v>0.82333910723417336</c:v>
                </c:pt>
                <c:pt idx="201">
                  <c:v>0.76916774804226007</c:v>
                </c:pt>
                <c:pt idx="202">
                  <c:v>0.71334636919800143</c:v>
                </c:pt>
                <c:pt idx="203">
                  <c:v>0.65611908454865064</c:v>
                </c:pt>
                <c:pt idx="204">
                  <c:v>0.5977297908156004</c:v>
                </c:pt>
                <c:pt idx="205">
                  <c:v>0.53842126647997901</c:v>
                </c:pt>
                <c:pt idx="206">
                  <c:v>0.47843429490059702</c:v>
                </c:pt>
                <c:pt idx="207">
                  <c:v>0.41800681438147064</c:v>
                </c:pt>
                <c:pt idx="208">
                  <c:v>0.35737309774549775</c:v>
                </c:pt>
                <c:pt idx="209">
                  <c:v>0.29676296380429651</c:v>
                </c:pt>
                <c:pt idx="210">
                  <c:v>0.2364010229424843</c:v>
                </c:pt>
                <c:pt idx="211">
                  <c:v>0.17650595885852952</c:v>
                </c:pt>
                <c:pt idx="212">
                  <c:v>0.11728984832450175</c:v>
                </c:pt>
                <c:pt idx="213">
                  <c:v>5.8957520644329638E-2</c:v>
                </c:pt>
                <c:pt idx="214">
                  <c:v>1.7059583052898911E-3</c:v>
                </c:pt>
                <c:pt idx="215">
                  <c:v>-5.4276259868865827E-2</c:v>
                </c:pt>
                <c:pt idx="216">
                  <c:v>-0.10880947194176571</c:v>
                </c:pt>
                <c:pt idx="217">
                  <c:v>-0.16172340153089776</c:v>
                </c:pt>
                <c:pt idx="218">
                  <c:v>-0.21285758116868558</c:v>
                </c:pt>
                <c:pt idx="219">
                  <c:v>-0.26206172979508524</c:v>
                </c:pt>
                <c:pt idx="220">
                  <c:v>-0.30919608400155241</c:v>
                </c:pt>
                <c:pt idx="221">
                  <c:v>-0.35413168282649043</c:v>
                </c:pt>
                <c:pt idx="222">
                  <c:v>-0.39675060607927559</c:v>
                </c:pt>
                <c:pt idx="223">
                  <c:v>-0.43694616634308503</c:v>
                </c:pt>
                <c:pt idx="224">
                  <c:v>-0.47462305497546398</c:v>
                </c:pt>
                <c:pt idx="225">
                  <c:v>-0.5096974425893388</c:v>
                </c:pt>
                <c:pt idx="226">
                  <c:v>-0.54209703465550729</c:v>
                </c:pt>
                <c:pt idx="227">
                  <c:v>-0.57176108302005568</c:v>
                </c:pt>
                <c:pt idx="228">
                  <c:v>-0.59864035427622686</c:v>
                </c:pt>
                <c:pt idx="229">
                  <c:v>-0.62269705606959103</c:v>
                </c:pt>
                <c:pt idx="230">
                  <c:v>-0.64390472254759035</c:v>
                </c:pt>
                <c:pt idx="231">
                  <c:v>-0.66224806028929972</c:v>
                </c:pt>
                <c:pt idx="232">
                  <c:v>-0.67772275616827793</c:v>
                </c:pt>
                <c:pt idx="233">
                  <c:v>-0.6903352487104083</c:v>
                </c:pt>
                <c:pt idx="234">
                  <c:v>-0.70010246460942449</c:v>
                </c:pt>
                <c:pt idx="235">
                  <c:v>-0.70705152215518996</c:v>
                </c:pt>
                <c:pt idx="236">
                  <c:v>-0.71121940341359458</c:v>
                </c:pt>
                <c:pt idx="237">
                  <c:v>-0.71265259707203177</c:v>
                </c:pt>
                <c:pt idx="238">
                  <c:v>-0.71140671393073385</c:v>
                </c:pt>
                <c:pt idx="239">
                  <c:v>-0.70754607707772499</c:v>
                </c:pt>
                <c:pt idx="240">
                  <c:v>-0.70114328883378541</c:v>
                </c:pt>
                <c:pt idx="241">
                  <c:v>-0.69227877659361592</c:v>
                </c:pt>
                <c:pt idx="242">
                  <c:v>-0.68104031972040879</c:v>
                </c:pt>
                <c:pt idx="243">
                  <c:v>-0.66752255967333918</c:v>
                </c:pt>
                <c:pt idx="244">
                  <c:v>-0.65182649556120975</c:v>
                </c:pt>
                <c:pt idx="245">
                  <c:v>-0.6340589673207444</c:v>
                </c:pt>
                <c:pt idx="246">
                  <c:v>-0.61433212871500964</c:v>
                </c:pt>
                <c:pt idx="247">
                  <c:v>-0.59276291233633516</c:v>
                </c:pt>
                <c:pt idx="248">
                  <c:v>-0.56947248877913137</c:v>
                </c:pt>
                <c:pt idx="249">
                  <c:v>-0.54458572212140899</c:v>
                </c:pt>
                <c:pt idx="250">
                  <c:v>-0.51823062381985974</c:v>
                </c:pt>
                <c:pt idx="251">
                  <c:v>-0.49053780708234945</c:v>
                </c:pt>
                <c:pt idx="252">
                  <c:v>-0.46163994373391504</c:v>
                </c:pt>
                <c:pt idx="253">
                  <c:v>-0.43167122553817172</c:v>
                </c:pt>
                <c:pt idx="254">
                  <c:v>-0.40076683187577217</c:v>
                </c:pt>
                <c:pt idx="255">
                  <c:v>-0.36906240561557407</c:v>
                </c:pt>
                <c:pt idx="256">
                  <c:v>-0.33669353894283766</c:v>
                </c:pt>
                <c:pt idx="257">
                  <c:v>-0.30379527083247787</c:v>
                </c:pt>
                <c:pt idx="258">
                  <c:v>-0.27050159777452715</c:v>
                </c:pt>
                <c:pt idx="259">
                  <c:v>-0.23694499927392884</c:v>
                </c:pt>
                <c:pt idx="260">
                  <c:v>-0.20325597955798685</c:v>
                </c:pt>
                <c:pt idx="261">
                  <c:v>-0.16956262683265549</c:v>
                </c:pt>
                <c:pt idx="262">
                  <c:v>-0.13599019133378523</c:v>
                </c:pt>
                <c:pt idx="263">
                  <c:v>-0.10266068332185951</c:v>
                </c:pt>
                <c:pt idx="264">
                  <c:v>-6.9692492069086759E-2</c:v>
                </c:pt>
                <c:pt idx="265">
                  <c:v>-3.720002678636454E-2</c:v>
                </c:pt>
                <c:pt idx="266">
                  <c:v>-5.2933803350250636E-3</c:v>
                </c:pt>
                <c:pt idx="267">
                  <c:v>2.5921983535189246E-2</c:v>
                </c:pt>
                <c:pt idx="268">
                  <c:v>5.63455187843801E-2</c:v>
                </c:pt>
                <c:pt idx="269">
                  <c:v>8.5881860983399588E-2</c:v>
                </c:pt>
                <c:pt idx="270">
                  <c:v>0.11444106608745748</c:v>
                </c:pt>
                <c:pt idx="271">
                  <c:v>0.14193882375539418</c:v>
                </c:pt>
                <c:pt idx="272">
                  <c:v>0.16829664498942082</c:v>
                </c:pt>
                <c:pt idx="273">
                  <c:v>0.19344202397053217</c:v>
                </c:pt>
                <c:pt idx="274">
                  <c:v>0.21730857406342891</c:v>
                </c:pt>
                <c:pt idx="275">
                  <c:v>0.23983613806131568</c:v>
                </c:pt>
                <c:pt idx="276">
                  <c:v>0.26097087283505943</c:v>
                </c:pt>
                <c:pt idx="277">
                  <c:v>0.28066530864260197</c:v>
                </c:pt>
                <c:pt idx="278">
                  <c:v>0.29887838344294387</c:v>
                </c:pt>
                <c:pt idx="279">
                  <c:v>0.31557545264418868</c:v>
                </c:pt>
                <c:pt idx="280">
                  <c:v>0.33072827479681827</c:v>
                </c:pt>
                <c:pt idx="281">
                  <c:v>0.34431497382132997</c:v>
                </c:pt>
                <c:pt idx="282">
                  <c:v>0.35631997843340307</c:v>
                </c:pt>
                <c:pt idx="283">
                  <c:v>0.36673393949968419</c:v>
                </c:pt>
                <c:pt idx="284">
                  <c:v>0.37555362612292392</c:v>
                </c:pt>
                <c:pt idx="285">
                  <c:v>0.38278180131640854</c:v>
                </c:pt>
                <c:pt idx="286">
                  <c:v>0.38842707818428512</c:v>
                </c:pt>
                <c:pt idx="287">
                  <c:v>0.39250375757636513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98-4E22-B180-EEB3B93E3320}"/>
            </c:ext>
          </c:extLst>
        </c:ser>
        <c:ser>
          <c:idx val="1"/>
          <c:order val="1"/>
          <c:tx>
            <c:strRef>
              <c:f>'SEDOL3 (7)'!$C$9</c:f>
              <c:strCache>
                <c:ptCount val="1"/>
                <c:pt idx="0">
                  <c:v>x2</c:v>
                </c:pt>
              </c:strCache>
            </c:strRef>
          </c:tx>
          <c:marker>
            <c:symbol val="none"/>
          </c:marker>
          <c:xVal>
            <c:numRef>
              <c:f>'SEDOL3 (7)'!$A$10:$A$297</c:f>
              <c:numCache>
                <c:formatCode>0.0</c:formatCode>
                <c:ptCount val="28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</c:numCache>
            </c:numRef>
          </c:xVal>
          <c:yVal>
            <c:numRef>
              <c:f>'SEDOL3 (7)'!$C$10:$C$297</c:f>
              <c:numCache>
                <c:formatCode>0.00</c:formatCode>
                <c:ptCount val="288"/>
                <c:pt idx="0">
                  <c:v>2</c:v>
                </c:pt>
                <c:pt idx="1">
                  <c:v>2.4826184617653002</c:v>
                </c:pt>
                <c:pt idx="2">
                  <c:v>2.8943229926685943</c:v>
                </c:pt>
                <c:pt idx="3">
                  <c:v>3.2412605650059261</c:v>
                </c:pt>
                <c:pt idx="4">
                  <c:v>3.5289521967208595</c:v>
                </c:pt>
                <c:pt idx="5">
                  <c:v>3.7623737026789232</c:v>
                </c:pt>
                <c:pt idx="6">
                  <c:v>3.9460262226685532</c:v>
                </c:pt>
                <c:pt idx="7">
                  <c:v>4.0839977424610865</c:v>
                </c:pt>
                <c:pt idx="8">
                  <c:v>4.1800166809593993</c:v>
                </c:pt>
                <c:pt idx="9">
                  <c:v>4.2374984902794983</c:v>
                </c:pt>
                <c:pt idx="10">
                  <c:v>4.2595861044856624</c:v>
                </c:pt>
                <c:pt idx="11">
                  <c:v>4.2491849748277994</c:v>
                </c:pt>
                <c:pt idx="12">
                  <c:v>4.2089933431167035</c:v>
                </c:pt>
                <c:pt idx="13">
                  <c:v>4.1415283289169951</c:v>
                </c:pt>
                <c:pt idx="14">
                  <c:v>4.0491483393050158</c:v>
                </c:pt>
                <c:pt idx="15">
                  <c:v>3.9340722509440882</c:v>
                </c:pt>
                <c:pt idx="16">
                  <c:v>3.7983957622170474</c:v>
                </c:pt>
                <c:pt idx="17">
                  <c:v>3.6441052672851293</c:v>
                </c:pt>
                <c:pt idx="18">
                  <c:v>3.4730895634736143</c:v>
                </c:pt>
                <c:pt idx="19">
                  <c:v>3.2871496676674057</c:v>
                </c:pt>
                <c:pt idx="20">
                  <c:v>3.0880069858615982</c:v>
                </c:pt>
                <c:pt idx="21">
                  <c:v>2.8773100521496828</c:v>
                </c:pt>
                <c:pt idx="22">
                  <c:v>2.6566400288025678</c:v>
                </c:pt>
                <c:pt idx="23">
                  <c:v>2.4275151373058019</c:v>
                </c:pt>
                <c:pt idx="24">
                  <c:v>2.191394170937957</c:v>
                </c:pt>
                <c:pt idx="25">
                  <c:v>1.9496792223892017</c:v>
                </c:pt>
                <c:pt idx="26">
                  <c:v>1.7037177447712513</c:v>
                </c:pt>
                <c:pt idx="27">
                  <c:v>1.4548040509257045</c:v>
                </c:pt>
                <c:pt idx="28">
                  <c:v>1.2041803439932042</c:v>
                </c:pt>
                <c:pt idx="29">
                  <c:v>0.95303736158153607</c:v>
                </c:pt>
                <c:pt idx="30">
                  <c:v>0.70251470640931024</c:v>
                </c:pt>
                <c:pt idx="31">
                  <c:v>0.45370092786503374</c:v>
                </c:pt>
                <c:pt idx="32">
                  <c:v>0.20763341138790964</c:v>
                </c:pt>
                <c:pt idx="33">
                  <c:v>-3.4701874159830975E-2</c:v>
                </c:pt>
                <c:pt idx="34">
                  <c:v>-0.27237072699214804</c:v>
                </c:pt>
                <c:pt idx="35">
                  <c:v>-0.50449112204412161</c:v>
                </c:pt>
                <c:pt idx="36">
                  <c:v>-0.73023364589771567</c:v>
                </c:pt>
                <c:pt idx="37">
                  <c:v>-0.94882192749717387</c:v>
                </c:pt>
                <c:pt idx="38">
                  <c:v>-1.1595330391042551</c:v>
                </c:pt>
                <c:pt idx="39">
                  <c:v>-1.3616978455008233</c:v>
                </c:pt>
                <c:pt idx="40">
                  <c:v>-1.5547012826616811</c:v>
                </c:pt>
                <c:pt idx="41">
                  <c:v>-1.7379825500308557</c:v>
                </c:pt>
                <c:pt idx="42">
                  <c:v>-1.9110352031720899</c:v>
                </c:pt>
                <c:pt idx="43">
                  <c:v>-2.073407135957261</c:v>
                </c:pt>
                <c:pt idx="44">
                  <c:v>-2.224700443629545</c:v>
                </c:pt>
                <c:pt idx="45">
                  <c:v>-2.3645711600529213</c:v>
                </c:pt>
                <c:pt idx="46">
                  <c:v>-2.4927288642549592</c:v>
                </c:pt>
                <c:pt idx="47">
                  <c:v>-2.6089361530022499</c:v>
                </c:pt>
                <c:pt idx="48">
                  <c:v>-2.7130079776317921</c:v>
                </c:pt>
                <c:pt idx="49">
                  <c:v>-2.8048108447097824</c:v>
                </c:pt>
                <c:pt idx="50">
                  <c:v>-2.8842618813126863</c:v>
                </c:pt>
                <c:pt idx="51">
                  <c:v>-2.9513277668339493</c:v>
                </c:pt>
                <c:pt idx="52">
                  <c:v>-3.0060235342218151</c:v>
                </c:pt>
                <c:pt idx="53">
                  <c:v>-3.0484112444570424</c:v>
                </c:pt>
                <c:pt idx="54">
                  <c:v>-3.0785985388905379</c:v>
                </c:pt>
                <c:pt idx="55">
                  <c:v>-3.0967370747860343</c:v>
                </c:pt>
                <c:pt idx="56">
                  <c:v>-3.1030208500572249</c:v>
                </c:pt>
                <c:pt idx="57">
                  <c:v>-3.0976844237570234</c:v>
                </c:pt>
                <c:pt idx="58">
                  <c:v>-3.0810010393731084</c:v>
                </c:pt>
                <c:pt idx="59">
                  <c:v>-3.053280658412608</c:v>
                </c:pt>
                <c:pt idx="60">
                  <c:v>-3.0148679121231812</c:v>
                </c:pt>
                <c:pt idx="61">
                  <c:v>-2.9661399795012326</c:v>
                </c:pt>
                <c:pt idx="62">
                  <c:v>-2.9075043999835741</c:v>
                </c:pt>
                <c:pt idx="63">
                  <c:v>-2.839396829409393</c:v>
                </c:pt>
                <c:pt idx="64">
                  <c:v>-2.7622787479776632</c:v>
                </c:pt>
                <c:pt idx="65">
                  <c:v>-2.6766351290136652</c:v>
                </c:pt>
                <c:pt idx="66">
                  <c:v>-2.5829720773995923</c:v>
                </c:pt>
                <c:pt idx="67">
                  <c:v>-2.4818144465206942</c:v>
                </c:pt>
                <c:pt idx="68">
                  <c:v>-2.3737034425323689</c:v>
                </c:pt>
                <c:pt idx="69">
                  <c:v>-2.259194224667362</c:v>
                </c:pt>
                <c:pt idx="70">
                  <c:v>-2.13885351017798</c:v>
                </c:pt>
                <c:pt idx="71">
                  <c:v>-2.0132571923482003</c:v>
                </c:pt>
                <c:pt idx="72">
                  <c:v>-1.8829879798169462</c:v>
                </c:pt>
                <c:pt idx="73">
                  <c:v>-1.7486330652287401</c:v>
                </c:pt>
                <c:pt idx="74">
                  <c:v>-1.6107818309736301</c:v>
                </c:pt>
                <c:pt idx="75">
                  <c:v>-1.4700235994968085</c:v>
                </c:pt>
                <c:pt idx="76">
                  <c:v>-1.3269454353518628</c:v>
                </c:pt>
                <c:pt idx="77">
                  <c:v>-1.1821300058422179</c:v>
                </c:pt>
                <c:pt idx="78">
                  <c:v>-1.0361535067451442</c:v>
                </c:pt>
                <c:pt idx="79">
                  <c:v>-0.88958365924381932</c:v>
                </c:pt>
                <c:pt idx="80">
                  <c:v>-0.74297778380740587</c:v>
                </c:pt>
                <c:pt idx="81">
                  <c:v>-0.59688095635899963</c:v>
                </c:pt>
                <c:pt idx="82">
                  <c:v>-0.45182425165864964</c:v>
                </c:pt>
                <c:pt idx="83">
                  <c:v>-0.30832307840545087</c:v>
                </c:pt>
                <c:pt idx="84">
                  <c:v>-0.16687561013095348</c:v>
                </c:pt>
                <c:pt idx="85">
                  <c:v>-2.7961315517752772E-2</c:v>
                </c:pt>
                <c:pt idx="86">
                  <c:v>0.10796040866596121</c:v>
                </c:pt>
                <c:pt idx="87">
                  <c:v>0.2404514992710424</c:v>
                </c:pt>
                <c:pt idx="88">
                  <c:v>0.36909638081330831</c:v>
                </c:pt>
                <c:pt idx="89">
                  <c:v>0.49350301000902197</c:v>
                </c:pt>
                <c:pt idx="90">
                  <c:v>0.61330380939193119</c:v>
                </c:pt>
                <c:pt idx="91">
                  <c:v>0.72815648904343178</c:v>
                </c:pt>
                <c:pt idx="92">
                  <c:v>0.83774475590125552</c:v>
                </c:pt>
                <c:pt idx="93">
                  <c:v>0.94177891053863183</c:v>
                </c:pt>
                <c:pt idx="94">
                  <c:v>1.0399963317236769</c:v>
                </c:pt>
                <c:pt idx="95">
                  <c:v>1.132161849476413</c:v>
                </c:pt>
                <c:pt idx="96">
                  <c:v>1.2180680077370005</c:v>
                </c:pt>
                <c:pt idx="97">
                  <c:v>1.2975352181422184</c:v>
                </c:pt>
                <c:pt idx="98">
                  <c:v>1.370411806776789</c:v>
                </c:pt>
                <c:pt idx="99">
                  <c:v>1.4365739561207254</c:v>
                </c:pt>
                <c:pt idx="100">
                  <c:v>1.4959255447524713</c:v>
                </c:pt>
                <c:pt idx="101">
                  <c:v>1.5483978876892868</c:v>
                </c:pt>
                <c:pt idx="102">
                  <c:v>1.5939493805502762</c:v>
                </c:pt>
                <c:pt idx="103">
                  <c:v>1.6325650510129031</c:v>
                </c:pt>
                <c:pt idx="104">
                  <c:v>1.6642560213001276</c:v>
                </c:pt>
                <c:pt idx="105">
                  <c:v>1.6890588856818765</c:v>
                </c:pt>
                <c:pt idx="106">
                  <c:v>1.7070350072008955</c:v>
                </c:pt>
                <c:pt idx="107">
                  <c:v>1.7182697380387826</c:v>
                </c:pt>
                <c:pt idx="108">
                  <c:v>1.7228715681227977</c:v>
                </c:pt>
                <c:pt idx="109">
                  <c:v>1.7209712067377116</c:v>
                </c:pt>
                <c:pt idx="110">
                  <c:v>1.7127206020493031</c:v>
                </c:pt>
                <c:pt idx="111">
                  <c:v>1.69829190356712</c:v>
                </c:pt>
                <c:pt idx="112">
                  <c:v>1.6778763726737824</c:v>
                </c:pt>
                <c:pt idx="113">
                  <c:v>1.6516832464265347</c:v>
                </c:pt>
                <c:pt idx="114">
                  <c:v>1.6199385598941296</c:v>
                </c:pt>
                <c:pt idx="115">
                  <c:v>1.582883932328693</c:v>
                </c:pt>
                <c:pt idx="116">
                  <c:v>1.5407753224883118</c:v>
                </c:pt>
                <c:pt idx="117">
                  <c:v>1.4938817584220918</c:v>
                </c:pt>
                <c:pt idx="118">
                  <c:v>1.4424840470058116</c:v>
                </c:pt>
                <c:pt idx="119">
                  <c:v>1.38687346847358</c:v>
                </c:pt>
                <c:pt idx="120">
                  <c:v>1.327350461129662</c:v>
                </c:pt>
                <c:pt idx="121">
                  <c:v>1.264223301345518</c:v>
                </c:pt>
                <c:pt idx="122">
                  <c:v>1.1978067838507891</c:v>
                </c:pt>
                <c:pt idx="123">
                  <c:v>1.1284209072142031</c:v>
                </c:pt>
                <c:pt idx="124">
                  <c:v>1.0563895692819436</c:v>
                </c:pt>
                <c:pt idx="125">
                  <c:v>0.98203927719776496</c:v>
                </c:pt>
                <c:pt idx="126">
                  <c:v>0.90569787647188083</c:v>
                </c:pt>
                <c:pt idx="127">
                  <c:v>0.82769330339533242</c:v>
                </c:pt>
                <c:pt idx="128">
                  <c:v>0.74835236491404722</c:v>
                </c:pt>
                <c:pt idx="129">
                  <c:v>0.66799954988310006</c:v>
                </c:pt>
                <c:pt idx="130">
                  <c:v>0.58695587541774186</c:v>
                </c:pt>
                <c:pt idx="131">
                  <c:v>0.50553777184456028</c:v>
                </c:pt>
                <c:pt idx="132">
                  <c:v>0.42405600953467282</c:v>
                </c:pt>
                <c:pt idx="133">
                  <c:v>0.34281467067213789</c:v>
                </c:pt>
                <c:pt idx="134">
                  <c:v>0.26211016877581095</c:v>
                </c:pt>
                <c:pt idx="135">
                  <c:v>0.18223031855268246</c:v>
                </c:pt>
                <c:pt idx="136">
                  <c:v>0.10345345841632284</c:v>
                </c:pt>
                <c:pt idx="137">
                  <c:v>2.6047627756426994E-2</c:v>
                </c:pt>
                <c:pt idx="138">
                  <c:v>-4.9730199204411615E-2</c:v>
                </c:pt>
                <c:pt idx="139">
                  <c:v>-0.12363482138168122</c:v>
                </c:pt>
                <c:pt idx="140">
                  <c:v>-0.19543345929407496</c:v>
                </c:pt>
                <c:pt idx="141">
                  <c:v>-0.26490634293990206</c:v>
                </c:pt>
                <c:pt idx="142">
                  <c:v>-0.33184723825112222</c:v>
                </c:pt>
                <c:pt idx="143">
                  <c:v>-0.39606391153807202</c:v>
                </c:pt>
                <c:pt idx="144">
                  <c:v>-0.45737853158136754</c:v>
                </c:pt>
                <c:pt idx="145">
                  <c:v>-0.51562800926673502</c:v>
                </c:pt>
                <c:pt idx="146">
                  <c:v>-0.57066427489284333</c:v>
                </c:pt>
                <c:pt idx="147">
                  <c:v>-0.62235449351083105</c:v>
                </c:pt>
                <c:pt idx="148">
                  <c:v>-0.67058121887640987</c:v>
                </c:pt>
                <c:pt idx="149">
                  <c:v>-0.71524248681051072</c:v>
                </c:pt>
                <c:pt idx="150">
                  <c:v>-0.75625184897177022</c:v>
                </c:pt>
                <c:pt idx="151">
                  <c:v>-0.79353834824314129</c:v>
                </c:pt>
                <c:pt idx="152">
                  <c:v>-0.82704643712499881</c:v>
                </c:pt>
                <c:pt idx="153">
                  <c:v>-0.8567358407077883</c:v>
                </c:pt>
                <c:pt idx="154">
                  <c:v>-0.88258136596807557</c:v>
                </c:pt>
                <c:pt idx="155">
                  <c:v>-0.90457265929238273</c:v>
                </c:pt>
                <c:pt idx="156">
                  <c:v>-0.92271391428306682</c:v>
                </c:pt>
                <c:pt idx="157">
                  <c:v>-0.93702353203940592</c:v>
                </c:pt>
                <c:pt idx="158">
                  <c:v>-0.94753373623471981</c:v>
                </c:pt>
                <c:pt idx="159">
                  <c:v>-0.95429014542654722</c:v>
                </c:pt>
                <c:pt idx="160">
                  <c:v>-0.95735130514146216</c:v>
                </c:pt>
                <c:pt idx="161">
                  <c:v>-0.95678818236889451</c:v>
                </c:pt>
                <c:pt idx="162">
                  <c:v>-0.95268362517925387</c:v>
                </c:pt>
                <c:pt idx="163">
                  <c:v>-0.94513179025069904</c:v>
                </c:pt>
                <c:pt idx="164">
                  <c:v>-0.93423754114605873</c:v>
                </c:pt>
                <c:pt idx="165">
                  <c:v>-0.92011582022674232</c:v>
                </c:pt>
                <c:pt idx="166">
                  <c:v>-0.90289099712408138</c:v>
                </c:pt>
                <c:pt idx="167">
                  <c:v>-0.88269619671054489</c:v>
                </c:pt>
                <c:pt idx="168">
                  <c:v>-0.85967260952385804</c:v>
                </c:pt>
                <c:pt idx="169">
                  <c:v>-0.83396878759643134</c:v>
                </c:pt>
                <c:pt idx="170">
                  <c:v>-0.80573992863093424</c:v>
                </c:pt>
                <c:pt idx="171">
                  <c:v>-0.77514715144060775</c:v>
                </c:pt>
                <c:pt idx="172">
                  <c:v>-0.74235676554032604</c:v>
                </c:pt>
                <c:pt idx="173">
                  <c:v>-0.70753953773183675</c:v>
                </c:pt>
                <c:pt idx="174">
                  <c:v>-0.67086995847441921</c:v>
                </c:pt>
                <c:pt idx="175">
                  <c:v>-0.63252551077080066</c:v>
                </c:pt>
                <c:pt idx="176">
                  <c:v>-0.59268594422800303</c:v>
                </c:pt>
                <c:pt idx="177">
                  <c:v>-0.55153255687430625</c:v>
                </c:pt>
                <c:pt idx="178">
                  <c:v>-0.50924748722719193</c:v>
                </c:pt>
                <c:pt idx="179">
                  <c:v>-0.46601301901346054</c:v>
                </c:pt>
                <c:pt idx="180">
                  <c:v>-0.42201090084221893</c:v>
                </c:pt>
                <c:pt idx="181">
                  <c:v>-0.37742168302462592</c:v>
                </c:pt>
                <c:pt idx="182">
                  <c:v>-0.33242407362170906</c:v>
                </c:pt>
                <c:pt idx="183">
                  <c:v>-0.28719431568376713</c:v>
                </c:pt>
                <c:pt idx="184">
                  <c:v>-0.24190558752240585</c:v>
                </c:pt>
                <c:pt idx="185">
                  <c:v>-0.19672742772967766</c:v>
                </c:pt>
                <c:pt idx="186">
                  <c:v>-0.1518251865286715</c:v>
                </c:pt>
                <c:pt idx="187">
                  <c:v>-0.10735950490678783</c:v>
                </c:pt>
                <c:pt idx="188">
                  <c:v>-6.3485822847400064E-2</c:v>
                </c:pt>
                <c:pt idx="189">
                  <c:v>-2.0353917838200196E-2</c:v>
                </c:pt>
                <c:pt idx="190">
                  <c:v>2.1892525304190051E-2</c:v>
                </c:pt>
                <c:pt idx="191">
                  <c:v>6.311631239324958E-2</c:v>
                </c:pt>
                <c:pt idx="192">
                  <c:v>0.10318710485486016</c:v>
                </c:pt>
                <c:pt idx="193">
                  <c:v>0.14198175111194497</c:v>
                </c:pt>
                <c:pt idx="194">
                  <c:v>0.17938458388914227</c:v>
                </c:pt>
                <c:pt idx="195">
                  <c:v>0.21528768309254898</c:v>
                </c:pt>
                <c:pt idx="196">
                  <c:v>0.24959110405512686</c:v>
                </c:pt>
                <c:pt idx="197">
                  <c:v>0.28220307107167897</c:v>
                </c:pt>
                <c:pt idx="198">
                  <c:v>0.31304013627793081</c:v>
                </c:pt>
                <c:pt idx="199">
                  <c:v>0.3420273040557652</c:v>
                </c:pt>
                <c:pt idx="200">
                  <c:v>0.36909812127065555</c:v>
                </c:pt>
                <c:pt idx="201">
                  <c:v>0.39419473376743935</c:v>
                </c:pt>
                <c:pt idx="202">
                  <c:v>0.41726790966641136</c:v>
                </c:pt>
                <c:pt idx="203">
                  <c:v>0.43827703011295971</c:v>
                </c:pt>
                <c:pt idx="204">
                  <c:v>0.45719004824030651</c:v>
                </c:pt>
                <c:pt idx="205">
                  <c:v>0.47398341720606157</c:v>
                </c:pt>
                <c:pt idx="206">
                  <c:v>0.48864198825899563</c:v>
                </c:pt>
                <c:pt idx="207">
                  <c:v>0.50115887988245034</c:v>
                </c:pt>
                <c:pt idx="208">
                  <c:v>0.51153531914492223</c:v>
                </c:pt>
                <c:pt idx="209">
                  <c:v>0.51978045646640303</c:v>
                </c:pt>
                <c:pt idx="210">
                  <c:v>0.52591115508087638</c:v>
                </c:pt>
                <c:pt idx="211">
                  <c:v>0.52995175654083115</c:v>
                </c:pt>
                <c:pt idx="212">
                  <c:v>0.53193382366865649</c:v>
                </c:pt>
                <c:pt idx="213">
                  <c:v>0.53189586241225162</c:v>
                </c:pt>
                <c:pt idx="214">
                  <c:v>0.5298830241080732</c:v>
                </c:pt>
                <c:pt idx="215">
                  <c:v>0.52594678969412345</c:v>
                </c:pt>
                <c:pt idx="216">
                  <c:v>0.52014463744805972</c:v>
                </c:pt>
                <c:pt idx="217">
                  <c:v>0.51253969585170245</c:v>
                </c:pt>
                <c:pt idx="218">
                  <c:v>0.50320038320278826</c:v>
                </c:pt>
                <c:pt idx="219">
                  <c:v>0.49220003560792591</c:v>
                </c:pt>
                <c:pt idx="220">
                  <c:v>0.4796165249974616</c:v>
                </c:pt>
                <c:pt idx="221">
                  <c:v>0.46553186880346736</c:v>
                </c:pt>
                <c:pt idx="222">
                  <c:v>0.45003183293646293</c:v>
                </c:pt>
                <c:pt idx="223">
                  <c:v>0.43320552968492815</c:v>
                </c:pt>
                <c:pt idx="224">
                  <c:v>0.41514501214433608</c:v>
                </c:pt>
                <c:pt idx="225">
                  <c:v>0.39594486675952573</c:v>
                </c:pt>
                <c:pt idx="226">
                  <c:v>0.37570180553595151</c:v>
                </c:pt>
                <c:pt idx="227">
                  <c:v>0.35451425944191539</c:v>
                </c:pt>
                <c:pt idx="228">
                  <c:v>0.33248197448554823</c:v>
                </c:pt>
                <c:pt idx="229">
                  <c:v>0.30970561190731027</c:v>
                </c:pt>
                <c:pt idx="230">
                  <c:v>0.2862863538813909</c:v>
                </c:pt>
                <c:pt idx="231">
                  <c:v>0.26232551606787652</c:v>
                </c:pt>
                <c:pt idx="232">
                  <c:v>0.23792416830220978</c:v>
                </c:pt>
                <c:pt idx="233">
                  <c:v>0.21318276464957076</c:v>
                </c:pt>
                <c:pt idx="234">
                  <c:v>0.18820078398967047</c:v>
                </c:pt>
                <c:pt idx="235">
                  <c:v>0.16307638223236284</c:v>
                </c:pt>
                <c:pt idx="236">
                  <c:v>0.13790605719675908</c:v>
                </c:pt>
                <c:pt idx="237">
                  <c:v>0.11278432711647988</c:v>
                </c:pt>
                <c:pt idx="238">
                  <c:v>8.7803423661617142E-2</c:v>
                </c:pt>
                <c:pt idx="239">
                  <c:v>6.3053000294210709E-2</c:v>
                </c:pt>
                <c:pt idx="240">
                  <c:v>3.8619856698889815E-2</c:v>
                </c:pt>
                <c:pt idx="241">
                  <c:v>1.4587679954091971E-2</c:v>
                </c:pt>
                <c:pt idx="242">
                  <c:v>-8.9631969677372442E-3</c:v>
                </c:pt>
                <c:pt idx="243">
                  <c:v>-3.1956018860039313E-2</c:v>
                </c:pt>
                <c:pt idx="244">
                  <c:v>-5.4317813668859162E-2</c:v>
                </c:pt>
                <c:pt idx="245">
                  <c:v>-7.5979579250639029E-2</c:v>
                </c:pt>
                <c:pt idx="246">
                  <c:v>-9.6876451222469656E-2</c:v>
                </c:pt>
                <c:pt idx="247">
                  <c:v>-0.11694785170261872</c:v>
                </c:pt>
                <c:pt idx="248">
                  <c:v>-0.13613761881464459</c:v>
                </c:pt>
                <c:pt idx="249">
                  <c:v>-0.15439411690267951</c:v>
                </c:pt>
                <c:pt idx="250">
                  <c:v>-0.1716703274782829</c:v>
                </c:pt>
                <c:pt idx="251">
                  <c:v>-0.18792392099038299</c:v>
                </c:pt>
                <c:pt idx="252">
                  <c:v>-0.2031173095790185</c:v>
                </c:pt>
                <c:pt idx="253">
                  <c:v>-0.21721768104064634</c:v>
                </c:pt>
                <c:pt idx="254">
                  <c:v>-0.23019701429749631</c:v>
                </c:pt>
                <c:pt idx="255">
                  <c:v>-0.24203207672563867</c:v>
                </c:pt>
                <c:pt idx="256">
                  <c:v>-0.25270440375591485</c:v>
                </c:pt>
                <c:pt idx="257">
                  <c:v>-0.26220026121849954</c:v>
                </c:pt>
                <c:pt idx="258">
                  <c:v>-0.2705105909554722</c:v>
                </c:pt>
                <c:pt idx="259">
                  <c:v>-0.27763094027624191</c:v>
                </c:pt>
                <c:pt idx="260">
                  <c:v>-0.28356137587787744</c:v>
                </c:pt>
                <c:pt idx="261">
                  <c:v>-0.28830638289623767</c:v>
                </c:pt>
                <c:pt idx="262">
                  <c:v>-0.29187474979419226</c:v>
                </c:pt>
                <c:pt idx="263">
                  <c:v>-0.29427943983009269</c:v>
                </c:pt>
                <c:pt idx="264">
                  <c:v>-0.29553744988294234</c:v>
                </c:pt>
                <c:pt idx="265">
                  <c:v>-0.29566965744037649</c:v>
                </c:pt>
                <c:pt idx="266">
                  <c:v>-0.29470065658157107</c:v>
                </c:pt>
                <c:pt idx="267">
                  <c:v>-0.29265858380953552</c:v>
                </c:pt>
                <c:pt idx="268">
                  <c:v>-0.28957493460591061</c:v>
                </c:pt>
                <c:pt idx="269">
                  <c:v>-0.28548437159639806</c:v>
                </c:pt>
                <c:pt idx="270">
                  <c:v>-0.28042452522632294</c:v>
                </c:pt>
                <c:pt idx="271">
                  <c:v>-0.27443578785360612</c:v>
                </c:pt>
                <c:pt idx="272">
                  <c:v>-0.2675611021706612</c:v>
                </c:pt>
                <c:pt idx="273">
                  <c:v>-0.25984574486748357</c:v>
                </c:pt>
                <c:pt idx="274">
                  <c:v>-0.25133710644554963</c:v>
                </c:pt>
                <c:pt idx="275">
                  <c:v>-0.2420844680861729</c:v>
                </c:pt>
                <c:pt idx="276">
                  <c:v>-0.23213877646777095</c:v>
                </c:pt>
                <c:pt idx="277">
                  <c:v>-0.22155241741418469</c:v>
                </c:pt>
                <c:pt idx="278">
                  <c:v>-0.21037898924087806</c:v>
                </c:pt>
                <c:pt idx="279">
                  <c:v>-0.19867307664765385</c:v>
                </c:pt>
                <c:pt idx="280">
                  <c:v>-0.18649002598558162</c:v>
                </c:pt>
                <c:pt idx="281">
                  <c:v>-0.17388572270228692</c:v>
                </c:pt>
                <c:pt idx="282">
                  <c:v>-0.16091637174374093</c:v>
                </c:pt>
                <c:pt idx="283">
                  <c:v>-0.14763828166236975</c:v>
                </c:pt>
                <c:pt idx="284">
                  <c:v>-0.13410765315082737</c:v>
                </c:pt>
                <c:pt idx="285">
                  <c:v>-0.12038037268830963</c:v>
                </c:pt>
                <c:pt idx="286">
                  <c:v>-0.10651181195198993</c:v>
                </c:pt>
                <c:pt idx="287">
                  <c:v>-9.2556633610203193E-2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98-4E22-B180-EEB3B93E3320}"/>
            </c:ext>
          </c:extLst>
        </c:ser>
        <c:ser>
          <c:idx val="2"/>
          <c:order val="2"/>
          <c:tx>
            <c:strRef>
              <c:f>'SEDOL3 (7)'!$D$9</c:f>
              <c:strCache>
                <c:ptCount val="1"/>
                <c:pt idx="0">
                  <c:v>x3</c:v>
                </c:pt>
              </c:strCache>
            </c:strRef>
          </c:tx>
          <c:marker>
            <c:symbol val="none"/>
          </c:marker>
          <c:xVal>
            <c:numRef>
              <c:f>'SEDOL3 (7)'!$A$10:$A$297</c:f>
              <c:numCache>
                <c:formatCode>0.0</c:formatCode>
                <c:ptCount val="28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</c:numCache>
            </c:numRef>
          </c:xVal>
          <c:yVal>
            <c:numRef>
              <c:f>'SEDOL3 (7)'!$D$10:$D$297</c:f>
              <c:numCache>
                <c:formatCode>0.00</c:formatCode>
                <c:ptCount val="288"/>
                <c:pt idx="0">
                  <c:v>3</c:v>
                </c:pt>
                <c:pt idx="1">
                  <c:v>2.7259516545859168</c:v>
                </c:pt>
                <c:pt idx="2">
                  <c:v>2.47021472304312</c:v>
                </c:pt>
                <c:pt idx="3">
                  <c:v>2.2306586796563561</c:v>
                </c:pt>
                <c:pt idx="4">
                  <c:v>2.0054601955926579</c:v>
                </c:pt>
                <c:pt idx="5">
                  <c:v>1.7930647907974995</c:v>
                </c:pt>
                <c:pt idx="6">
                  <c:v>1.5921529224447755</c:v>
                </c:pt>
                <c:pt idx="7">
                  <c:v>1.4016099888458928</c:v>
                </c:pt>
                <c:pt idx="8">
                  <c:v>1.2204997903973562</c:v>
                </c:pt>
                <c:pt idx="9">
                  <c:v>1.0480410442750132</c:v>
                </c:pt>
                <c:pt idx="10">
                  <c:v>0.88358659806960105</c:v>
                </c:pt>
                <c:pt idx="11">
                  <c:v>0.72660503019749922</c:v>
                </c:pt>
                <c:pt idx="12">
                  <c:v>0.57666436241274921</c:v>
                </c:pt>
                <c:pt idx="13">
                  <c:v>0.43341764270793032</c:v>
                </c:pt>
                <c:pt idx="14">
                  <c:v>0.29659018586522956</c:v>
                </c:pt>
                <c:pt idx="15">
                  <c:v>0.16596828438304539</c:v>
                </c:pt>
                <c:pt idx="16">
                  <c:v>4.1389224878674205E-2</c:v>
                </c:pt>
                <c:pt idx="17">
                  <c:v>-7.7267535275233834E-2</c:v>
                </c:pt>
                <c:pt idx="18">
                  <c:v>-0.1900881590572257</c:v>
                </c:pt>
                <c:pt idx="19">
                  <c:v>-0.29713130146192079</c:v>
                </c:pt>
                <c:pt idx="20">
                  <c:v>-0.39843416122792308</c:v>
                </c:pt>
                <c:pt idx="21">
                  <c:v>-0.49401780045070792</c:v>
                </c:pt>
                <c:pt idx="22">
                  <c:v>-0.58389180965105159</c:v>
                </c:pt>
                <c:pt idx="23">
                  <c:v>-0.66805838687659702</c:v>
                </c:pt>
                <c:pt idx="24">
                  <c:v>-0.74651589152718811</c:v>
                </c:pt>
                <c:pt idx="25">
                  <c:v>-0.81926192667944364</c:v>
                </c:pt>
                <c:pt idx="26">
                  <c:v>-0.88629599762446021</c:v>
                </c:pt>
                <c:pt idx="27">
                  <c:v>-0.94762178902041294</c:v>
                </c:pt>
                <c:pt idx="28">
                  <c:v>-1.0032490984074529</c:v>
                </c:pt>
                <c:pt idx="29">
                  <c:v>-1.0531954597549176</c:v>
                </c:pt>
                <c:pt idx="30">
                  <c:v>-1.0974874871393361</c:v>
                </c:pt>
                <c:pt idx="31">
                  <c:v>-1.1361619655233977</c:v>
                </c:pt>
                <c:pt idx="32">
                  <c:v>-1.1692667128657921</c:v>
                </c:pt>
                <c:pt idx="33">
                  <c:v>-1.1968612353910824</c:v>
                </c:pt>
                <c:pt idx="34">
                  <c:v>-1.219017195744778</c:v>
                </c:pt>
                <c:pt idx="35">
                  <c:v>-1.2358187119139359</c:v>
                </c:pt>
                <c:pt idx="36">
                  <c:v>-1.247362503174827</c:v>
                </c:pt>
                <c:pt idx="37">
                  <c:v>-1.2537578979073687</c:v>
                </c:pt>
                <c:pt idx="38">
                  <c:v>-1.2551267168655387</c:v>
                </c:pt>
                <c:pt idx="39">
                  <c:v>-1.2516030443913806</c:v>
                </c:pt>
                <c:pt idx="40">
                  <c:v>-1.2433328990877246</c:v>
                </c:pt>
                <c:pt idx="41">
                  <c:v>-1.2304738146040544</c:v>
                </c:pt>
                <c:pt idx="42">
                  <c:v>-1.2131943404258585</c:v>
                </c:pt>
                <c:pt idx="43">
                  <c:v>-1.1916734718769808</c:v>
                </c:pt>
                <c:pt idx="44">
                  <c:v>-1.1661000179352965</c:v>
                </c:pt>
                <c:pt idx="45">
                  <c:v>-1.1366719149142901</c:v>
                </c:pt>
                <c:pt idx="46">
                  <c:v>-1.103595493567922</c:v>
                </c:pt>
                <c:pt idx="47">
                  <c:v>-1.0670847067257898</c:v>
                </c:pt>
                <c:pt idx="48">
                  <c:v>-1.0273603241533096</c:v>
                </c:pt>
                <c:pt idx="49">
                  <c:v>-0.98464910095160152</c:v>
                </c:pt>
                <c:pt idx="50">
                  <c:v>-0.93918292545894744</c:v>
                </c:pt>
                <c:pt idx="51">
                  <c:v>-0.89119795228572463</c:v>
                </c:pt>
                <c:pt idx="52">
                  <c:v>-0.84093372580389847</c:v>
                </c:pt>
                <c:pt idx="53">
                  <c:v>-0.78863229911728272</c:v>
                </c:pt>
                <c:pt idx="54">
                  <c:v>-0.73453735325714442</c:v>
                </c:pt>
                <c:pt idx="55">
                  <c:v>-0.67889332107706291</c:v>
                </c:pt>
                <c:pt idx="56">
                  <c:v>-0.62194452005933809</c:v>
                </c:pt>
                <c:pt idx="57">
                  <c:v>-0.56393429799109818</c:v>
                </c:pt>
                <c:pt idx="58">
                  <c:v>-0.50510419522029881</c:v>
                </c:pt>
                <c:pt idx="59">
                  <c:v>-0.44569312695898378</c:v>
                </c:pt>
                <c:pt idx="60">
                  <c:v>-0.38593658886268695</c:v>
                </c:pt>
                <c:pt idx="61">
                  <c:v>-0.32606588888006749</c:v>
                </c:pt>
                <c:pt idx="62">
                  <c:v>-0.26630740813533188</c:v>
                </c:pt>
                <c:pt idx="63">
                  <c:v>-0.20688189337740706</c:v>
                </c:pt>
                <c:pt idx="64">
                  <c:v>-0.1480037833040003</c:v>
                </c:pt>
                <c:pt idx="65">
                  <c:v>-8.988057084555115E-2</c:v>
                </c:pt>
                <c:pt idx="66">
                  <c:v>-3.2712203273665141E-2</c:v>
                </c:pt>
                <c:pt idx="67">
                  <c:v>2.3309478218976942E-2</c:v>
                </c:pt>
                <c:pt idx="68">
                  <c:v>7.8001258034851723E-2</c:v>
                </c:pt>
                <c:pt idx="69">
                  <c:v>0.13118902356298959</c:v>
                </c:pt>
                <c:pt idx="70">
                  <c:v>0.18270819943248853</c:v>
                </c:pt>
                <c:pt idx="71">
                  <c:v>0.23240413781925778</c:v>
                </c:pt>
                <c:pt idx="72">
                  <c:v>0.28013246419716381</c:v>
                </c:pt>
                <c:pt idx="73">
                  <c:v>0.32575937812036437</c:v>
                </c:pt>
                <c:pt idx="74">
                  <c:v>0.36916190881442634</c:v>
                </c:pt>
                <c:pt idx="75">
                  <c:v>0.41022812553946386</c:v>
                </c:pt>
                <c:pt idx="76">
                  <c:v>0.44885730286864006</c:v>
                </c:pt>
                <c:pt idx="77">
                  <c:v>0.48496004119958552</c:v>
                </c:pt>
                <c:pt idx="78">
                  <c:v>0.51845834298424565</c:v>
                </c:pt>
                <c:pt idx="79">
                  <c:v>0.54928564532403656</c:v>
                </c:pt>
                <c:pt idx="80">
                  <c:v>0.57738680973163459</c:v>
                </c:pt>
                <c:pt idx="81">
                  <c:v>0.60271807000794186</c:v>
                </c:pt>
                <c:pt idx="82">
                  <c:v>0.62524693932247122</c:v>
                </c:pt>
                <c:pt idx="83">
                  <c:v>0.64495207771730667</c:v>
                </c:pt>
                <c:pt idx="84">
                  <c:v>0.66182312137868804</c:v>
                </c:pt>
                <c:pt idx="85">
                  <c:v>0.67586047513591774</c:v>
                </c:pt>
                <c:pt idx="86">
                  <c:v>0.68707506975451049</c:v>
                </c:pt>
                <c:pt idx="87">
                  <c:v>0.69548808568914</c:v>
                </c:pt>
                <c:pt idx="88">
                  <c:v>0.7011306450518574</c:v>
                </c:pt>
                <c:pt idx="89">
                  <c:v>0.70404347363215602</c:v>
                </c:pt>
                <c:pt idx="90">
                  <c:v>0.70427653487767161</c:v>
                </c:pt>
                <c:pt idx="91">
                  <c:v>0.70188863780759658</c:v>
                </c:pt>
                <c:pt idx="92">
                  <c:v>0.69694702088523919</c:v>
                </c:pt>
                <c:pt idx="93">
                  <c:v>0.68952691392159926</c:v>
                </c:pt>
                <c:pt idx="94">
                  <c:v>0.67971108011840731</c:v>
                </c:pt>
                <c:pt idx="95">
                  <c:v>0.66758934038686712</c:v>
                </c:pt>
                <c:pt idx="96">
                  <c:v>0.65325808209746217</c:v>
                </c:pt>
                <c:pt idx="97">
                  <c:v>0.63681975442676553</c:v>
                </c:pt>
                <c:pt idx="98">
                  <c:v>0.61838235246940243</c:v>
                </c:pt>
                <c:pt idx="99">
                  <c:v>0.59805889227733566</c:v>
                </c:pt>
                <c:pt idx="100">
                  <c:v>0.57596687897469789</c:v>
                </c:pt>
                <c:pt idx="101">
                  <c:v>0.55222777007471358</c:v>
                </c:pt>
                <c:pt idx="102">
                  <c:v>0.52696643609610427</c:v>
                </c:pt>
                <c:pt idx="103">
                  <c:v>0.50031062054002728</c:v>
                </c:pt>
                <c:pt idx="104">
                  <c:v>0.47239040124536702</c:v>
                </c:pt>
                <c:pt idx="105">
                  <c:v>0.4433376550903988</c:v>
                </c:pt>
                <c:pt idx="106">
                  <c:v>0.41328552795280826</c:v>
                </c:pt>
                <c:pt idx="107">
                  <c:v>0.3823679117781324</c:v>
                </c:pt>
                <c:pt idx="108">
                  <c:v>0.35071893053925191</c:v>
                </c:pt>
                <c:pt idx="109">
                  <c:v>0.31847243679698617</c:v>
                </c:pt>
                <c:pt idx="110">
                  <c:v>0.28576152049450909</c:v>
                </c:pt>
                <c:pt idx="111">
                  <c:v>0.25271803153661204</c:v>
                </c:pt>
                <c:pt idx="112">
                  <c:v>0.21947211761919075</c:v>
                </c:pt>
                <c:pt idx="113">
                  <c:v>0.18615177868513594</c:v>
                </c:pt>
                <c:pt idx="114">
                  <c:v>0.15288243929047343</c:v>
                </c:pt>
                <c:pt idx="115">
                  <c:v>0.11978654006954378</c:v>
                </c:pt>
                <c:pt idx="116">
                  <c:v>8.6983149390648523E-2</c:v>
                </c:pt>
                <c:pt idx="117">
                  <c:v>5.4587596194334051E-2</c:v>
                </c:pt>
                <c:pt idx="118">
                  <c:v>2.2711124905747448E-2</c:v>
                </c:pt>
                <c:pt idx="119">
                  <c:v>-8.539426789311369E-3</c:v>
                </c:pt>
                <c:pt idx="120">
                  <c:v>-3.9061926617497029E-2</c:v>
                </c:pt>
                <c:pt idx="121">
                  <c:v>-6.8759222255795144E-2</c:v>
                </c:pt>
                <c:pt idx="122">
                  <c:v>-9.7539391252416993E-2</c:v>
                </c:pt>
                <c:pt idx="123">
                  <c:v>-0.12531596595110731</c:v>
                </c:pt>
                <c:pt idx="124">
                  <c:v>-0.15200813314054307</c:v>
                </c:pt>
                <c:pt idx="125">
                  <c:v>-0.17754090825056446</c:v>
                </c:pt>
                <c:pt idx="126">
                  <c:v>-0.20184528401547749</c:v>
                </c:pt>
                <c:pt idx="127">
                  <c:v>-0.22485835362126966</c:v>
                </c:pt>
                <c:pt idx="128">
                  <c:v>-0.24652340844796936</c:v>
                </c:pt>
                <c:pt idx="129">
                  <c:v>-0.26679001061025431</c:v>
                </c:pt>
                <c:pt idx="130">
                  <c:v>-0.28561404058848872</c:v>
                </c:pt>
                <c:pt idx="131">
                  <c:v>-0.30295772032837459</c:v>
                </c:pt>
                <c:pt idx="132">
                  <c:v>-0.3187896122700889</c:v>
                </c:pt>
                <c:pt idx="133">
                  <c:v>-0.33308459484691078</c:v>
                </c:pt>
                <c:pt idx="134">
                  <c:v>-0.34582381506870735</c:v>
                </c:pt>
                <c:pt idx="135">
                  <c:v>-0.35699461887704759</c:v>
                </c:pt>
                <c:pt idx="136">
                  <c:v>-0.36659046002597206</c:v>
                </c:pt>
                <c:pt idx="137">
                  <c:v>-0.37461078830540706</c:v>
                </c:pt>
                <c:pt idx="138">
                  <c:v>-0.38106091798273517</c:v>
                </c:pt>
                <c:pt idx="139">
                  <c:v>-0.38595187739200132</c:v>
                </c:pt>
                <c:pt idx="140">
                  <c:v>-0.38930024064954649</c:v>
                </c:pt>
                <c:pt idx="141">
                  <c:v>-0.39112794251944111</c:v>
                </c:pt>
                <c:pt idx="142">
                  <c:v>-0.39146207749187334</c:v>
                </c:pt>
                <c:pt idx="143">
                  <c:v>-0.39033468417259787</c:v>
                </c:pt>
                <c:pt idx="144">
                  <c:v>-0.38778251611164283</c:v>
                </c:pt>
                <c:pt idx="145">
                  <c:v>-0.38384680022470236</c:v>
                </c:pt>
                <c:pt idx="146">
                  <c:v>-0.37857298398102884</c:v>
                </c:pt>
                <c:pt idx="147">
                  <c:v>-0.37201047254720737</c:v>
                </c:pt>
                <c:pt idx="148">
                  <c:v>-0.36421235708700228</c:v>
                </c:pt>
                <c:pt idx="149">
                  <c:v>-0.3552351354235716</c:v>
                </c:pt>
                <c:pt idx="150">
                  <c:v>-0.34513842627183644</c:v>
                </c:pt>
                <c:pt idx="151">
                  <c:v>-0.33398467824576189</c:v>
                </c:pt>
                <c:pt idx="152">
                  <c:v>-0.32183887483787127</c:v>
                </c:pt>
                <c:pt idx="153">
                  <c:v>-0.30876823655659563</c:v>
                </c:pt>
                <c:pt idx="154">
                  <c:v>-0.2948419213912003</c:v>
                </c:pt>
                <c:pt idx="155">
                  <c:v>-0.2801307247541775</c:v>
                </c:pt>
                <c:pt idx="156">
                  <c:v>-0.26470678002731302</c:v>
                </c:pt>
                <c:pt idx="157">
                  <c:v>-0.24864326081029786</c:v>
                </c:pt>
                <c:pt idx="158">
                  <c:v>-0.23201408593994566</c:v>
                </c:pt>
                <c:pt idx="159">
                  <c:v>-0.21489362831398767</c:v>
                </c:pt>
                <c:pt idx="160">
                  <c:v>-0.19735642851624496</c:v>
                </c:pt>
                <c:pt idx="161">
                  <c:v>-0.17947691419993181</c:v>
                </c:pt>
                <c:pt idx="162">
                  <c:v>-0.1613291261431376</c:v>
                </c:pt>
                <c:pt idx="163">
                  <c:v>-0.14298645184538344</c:v>
                </c:pt>
                <c:pt idx="164">
                  <c:v>-0.12452136748677758</c:v>
                </c:pt>
                <c:pt idx="165">
                  <c:v>-0.10600518902192568</c:v>
                </c:pt>
                <c:pt idx="166">
                  <c:v>-8.7507833129615492E-2</c:v>
                </c:pt>
                <c:pt idx="167">
                  <c:v>-6.9097588686620678E-2</c:v>
                </c:pt>
                <c:pt idx="168">
                  <c:v>-5.0840899379984303E-2</c:v>
                </c:pt>
                <c:pt idx="169">
                  <c:v>-3.2802158017079648E-2</c:v>
                </c:pt>
                <c:pt idx="170">
                  <c:v>-1.5043513036832327E-2</c:v>
                </c:pt>
                <c:pt idx="171">
                  <c:v>2.375312331050039E-3</c:v>
                </c:pt>
                <c:pt idx="172">
                  <c:v>1.9397187868931787E-2</c:v>
                </c:pt>
                <c:pt idx="173">
                  <c:v>3.5967730803395367E-2</c:v>
                </c:pt>
                <c:pt idx="174">
                  <c:v>5.2035446590968898E-2</c:v>
                </c:pt>
                <c:pt idx="175">
                  <c:v>6.7551855838557301E-2</c:v>
                </c:pt>
                <c:pt idx="176">
                  <c:v>8.2471607196078711E-2</c:v>
                </c:pt>
                <c:pt idx="177">
                  <c:v>9.6752576114534958E-2</c:v>
                </c:pt>
                <c:pt idx="178">
                  <c:v>0.11035594941762664</c:v>
                </c:pt>
                <c:pt idx="179">
                  <c:v>0.12324629568887502</c:v>
                </c:pt>
                <c:pt idx="180">
                  <c:v>0.13539162152885753</c:v>
                </c:pt>
                <c:pt idx="181">
                  <c:v>0.14676341378843219</c:v>
                </c:pt>
                <c:pt idx="182">
                  <c:v>0.1573366679335593</c:v>
                </c:pt>
                <c:pt idx="183">
                  <c:v>0.1670899027453755</c:v>
                </c:pt>
                <c:pt idx="184">
                  <c:v>0.17600516160539517</c:v>
                </c:pt>
                <c:pt idx="185">
                  <c:v>0.18406800065997572</c:v>
                </c:pt>
                <c:pt idx="186">
                  <c:v>0.19126746420036636</c:v>
                </c:pt>
                <c:pt idx="187">
                  <c:v>0.19759604763465366</c:v>
                </c:pt>
                <c:pt idx="188">
                  <c:v>0.2030496484656219</c:v>
                </c:pt>
                <c:pt idx="189">
                  <c:v>0.20762750572387303</c:v>
                </c:pt>
                <c:pt idx="190">
                  <c:v>0.21133212833842177</c:v>
                </c:pt>
                <c:pt idx="191">
                  <c:v>0.21416921295732796</c:v>
                </c:pt>
                <c:pt idx="192">
                  <c:v>0.21614755175869549</c:v>
                </c:pt>
                <c:pt idx="193">
                  <c:v>0.21727893081750779</c:v>
                </c:pt>
                <c:pt idx="194">
                  <c:v>0.21757801961625084</c:v>
                </c:pt>
                <c:pt idx="195">
                  <c:v>0.21706225230706969</c:v>
                </c:pt>
                <c:pt idx="196">
                  <c:v>0.21575170135030186</c:v>
                </c:pt>
                <c:pt idx="197">
                  <c:v>0.21366894416862625</c:v>
                </c:pt>
                <c:pt idx="198">
                  <c:v>0.21083892346776562</c:v>
                </c:pt>
                <c:pt idx="199">
                  <c:v>0.2072888018837023</c:v>
                </c:pt>
                <c:pt idx="200">
                  <c:v>0.20304781162273597</c:v>
                </c:pt>
                <c:pt idx="201">
                  <c:v>0.19814709976446354</c:v>
                </c:pt>
                <c:pt idx="202">
                  <c:v>0.19261956989894105</c:v>
                </c:pt>
                <c:pt idx="203">
                  <c:v>0.18649972076794702</c:v>
                </c:pt>
                <c:pt idx="204">
                  <c:v>0.17982348257646733</c:v>
                </c:pt>
                <c:pt idx="205">
                  <c:v>0.1726280516343339</c:v>
                </c:pt>
                <c:pt idx="206">
                  <c:v>0.16495172397944682</c:v>
                </c:pt>
                <c:pt idx="207">
                  <c:v>0.15683372862327738</c:v>
                </c:pt>
                <c:pt idx="208">
                  <c:v>0.14831406104647687</c:v>
                </c:pt>
                <c:pt idx="209">
                  <c:v>0.13943331755749735</c:v>
                </c:pt>
                <c:pt idx="210">
                  <c:v>0.13023253111026825</c:v>
                </c:pt>
                <c:pt idx="211">
                  <c:v>0.12075300915827208</c:v>
                </c:pt>
                <c:pt idx="212">
                  <c:v>0.11103617410193392</c:v>
                </c:pt>
                <c:pt idx="213">
                  <c:v>0.10112340686419713</c:v>
                </c:pt>
                <c:pt idx="214">
                  <c:v>9.105589410562033E-2</c:v>
                </c:pt>
                <c:pt idx="215">
                  <c:v>8.0874479565418017E-2</c:v>
                </c:pt>
                <c:pt idx="216">
                  <c:v>7.0619519988702875E-2</c:v>
                </c:pt>
                <c:pt idx="217">
                  <c:v>6.0330746072897061E-2</c:v>
                </c:pt>
                <c:pt idx="218">
                  <c:v>5.0047128837988578E-2</c:v>
                </c:pt>
                <c:pt idx="219">
                  <c:v>3.9806751796145137E-2</c:v>
                </c:pt>
                <c:pt idx="220">
                  <c:v>2.9646689266288953E-2</c:v>
                </c:pt>
                <c:pt idx="221">
                  <c:v>1.9602891148709833E-2</c:v>
                </c:pt>
                <c:pt idx="222">
                  <c:v>9.7100744437775607E-3</c:v>
                </c:pt>
                <c:pt idx="223">
                  <c:v>1.6217674342414168E-6</c:v>
                </c:pt>
                <c:pt idx="224">
                  <c:v>-9.4905129154724561E-3</c:v>
                </c:pt>
                <c:pt idx="225">
                  <c:v>-1.8735891150690499E-2</c:v>
                </c:pt>
                <c:pt idx="226">
                  <c:v>-2.7705669289306949E-2</c:v>
                </c:pt>
                <c:pt idx="227">
                  <c:v>-3.6372670091752046E-2</c:v>
                </c:pt>
                <c:pt idx="228">
                  <c:v>-4.4711446546456805E-2</c:v>
                </c:pt>
                <c:pt idx="229">
                  <c:v>-5.2698337839583428E-2</c:v>
                </c:pt>
                <c:pt idx="230">
                  <c:v>-6.0311517442819526E-2</c:v>
                </c:pt>
                <c:pt idx="231">
                  <c:v>-6.7531033316239927E-2</c:v>
                </c:pt>
                <c:pt idx="232">
                  <c:v>-7.4338840252595115E-2</c:v>
                </c:pt>
                <c:pt idx="233">
                  <c:v>-8.0718824417988735E-2</c:v>
                </c:pt>
                <c:pt idx="234">
                  <c:v>-8.6656820171668175E-2</c:v>
                </c:pt>
                <c:pt idx="235">
                  <c:v>-9.2140619274488397E-2</c:v>
                </c:pt>
                <c:pt idx="236">
                  <c:v>-9.715997262143998E-2</c:v>
                </c:pt>
                <c:pt idx="237">
                  <c:v>-0.10170658465838492</c:v>
                </c:pt>
                <c:pt idx="238">
                  <c:v>-0.10577410066674987</c:v>
                </c:pt>
                <c:pt idx="239">
                  <c:v>-0.10935808712232423</c:v>
                </c:pt>
                <c:pt idx="240">
                  <c:v>-0.11245600535544285</c:v>
                </c:pt>
                <c:pt idx="241">
                  <c:v>-0.11506717875965153</c:v>
                </c:pt>
                <c:pt idx="242">
                  <c:v>-0.11719275381441098</c:v>
                </c:pt>
                <c:pt idx="243">
                  <c:v>-0.11883565520445619</c:v>
                </c:pt>
                <c:pt idx="244">
                  <c:v>-0.12000053533405815</c:v>
                </c:pt>
                <c:pt idx="245">
                  <c:v>-0.12069371854861007</c:v>
                </c:pt>
                <c:pt idx="246">
                  <c:v>-0.1209231403886578</c:v>
                </c:pt>
                <c:pt idx="247">
                  <c:v>-0.12069828221270235</c:v>
                </c:pt>
                <c:pt idx="248">
                  <c:v>-0.12003010153481054</c:v>
                </c:pt>
                <c:pt idx="249">
                  <c:v>-0.11893095843127709</c:v>
                </c:pt>
                <c:pt idx="250">
                  <c:v>-0.1174145383772893</c:v>
                </c:pt>
                <c:pt idx="251">
                  <c:v>-0.11549577187976401</c:v>
                </c:pt>
                <c:pt idx="252">
                  <c:v>-0.11319075127626747</c:v>
                </c:pt>
                <c:pt idx="253">
                  <c:v>-0.11051664507221352</c:v>
                </c:pt>
                <c:pt idx="254">
                  <c:v>-0.1074916101893859</c:v>
                </c:pt>
                <c:pt idx="255">
                  <c:v>-0.1041347024982768</c:v>
                </c:pt>
                <c:pt idx="256">
                  <c:v>-0.10046578600480874</c:v>
                </c:pt>
                <c:pt idx="257">
                  <c:v>-9.6505441058747712E-2</c:v>
                </c:pt>
                <c:pt idx="258">
                  <c:v>-9.2274871946565876E-2</c:v>
                </c:pt>
                <c:pt idx="259">
                  <c:v>-8.7795814225714627E-2</c:v>
                </c:pt>
                <c:pt idx="260">
                  <c:v>-8.3090442150276361E-2</c:v>
                </c:pt>
                <c:pt idx="261">
                  <c:v>-7.8181276529825303E-2</c:v>
                </c:pt>
                <c:pt idx="262">
                  <c:v>-7.3091093354102285E-2</c:v>
                </c:pt>
                <c:pt idx="263">
                  <c:v>-6.7842833505852379E-2</c:v>
                </c:pt>
                <c:pt idx="264">
                  <c:v>-6.2459513872949943E-2</c:v>
                </c:pt>
                <c:pt idx="265">
                  <c:v>-5.6964140158805354E-2</c:v>
                </c:pt>
                <c:pt idx="266">
                  <c:v>-5.1379621677077318E-2</c:v>
                </c:pt>
                <c:pt idx="267">
                  <c:v>-4.5728688402970792E-2</c:v>
                </c:pt>
                <c:pt idx="268">
                  <c:v>-4.0033810538951463E-2</c:v>
                </c:pt>
                <c:pt idx="269">
                  <c:v>-3.4317120837623005E-2</c:v>
                </c:pt>
                <c:pt idx="270">
                  <c:v>-2.8600339908863015E-2</c:v>
                </c:pt>
                <c:pt idx="271">
                  <c:v>-2.2904704722168229E-2</c:v>
                </c:pt>
                <c:pt idx="272">
                  <c:v>-1.7250900498590894E-2</c:v>
                </c:pt>
                <c:pt idx="273">
                  <c:v>-1.1658996169726042E-2</c:v>
                </c:pt>
                <c:pt idx="274">
                  <c:v>-6.148383564005688E-3</c:v>
                </c:pt>
                <c:pt idx="275">
                  <c:v>-7.3772046313999584E-4</c:v>
                </c:pt>
                <c:pt idx="276">
                  <c:v>4.5551223460129258E-3</c:v>
                </c:pt>
                <c:pt idx="277">
                  <c:v>9.7131099164994468E-3</c:v>
                </c:pt>
                <c:pt idx="278">
                  <c:v>1.4720087793235392E-2</c:v>
                </c:pt>
                <c:pt idx="279">
                  <c:v>1.9560822399454714E-2</c:v>
                </c:pt>
                <c:pt idx="280">
                  <c:v>2.422103710267106E-2</c:v>
                </c:pt>
                <c:pt idx="281">
                  <c:v>2.8687443922454738E-2</c:v>
                </c:pt>
                <c:pt idx="282">
                  <c:v>3.2947770859355983E-2</c:v>
                </c:pt>
                <c:pt idx="283">
                  <c:v>3.6990784841031223E-2</c:v>
                </c:pt>
                <c:pt idx="284">
                  <c:v>4.0806310297996702E-2</c:v>
                </c:pt>
                <c:pt idx="285">
                  <c:v>4.4385243397390806E-2</c:v>
                </c:pt>
                <c:pt idx="286">
                  <c:v>4.7719561978622212E-2</c:v>
                </c:pt>
                <c:pt idx="287">
                  <c:v>5.0802331249768684E-2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98-4E22-B180-EEB3B93E3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346592"/>
        <c:axId val="1"/>
      </c:scatterChart>
      <c:valAx>
        <c:axId val="790346592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903465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227272727272808E-2"/>
          <c:y val="2.935010482180294E-2"/>
          <c:w val="0.91801347888153451"/>
          <c:h val="0.90620966496834954"/>
        </c:manualLayout>
      </c:layout>
      <c:scatterChart>
        <c:scatterStyle val="smoothMarker"/>
        <c:varyColors val="0"/>
        <c:ser>
          <c:idx val="0"/>
          <c:order val="0"/>
          <c:tx>
            <c:v>x1 - x2</c:v>
          </c:tx>
          <c:spPr>
            <a:ln>
              <a:headEnd type="oval"/>
              <a:tailEnd type="triangle"/>
            </a:ln>
          </c:spPr>
          <c:marker>
            <c:symbol val="none"/>
          </c:marker>
          <c:xVal>
            <c:numRef>
              <c:f>'SEDOL3 fase'!$B$13:$B$300</c:f>
              <c:numCache>
                <c:formatCode>0.00</c:formatCode>
                <c:ptCount val="288"/>
                <c:pt idx="0">
                  <c:v>1</c:v>
                </c:pt>
                <c:pt idx="1">
                  <c:v>0.65250526489916671</c:v>
                </c:pt>
                <c:pt idx="2">
                  <c:v>0.27456928108334444</c:v>
                </c:pt>
                <c:pt idx="3">
                  <c:v>-0.12744614312063068</c:v>
                </c:pt>
                <c:pt idx="4">
                  <c:v>-0.54774368641719473</c:v>
                </c:pt>
                <c:pt idx="5">
                  <c:v>-0.98103817538453075</c:v>
                </c:pt>
                <c:pt idx="6">
                  <c:v>-1.4225108447735559</c:v>
                </c:pt>
                <c:pt idx="7">
                  <c:v>-1.8677693422157009</c:v>
                </c:pt>
                <c:pt idx="8">
                  <c:v>-2.3128127250700512</c:v>
                </c:pt>
                <c:pt idx="9">
                  <c:v>-2.7540007878492609</c:v>
                </c:pt>
                <c:pt idx="10">
                  <c:v>-3.1880271387398116</c:v>
                </c:pt>
                <c:pt idx="11">
                  <c:v>-3.6118955144398264</c:v>
                </c:pt>
                <c:pt idx="12">
                  <c:v>-4.0228988849890088</c:v>
                </c:pt>
                <c:pt idx="13">
                  <c:v>-4.4186009554389534</c:v>
                </c:pt>
                <c:pt idx="14">
                  <c:v>-4.7968197199690055</c:v>
                </c:pt>
                <c:pt idx="15">
                  <c:v>-5.1556127671504832</c:v>
                </c:pt>
                <c:pt idx="16">
                  <c:v>-5.4932640731667934</c:v>
                </c:pt>
                <c:pt idx="17">
                  <c:v>-5.8082720534950303</c:v>
                </c:pt>
                <c:pt idx="18">
                  <c:v>-6.0993386733618289</c:v>
                </c:pt>
                <c:pt idx="19">
                  <c:v>-6.3653594436563194</c:v>
                </c:pt>
                <c:pt idx="20">
                  <c:v>-6.6054141523152765</c:v>
                </c:pt>
                <c:pt idx="21">
                  <c:v>-6.8187582018412565</c:v>
                </c:pt>
                <c:pt idx="22">
                  <c:v>-7.0048144418828375</c:v>
                </c:pt>
                <c:pt idx="23">
                  <c:v>-7.1631654019690671</c:v>
                </c:pt>
                <c:pt idx="24">
                  <c:v>-7.2935458437874008</c:v>
                </c:pt>
                <c:pt idx="25">
                  <c:v>-7.3958355650366068</c:v>
                </c:pt>
                <c:pt idx="26">
                  <c:v>-7.470052398059023</c:v>
                </c:pt>
                <c:pt idx="27">
                  <c:v>-7.5163453563237574</c:v>
                </c:pt>
                <c:pt idx="28">
                  <c:v>-7.5349878905380683</c:v>
                </c:pt>
                <c:pt idx="29">
                  <c:v>-7.5263712238353708</c:v>
                </c:pt>
                <c:pt idx="30">
                  <c:v>-7.4909977422372025</c:v>
                </c:pt>
                <c:pt idx="31">
                  <c:v>-7.4294744225120359</c:v>
                </c:pt>
                <c:pt idx="32">
                  <c:v>-7.3425062847435232</c:v>
                </c:pt>
                <c:pt idx="33">
                  <c:v>-7.230889861451872</c:v>
                </c:pt>
                <c:pt idx="34">
                  <c:v>-7.0955066790531331</c:v>
                </c:pt>
                <c:pt idx="35">
                  <c:v>-6.9373167508527827</c:v>
                </c:pt>
                <c:pt idx="36">
                  <c:v>-6.7573520837060723</c:v>
                </c:pt>
                <c:pt idx="37">
                  <c:v>-6.5567102029859639</c:v>
                </c:pt>
                <c:pt idx="38">
                  <c:v>-6.3365477026227524</c:v>
                </c:pt>
                <c:pt idx="39">
                  <c:v>-6.0980738287556999</c:v>
                </c:pt>
                <c:pt idx="40">
                  <c:v>-5.8425441070001636</c:v>
                </c:pt>
                <c:pt idx="41">
                  <c:v>-5.5712540245142943</c:v>
                </c:pt>
                <c:pt idx="42">
                  <c:v>-5.2855327789747584</c:v>
                </c:pt>
                <c:pt idx="43">
                  <c:v>-4.9867371072657916</c:v>
                </c:pt>
                <c:pt idx="44">
                  <c:v>-4.6762452071725065</c:v>
                </c:pt>
                <c:pt idx="45">
                  <c:v>-4.3554507656679595</c:v>
                </c:pt>
                <c:pt idx="46">
                  <c:v>-4.0257571075124359</c:v>
                </c:pt>
                <c:pt idx="47">
                  <c:v>-3.6885714778594392</c:v>
                </c:pt>
                <c:pt idx="48">
                  <c:v>-3.3452994724014102</c:v>
                </c:pt>
                <c:pt idx="49">
                  <c:v>-2.9973396283032816</c:v>
                </c:pt>
                <c:pt idx="50">
                  <c:v>-2.6460781887766132</c:v>
                </c:pt>
                <c:pt idx="51">
                  <c:v>-2.2928840536532888</c:v>
                </c:pt>
                <c:pt idx="52">
                  <c:v>-1.9391039277366966</c:v>
                </c:pt>
                <c:pt idx="53">
                  <c:v>-1.586057678050367</c:v>
                </c:pt>
                <c:pt idx="54">
                  <c:v>-1.2350339103788555</c:v>
                </c:pt>
                <c:pt idx="55">
                  <c:v>-0.88728577471228975</c:v>
                </c:pt>
                <c:pt idx="56">
                  <c:v>-0.54402700837294393</c:v>
                </c:pt>
                <c:pt idx="57">
                  <c:v>-0.20642822472739808</c:v>
                </c:pt>
                <c:pt idx="58">
                  <c:v>0.12438654552119144</c:v>
                </c:pt>
                <c:pt idx="59">
                  <c:v>0.44734305440240574</c:v>
                </c:pt>
                <c:pt idx="60">
                  <c:v>0.76141977300791053</c:v>
                </c:pt>
                <c:pt idx="61">
                  <c:v>1.0656505599502966</c:v>
                </c:pt>
                <c:pt idx="62">
                  <c:v>1.3591270588002342</c:v>
                </c:pt>
                <c:pt idx="63">
                  <c:v>1.6410008223328876</c:v>
                </c:pt>
                <c:pt idx="64">
                  <c:v>1.9104851623941828</c:v>
                </c:pt>
                <c:pt idx="65">
                  <c:v>2.1668567251697457</c:v>
                </c:pt>
                <c:pt idx="66">
                  <c:v>2.4094567925994843</c:v>
                </c:pt>
                <c:pt idx="67">
                  <c:v>2.6376923116245279</c:v>
                </c:pt>
                <c:pt idx="68">
                  <c:v>2.8510366538765091</c:v>
                </c:pt>
                <c:pt idx="69">
                  <c:v>3.0490301093181595</c:v>
                </c:pt>
                <c:pt idx="70">
                  <c:v>3.2312801182153992</c:v>
                </c:pt>
                <c:pt idx="71">
                  <c:v>3.3974612466612819</c:v>
                </c:pt>
                <c:pt idx="72">
                  <c:v>3.5473149116783032</c:v>
                </c:pt>
                <c:pt idx="73">
                  <c:v>3.6806488626949947</c:v>
                </c:pt>
                <c:pt idx="74">
                  <c:v>3.7973364269229144</c:v>
                </c:pt>
                <c:pt idx="75">
                  <c:v>3.8973155268489048</c:v>
                </c:pt>
                <c:pt idx="76">
                  <c:v>3.9805874787028457</c:v>
                </c:pt>
                <c:pt idx="77">
                  <c:v>4.0472155813613524</c:v>
                </c:pt>
                <c:pt idx="78">
                  <c:v>4.0973235057014881</c:v>
                </c:pt>
                <c:pt idx="79">
                  <c:v>4.1310934949243219</c:v>
                </c:pt>
                <c:pt idx="80">
                  <c:v>4.148764386825051</c:v>
                </c:pt>
                <c:pt idx="81">
                  <c:v>4.1506294693936443</c:v>
                </c:pt>
                <c:pt idx="82">
                  <c:v>4.1370341814869898</c:v>
                </c:pt>
                <c:pt idx="83">
                  <c:v>4.1083736706199767</c:v>
                </c:pt>
                <c:pt idx="84">
                  <c:v>4.0650902201787291</c:v>
                </c:pt>
                <c:pt idx="85">
                  <c:v>4.0076705585643477</c:v>
                </c:pt>
                <c:pt idx="86">
                  <c:v>3.9366430629303135</c:v>
                </c:pt>
                <c:pt idx="87">
                  <c:v>3.8525748702816487</c:v>
                </c:pt>
                <c:pt idx="88">
                  <c:v>3.7560689087595986</c:v>
                </c:pt>
                <c:pt idx="89">
                  <c:v>3.647760861942893</c:v>
                </c:pt>
                <c:pt idx="90">
                  <c:v>3.5283160789565167</c:v>
                </c:pt>
                <c:pt idx="91">
                  <c:v>3.3984264430925339</c:v>
                </c:pt>
                <c:pt idx="92">
                  <c:v>3.2588072115161859</c:v>
                </c:pt>
                <c:pt idx="93">
                  <c:v>3.1101938384556562</c:v>
                </c:pt>
                <c:pt idx="94">
                  <c:v>2.9533387940571627</c:v>
                </c:pt>
                <c:pt idx="95">
                  <c:v>2.7890083908301051</c:v>
                </c:pt>
                <c:pt idx="96">
                  <c:v>2.6179796293116748</c:v>
                </c:pt>
                <c:pt idx="97">
                  <c:v>2.4410370742485825</c:v>
                </c:pt>
                <c:pt idx="98">
                  <c:v>2.2589697722273683</c:v>
                </c:pt>
                <c:pt idx="99">
                  <c:v>2.0725682212862626</c:v>
                </c:pt>
                <c:pt idx="100">
                  <c:v>1.8826214026129344</c:v>
                </c:pt>
                <c:pt idx="101">
                  <c:v>1.6899138839759555</c:v>
                </c:pt>
                <c:pt idx="102">
                  <c:v>1.4952230040557268</c:v>
                </c:pt>
                <c:pt idx="103">
                  <c:v>1.2993161463352969</c:v>
                </c:pt>
                <c:pt idx="104">
                  <c:v>1.102948110685356</c:v>
                </c:pt>
                <c:pt idx="105">
                  <c:v>0.90685859023310678</c:v>
                </c:pt>
                <c:pt idx="106">
                  <c:v>0.71176976054412866</c:v>
                </c:pt>
                <c:pt idx="107">
                  <c:v>0.51838398757219406</c:v>
                </c:pt>
                <c:pt idx="108">
                  <c:v>0.32738166024670012</c:v>
                </c:pt>
                <c:pt idx="109">
                  <c:v>0.13941915297335342</c:v>
                </c:pt>
                <c:pt idx="110">
                  <c:v>-4.4873077276602669E-2</c:v>
                </c:pt>
                <c:pt idx="111">
                  <c:v>-0.22489225521764233</c:v>
                </c:pt>
                <c:pt idx="112">
                  <c:v>-0.40006490937665962</c:v>
                </c:pt>
                <c:pt idx="113">
                  <c:v>-0.5698483492353752</c:v>
                </c:pt>
                <c:pt idx="114">
                  <c:v>-0.73373199513111143</c:v>
                </c:pt>
                <c:pt idx="115">
                  <c:v>-0.89123855925594819</c:v>
                </c:pt>
                <c:pt idx="116">
                  <c:v>-1.0419250766844685</c:v>
                </c:pt>
                <c:pt idx="117">
                  <c:v>-1.1853837859413006</c:v>
                </c:pt>
                <c:pt idx="118">
                  <c:v>-1.3212428591895233</c:v>
                </c:pt>
                <c:pt idx="119">
                  <c:v>-1.4491669826778584</c:v>
                </c:pt>
                <c:pt idx="120">
                  <c:v>-1.5688577886266295</c:v>
                </c:pt>
                <c:pt idx="121">
                  <c:v>-1.6800541402580695</c:v>
                </c:pt>
                <c:pt idx="122">
                  <c:v>-1.7825322721840966</c:v>
                </c:pt>
                <c:pt idx="123">
                  <c:v>-1.8761057888526866</c:v>
                </c:pt>
                <c:pt idx="124">
                  <c:v>-1.960625524221062</c:v>
                </c:pt>
                <c:pt idx="125">
                  <c:v>-2.0359792662688299</c:v>
                </c:pt>
                <c:pt idx="126">
                  <c:v>-2.1020913503857779</c:v>
                </c:pt>
                <c:pt idx="127">
                  <c:v>-2.1589221260662206</c:v>
                </c:pt>
                <c:pt idx="128">
                  <c:v>-2.2064673017136722</c:v>
                </c:pt>
                <c:pt idx="129">
                  <c:v>-2.2447571727053548</c:v>
                </c:pt>
                <c:pt idx="130">
                  <c:v>-2.2738557381849605</c:v>
                </c:pt>
                <c:pt idx="131">
                  <c:v>-2.293859712343576</c:v>
                </c:pt>
                <c:pt idx="132">
                  <c:v>-2.3048974362122716</c:v>
                </c:pt>
                <c:pt idx="133">
                  <c:v>-2.3071276962251988</c:v>
                </c:pt>
                <c:pt idx="134">
                  <c:v>-2.3007384560188937</c:v>
                </c:pt>
                <c:pt idx="135">
                  <c:v>-2.2859455081117157</c:v>
                </c:pt>
                <c:pt idx="136">
                  <c:v>-2.2629910522569068</c:v>
                </c:pt>
                <c:pt idx="137">
                  <c:v>-2.2321422073837813</c:v>
                </c:pt>
                <c:pt idx="138">
                  <c:v>-2.193689464134164</c:v>
                </c:pt>
                <c:pt idx="139">
                  <c:v>-2.1479450850657376</c:v>
                </c:pt>
                <c:pt idx="140">
                  <c:v>-2.0952414596307771</c:v>
                </c:pt>
                <c:pt idx="141">
                  <c:v>-2.0359294210483547</c:v>
                </c:pt>
                <c:pt idx="142">
                  <c:v>-1.9703765321710371</c:v>
                </c:pt>
                <c:pt idx="143">
                  <c:v>-1.8989653474040546</c:v>
                </c:pt>
                <c:pt idx="144">
                  <c:v>-1.8220916576666011</c:v>
                </c:pt>
                <c:pt idx="145">
                  <c:v>-1.7401627252921803</c:v>
                </c:pt>
                <c:pt idx="146">
                  <c:v>-1.6535955156486077</c:v>
                </c:pt>
                <c:pt idx="147">
                  <c:v>-1.5628149321193754</c:v>
                </c:pt>
                <c:pt idx="148">
                  <c:v>-1.46825206092762</c:v>
                </c:pt>
                <c:pt idx="149">
                  <c:v>-1.3703424321029523</c:v>
                </c:pt>
                <c:pt idx="150">
                  <c:v>-1.2695243026910683</c:v>
                </c:pt>
                <c:pt idx="151">
                  <c:v>-1.1662369680875229</c:v>
                </c:pt>
                <c:pt idx="152">
                  <c:v>-1.0609191071415289</c:v>
                </c:pt>
                <c:pt idx="153">
                  <c:v>-0.95400716642441208</c:v>
                </c:pt>
                <c:pt idx="154">
                  <c:v>-0.84593378879166603</c:v>
                </c:pt>
                <c:pt idx="155">
                  <c:v>-0.73712629108874572</c:v>
                </c:pt>
                <c:pt idx="156">
                  <c:v>-0.62800519556012135</c:v>
                </c:pt>
                <c:pt idx="157">
                  <c:v>-0.51898281922004008</c:v>
                </c:pt>
                <c:pt idx="158">
                  <c:v>-0.41046192513325869</c:v>
                </c:pt>
                <c:pt idx="159">
                  <c:v>-0.30283443923606973</c:v>
                </c:pt>
                <c:pt idx="160">
                  <c:v>-0.19648023600360703</c:v>
                </c:pt>
                <c:pt idx="161">
                  <c:v>-9.176599594002105E-2</c:v>
                </c:pt>
                <c:pt idx="162">
                  <c:v>1.0955862464993207E-2</c:v>
                </c:pt>
                <c:pt idx="163">
                  <c:v>0.11134817400534074</c:v>
                </c:pt>
                <c:pt idx="164">
                  <c:v>0.20908993928197134</c:v>
                </c:pt>
                <c:pt idx="165">
                  <c:v>0.30387715684567962</c:v>
                </c:pt>
                <c:pt idx="166">
                  <c:v>0.39542357365931724</c:v>
                </c:pt>
                <c:pt idx="167">
                  <c:v>0.48346135291184233</c:v>
                </c:pt>
                <c:pt idx="168">
                  <c:v>0.56774165854518555</c:v>
                </c:pt>
                <c:pt idx="169">
                  <c:v>0.64803515617852092</c:v>
                </c:pt>
                <c:pt idx="170">
                  <c:v>0.72413243043209907</c:v>
                </c:pt>
                <c:pt idx="171">
                  <c:v>0.79584431896328367</c:v>
                </c:pt>
                <c:pt idx="172">
                  <c:v>0.86300216382983963</c:v>
                </c:pt>
                <c:pt idx="173">
                  <c:v>0.92545798108890309</c:v>
                </c:pt>
                <c:pt idx="174">
                  <c:v>0.98308454982353388</c:v>
                </c:pt>
                <c:pt idx="175">
                  <c:v>1.0357754220614801</c:v>
                </c:pt>
                <c:pt idx="176">
                  <c:v>1.0834448553119942</c:v>
                </c:pt>
                <c:pt idx="177">
                  <c:v>1.1260276696955174</c:v>
                </c:pt>
                <c:pt idx="178">
                  <c:v>1.1634790318771502</c:v>
                </c:pt>
                <c:pt idx="179">
                  <c:v>1.1957741682374434</c:v>
                </c:pt>
                <c:pt idx="180">
                  <c:v>1.2229080099226739</c:v>
                </c:pt>
                <c:pt idx="181">
                  <c:v>1.2448947726109232</c:v>
                </c:pt>
                <c:pt idx="182">
                  <c:v>1.2617674740095826</c:v>
                </c:pt>
                <c:pt idx="183">
                  <c:v>1.2735773922640026</c:v>
                </c:pt>
                <c:pt idx="184">
                  <c:v>1.2803934686056475</c:v>
                </c:pt>
                <c:pt idx="185">
                  <c:v>1.2823016577010671</c:v>
                </c:pt>
                <c:pt idx="186">
                  <c:v>1.2794042292801422</c:v>
                </c:pt>
                <c:pt idx="187">
                  <c:v>1.2718190247232988</c:v>
                </c:pt>
                <c:pt idx="188">
                  <c:v>1.2596786723726943</c:v>
                </c:pt>
                <c:pt idx="189">
                  <c:v>1.2431297654018112</c:v>
                </c:pt>
                <c:pt idx="190">
                  <c:v>1.2223320061315308</c:v>
                </c:pt>
                <c:pt idx="191">
                  <c:v>1.1974573207187564</c:v>
                </c:pt>
                <c:pt idx="192">
                  <c:v>1.1686889481662288</c:v>
                </c:pt>
                <c:pt idx="193">
                  <c:v>1.1362205076095764</c:v>
                </c:pt>
                <c:pt idx="194">
                  <c:v>1.1002550478301805</c:v>
                </c:pt>
                <c:pt idx="195">
                  <c:v>1.0610040829204788</c:v>
                </c:pt>
                <c:pt idx="196">
                  <c:v>1.0186866179922722</c:v>
                </c:pt>
                <c:pt idx="197">
                  <c:v>0.97352816876889448</c:v>
                </c:pt>
                <c:pt idx="198">
                  <c:v>0.92575977883924288</c:v>
                </c:pt>
                <c:pt idx="199">
                  <c:v>0.87561703827617066</c:v>
                </c:pt>
                <c:pt idx="200">
                  <c:v>0.82333910723417336</c:v>
                </c:pt>
                <c:pt idx="201">
                  <c:v>0.76916774804226007</c:v>
                </c:pt>
                <c:pt idx="202">
                  <c:v>0.71334636919800143</c:v>
                </c:pt>
                <c:pt idx="203">
                  <c:v>0.65611908454865064</c:v>
                </c:pt>
                <c:pt idx="204">
                  <c:v>0.5977297908156004</c:v>
                </c:pt>
                <c:pt idx="205">
                  <c:v>0.53842126647997901</c:v>
                </c:pt>
                <c:pt idx="206">
                  <c:v>0.47843429490059702</c:v>
                </c:pt>
                <c:pt idx="207">
                  <c:v>0.41800681438147064</c:v>
                </c:pt>
                <c:pt idx="208">
                  <c:v>0.35737309774549775</c:v>
                </c:pt>
                <c:pt idx="209">
                  <c:v>0.29676296380429651</c:v>
                </c:pt>
                <c:pt idx="210">
                  <c:v>0.2364010229424843</c:v>
                </c:pt>
                <c:pt idx="211">
                  <c:v>0.17650595885852952</c:v>
                </c:pt>
                <c:pt idx="212">
                  <c:v>0.11728984832450175</c:v>
                </c:pt>
                <c:pt idx="213">
                  <c:v>5.8957520644329638E-2</c:v>
                </c:pt>
                <c:pt idx="214">
                  <c:v>1.7059583052898911E-3</c:v>
                </c:pt>
                <c:pt idx="215">
                  <c:v>-5.4276259868865827E-2</c:v>
                </c:pt>
                <c:pt idx="216">
                  <c:v>-0.10880947194176571</c:v>
                </c:pt>
                <c:pt idx="217">
                  <c:v>-0.16172340153089776</c:v>
                </c:pt>
                <c:pt idx="218">
                  <c:v>-0.21285758116868558</c:v>
                </c:pt>
                <c:pt idx="219">
                  <c:v>-0.26206172979508524</c:v>
                </c:pt>
                <c:pt idx="220">
                  <c:v>-0.30919608400155241</c:v>
                </c:pt>
                <c:pt idx="221">
                  <c:v>-0.35413168282649043</c:v>
                </c:pt>
                <c:pt idx="222">
                  <c:v>-0.39675060607927559</c:v>
                </c:pt>
                <c:pt idx="223">
                  <c:v>-0.43694616634308503</c:v>
                </c:pt>
                <c:pt idx="224">
                  <c:v>-0.47462305497546398</c:v>
                </c:pt>
                <c:pt idx="225">
                  <c:v>-0.5096974425893388</c:v>
                </c:pt>
                <c:pt idx="226">
                  <c:v>-0.54209703465550729</c:v>
                </c:pt>
                <c:pt idx="227">
                  <c:v>-0.57176108302005568</c:v>
                </c:pt>
                <c:pt idx="228">
                  <c:v>-0.59864035427622686</c:v>
                </c:pt>
                <c:pt idx="229">
                  <c:v>-0.62269705606959103</c:v>
                </c:pt>
                <c:pt idx="230">
                  <c:v>-0.64390472254759035</c:v>
                </c:pt>
                <c:pt idx="231">
                  <c:v>-0.66224806028929972</c:v>
                </c:pt>
                <c:pt idx="232">
                  <c:v>-0.67772275616827793</c:v>
                </c:pt>
                <c:pt idx="233">
                  <c:v>-0.6903352487104083</c:v>
                </c:pt>
                <c:pt idx="234">
                  <c:v>-0.70010246460942449</c:v>
                </c:pt>
                <c:pt idx="235">
                  <c:v>-0.70705152215518996</c:v>
                </c:pt>
                <c:pt idx="236">
                  <c:v>-0.71121940341359458</c:v>
                </c:pt>
                <c:pt idx="237">
                  <c:v>-0.71265259707203177</c:v>
                </c:pt>
                <c:pt idx="238">
                  <c:v>-0.71140671393073385</c:v>
                </c:pt>
                <c:pt idx="239">
                  <c:v>-0.70754607707772499</c:v>
                </c:pt>
                <c:pt idx="240">
                  <c:v>-0.70114328883378541</c:v>
                </c:pt>
                <c:pt idx="241">
                  <c:v>-0.69227877659361592</c:v>
                </c:pt>
                <c:pt idx="242">
                  <c:v>-0.68104031972040879</c:v>
                </c:pt>
                <c:pt idx="243">
                  <c:v>-0.66752255967333918</c:v>
                </c:pt>
                <c:pt idx="244">
                  <c:v>-0.65182649556120975</c:v>
                </c:pt>
                <c:pt idx="245">
                  <c:v>-0.6340589673207444</c:v>
                </c:pt>
                <c:pt idx="246">
                  <c:v>-0.61433212871500964</c:v>
                </c:pt>
                <c:pt idx="247">
                  <c:v>-0.59276291233633516</c:v>
                </c:pt>
                <c:pt idx="248">
                  <c:v>-0.56947248877913137</c:v>
                </c:pt>
                <c:pt idx="249">
                  <c:v>-0.54458572212140899</c:v>
                </c:pt>
                <c:pt idx="250">
                  <c:v>-0.51823062381985974</c:v>
                </c:pt>
                <c:pt idx="251">
                  <c:v>-0.49053780708234945</c:v>
                </c:pt>
                <c:pt idx="252">
                  <c:v>-0.46163994373391504</c:v>
                </c:pt>
                <c:pt idx="253">
                  <c:v>-0.43167122553817172</c:v>
                </c:pt>
                <c:pt idx="254">
                  <c:v>-0.40076683187577217</c:v>
                </c:pt>
                <c:pt idx="255">
                  <c:v>-0.36906240561557407</c:v>
                </c:pt>
                <c:pt idx="256">
                  <c:v>-0.33669353894283766</c:v>
                </c:pt>
                <c:pt idx="257">
                  <c:v>-0.30379527083247787</c:v>
                </c:pt>
                <c:pt idx="258">
                  <c:v>-0.27050159777452715</c:v>
                </c:pt>
                <c:pt idx="259">
                  <c:v>-0.23694499927392884</c:v>
                </c:pt>
                <c:pt idx="260">
                  <c:v>-0.20325597955798685</c:v>
                </c:pt>
                <c:pt idx="261">
                  <c:v>-0.16956262683265549</c:v>
                </c:pt>
                <c:pt idx="262">
                  <c:v>-0.13599019133378523</c:v>
                </c:pt>
                <c:pt idx="263">
                  <c:v>-0.10266068332185951</c:v>
                </c:pt>
                <c:pt idx="264">
                  <c:v>-6.9692492069086759E-2</c:v>
                </c:pt>
                <c:pt idx="265">
                  <c:v>-3.720002678636454E-2</c:v>
                </c:pt>
                <c:pt idx="266">
                  <c:v>-5.2933803350250636E-3</c:v>
                </c:pt>
                <c:pt idx="267">
                  <c:v>2.5921983535189246E-2</c:v>
                </c:pt>
                <c:pt idx="268">
                  <c:v>5.63455187843801E-2</c:v>
                </c:pt>
                <c:pt idx="269">
                  <c:v>8.5881860983399588E-2</c:v>
                </c:pt>
                <c:pt idx="270">
                  <c:v>0.11444106608745748</c:v>
                </c:pt>
                <c:pt idx="271">
                  <c:v>0.14193882375539418</c:v>
                </c:pt>
                <c:pt idx="272">
                  <c:v>0.16829664498942082</c:v>
                </c:pt>
                <c:pt idx="273">
                  <c:v>0.19344202397053217</c:v>
                </c:pt>
                <c:pt idx="274">
                  <c:v>0.21730857406342891</c:v>
                </c:pt>
                <c:pt idx="275">
                  <c:v>0.23983613806131568</c:v>
                </c:pt>
                <c:pt idx="276">
                  <c:v>0.26097087283505943</c:v>
                </c:pt>
                <c:pt idx="277">
                  <c:v>0.28066530864260197</c:v>
                </c:pt>
                <c:pt idx="278">
                  <c:v>0.29887838344294387</c:v>
                </c:pt>
                <c:pt idx="279">
                  <c:v>0.31557545264418868</c:v>
                </c:pt>
                <c:pt idx="280">
                  <c:v>0.33072827479681827</c:v>
                </c:pt>
                <c:pt idx="281">
                  <c:v>0.34431497382132997</c:v>
                </c:pt>
                <c:pt idx="282">
                  <c:v>0.35631997843340307</c:v>
                </c:pt>
                <c:pt idx="283">
                  <c:v>0.36673393949968419</c:v>
                </c:pt>
                <c:pt idx="284">
                  <c:v>0.37555362612292392</c:v>
                </c:pt>
                <c:pt idx="285">
                  <c:v>0.38278180131640854</c:v>
                </c:pt>
                <c:pt idx="286">
                  <c:v>0.38842707818428512</c:v>
                </c:pt>
                <c:pt idx="287">
                  <c:v>0.39250375757636513</c:v>
                </c:pt>
              </c:numCache>
            </c:numRef>
          </c:xVal>
          <c:yVal>
            <c:numRef>
              <c:f>'SEDOL3 fase'!$C$13:$C$300</c:f>
              <c:numCache>
                <c:formatCode>0.00</c:formatCode>
                <c:ptCount val="288"/>
                <c:pt idx="0">
                  <c:v>2</c:v>
                </c:pt>
                <c:pt idx="1">
                  <c:v>2.4826184617653002</c:v>
                </c:pt>
                <c:pt idx="2">
                  <c:v>2.8943229926685943</c:v>
                </c:pt>
                <c:pt idx="3">
                  <c:v>3.2412605650059261</c:v>
                </c:pt>
                <c:pt idx="4">
                  <c:v>3.5289521967208595</c:v>
                </c:pt>
                <c:pt idx="5">
                  <c:v>3.7623737026789232</c:v>
                </c:pt>
                <c:pt idx="6">
                  <c:v>3.9460262226685532</c:v>
                </c:pt>
                <c:pt idx="7">
                  <c:v>4.0839977424610865</c:v>
                </c:pt>
                <c:pt idx="8">
                  <c:v>4.1800166809593993</c:v>
                </c:pt>
                <c:pt idx="9">
                  <c:v>4.2374984902794983</c:v>
                </c:pt>
                <c:pt idx="10">
                  <c:v>4.2595861044856624</c:v>
                </c:pt>
                <c:pt idx="11">
                  <c:v>4.2491849748277994</c:v>
                </c:pt>
                <c:pt idx="12">
                  <c:v>4.2089933431167035</c:v>
                </c:pt>
                <c:pt idx="13">
                  <c:v>4.1415283289169951</c:v>
                </c:pt>
                <c:pt idx="14">
                  <c:v>4.0491483393050158</c:v>
                </c:pt>
                <c:pt idx="15">
                  <c:v>3.9340722509440882</c:v>
                </c:pt>
                <c:pt idx="16">
                  <c:v>3.7983957622170474</c:v>
                </c:pt>
                <c:pt idx="17">
                  <c:v>3.6441052672851293</c:v>
                </c:pt>
                <c:pt idx="18">
                  <c:v>3.4730895634736143</c:v>
                </c:pt>
                <c:pt idx="19">
                  <c:v>3.2871496676674057</c:v>
                </c:pt>
                <c:pt idx="20">
                  <c:v>3.0880069858615982</c:v>
                </c:pt>
                <c:pt idx="21">
                  <c:v>2.8773100521496828</c:v>
                </c:pt>
                <c:pt idx="22">
                  <c:v>2.6566400288025678</c:v>
                </c:pt>
                <c:pt idx="23">
                  <c:v>2.4275151373058019</c:v>
                </c:pt>
                <c:pt idx="24">
                  <c:v>2.191394170937957</c:v>
                </c:pt>
                <c:pt idx="25">
                  <c:v>1.9496792223892017</c:v>
                </c:pt>
                <c:pt idx="26">
                  <c:v>1.7037177447712513</c:v>
                </c:pt>
                <c:pt idx="27">
                  <c:v>1.4548040509257045</c:v>
                </c:pt>
                <c:pt idx="28">
                  <c:v>1.2041803439932042</c:v>
                </c:pt>
                <c:pt idx="29">
                  <c:v>0.95303736158153607</c:v>
                </c:pt>
                <c:pt idx="30">
                  <c:v>0.70251470640931024</c:v>
                </c:pt>
                <c:pt idx="31">
                  <c:v>0.45370092786503374</c:v>
                </c:pt>
                <c:pt idx="32">
                  <c:v>0.20763341138790964</c:v>
                </c:pt>
                <c:pt idx="33">
                  <c:v>-3.4701874159830975E-2</c:v>
                </c:pt>
                <c:pt idx="34">
                  <c:v>-0.27237072699214804</c:v>
                </c:pt>
                <c:pt idx="35">
                  <c:v>-0.50449112204412161</c:v>
                </c:pt>
                <c:pt idx="36">
                  <c:v>-0.73023364589771567</c:v>
                </c:pt>
                <c:pt idx="37">
                  <c:v>-0.94882192749717387</c:v>
                </c:pt>
                <c:pt idx="38">
                  <c:v>-1.1595330391042551</c:v>
                </c:pt>
                <c:pt idx="39">
                  <c:v>-1.3616978455008233</c:v>
                </c:pt>
                <c:pt idx="40">
                  <c:v>-1.5547012826616811</c:v>
                </c:pt>
                <c:pt idx="41">
                  <c:v>-1.7379825500308557</c:v>
                </c:pt>
                <c:pt idx="42">
                  <c:v>-1.9110352031720899</c:v>
                </c:pt>
                <c:pt idx="43">
                  <c:v>-2.073407135957261</c:v>
                </c:pt>
                <c:pt idx="44">
                  <c:v>-2.224700443629545</c:v>
                </c:pt>
                <c:pt idx="45">
                  <c:v>-2.3645711600529213</c:v>
                </c:pt>
                <c:pt idx="46">
                  <c:v>-2.4927288642549592</c:v>
                </c:pt>
                <c:pt idx="47">
                  <c:v>-2.6089361530022499</c:v>
                </c:pt>
                <c:pt idx="48">
                  <c:v>-2.7130079776317921</c:v>
                </c:pt>
                <c:pt idx="49">
                  <c:v>-2.8048108447097824</c:v>
                </c:pt>
                <c:pt idx="50">
                  <c:v>-2.8842618813126863</c:v>
                </c:pt>
                <c:pt idx="51">
                  <c:v>-2.9513277668339493</c:v>
                </c:pt>
                <c:pt idx="52">
                  <c:v>-3.0060235342218151</c:v>
                </c:pt>
                <c:pt idx="53">
                  <c:v>-3.0484112444570424</c:v>
                </c:pt>
                <c:pt idx="54">
                  <c:v>-3.0785985388905379</c:v>
                </c:pt>
                <c:pt idx="55">
                  <c:v>-3.0967370747860343</c:v>
                </c:pt>
                <c:pt idx="56">
                  <c:v>-3.1030208500572249</c:v>
                </c:pt>
                <c:pt idx="57">
                  <c:v>-3.0976844237570234</c:v>
                </c:pt>
                <c:pt idx="58">
                  <c:v>-3.0810010393731084</c:v>
                </c:pt>
                <c:pt idx="59">
                  <c:v>-3.053280658412608</c:v>
                </c:pt>
                <c:pt idx="60">
                  <c:v>-3.0148679121231812</c:v>
                </c:pt>
                <c:pt idx="61">
                  <c:v>-2.9661399795012326</c:v>
                </c:pt>
                <c:pt idx="62">
                  <c:v>-2.9075043999835741</c:v>
                </c:pt>
                <c:pt idx="63">
                  <c:v>-2.839396829409393</c:v>
                </c:pt>
                <c:pt idx="64">
                  <c:v>-2.7622787479776632</c:v>
                </c:pt>
                <c:pt idx="65">
                  <c:v>-2.6766351290136652</c:v>
                </c:pt>
                <c:pt idx="66">
                  <c:v>-2.5829720773995923</c:v>
                </c:pt>
                <c:pt idx="67">
                  <c:v>-2.4818144465206942</c:v>
                </c:pt>
                <c:pt idx="68">
                  <c:v>-2.3737034425323689</c:v>
                </c:pt>
                <c:pt idx="69">
                  <c:v>-2.259194224667362</c:v>
                </c:pt>
                <c:pt idx="70">
                  <c:v>-2.13885351017798</c:v>
                </c:pt>
                <c:pt idx="71">
                  <c:v>-2.0132571923482003</c:v>
                </c:pt>
                <c:pt idx="72">
                  <c:v>-1.8829879798169462</c:v>
                </c:pt>
                <c:pt idx="73">
                  <c:v>-1.7486330652287401</c:v>
                </c:pt>
                <c:pt idx="74">
                  <c:v>-1.6107818309736301</c:v>
                </c:pt>
                <c:pt idx="75">
                  <c:v>-1.4700235994968085</c:v>
                </c:pt>
                <c:pt idx="76">
                  <c:v>-1.3269454353518628</c:v>
                </c:pt>
                <c:pt idx="77">
                  <c:v>-1.1821300058422179</c:v>
                </c:pt>
                <c:pt idx="78">
                  <c:v>-1.0361535067451442</c:v>
                </c:pt>
                <c:pt idx="79">
                  <c:v>-0.88958365924381932</c:v>
                </c:pt>
                <c:pt idx="80">
                  <c:v>-0.74297778380740587</c:v>
                </c:pt>
                <c:pt idx="81">
                  <c:v>-0.59688095635899963</c:v>
                </c:pt>
                <c:pt idx="82">
                  <c:v>-0.45182425165864964</c:v>
                </c:pt>
                <c:pt idx="83">
                  <c:v>-0.30832307840545087</c:v>
                </c:pt>
                <c:pt idx="84">
                  <c:v>-0.16687561013095348</c:v>
                </c:pt>
                <c:pt idx="85">
                  <c:v>-2.7961315517752772E-2</c:v>
                </c:pt>
                <c:pt idx="86">
                  <c:v>0.10796040866596121</c:v>
                </c:pt>
                <c:pt idx="87">
                  <c:v>0.2404514992710424</c:v>
                </c:pt>
                <c:pt idx="88">
                  <c:v>0.36909638081330831</c:v>
                </c:pt>
                <c:pt idx="89">
                  <c:v>0.49350301000902197</c:v>
                </c:pt>
                <c:pt idx="90">
                  <c:v>0.61330380939193119</c:v>
                </c:pt>
                <c:pt idx="91">
                  <c:v>0.72815648904343178</c:v>
                </c:pt>
                <c:pt idx="92">
                  <c:v>0.83774475590125552</c:v>
                </c:pt>
                <c:pt idx="93">
                  <c:v>0.94177891053863183</c:v>
                </c:pt>
                <c:pt idx="94">
                  <c:v>1.0399963317236769</c:v>
                </c:pt>
                <c:pt idx="95">
                  <c:v>1.132161849476413</c:v>
                </c:pt>
                <c:pt idx="96">
                  <c:v>1.2180680077370005</c:v>
                </c:pt>
                <c:pt idx="97">
                  <c:v>1.2975352181422184</c:v>
                </c:pt>
                <c:pt idx="98">
                  <c:v>1.370411806776789</c:v>
                </c:pt>
                <c:pt idx="99">
                  <c:v>1.4365739561207254</c:v>
                </c:pt>
                <c:pt idx="100">
                  <c:v>1.4959255447524713</c:v>
                </c:pt>
                <c:pt idx="101">
                  <c:v>1.5483978876892868</c:v>
                </c:pt>
                <c:pt idx="102">
                  <c:v>1.5939493805502762</c:v>
                </c:pt>
                <c:pt idx="103">
                  <c:v>1.6325650510129031</c:v>
                </c:pt>
                <c:pt idx="104">
                  <c:v>1.6642560213001276</c:v>
                </c:pt>
                <c:pt idx="105">
                  <c:v>1.6890588856818765</c:v>
                </c:pt>
                <c:pt idx="106">
                  <c:v>1.7070350072008955</c:v>
                </c:pt>
                <c:pt idx="107">
                  <c:v>1.7182697380387826</c:v>
                </c:pt>
                <c:pt idx="108">
                  <c:v>1.7228715681227977</c:v>
                </c:pt>
                <c:pt idx="109">
                  <c:v>1.7209712067377116</c:v>
                </c:pt>
                <c:pt idx="110">
                  <c:v>1.7127206020493031</c:v>
                </c:pt>
                <c:pt idx="111">
                  <c:v>1.69829190356712</c:v>
                </c:pt>
                <c:pt idx="112">
                  <c:v>1.6778763726737824</c:v>
                </c:pt>
                <c:pt idx="113">
                  <c:v>1.6516832464265347</c:v>
                </c:pt>
                <c:pt idx="114">
                  <c:v>1.6199385598941296</c:v>
                </c:pt>
                <c:pt idx="115">
                  <c:v>1.582883932328693</c:v>
                </c:pt>
                <c:pt idx="116">
                  <c:v>1.5407753224883118</c:v>
                </c:pt>
                <c:pt idx="117">
                  <c:v>1.4938817584220918</c:v>
                </c:pt>
                <c:pt idx="118">
                  <c:v>1.4424840470058116</c:v>
                </c:pt>
                <c:pt idx="119">
                  <c:v>1.38687346847358</c:v>
                </c:pt>
                <c:pt idx="120">
                  <c:v>1.327350461129662</c:v>
                </c:pt>
                <c:pt idx="121">
                  <c:v>1.264223301345518</c:v>
                </c:pt>
                <c:pt idx="122">
                  <c:v>1.1978067838507891</c:v>
                </c:pt>
                <c:pt idx="123">
                  <c:v>1.1284209072142031</c:v>
                </c:pt>
                <c:pt idx="124">
                  <c:v>1.0563895692819436</c:v>
                </c:pt>
                <c:pt idx="125">
                  <c:v>0.98203927719776496</c:v>
                </c:pt>
                <c:pt idx="126">
                  <c:v>0.90569787647188083</c:v>
                </c:pt>
                <c:pt idx="127">
                  <c:v>0.82769330339533242</c:v>
                </c:pt>
                <c:pt idx="128">
                  <c:v>0.74835236491404722</c:v>
                </c:pt>
                <c:pt idx="129">
                  <c:v>0.66799954988310006</c:v>
                </c:pt>
                <c:pt idx="130">
                  <c:v>0.58695587541774186</c:v>
                </c:pt>
                <c:pt idx="131">
                  <c:v>0.50553777184456028</c:v>
                </c:pt>
                <c:pt idx="132">
                  <c:v>0.42405600953467282</c:v>
                </c:pt>
                <c:pt idx="133">
                  <c:v>0.34281467067213789</c:v>
                </c:pt>
                <c:pt idx="134">
                  <c:v>0.26211016877581095</c:v>
                </c:pt>
                <c:pt idx="135">
                  <c:v>0.18223031855268246</c:v>
                </c:pt>
                <c:pt idx="136">
                  <c:v>0.10345345841632284</c:v>
                </c:pt>
                <c:pt idx="137">
                  <c:v>2.6047627756426994E-2</c:v>
                </c:pt>
                <c:pt idx="138">
                  <c:v>-4.9730199204411615E-2</c:v>
                </c:pt>
                <c:pt idx="139">
                  <c:v>-0.12363482138168122</c:v>
                </c:pt>
                <c:pt idx="140">
                  <c:v>-0.19543345929407496</c:v>
                </c:pt>
                <c:pt idx="141">
                  <c:v>-0.26490634293990206</c:v>
                </c:pt>
                <c:pt idx="142">
                  <c:v>-0.33184723825112222</c:v>
                </c:pt>
                <c:pt idx="143">
                  <c:v>-0.39606391153807202</c:v>
                </c:pt>
                <c:pt idx="144">
                  <c:v>-0.45737853158136754</c:v>
                </c:pt>
                <c:pt idx="145">
                  <c:v>-0.51562800926673502</c:v>
                </c:pt>
                <c:pt idx="146">
                  <c:v>-0.57066427489284333</c:v>
                </c:pt>
                <c:pt idx="147">
                  <c:v>-0.62235449351083105</c:v>
                </c:pt>
                <c:pt idx="148">
                  <c:v>-0.67058121887640987</c:v>
                </c:pt>
                <c:pt idx="149">
                  <c:v>-0.71524248681051072</c:v>
                </c:pt>
                <c:pt idx="150">
                  <c:v>-0.75625184897177022</c:v>
                </c:pt>
                <c:pt idx="151">
                  <c:v>-0.79353834824314129</c:v>
                </c:pt>
                <c:pt idx="152">
                  <c:v>-0.82704643712499881</c:v>
                </c:pt>
                <c:pt idx="153">
                  <c:v>-0.8567358407077883</c:v>
                </c:pt>
                <c:pt idx="154">
                  <c:v>-0.88258136596807557</c:v>
                </c:pt>
                <c:pt idx="155">
                  <c:v>-0.90457265929238273</c:v>
                </c:pt>
                <c:pt idx="156">
                  <c:v>-0.92271391428306682</c:v>
                </c:pt>
                <c:pt idx="157">
                  <c:v>-0.93702353203940592</c:v>
                </c:pt>
                <c:pt idx="158">
                  <c:v>-0.94753373623471981</c:v>
                </c:pt>
                <c:pt idx="159">
                  <c:v>-0.95429014542654722</c:v>
                </c:pt>
                <c:pt idx="160">
                  <c:v>-0.95735130514146216</c:v>
                </c:pt>
                <c:pt idx="161">
                  <c:v>-0.95678818236889451</c:v>
                </c:pt>
                <c:pt idx="162">
                  <c:v>-0.95268362517925387</c:v>
                </c:pt>
                <c:pt idx="163">
                  <c:v>-0.94513179025069904</c:v>
                </c:pt>
                <c:pt idx="164">
                  <c:v>-0.93423754114605873</c:v>
                </c:pt>
                <c:pt idx="165">
                  <c:v>-0.92011582022674232</c:v>
                </c:pt>
                <c:pt idx="166">
                  <c:v>-0.90289099712408138</c:v>
                </c:pt>
                <c:pt idx="167">
                  <c:v>-0.88269619671054489</c:v>
                </c:pt>
                <c:pt idx="168">
                  <c:v>-0.85967260952385804</c:v>
                </c:pt>
                <c:pt idx="169">
                  <c:v>-0.83396878759643134</c:v>
                </c:pt>
                <c:pt idx="170">
                  <c:v>-0.80573992863093424</c:v>
                </c:pt>
                <c:pt idx="171">
                  <c:v>-0.77514715144060775</c:v>
                </c:pt>
                <c:pt idx="172">
                  <c:v>-0.74235676554032604</c:v>
                </c:pt>
                <c:pt idx="173">
                  <c:v>-0.70753953773183675</c:v>
                </c:pt>
                <c:pt idx="174">
                  <c:v>-0.67086995847441921</c:v>
                </c:pt>
                <c:pt idx="175">
                  <c:v>-0.63252551077080066</c:v>
                </c:pt>
                <c:pt idx="176">
                  <c:v>-0.59268594422800303</c:v>
                </c:pt>
                <c:pt idx="177">
                  <c:v>-0.55153255687430625</c:v>
                </c:pt>
                <c:pt idx="178">
                  <c:v>-0.50924748722719193</c:v>
                </c:pt>
                <c:pt idx="179">
                  <c:v>-0.46601301901346054</c:v>
                </c:pt>
                <c:pt idx="180">
                  <c:v>-0.42201090084221893</c:v>
                </c:pt>
                <c:pt idx="181">
                  <c:v>-0.37742168302462592</c:v>
                </c:pt>
                <c:pt idx="182">
                  <c:v>-0.33242407362170906</c:v>
                </c:pt>
                <c:pt idx="183">
                  <c:v>-0.28719431568376713</c:v>
                </c:pt>
                <c:pt idx="184">
                  <c:v>-0.24190558752240585</c:v>
                </c:pt>
                <c:pt idx="185">
                  <c:v>-0.19672742772967766</c:v>
                </c:pt>
                <c:pt idx="186">
                  <c:v>-0.1518251865286715</c:v>
                </c:pt>
                <c:pt idx="187">
                  <c:v>-0.10735950490678783</c:v>
                </c:pt>
                <c:pt idx="188">
                  <c:v>-6.3485822847400064E-2</c:v>
                </c:pt>
                <c:pt idx="189">
                  <c:v>-2.0353917838200196E-2</c:v>
                </c:pt>
                <c:pt idx="190">
                  <c:v>2.1892525304190051E-2</c:v>
                </c:pt>
                <c:pt idx="191">
                  <c:v>6.311631239324958E-2</c:v>
                </c:pt>
                <c:pt idx="192">
                  <c:v>0.10318710485486016</c:v>
                </c:pt>
                <c:pt idx="193">
                  <c:v>0.14198175111194497</c:v>
                </c:pt>
                <c:pt idx="194">
                  <c:v>0.17938458388914227</c:v>
                </c:pt>
                <c:pt idx="195">
                  <c:v>0.21528768309254898</c:v>
                </c:pt>
                <c:pt idx="196">
                  <c:v>0.24959110405512686</c:v>
                </c:pt>
                <c:pt idx="197">
                  <c:v>0.28220307107167897</c:v>
                </c:pt>
                <c:pt idx="198">
                  <c:v>0.31304013627793081</c:v>
                </c:pt>
                <c:pt idx="199">
                  <c:v>0.3420273040557652</c:v>
                </c:pt>
                <c:pt idx="200">
                  <c:v>0.36909812127065555</c:v>
                </c:pt>
                <c:pt idx="201">
                  <c:v>0.39419473376743935</c:v>
                </c:pt>
                <c:pt idx="202">
                  <c:v>0.41726790966641136</c:v>
                </c:pt>
                <c:pt idx="203">
                  <c:v>0.43827703011295971</c:v>
                </c:pt>
                <c:pt idx="204">
                  <c:v>0.45719004824030651</c:v>
                </c:pt>
                <c:pt idx="205">
                  <c:v>0.47398341720606157</c:v>
                </c:pt>
                <c:pt idx="206">
                  <c:v>0.48864198825899563</c:v>
                </c:pt>
                <c:pt idx="207">
                  <c:v>0.50115887988245034</c:v>
                </c:pt>
                <c:pt idx="208">
                  <c:v>0.51153531914492223</c:v>
                </c:pt>
                <c:pt idx="209">
                  <c:v>0.51978045646640303</c:v>
                </c:pt>
                <c:pt idx="210">
                  <c:v>0.52591115508087638</c:v>
                </c:pt>
                <c:pt idx="211">
                  <c:v>0.52995175654083115</c:v>
                </c:pt>
                <c:pt idx="212">
                  <c:v>0.53193382366865649</c:v>
                </c:pt>
                <c:pt idx="213">
                  <c:v>0.53189586241225162</c:v>
                </c:pt>
                <c:pt idx="214">
                  <c:v>0.5298830241080732</c:v>
                </c:pt>
                <c:pt idx="215">
                  <c:v>0.52594678969412345</c:v>
                </c:pt>
                <c:pt idx="216">
                  <c:v>0.52014463744805972</c:v>
                </c:pt>
                <c:pt idx="217">
                  <c:v>0.51253969585170245</c:v>
                </c:pt>
                <c:pt idx="218">
                  <c:v>0.50320038320278826</c:v>
                </c:pt>
                <c:pt idx="219">
                  <c:v>0.49220003560792591</c:v>
                </c:pt>
                <c:pt idx="220">
                  <c:v>0.4796165249974616</c:v>
                </c:pt>
                <c:pt idx="221">
                  <c:v>0.46553186880346736</c:v>
                </c:pt>
                <c:pt idx="222">
                  <c:v>0.45003183293646293</c:v>
                </c:pt>
                <c:pt idx="223">
                  <c:v>0.43320552968492815</c:v>
                </c:pt>
                <c:pt idx="224">
                  <c:v>0.41514501214433608</c:v>
                </c:pt>
                <c:pt idx="225">
                  <c:v>0.39594486675952573</c:v>
                </c:pt>
                <c:pt idx="226">
                  <c:v>0.37570180553595151</c:v>
                </c:pt>
                <c:pt idx="227">
                  <c:v>0.35451425944191539</c:v>
                </c:pt>
                <c:pt idx="228">
                  <c:v>0.33248197448554823</c:v>
                </c:pt>
                <c:pt idx="229">
                  <c:v>0.30970561190731027</c:v>
                </c:pt>
                <c:pt idx="230">
                  <c:v>0.2862863538813909</c:v>
                </c:pt>
                <c:pt idx="231">
                  <c:v>0.26232551606787652</c:v>
                </c:pt>
                <c:pt idx="232">
                  <c:v>0.23792416830220978</c:v>
                </c:pt>
                <c:pt idx="233">
                  <c:v>0.21318276464957076</c:v>
                </c:pt>
                <c:pt idx="234">
                  <c:v>0.18820078398967047</c:v>
                </c:pt>
                <c:pt idx="235">
                  <c:v>0.16307638223236284</c:v>
                </c:pt>
                <c:pt idx="236">
                  <c:v>0.13790605719675908</c:v>
                </c:pt>
                <c:pt idx="237">
                  <c:v>0.11278432711647988</c:v>
                </c:pt>
                <c:pt idx="238">
                  <c:v>8.7803423661617142E-2</c:v>
                </c:pt>
                <c:pt idx="239">
                  <c:v>6.3053000294210709E-2</c:v>
                </c:pt>
                <c:pt idx="240">
                  <c:v>3.8619856698889815E-2</c:v>
                </c:pt>
                <c:pt idx="241">
                  <c:v>1.4587679954091971E-2</c:v>
                </c:pt>
                <c:pt idx="242">
                  <c:v>-8.9631969677372442E-3</c:v>
                </c:pt>
                <c:pt idx="243">
                  <c:v>-3.1956018860039313E-2</c:v>
                </c:pt>
                <c:pt idx="244">
                  <c:v>-5.4317813668859162E-2</c:v>
                </c:pt>
                <c:pt idx="245">
                  <c:v>-7.5979579250639029E-2</c:v>
                </c:pt>
                <c:pt idx="246">
                  <c:v>-9.6876451222469656E-2</c:v>
                </c:pt>
                <c:pt idx="247">
                  <c:v>-0.11694785170261872</c:v>
                </c:pt>
                <c:pt idx="248">
                  <c:v>-0.13613761881464459</c:v>
                </c:pt>
                <c:pt idx="249">
                  <c:v>-0.15439411690267951</c:v>
                </c:pt>
                <c:pt idx="250">
                  <c:v>-0.1716703274782829</c:v>
                </c:pt>
                <c:pt idx="251">
                  <c:v>-0.18792392099038299</c:v>
                </c:pt>
                <c:pt idx="252">
                  <c:v>-0.2031173095790185</c:v>
                </c:pt>
                <c:pt idx="253">
                  <c:v>-0.21721768104064634</c:v>
                </c:pt>
                <c:pt idx="254">
                  <c:v>-0.23019701429749631</c:v>
                </c:pt>
                <c:pt idx="255">
                  <c:v>-0.24203207672563867</c:v>
                </c:pt>
                <c:pt idx="256">
                  <c:v>-0.25270440375591485</c:v>
                </c:pt>
                <c:pt idx="257">
                  <c:v>-0.26220026121849954</c:v>
                </c:pt>
                <c:pt idx="258">
                  <c:v>-0.2705105909554722</c:v>
                </c:pt>
                <c:pt idx="259">
                  <c:v>-0.27763094027624191</c:v>
                </c:pt>
                <c:pt idx="260">
                  <c:v>-0.28356137587787744</c:v>
                </c:pt>
                <c:pt idx="261">
                  <c:v>-0.28830638289623767</c:v>
                </c:pt>
                <c:pt idx="262">
                  <c:v>-0.29187474979419226</c:v>
                </c:pt>
                <c:pt idx="263">
                  <c:v>-0.29427943983009269</c:v>
                </c:pt>
                <c:pt idx="264">
                  <c:v>-0.29553744988294234</c:v>
                </c:pt>
                <c:pt idx="265">
                  <c:v>-0.29566965744037649</c:v>
                </c:pt>
                <c:pt idx="266">
                  <c:v>-0.29470065658157107</c:v>
                </c:pt>
                <c:pt idx="267">
                  <c:v>-0.29265858380953552</c:v>
                </c:pt>
                <c:pt idx="268">
                  <c:v>-0.28957493460591061</c:v>
                </c:pt>
                <c:pt idx="269">
                  <c:v>-0.28548437159639806</c:v>
                </c:pt>
                <c:pt idx="270">
                  <c:v>-0.28042452522632294</c:v>
                </c:pt>
                <c:pt idx="271">
                  <c:v>-0.27443578785360612</c:v>
                </c:pt>
                <c:pt idx="272">
                  <c:v>-0.2675611021706612</c:v>
                </c:pt>
                <c:pt idx="273">
                  <c:v>-0.25984574486748357</c:v>
                </c:pt>
                <c:pt idx="274">
                  <c:v>-0.25133710644554963</c:v>
                </c:pt>
                <c:pt idx="275">
                  <c:v>-0.2420844680861729</c:v>
                </c:pt>
                <c:pt idx="276">
                  <c:v>-0.23213877646777095</c:v>
                </c:pt>
                <c:pt idx="277">
                  <c:v>-0.22155241741418469</c:v>
                </c:pt>
                <c:pt idx="278">
                  <c:v>-0.21037898924087806</c:v>
                </c:pt>
                <c:pt idx="279">
                  <c:v>-0.19867307664765385</c:v>
                </c:pt>
                <c:pt idx="280">
                  <c:v>-0.18649002598558162</c:v>
                </c:pt>
                <c:pt idx="281">
                  <c:v>-0.17388572270228692</c:v>
                </c:pt>
                <c:pt idx="282">
                  <c:v>-0.16091637174374093</c:v>
                </c:pt>
                <c:pt idx="283">
                  <c:v>-0.14763828166236975</c:v>
                </c:pt>
                <c:pt idx="284">
                  <c:v>-0.13410765315082737</c:v>
                </c:pt>
                <c:pt idx="285">
                  <c:v>-0.12038037268830963</c:v>
                </c:pt>
                <c:pt idx="286">
                  <c:v>-0.10651181195198993</c:v>
                </c:pt>
                <c:pt idx="287">
                  <c:v>-9.2556633610203193E-2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49-491B-9C7F-5A1DC22ED99B}"/>
            </c:ext>
          </c:extLst>
        </c:ser>
        <c:ser>
          <c:idx val="2"/>
          <c:order val="1"/>
          <c:tx>
            <c:v>x1 - x3</c:v>
          </c:tx>
          <c:spPr>
            <a:ln>
              <a:headEnd type="oval"/>
              <a:tailEnd type="triangle"/>
            </a:ln>
          </c:spPr>
          <c:marker>
            <c:symbol val="none"/>
          </c:marker>
          <c:xVal>
            <c:numRef>
              <c:f>'SEDOL3 fase'!$B$13:$B$300</c:f>
              <c:numCache>
                <c:formatCode>0.00</c:formatCode>
                <c:ptCount val="288"/>
                <c:pt idx="0">
                  <c:v>1</c:v>
                </c:pt>
                <c:pt idx="1">
                  <c:v>0.65250526489916671</c:v>
                </c:pt>
                <c:pt idx="2">
                  <c:v>0.27456928108334444</c:v>
                </c:pt>
                <c:pt idx="3">
                  <c:v>-0.12744614312063068</c:v>
                </c:pt>
                <c:pt idx="4">
                  <c:v>-0.54774368641719473</c:v>
                </c:pt>
                <c:pt idx="5">
                  <c:v>-0.98103817538453075</c:v>
                </c:pt>
                <c:pt idx="6">
                  <c:v>-1.4225108447735559</c:v>
                </c:pt>
                <c:pt idx="7">
                  <c:v>-1.8677693422157009</c:v>
                </c:pt>
                <c:pt idx="8">
                  <c:v>-2.3128127250700512</c:v>
                </c:pt>
                <c:pt idx="9">
                  <c:v>-2.7540007878492609</c:v>
                </c:pt>
                <c:pt idx="10">
                  <c:v>-3.1880271387398116</c:v>
                </c:pt>
                <c:pt idx="11">
                  <c:v>-3.6118955144398264</c:v>
                </c:pt>
                <c:pt idx="12">
                  <c:v>-4.0228988849890088</c:v>
                </c:pt>
                <c:pt idx="13">
                  <c:v>-4.4186009554389534</c:v>
                </c:pt>
                <c:pt idx="14">
                  <c:v>-4.7968197199690055</c:v>
                </c:pt>
                <c:pt idx="15">
                  <c:v>-5.1556127671504832</c:v>
                </c:pt>
                <c:pt idx="16">
                  <c:v>-5.4932640731667934</c:v>
                </c:pt>
                <c:pt idx="17">
                  <c:v>-5.8082720534950303</c:v>
                </c:pt>
                <c:pt idx="18">
                  <c:v>-6.0993386733618289</c:v>
                </c:pt>
                <c:pt idx="19">
                  <c:v>-6.3653594436563194</c:v>
                </c:pt>
                <c:pt idx="20">
                  <c:v>-6.6054141523152765</c:v>
                </c:pt>
                <c:pt idx="21">
                  <c:v>-6.8187582018412565</c:v>
                </c:pt>
                <c:pt idx="22">
                  <c:v>-7.0048144418828375</c:v>
                </c:pt>
                <c:pt idx="23">
                  <c:v>-7.1631654019690671</c:v>
                </c:pt>
                <c:pt idx="24">
                  <c:v>-7.2935458437874008</c:v>
                </c:pt>
                <c:pt idx="25">
                  <c:v>-7.3958355650366068</c:v>
                </c:pt>
                <c:pt idx="26">
                  <c:v>-7.470052398059023</c:v>
                </c:pt>
                <c:pt idx="27">
                  <c:v>-7.5163453563237574</c:v>
                </c:pt>
                <c:pt idx="28">
                  <c:v>-7.5349878905380683</c:v>
                </c:pt>
                <c:pt idx="29">
                  <c:v>-7.5263712238353708</c:v>
                </c:pt>
                <c:pt idx="30">
                  <c:v>-7.4909977422372025</c:v>
                </c:pt>
                <c:pt idx="31">
                  <c:v>-7.4294744225120359</c:v>
                </c:pt>
                <c:pt idx="32">
                  <c:v>-7.3425062847435232</c:v>
                </c:pt>
                <c:pt idx="33">
                  <c:v>-7.230889861451872</c:v>
                </c:pt>
                <c:pt idx="34">
                  <c:v>-7.0955066790531331</c:v>
                </c:pt>
                <c:pt idx="35">
                  <c:v>-6.9373167508527827</c:v>
                </c:pt>
                <c:pt idx="36">
                  <c:v>-6.7573520837060723</c:v>
                </c:pt>
                <c:pt idx="37">
                  <c:v>-6.5567102029859639</c:v>
                </c:pt>
                <c:pt idx="38">
                  <c:v>-6.3365477026227524</c:v>
                </c:pt>
                <c:pt idx="39">
                  <c:v>-6.0980738287556999</c:v>
                </c:pt>
                <c:pt idx="40">
                  <c:v>-5.8425441070001636</c:v>
                </c:pt>
                <c:pt idx="41">
                  <c:v>-5.5712540245142943</c:v>
                </c:pt>
                <c:pt idx="42">
                  <c:v>-5.2855327789747584</c:v>
                </c:pt>
                <c:pt idx="43">
                  <c:v>-4.9867371072657916</c:v>
                </c:pt>
                <c:pt idx="44">
                  <c:v>-4.6762452071725065</c:v>
                </c:pt>
                <c:pt idx="45">
                  <c:v>-4.3554507656679595</c:v>
                </c:pt>
                <c:pt idx="46">
                  <c:v>-4.0257571075124359</c:v>
                </c:pt>
                <c:pt idx="47">
                  <c:v>-3.6885714778594392</c:v>
                </c:pt>
                <c:pt idx="48">
                  <c:v>-3.3452994724014102</c:v>
                </c:pt>
                <c:pt idx="49">
                  <c:v>-2.9973396283032816</c:v>
                </c:pt>
                <c:pt idx="50">
                  <c:v>-2.6460781887766132</c:v>
                </c:pt>
                <c:pt idx="51">
                  <c:v>-2.2928840536532888</c:v>
                </c:pt>
                <c:pt idx="52">
                  <c:v>-1.9391039277366966</c:v>
                </c:pt>
                <c:pt idx="53">
                  <c:v>-1.586057678050367</c:v>
                </c:pt>
                <c:pt idx="54">
                  <c:v>-1.2350339103788555</c:v>
                </c:pt>
                <c:pt idx="55">
                  <c:v>-0.88728577471228975</c:v>
                </c:pt>
                <c:pt idx="56">
                  <c:v>-0.54402700837294393</c:v>
                </c:pt>
                <c:pt idx="57">
                  <c:v>-0.20642822472739808</c:v>
                </c:pt>
                <c:pt idx="58">
                  <c:v>0.12438654552119144</c:v>
                </c:pt>
                <c:pt idx="59">
                  <c:v>0.44734305440240574</c:v>
                </c:pt>
                <c:pt idx="60">
                  <c:v>0.76141977300791053</c:v>
                </c:pt>
                <c:pt idx="61">
                  <c:v>1.0656505599502966</c:v>
                </c:pt>
                <c:pt idx="62">
                  <c:v>1.3591270588002342</c:v>
                </c:pt>
                <c:pt idx="63">
                  <c:v>1.6410008223328876</c:v>
                </c:pt>
                <c:pt idx="64">
                  <c:v>1.9104851623941828</c:v>
                </c:pt>
                <c:pt idx="65">
                  <c:v>2.1668567251697457</c:v>
                </c:pt>
                <c:pt idx="66">
                  <c:v>2.4094567925994843</c:v>
                </c:pt>
                <c:pt idx="67">
                  <c:v>2.6376923116245279</c:v>
                </c:pt>
                <c:pt idx="68">
                  <c:v>2.8510366538765091</c:v>
                </c:pt>
                <c:pt idx="69">
                  <c:v>3.0490301093181595</c:v>
                </c:pt>
                <c:pt idx="70">
                  <c:v>3.2312801182153992</c:v>
                </c:pt>
                <c:pt idx="71">
                  <c:v>3.3974612466612819</c:v>
                </c:pt>
                <c:pt idx="72">
                  <c:v>3.5473149116783032</c:v>
                </c:pt>
                <c:pt idx="73">
                  <c:v>3.6806488626949947</c:v>
                </c:pt>
                <c:pt idx="74">
                  <c:v>3.7973364269229144</c:v>
                </c:pt>
                <c:pt idx="75">
                  <c:v>3.8973155268489048</c:v>
                </c:pt>
                <c:pt idx="76">
                  <c:v>3.9805874787028457</c:v>
                </c:pt>
                <c:pt idx="77">
                  <c:v>4.0472155813613524</c:v>
                </c:pt>
                <c:pt idx="78">
                  <c:v>4.0973235057014881</c:v>
                </c:pt>
                <c:pt idx="79">
                  <c:v>4.1310934949243219</c:v>
                </c:pt>
                <c:pt idx="80">
                  <c:v>4.148764386825051</c:v>
                </c:pt>
                <c:pt idx="81">
                  <c:v>4.1506294693936443</c:v>
                </c:pt>
                <c:pt idx="82">
                  <c:v>4.1370341814869898</c:v>
                </c:pt>
                <c:pt idx="83">
                  <c:v>4.1083736706199767</c:v>
                </c:pt>
                <c:pt idx="84">
                  <c:v>4.0650902201787291</c:v>
                </c:pt>
                <c:pt idx="85">
                  <c:v>4.0076705585643477</c:v>
                </c:pt>
                <c:pt idx="86">
                  <c:v>3.9366430629303135</c:v>
                </c:pt>
                <c:pt idx="87">
                  <c:v>3.8525748702816487</c:v>
                </c:pt>
                <c:pt idx="88">
                  <c:v>3.7560689087595986</c:v>
                </c:pt>
                <c:pt idx="89">
                  <c:v>3.647760861942893</c:v>
                </c:pt>
                <c:pt idx="90">
                  <c:v>3.5283160789565167</c:v>
                </c:pt>
                <c:pt idx="91">
                  <c:v>3.3984264430925339</c:v>
                </c:pt>
                <c:pt idx="92">
                  <c:v>3.2588072115161859</c:v>
                </c:pt>
                <c:pt idx="93">
                  <c:v>3.1101938384556562</c:v>
                </c:pt>
                <c:pt idx="94">
                  <c:v>2.9533387940571627</c:v>
                </c:pt>
                <c:pt idx="95">
                  <c:v>2.7890083908301051</c:v>
                </c:pt>
                <c:pt idx="96">
                  <c:v>2.6179796293116748</c:v>
                </c:pt>
                <c:pt idx="97">
                  <c:v>2.4410370742485825</c:v>
                </c:pt>
                <c:pt idx="98">
                  <c:v>2.2589697722273683</c:v>
                </c:pt>
                <c:pt idx="99">
                  <c:v>2.0725682212862626</c:v>
                </c:pt>
                <c:pt idx="100">
                  <c:v>1.8826214026129344</c:v>
                </c:pt>
                <c:pt idx="101">
                  <c:v>1.6899138839759555</c:v>
                </c:pt>
                <c:pt idx="102">
                  <c:v>1.4952230040557268</c:v>
                </c:pt>
                <c:pt idx="103">
                  <c:v>1.2993161463352969</c:v>
                </c:pt>
                <c:pt idx="104">
                  <c:v>1.102948110685356</c:v>
                </c:pt>
                <c:pt idx="105">
                  <c:v>0.90685859023310678</c:v>
                </c:pt>
                <c:pt idx="106">
                  <c:v>0.71176976054412866</c:v>
                </c:pt>
                <c:pt idx="107">
                  <c:v>0.51838398757219406</c:v>
                </c:pt>
                <c:pt idx="108">
                  <c:v>0.32738166024670012</c:v>
                </c:pt>
                <c:pt idx="109">
                  <c:v>0.13941915297335342</c:v>
                </c:pt>
                <c:pt idx="110">
                  <c:v>-4.4873077276602669E-2</c:v>
                </c:pt>
                <c:pt idx="111">
                  <c:v>-0.22489225521764233</c:v>
                </c:pt>
                <c:pt idx="112">
                  <c:v>-0.40006490937665962</c:v>
                </c:pt>
                <c:pt idx="113">
                  <c:v>-0.5698483492353752</c:v>
                </c:pt>
                <c:pt idx="114">
                  <c:v>-0.73373199513111143</c:v>
                </c:pt>
                <c:pt idx="115">
                  <c:v>-0.89123855925594819</c:v>
                </c:pt>
                <c:pt idx="116">
                  <c:v>-1.0419250766844685</c:v>
                </c:pt>
                <c:pt idx="117">
                  <c:v>-1.1853837859413006</c:v>
                </c:pt>
                <c:pt idx="118">
                  <c:v>-1.3212428591895233</c:v>
                </c:pt>
                <c:pt idx="119">
                  <c:v>-1.4491669826778584</c:v>
                </c:pt>
                <c:pt idx="120">
                  <c:v>-1.5688577886266295</c:v>
                </c:pt>
                <c:pt idx="121">
                  <c:v>-1.6800541402580695</c:v>
                </c:pt>
                <c:pt idx="122">
                  <c:v>-1.7825322721840966</c:v>
                </c:pt>
                <c:pt idx="123">
                  <c:v>-1.8761057888526866</c:v>
                </c:pt>
                <c:pt idx="124">
                  <c:v>-1.960625524221062</c:v>
                </c:pt>
                <c:pt idx="125">
                  <c:v>-2.0359792662688299</c:v>
                </c:pt>
                <c:pt idx="126">
                  <c:v>-2.1020913503857779</c:v>
                </c:pt>
                <c:pt idx="127">
                  <c:v>-2.1589221260662206</c:v>
                </c:pt>
                <c:pt idx="128">
                  <c:v>-2.2064673017136722</c:v>
                </c:pt>
                <c:pt idx="129">
                  <c:v>-2.2447571727053548</c:v>
                </c:pt>
                <c:pt idx="130">
                  <c:v>-2.2738557381849605</c:v>
                </c:pt>
                <c:pt idx="131">
                  <c:v>-2.293859712343576</c:v>
                </c:pt>
                <c:pt idx="132">
                  <c:v>-2.3048974362122716</c:v>
                </c:pt>
                <c:pt idx="133">
                  <c:v>-2.3071276962251988</c:v>
                </c:pt>
                <c:pt idx="134">
                  <c:v>-2.3007384560188937</c:v>
                </c:pt>
                <c:pt idx="135">
                  <c:v>-2.2859455081117157</c:v>
                </c:pt>
                <c:pt idx="136">
                  <c:v>-2.2629910522569068</c:v>
                </c:pt>
                <c:pt idx="137">
                  <c:v>-2.2321422073837813</c:v>
                </c:pt>
                <c:pt idx="138">
                  <c:v>-2.193689464134164</c:v>
                </c:pt>
                <c:pt idx="139">
                  <c:v>-2.1479450850657376</c:v>
                </c:pt>
                <c:pt idx="140">
                  <c:v>-2.0952414596307771</c:v>
                </c:pt>
                <c:pt idx="141">
                  <c:v>-2.0359294210483547</c:v>
                </c:pt>
                <c:pt idx="142">
                  <c:v>-1.9703765321710371</c:v>
                </c:pt>
                <c:pt idx="143">
                  <c:v>-1.8989653474040546</c:v>
                </c:pt>
                <c:pt idx="144">
                  <c:v>-1.8220916576666011</c:v>
                </c:pt>
                <c:pt idx="145">
                  <c:v>-1.7401627252921803</c:v>
                </c:pt>
                <c:pt idx="146">
                  <c:v>-1.6535955156486077</c:v>
                </c:pt>
                <c:pt idx="147">
                  <c:v>-1.5628149321193754</c:v>
                </c:pt>
                <c:pt idx="148">
                  <c:v>-1.46825206092762</c:v>
                </c:pt>
                <c:pt idx="149">
                  <c:v>-1.3703424321029523</c:v>
                </c:pt>
                <c:pt idx="150">
                  <c:v>-1.2695243026910683</c:v>
                </c:pt>
                <c:pt idx="151">
                  <c:v>-1.1662369680875229</c:v>
                </c:pt>
                <c:pt idx="152">
                  <c:v>-1.0609191071415289</c:v>
                </c:pt>
                <c:pt idx="153">
                  <c:v>-0.95400716642441208</c:v>
                </c:pt>
                <c:pt idx="154">
                  <c:v>-0.84593378879166603</c:v>
                </c:pt>
                <c:pt idx="155">
                  <c:v>-0.73712629108874572</c:v>
                </c:pt>
                <c:pt idx="156">
                  <c:v>-0.62800519556012135</c:v>
                </c:pt>
                <c:pt idx="157">
                  <c:v>-0.51898281922004008</c:v>
                </c:pt>
                <c:pt idx="158">
                  <c:v>-0.41046192513325869</c:v>
                </c:pt>
                <c:pt idx="159">
                  <c:v>-0.30283443923606973</c:v>
                </c:pt>
                <c:pt idx="160">
                  <c:v>-0.19648023600360703</c:v>
                </c:pt>
                <c:pt idx="161">
                  <c:v>-9.176599594002105E-2</c:v>
                </c:pt>
                <c:pt idx="162">
                  <c:v>1.0955862464993207E-2</c:v>
                </c:pt>
                <c:pt idx="163">
                  <c:v>0.11134817400534074</c:v>
                </c:pt>
                <c:pt idx="164">
                  <c:v>0.20908993928197134</c:v>
                </c:pt>
                <c:pt idx="165">
                  <c:v>0.30387715684567962</c:v>
                </c:pt>
                <c:pt idx="166">
                  <c:v>0.39542357365931724</c:v>
                </c:pt>
                <c:pt idx="167">
                  <c:v>0.48346135291184233</c:v>
                </c:pt>
                <c:pt idx="168">
                  <c:v>0.56774165854518555</c:v>
                </c:pt>
                <c:pt idx="169">
                  <c:v>0.64803515617852092</c:v>
                </c:pt>
                <c:pt idx="170">
                  <c:v>0.72413243043209907</c:v>
                </c:pt>
                <c:pt idx="171">
                  <c:v>0.79584431896328367</c:v>
                </c:pt>
                <c:pt idx="172">
                  <c:v>0.86300216382983963</c:v>
                </c:pt>
                <c:pt idx="173">
                  <c:v>0.92545798108890309</c:v>
                </c:pt>
                <c:pt idx="174">
                  <c:v>0.98308454982353388</c:v>
                </c:pt>
                <c:pt idx="175">
                  <c:v>1.0357754220614801</c:v>
                </c:pt>
                <c:pt idx="176">
                  <c:v>1.0834448553119942</c:v>
                </c:pt>
                <c:pt idx="177">
                  <c:v>1.1260276696955174</c:v>
                </c:pt>
                <c:pt idx="178">
                  <c:v>1.1634790318771502</c:v>
                </c:pt>
                <c:pt idx="179">
                  <c:v>1.1957741682374434</c:v>
                </c:pt>
                <c:pt idx="180">
                  <c:v>1.2229080099226739</c:v>
                </c:pt>
                <c:pt idx="181">
                  <c:v>1.2448947726109232</c:v>
                </c:pt>
                <c:pt idx="182">
                  <c:v>1.2617674740095826</c:v>
                </c:pt>
                <c:pt idx="183">
                  <c:v>1.2735773922640026</c:v>
                </c:pt>
                <c:pt idx="184">
                  <c:v>1.2803934686056475</c:v>
                </c:pt>
                <c:pt idx="185">
                  <c:v>1.2823016577010671</c:v>
                </c:pt>
                <c:pt idx="186">
                  <c:v>1.2794042292801422</c:v>
                </c:pt>
                <c:pt idx="187">
                  <c:v>1.2718190247232988</c:v>
                </c:pt>
                <c:pt idx="188">
                  <c:v>1.2596786723726943</c:v>
                </c:pt>
                <c:pt idx="189">
                  <c:v>1.2431297654018112</c:v>
                </c:pt>
                <c:pt idx="190">
                  <c:v>1.2223320061315308</c:v>
                </c:pt>
                <c:pt idx="191">
                  <c:v>1.1974573207187564</c:v>
                </c:pt>
                <c:pt idx="192">
                  <c:v>1.1686889481662288</c:v>
                </c:pt>
                <c:pt idx="193">
                  <c:v>1.1362205076095764</c:v>
                </c:pt>
                <c:pt idx="194">
                  <c:v>1.1002550478301805</c:v>
                </c:pt>
                <c:pt idx="195">
                  <c:v>1.0610040829204788</c:v>
                </c:pt>
                <c:pt idx="196">
                  <c:v>1.0186866179922722</c:v>
                </c:pt>
                <c:pt idx="197">
                  <c:v>0.97352816876889448</c:v>
                </c:pt>
                <c:pt idx="198">
                  <c:v>0.92575977883924288</c:v>
                </c:pt>
                <c:pt idx="199">
                  <c:v>0.87561703827617066</c:v>
                </c:pt>
                <c:pt idx="200">
                  <c:v>0.82333910723417336</c:v>
                </c:pt>
                <c:pt idx="201">
                  <c:v>0.76916774804226007</c:v>
                </c:pt>
                <c:pt idx="202">
                  <c:v>0.71334636919800143</c:v>
                </c:pt>
                <c:pt idx="203">
                  <c:v>0.65611908454865064</c:v>
                </c:pt>
                <c:pt idx="204">
                  <c:v>0.5977297908156004</c:v>
                </c:pt>
                <c:pt idx="205">
                  <c:v>0.53842126647997901</c:v>
                </c:pt>
                <c:pt idx="206">
                  <c:v>0.47843429490059702</c:v>
                </c:pt>
                <c:pt idx="207">
                  <c:v>0.41800681438147064</c:v>
                </c:pt>
                <c:pt idx="208">
                  <c:v>0.35737309774549775</c:v>
                </c:pt>
                <c:pt idx="209">
                  <c:v>0.29676296380429651</c:v>
                </c:pt>
                <c:pt idx="210">
                  <c:v>0.2364010229424843</c:v>
                </c:pt>
                <c:pt idx="211">
                  <c:v>0.17650595885852952</c:v>
                </c:pt>
                <c:pt idx="212">
                  <c:v>0.11728984832450175</c:v>
                </c:pt>
                <c:pt idx="213">
                  <c:v>5.8957520644329638E-2</c:v>
                </c:pt>
                <c:pt idx="214">
                  <c:v>1.7059583052898911E-3</c:v>
                </c:pt>
                <c:pt idx="215">
                  <c:v>-5.4276259868865827E-2</c:v>
                </c:pt>
                <c:pt idx="216">
                  <c:v>-0.10880947194176571</c:v>
                </c:pt>
                <c:pt idx="217">
                  <c:v>-0.16172340153089776</c:v>
                </c:pt>
                <c:pt idx="218">
                  <c:v>-0.21285758116868558</c:v>
                </c:pt>
                <c:pt idx="219">
                  <c:v>-0.26206172979508524</c:v>
                </c:pt>
                <c:pt idx="220">
                  <c:v>-0.30919608400155241</c:v>
                </c:pt>
                <c:pt idx="221">
                  <c:v>-0.35413168282649043</c:v>
                </c:pt>
                <c:pt idx="222">
                  <c:v>-0.39675060607927559</c:v>
                </c:pt>
                <c:pt idx="223">
                  <c:v>-0.43694616634308503</c:v>
                </c:pt>
                <c:pt idx="224">
                  <c:v>-0.47462305497546398</c:v>
                </c:pt>
                <c:pt idx="225">
                  <c:v>-0.5096974425893388</c:v>
                </c:pt>
                <c:pt idx="226">
                  <c:v>-0.54209703465550729</c:v>
                </c:pt>
                <c:pt idx="227">
                  <c:v>-0.57176108302005568</c:v>
                </c:pt>
                <c:pt idx="228">
                  <c:v>-0.59864035427622686</c:v>
                </c:pt>
                <c:pt idx="229">
                  <c:v>-0.62269705606959103</c:v>
                </c:pt>
                <c:pt idx="230">
                  <c:v>-0.64390472254759035</c:v>
                </c:pt>
                <c:pt idx="231">
                  <c:v>-0.66224806028929972</c:v>
                </c:pt>
                <c:pt idx="232">
                  <c:v>-0.67772275616827793</c:v>
                </c:pt>
                <c:pt idx="233">
                  <c:v>-0.6903352487104083</c:v>
                </c:pt>
                <c:pt idx="234">
                  <c:v>-0.70010246460942449</c:v>
                </c:pt>
                <c:pt idx="235">
                  <c:v>-0.70705152215518996</c:v>
                </c:pt>
                <c:pt idx="236">
                  <c:v>-0.71121940341359458</c:v>
                </c:pt>
                <c:pt idx="237">
                  <c:v>-0.71265259707203177</c:v>
                </c:pt>
                <c:pt idx="238">
                  <c:v>-0.71140671393073385</c:v>
                </c:pt>
                <c:pt idx="239">
                  <c:v>-0.70754607707772499</c:v>
                </c:pt>
                <c:pt idx="240">
                  <c:v>-0.70114328883378541</c:v>
                </c:pt>
                <c:pt idx="241">
                  <c:v>-0.69227877659361592</c:v>
                </c:pt>
                <c:pt idx="242">
                  <c:v>-0.68104031972040879</c:v>
                </c:pt>
                <c:pt idx="243">
                  <c:v>-0.66752255967333918</c:v>
                </c:pt>
                <c:pt idx="244">
                  <c:v>-0.65182649556120975</c:v>
                </c:pt>
                <c:pt idx="245">
                  <c:v>-0.6340589673207444</c:v>
                </c:pt>
                <c:pt idx="246">
                  <c:v>-0.61433212871500964</c:v>
                </c:pt>
                <c:pt idx="247">
                  <c:v>-0.59276291233633516</c:v>
                </c:pt>
                <c:pt idx="248">
                  <c:v>-0.56947248877913137</c:v>
                </c:pt>
                <c:pt idx="249">
                  <c:v>-0.54458572212140899</c:v>
                </c:pt>
                <c:pt idx="250">
                  <c:v>-0.51823062381985974</c:v>
                </c:pt>
                <c:pt idx="251">
                  <c:v>-0.49053780708234945</c:v>
                </c:pt>
                <c:pt idx="252">
                  <c:v>-0.46163994373391504</c:v>
                </c:pt>
                <c:pt idx="253">
                  <c:v>-0.43167122553817172</c:v>
                </c:pt>
                <c:pt idx="254">
                  <c:v>-0.40076683187577217</c:v>
                </c:pt>
                <c:pt idx="255">
                  <c:v>-0.36906240561557407</c:v>
                </c:pt>
                <c:pt idx="256">
                  <c:v>-0.33669353894283766</c:v>
                </c:pt>
                <c:pt idx="257">
                  <c:v>-0.30379527083247787</c:v>
                </c:pt>
                <c:pt idx="258">
                  <c:v>-0.27050159777452715</c:v>
                </c:pt>
                <c:pt idx="259">
                  <c:v>-0.23694499927392884</c:v>
                </c:pt>
                <c:pt idx="260">
                  <c:v>-0.20325597955798685</c:v>
                </c:pt>
                <c:pt idx="261">
                  <c:v>-0.16956262683265549</c:v>
                </c:pt>
                <c:pt idx="262">
                  <c:v>-0.13599019133378523</c:v>
                </c:pt>
                <c:pt idx="263">
                  <c:v>-0.10266068332185951</c:v>
                </c:pt>
                <c:pt idx="264">
                  <c:v>-6.9692492069086759E-2</c:v>
                </c:pt>
                <c:pt idx="265">
                  <c:v>-3.720002678636454E-2</c:v>
                </c:pt>
                <c:pt idx="266">
                  <c:v>-5.2933803350250636E-3</c:v>
                </c:pt>
                <c:pt idx="267">
                  <c:v>2.5921983535189246E-2</c:v>
                </c:pt>
                <c:pt idx="268">
                  <c:v>5.63455187843801E-2</c:v>
                </c:pt>
                <c:pt idx="269">
                  <c:v>8.5881860983399588E-2</c:v>
                </c:pt>
                <c:pt idx="270">
                  <c:v>0.11444106608745748</c:v>
                </c:pt>
                <c:pt idx="271">
                  <c:v>0.14193882375539418</c:v>
                </c:pt>
                <c:pt idx="272">
                  <c:v>0.16829664498942082</c:v>
                </c:pt>
                <c:pt idx="273">
                  <c:v>0.19344202397053217</c:v>
                </c:pt>
                <c:pt idx="274">
                  <c:v>0.21730857406342891</c:v>
                </c:pt>
                <c:pt idx="275">
                  <c:v>0.23983613806131568</c:v>
                </c:pt>
                <c:pt idx="276">
                  <c:v>0.26097087283505943</c:v>
                </c:pt>
                <c:pt idx="277">
                  <c:v>0.28066530864260197</c:v>
                </c:pt>
                <c:pt idx="278">
                  <c:v>0.29887838344294387</c:v>
                </c:pt>
                <c:pt idx="279">
                  <c:v>0.31557545264418868</c:v>
                </c:pt>
                <c:pt idx="280">
                  <c:v>0.33072827479681827</c:v>
                </c:pt>
                <c:pt idx="281">
                  <c:v>0.34431497382132997</c:v>
                </c:pt>
                <c:pt idx="282">
                  <c:v>0.35631997843340307</c:v>
                </c:pt>
                <c:pt idx="283">
                  <c:v>0.36673393949968419</c:v>
                </c:pt>
                <c:pt idx="284">
                  <c:v>0.37555362612292392</c:v>
                </c:pt>
                <c:pt idx="285">
                  <c:v>0.38278180131640854</c:v>
                </c:pt>
                <c:pt idx="286">
                  <c:v>0.38842707818428512</c:v>
                </c:pt>
                <c:pt idx="287">
                  <c:v>0.39250375757636513</c:v>
                </c:pt>
              </c:numCache>
            </c:numRef>
          </c:xVal>
          <c:yVal>
            <c:numRef>
              <c:f>'SEDOL3 fase'!$D$13:$D$300</c:f>
              <c:numCache>
                <c:formatCode>0.00</c:formatCode>
                <c:ptCount val="288"/>
                <c:pt idx="0">
                  <c:v>3</c:v>
                </c:pt>
                <c:pt idx="1">
                  <c:v>2.7259516545859168</c:v>
                </c:pt>
                <c:pt idx="2">
                  <c:v>2.47021472304312</c:v>
                </c:pt>
                <c:pt idx="3">
                  <c:v>2.2306586796563561</c:v>
                </c:pt>
                <c:pt idx="4">
                  <c:v>2.0054601955926579</c:v>
                </c:pt>
                <c:pt idx="5">
                  <c:v>1.7930647907974995</c:v>
                </c:pt>
                <c:pt idx="6">
                  <c:v>1.5921529224447755</c:v>
                </c:pt>
                <c:pt idx="7">
                  <c:v>1.4016099888458928</c:v>
                </c:pt>
                <c:pt idx="8">
                  <c:v>1.2204997903973562</c:v>
                </c:pt>
                <c:pt idx="9">
                  <c:v>1.0480410442750132</c:v>
                </c:pt>
                <c:pt idx="10">
                  <c:v>0.88358659806960105</c:v>
                </c:pt>
                <c:pt idx="11">
                  <c:v>0.72660503019749922</c:v>
                </c:pt>
                <c:pt idx="12">
                  <c:v>0.57666436241274921</c:v>
                </c:pt>
                <c:pt idx="13">
                  <c:v>0.43341764270793032</c:v>
                </c:pt>
                <c:pt idx="14">
                  <c:v>0.29659018586522956</c:v>
                </c:pt>
                <c:pt idx="15">
                  <c:v>0.16596828438304539</c:v>
                </c:pt>
                <c:pt idx="16">
                  <c:v>4.1389224878674205E-2</c:v>
                </c:pt>
                <c:pt idx="17">
                  <c:v>-7.7267535275233834E-2</c:v>
                </c:pt>
                <c:pt idx="18">
                  <c:v>-0.1900881590572257</c:v>
                </c:pt>
                <c:pt idx="19">
                  <c:v>-0.29713130146192079</c:v>
                </c:pt>
                <c:pt idx="20">
                  <c:v>-0.39843416122792308</c:v>
                </c:pt>
                <c:pt idx="21">
                  <c:v>-0.49401780045070792</c:v>
                </c:pt>
                <c:pt idx="22">
                  <c:v>-0.58389180965105159</c:v>
                </c:pt>
                <c:pt idx="23">
                  <c:v>-0.66805838687659702</c:v>
                </c:pt>
                <c:pt idx="24">
                  <c:v>-0.74651589152718811</c:v>
                </c:pt>
                <c:pt idx="25">
                  <c:v>-0.81926192667944364</c:v>
                </c:pt>
                <c:pt idx="26">
                  <c:v>-0.88629599762446021</c:v>
                </c:pt>
                <c:pt idx="27">
                  <c:v>-0.94762178902041294</c:v>
                </c:pt>
                <c:pt idx="28">
                  <c:v>-1.0032490984074529</c:v>
                </c:pt>
                <c:pt idx="29">
                  <c:v>-1.0531954597549176</c:v>
                </c:pt>
                <c:pt idx="30">
                  <c:v>-1.0974874871393361</c:v>
                </c:pt>
                <c:pt idx="31">
                  <c:v>-1.1361619655233977</c:v>
                </c:pt>
                <c:pt idx="32">
                  <c:v>-1.1692667128657921</c:v>
                </c:pt>
                <c:pt idx="33">
                  <c:v>-1.1968612353910824</c:v>
                </c:pt>
                <c:pt idx="34">
                  <c:v>-1.219017195744778</c:v>
                </c:pt>
                <c:pt idx="35">
                  <c:v>-1.2358187119139359</c:v>
                </c:pt>
                <c:pt idx="36">
                  <c:v>-1.247362503174827</c:v>
                </c:pt>
                <c:pt idx="37">
                  <c:v>-1.2537578979073687</c:v>
                </c:pt>
                <c:pt idx="38">
                  <c:v>-1.2551267168655387</c:v>
                </c:pt>
                <c:pt idx="39">
                  <c:v>-1.2516030443913806</c:v>
                </c:pt>
                <c:pt idx="40">
                  <c:v>-1.2433328990877246</c:v>
                </c:pt>
                <c:pt idx="41">
                  <c:v>-1.2304738146040544</c:v>
                </c:pt>
                <c:pt idx="42">
                  <c:v>-1.2131943404258585</c:v>
                </c:pt>
                <c:pt idx="43">
                  <c:v>-1.1916734718769808</c:v>
                </c:pt>
                <c:pt idx="44">
                  <c:v>-1.1661000179352965</c:v>
                </c:pt>
                <c:pt idx="45">
                  <c:v>-1.1366719149142901</c:v>
                </c:pt>
                <c:pt idx="46">
                  <c:v>-1.103595493567922</c:v>
                </c:pt>
                <c:pt idx="47">
                  <c:v>-1.0670847067257898</c:v>
                </c:pt>
                <c:pt idx="48">
                  <c:v>-1.0273603241533096</c:v>
                </c:pt>
                <c:pt idx="49">
                  <c:v>-0.98464910095160152</c:v>
                </c:pt>
                <c:pt idx="50">
                  <c:v>-0.93918292545894744</c:v>
                </c:pt>
                <c:pt idx="51">
                  <c:v>-0.89119795228572463</c:v>
                </c:pt>
                <c:pt idx="52">
                  <c:v>-0.84093372580389847</c:v>
                </c:pt>
                <c:pt idx="53">
                  <c:v>-0.78863229911728272</c:v>
                </c:pt>
                <c:pt idx="54">
                  <c:v>-0.73453735325714442</c:v>
                </c:pt>
                <c:pt idx="55">
                  <c:v>-0.67889332107706291</c:v>
                </c:pt>
                <c:pt idx="56">
                  <c:v>-0.62194452005933809</c:v>
                </c:pt>
                <c:pt idx="57">
                  <c:v>-0.56393429799109818</c:v>
                </c:pt>
                <c:pt idx="58">
                  <c:v>-0.50510419522029881</c:v>
                </c:pt>
                <c:pt idx="59">
                  <c:v>-0.44569312695898378</c:v>
                </c:pt>
                <c:pt idx="60">
                  <c:v>-0.38593658886268695</c:v>
                </c:pt>
                <c:pt idx="61">
                  <c:v>-0.32606588888006749</c:v>
                </c:pt>
                <c:pt idx="62">
                  <c:v>-0.26630740813533188</c:v>
                </c:pt>
                <c:pt idx="63">
                  <c:v>-0.20688189337740706</c:v>
                </c:pt>
                <c:pt idx="64">
                  <c:v>-0.1480037833040003</c:v>
                </c:pt>
                <c:pt idx="65">
                  <c:v>-8.988057084555115E-2</c:v>
                </c:pt>
                <c:pt idx="66">
                  <c:v>-3.2712203273665141E-2</c:v>
                </c:pt>
                <c:pt idx="67">
                  <c:v>2.3309478218976942E-2</c:v>
                </c:pt>
                <c:pt idx="68">
                  <c:v>7.8001258034851723E-2</c:v>
                </c:pt>
                <c:pt idx="69">
                  <c:v>0.13118902356298959</c:v>
                </c:pt>
                <c:pt idx="70">
                  <c:v>0.18270819943248853</c:v>
                </c:pt>
                <c:pt idx="71">
                  <c:v>0.23240413781925778</c:v>
                </c:pt>
                <c:pt idx="72">
                  <c:v>0.28013246419716381</c:v>
                </c:pt>
                <c:pt idx="73">
                  <c:v>0.32575937812036437</c:v>
                </c:pt>
                <c:pt idx="74">
                  <c:v>0.36916190881442634</c:v>
                </c:pt>
                <c:pt idx="75">
                  <c:v>0.41022812553946386</c:v>
                </c:pt>
                <c:pt idx="76">
                  <c:v>0.44885730286864006</c:v>
                </c:pt>
                <c:pt idx="77">
                  <c:v>0.48496004119958552</c:v>
                </c:pt>
                <c:pt idx="78">
                  <c:v>0.51845834298424565</c:v>
                </c:pt>
                <c:pt idx="79">
                  <c:v>0.54928564532403656</c:v>
                </c:pt>
                <c:pt idx="80">
                  <c:v>0.57738680973163459</c:v>
                </c:pt>
                <c:pt idx="81">
                  <c:v>0.60271807000794186</c:v>
                </c:pt>
                <c:pt idx="82">
                  <c:v>0.62524693932247122</c:v>
                </c:pt>
                <c:pt idx="83">
                  <c:v>0.64495207771730667</c:v>
                </c:pt>
                <c:pt idx="84">
                  <c:v>0.66182312137868804</c:v>
                </c:pt>
                <c:pt idx="85">
                  <c:v>0.67586047513591774</c:v>
                </c:pt>
                <c:pt idx="86">
                  <c:v>0.68707506975451049</c:v>
                </c:pt>
                <c:pt idx="87">
                  <c:v>0.69548808568914</c:v>
                </c:pt>
                <c:pt idx="88">
                  <c:v>0.7011306450518574</c:v>
                </c:pt>
                <c:pt idx="89">
                  <c:v>0.70404347363215602</c:v>
                </c:pt>
                <c:pt idx="90">
                  <c:v>0.70427653487767161</c:v>
                </c:pt>
                <c:pt idx="91">
                  <c:v>0.70188863780759658</c:v>
                </c:pt>
                <c:pt idx="92">
                  <c:v>0.69694702088523919</c:v>
                </c:pt>
                <c:pt idx="93">
                  <c:v>0.68952691392159926</c:v>
                </c:pt>
                <c:pt idx="94">
                  <c:v>0.67971108011840731</c:v>
                </c:pt>
                <c:pt idx="95">
                  <c:v>0.66758934038686712</c:v>
                </c:pt>
                <c:pt idx="96">
                  <c:v>0.65325808209746217</c:v>
                </c:pt>
                <c:pt idx="97">
                  <c:v>0.63681975442676553</c:v>
                </c:pt>
                <c:pt idx="98">
                  <c:v>0.61838235246940243</c:v>
                </c:pt>
                <c:pt idx="99">
                  <c:v>0.59805889227733566</c:v>
                </c:pt>
                <c:pt idx="100">
                  <c:v>0.57596687897469789</c:v>
                </c:pt>
                <c:pt idx="101">
                  <c:v>0.55222777007471358</c:v>
                </c:pt>
                <c:pt idx="102">
                  <c:v>0.52696643609610427</c:v>
                </c:pt>
                <c:pt idx="103">
                  <c:v>0.50031062054002728</c:v>
                </c:pt>
                <c:pt idx="104">
                  <c:v>0.47239040124536702</c:v>
                </c:pt>
                <c:pt idx="105">
                  <c:v>0.4433376550903988</c:v>
                </c:pt>
                <c:pt idx="106">
                  <c:v>0.41328552795280826</c:v>
                </c:pt>
                <c:pt idx="107">
                  <c:v>0.3823679117781324</c:v>
                </c:pt>
                <c:pt idx="108">
                  <c:v>0.35071893053925191</c:v>
                </c:pt>
                <c:pt idx="109">
                  <c:v>0.31847243679698617</c:v>
                </c:pt>
                <c:pt idx="110">
                  <c:v>0.28576152049450909</c:v>
                </c:pt>
                <c:pt idx="111">
                  <c:v>0.25271803153661204</c:v>
                </c:pt>
                <c:pt idx="112">
                  <c:v>0.21947211761919075</c:v>
                </c:pt>
                <c:pt idx="113">
                  <c:v>0.18615177868513594</c:v>
                </c:pt>
                <c:pt idx="114">
                  <c:v>0.15288243929047343</c:v>
                </c:pt>
                <c:pt idx="115">
                  <c:v>0.11978654006954378</c:v>
                </c:pt>
                <c:pt idx="116">
                  <c:v>8.6983149390648523E-2</c:v>
                </c:pt>
                <c:pt idx="117">
                  <c:v>5.4587596194334051E-2</c:v>
                </c:pt>
                <c:pt idx="118">
                  <c:v>2.2711124905747448E-2</c:v>
                </c:pt>
                <c:pt idx="119">
                  <c:v>-8.539426789311369E-3</c:v>
                </c:pt>
                <c:pt idx="120">
                  <c:v>-3.9061926617497029E-2</c:v>
                </c:pt>
                <c:pt idx="121">
                  <c:v>-6.8759222255795144E-2</c:v>
                </c:pt>
                <c:pt idx="122">
                  <c:v>-9.7539391252416993E-2</c:v>
                </c:pt>
                <c:pt idx="123">
                  <c:v>-0.12531596595110731</c:v>
                </c:pt>
                <c:pt idx="124">
                  <c:v>-0.15200813314054307</c:v>
                </c:pt>
                <c:pt idx="125">
                  <c:v>-0.17754090825056446</c:v>
                </c:pt>
                <c:pt idx="126">
                  <c:v>-0.20184528401547749</c:v>
                </c:pt>
                <c:pt idx="127">
                  <c:v>-0.22485835362126966</c:v>
                </c:pt>
                <c:pt idx="128">
                  <c:v>-0.24652340844796936</c:v>
                </c:pt>
                <c:pt idx="129">
                  <c:v>-0.26679001061025431</c:v>
                </c:pt>
                <c:pt idx="130">
                  <c:v>-0.28561404058848872</c:v>
                </c:pt>
                <c:pt idx="131">
                  <c:v>-0.30295772032837459</c:v>
                </c:pt>
                <c:pt idx="132">
                  <c:v>-0.3187896122700889</c:v>
                </c:pt>
                <c:pt idx="133">
                  <c:v>-0.33308459484691078</c:v>
                </c:pt>
                <c:pt idx="134">
                  <c:v>-0.34582381506870735</c:v>
                </c:pt>
                <c:pt idx="135">
                  <c:v>-0.35699461887704759</c:v>
                </c:pt>
                <c:pt idx="136">
                  <c:v>-0.36659046002597206</c:v>
                </c:pt>
                <c:pt idx="137">
                  <c:v>-0.37461078830540706</c:v>
                </c:pt>
                <c:pt idx="138">
                  <c:v>-0.38106091798273517</c:v>
                </c:pt>
                <c:pt idx="139">
                  <c:v>-0.38595187739200132</c:v>
                </c:pt>
                <c:pt idx="140">
                  <c:v>-0.38930024064954649</c:v>
                </c:pt>
                <c:pt idx="141">
                  <c:v>-0.39112794251944111</c:v>
                </c:pt>
                <c:pt idx="142">
                  <c:v>-0.39146207749187334</c:v>
                </c:pt>
                <c:pt idx="143">
                  <c:v>-0.39033468417259787</c:v>
                </c:pt>
                <c:pt idx="144">
                  <c:v>-0.38778251611164283</c:v>
                </c:pt>
                <c:pt idx="145">
                  <c:v>-0.38384680022470236</c:v>
                </c:pt>
                <c:pt idx="146">
                  <c:v>-0.37857298398102884</c:v>
                </c:pt>
                <c:pt idx="147">
                  <c:v>-0.37201047254720737</c:v>
                </c:pt>
                <c:pt idx="148">
                  <c:v>-0.36421235708700228</c:v>
                </c:pt>
                <c:pt idx="149">
                  <c:v>-0.3552351354235716</c:v>
                </c:pt>
                <c:pt idx="150">
                  <c:v>-0.34513842627183644</c:v>
                </c:pt>
                <c:pt idx="151">
                  <c:v>-0.33398467824576189</c:v>
                </c:pt>
                <c:pt idx="152">
                  <c:v>-0.32183887483787127</c:v>
                </c:pt>
                <c:pt idx="153">
                  <c:v>-0.30876823655659563</c:v>
                </c:pt>
                <c:pt idx="154">
                  <c:v>-0.2948419213912003</c:v>
                </c:pt>
                <c:pt idx="155">
                  <c:v>-0.2801307247541775</c:v>
                </c:pt>
                <c:pt idx="156">
                  <c:v>-0.26470678002731302</c:v>
                </c:pt>
                <c:pt idx="157">
                  <c:v>-0.24864326081029786</c:v>
                </c:pt>
                <c:pt idx="158">
                  <c:v>-0.23201408593994566</c:v>
                </c:pt>
                <c:pt idx="159">
                  <c:v>-0.21489362831398767</c:v>
                </c:pt>
                <c:pt idx="160">
                  <c:v>-0.19735642851624496</c:v>
                </c:pt>
                <c:pt idx="161">
                  <c:v>-0.17947691419993181</c:v>
                </c:pt>
                <c:pt idx="162">
                  <c:v>-0.1613291261431376</c:v>
                </c:pt>
                <c:pt idx="163">
                  <c:v>-0.14298645184538344</c:v>
                </c:pt>
                <c:pt idx="164">
                  <c:v>-0.12452136748677758</c:v>
                </c:pt>
                <c:pt idx="165">
                  <c:v>-0.10600518902192568</c:v>
                </c:pt>
                <c:pt idx="166">
                  <c:v>-8.7507833129615492E-2</c:v>
                </c:pt>
                <c:pt idx="167">
                  <c:v>-6.9097588686620678E-2</c:v>
                </c:pt>
                <c:pt idx="168">
                  <c:v>-5.0840899379984303E-2</c:v>
                </c:pt>
                <c:pt idx="169">
                  <c:v>-3.2802158017079648E-2</c:v>
                </c:pt>
                <c:pt idx="170">
                  <c:v>-1.5043513036832327E-2</c:v>
                </c:pt>
                <c:pt idx="171">
                  <c:v>2.375312331050039E-3</c:v>
                </c:pt>
                <c:pt idx="172">
                  <c:v>1.9397187868931787E-2</c:v>
                </c:pt>
                <c:pt idx="173">
                  <c:v>3.5967730803395367E-2</c:v>
                </c:pt>
                <c:pt idx="174">
                  <c:v>5.2035446590968898E-2</c:v>
                </c:pt>
                <c:pt idx="175">
                  <c:v>6.7551855838557301E-2</c:v>
                </c:pt>
                <c:pt idx="176">
                  <c:v>8.2471607196078711E-2</c:v>
                </c:pt>
                <c:pt idx="177">
                  <c:v>9.6752576114534958E-2</c:v>
                </c:pt>
                <c:pt idx="178">
                  <c:v>0.11035594941762664</c:v>
                </c:pt>
                <c:pt idx="179">
                  <c:v>0.12324629568887502</c:v>
                </c:pt>
                <c:pt idx="180">
                  <c:v>0.13539162152885753</c:v>
                </c:pt>
                <c:pt idx="181">
                  <c:v>0.14676341378843219</c:v>
                </c:pt>
                <c:pt idx="182">
                  <c:v>0.1573366679335593</c:v>
                </c:pt>
                <c:pt idx="183">
                  <c:v>0.1670899027453755</c:v>
                </c:pt>
                <c:pt idx="184">
                  <c:v>0.17600516160539517</c:v>
                </c:pt>
                <c:pt idx="185">
                  <c:v>0.18406800065997572</c:v>
                </c:pt>
                <c:pt idx="186">
                  <c:v>0.19126746420036636</c:v>
                </c:pt>
                <c:pt idx="187">
                  <c:v>0.19759604763465366</c:v>
                </c:pt>
                <c:pt idx="188">
                  <c:v>0.2030496484656219</c:v>
                </c:pt>
                <c:pt idx="189">
                  <c:v>0.20762750572387303</c:v>
                </c:pt>
                <c:pt idx="190">
                  <c:v>0.21133212833842177</c:v>
                </c:pt>
                <c:pt idx="191">
                  <c:v>0.21416921295732796</c:v>
                </c:pt>
                <c:pt idx="192">
                  <c:v>0.21614755175869549</c:v>
                </c:pt>
                <c:pt idx="193">
                  <c:v>0.21727893081750779</c:v>
                </c:pt>
                <c:pt idx="194">
                  <c:v>0.21757801961625084</c:v>
                </c:pt>
                <c:pt idx="195">
                  <c:v>0.21706225230706969</c:v>
                </c:pt>
                <c:pt idx="196">
                  <c:v>0.21575170135030186</c:v>
                </c:pt>
                <c:pt idx="197">
                  <c:v>0.21366894416862625</c:v>
                </c:pt>
                <c:pt idx="198">
                  <c:v>0.21083892346776562</c:v>
                </c:pt>
                <c:pt idx="199">
                  <c:v>0.2072888018837023</c:v>
                </c:pt>
                <c:pt idx="200">
                  <c:v>0.20304781162273597</c:v>
                </c:pt>
                <c:pt idx="201">
                  <c:v>0.19814709976446354</c:v>
                </c:pt>
                <c:pt idx="202">
                  <c:v>0.19261956989894105</c:v>
                </c:pt>
                <c:pt idx="203">
                  <c:v>0.18649972076794702</c:v>
                </c:pt>
                <c:pt idx="204">
                  <c:v>0.17982348257646733</c:v>
                </c:pt>
                <c:pt idx="205">
                  <c:v>0.1726280516343339</c:v>
                </c:pt>
                <c:pt idx="206">
                  <c:v>0.16495172397944682</c:v>
                </c:pt>
                <c:pt idx="207">
                  <c:v>0.15683372862327738</c:v>
                </c:pt>
                <c:pt idx="208">
                  <c:v>0.14831406104647687</c:v>
                </c:pt>
                <c:pt idx="209">
                  <c:v>0.13943331755749735</c:v>
                </c:pt>
                <c:pt idx="210">
                  <c:v>0.13023253111026825</c:v>
                </c:pt>
                <c:pt idx="211">
                  <c:v>0.12075300915827208</c:v>
                </c:pt>
                <c:pt idx="212">
                  <c:v>0.11103617410193392</c:v>
                </c:pt>
                <c:pt idx="213">
                  <c:v>0.10112340686419713</c:v>
                </c:pt>
                <c:pt idx="214">
                  <c:v>9.105589410562033E-2</c:v>
                </c:pt>
                <c:pt idx="215">
                  <c:v>8.0874479565418017E-2</c:v>
                </c:pt>
                <c:pt idx="216">
                  <c:v>7.0619519988702875E-2</c:v>
                </c:pt>
                <c:pt idx="217">
                  <c:v>6.0330746072897061E-2</c:v>
                </c:pt>
                <c:pt idx="218">
                  <c:v>5.0047128837988578E-2</c:v>
                </c:pt>
                <c:pt idx="219">
                  <c:v>3.9806751796145137E-2</c:v>
                </c:pt>
                <c:pt idx="220">
                  <c:v>2.9646689266288953E-2</c:v>
                </c:pt>
                <c:pt idx="221">
                  <c:v>1.9602891148709833E-2</c:v>
                </c:pt>
                <c:pt idx="222">
                  <c:v>9.7100744437775607E-3</c:v>
                </c:pt>
                <c:pt idx="223">
                  <c:v>1.6217674342414168E-6</c:v>
                </c:pt>
                <c:pt idx="224">
                  <c:v>-9.4905129154724561E-3</c:v>
                </c:pt>
                <c:pt idx="225">
                  <c:v>-1.8735891150690499E-2</c:v>
                </c:pt>
                <c:pt idx="226">
                  <c:v>-2.7705669289306949E-2</c:v>
                </c:pt>
                <c:pt idx="227">
                  <c:v>-3.6372670091752046E-2</c:v>
                </c:pt>
                <c:pt idx="228">
                  <c:v>-4.4711446546456805E-2</c:v>
                </c:pt>
                <c:pt idx="229">
                  <c:v>-5.2698337839583428E-2</c:v>
                </c:pt>
                <c:pt idx="230">
                  <c:v>-6.0311517442819526E-2</c:v>
                </c:pt>
                <c:pt idx="231">
                  <c:v>-6.7531033316239927E-2</c:v>
                </c:pt>
                <c:pt idx="232">
                  <c:v>-7.4338840252595115E-2</c:v>
                </c:pt>
                <c:pt idx="233">
                  <c:v>-8.0718824417988735E-2</c:v>
                </c:pt>
                <c:pt idx="234">
                  <c:v>-8.6656820171668175E-2</c:v>
                </c:pt>
                <c:pt idx="235">
                  <c:v>-9.2140619274488397E-2</c:v>
                </c:pt>
                <c:pt idx="236">
                  <c:v>-9.715997262143998E-2</c:v>
                </c:pt>
                <c:pt idx="237">
                  <c:v>-0.10170658465838492</c:v>
                </c:pt>
                <c:pt idx="238">
                  <c:v>-0.10577410066674987</c:v>
                </c:pt>
                <c:pt idx="239">
                  <c:v>-0.10935808712232423</c:v>
                </c:pt>
                <c:pt idx="240">
                  <c:v>-0.11245600535544285</c:v>
                </c:pt>
                <c:pt idx="241">
                  <c:v>-0.11506717875965153</c:v>
                </c:pt>
                <c:pt idx="242">
                  <c:v>-0.11719275381441098</c:v>
                </c:pt>
                <c:pt idx="243">
                  <c:v>-0.11883565520445619</c:v>
                </c:pt>
                <c:pt idx="244">
                  <c:v>-0.12000053533405815</c:v>
                </c:pt>
                <c:pt idx="245">
                  <c:v>-0.12069371854861007</c:v>
                </c:pt>
                <c:pt idx="246">
                  <c:v>-0.1209231403886578</c:v>
                </c:pt>
                <c:pt idx="247">
                  <c:v>-0.12069828221270235</c:v>
                </c:pt>
                <c:pt idx="248">
                  <c:v>-0.12003010153481054</c:v>
                </c:pt>
                <c:pt idx="249">
                  <c:v>-0.11893095843127709</c:v>
                </c:pt>
                <c:pt idx="250">
                  <c:v>-0.1174145383772893</c:v>
                </c:pt>
                <c:pt idx="251">
                  <c:v>-0.11549577187976401</c:v>
                </c:pt>
                <c:pt idx="252">
                  <c:v>-0.11319075127626747</c:v>
                </c:pt>
                <c:pt idx="253">
                  <c:v>-0.11051664507221352</c:v>
                </c:pt>
                <c:pt idx="254">
                  <c:v>-0.1074916101893859</c:v>
                </c:pt>
                <c:pt idx="255">
                  <c:v>-0.1041347024982768</c:v>
                </c:pt>
                <c:pt idx="256">
                  <c:v>-0.10046578600480874</c:v>
                </c:pt>
                <c:pt idx="257">
                  <c:v>-9.6505441058747712E-2</c:v>
                </c:pt>
                <c:pt idx="258">
                  <c:v>-9.2274871946565876E-2</c:v>
                </c:pt>
                <c:pt idx="259">
                  <c:v>-8.7795814225714627E-2</c:v>
                </c:pt>
                <c:pt idx="260">
                  <c:v>-8.3090442150276361E-2</c:v>
                </c:pt>
                <c:pt idx="261">
                  <c:v>-7.8181276529825303E-2</c:v>
                </c:pt>
                <c:pt idx="262">
                  <c:v>-7.3091093354102285E-2</c:v>
                </c:pt>
                <c:pt idx="263">
                  <c:v>-6.7842833505852379E-2</c:v>
                </c:pt>
                <c:pt idx="264">
                  <c:v>-6.2459513872949943E-2</c:v>
                </c:pt>
                <c:pt idx="265">
                  <c:v>-5.6964140158805354E-2</c:v>
                </c:pt>
                <c:pt idx="266">
                  <c:v>-5.1379621677077318E-2</c:v>
                </c:pt>
                <c:pt idx="267">
                  <c:v>-4.5728688402970792E-2</c:v>
                </c:pt>
                <c:pt idx="268">
                  <c:v>-4.0033810538951463E-2</c:v>
                </c:pt>
                <c:pt idx="269">
                  <c:v>-3.4317120837623005E-2</c:v>
                </c:pt>
                <c:pt idx="270">
                  <c:v>-2.8600339908863015E-2</c:v>
                </c:pt>
                <c:pt idx="271">
                  <c:v>-2.2904704722168229E-2</c:v>
                </c:pt>
                <c:pt idx="272">
                  <c:v>-1.7250900498590894E-2</c:v>
                </c:pt>
                <c:pt idx="273">
                  <c:v>-1.1658996169726042E-2</c:v>
                </c:pt>
                <c:pt idx="274">
                  <c:v>-6.148383564005688E-3</c:v>
                </c:pt>
                <c:pt idx="275">
                  <c:v>-7.3772046313999584E-4</c:v>
                </c:pt>
                <c:pt idx="276">
                  <c:v>4.5551223460129258E-3</c:v>
                </c:pt>
                <c:pt idx="277">
                  <c:v>9.7131099164994468E-3</c:v>
                </c:pt>
                <c:pt idx="278">
                  <c:v>1.4720087793235392E-2</c:v>
                </c:pt>
                <c:pt idx="279">
                  <c:v>1.9560822399454714E-2</c:v>
                </c:pt>
                <c:pt idx="280">
                  <c:v>2.422103710267106E-2</c:v>
                </c:pt>
                <c:pt idx="281">
                  <c:v>2.8687443922454738E-2</c:v>
                </c:pt>
                <c:pt idx="282">
                  <c:v>3.2947770859355983E-2</c:v>
                </c:pt>
                <c:pt idx="283">
                  <c:v>3.6990784841031223E-2</c:v>
                </c:pt>
                <c:pt idx="284">
                  <c:v>4.0806310297996702E-2</c:v>
                </c:pt>
                <c:pt idx="285">
                  <c:v>4.4385243397390806E-2</c:v>
                </c:pt>
                <c:pt idx="286">
                  <c:v>4.7719561978622212E-2</c:v>
                </c:pt>
                <c:pt idx="287">
                  <c:v>5.0802331249768684E-2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49-491B-9C7F-5A1DC22ED99B}"/>
            </c:ext>
          </c:extLst>
        </c:ser>
        <c:ser>
          <c:idx val="4"/>
          <c:order val="2"/>
          <c:tx>
            <c:v>x2 - x3</c:v>
          </c:tx>
          <c:spPr>
            <a:ln>
              <a:solidFill>
                <a:schemeClr val="accent2"/>
              </a:solidFill>
              <a:headEnd type="oval"/>
              <a:tailEnd type="triangle"/>
            </a:ln>
          </c:spPr>
          <c:marker>
            <c:symbol val="none"/>
          </c:marker>
          <c:xVal>
            <c:numRef>
              <c:f>'SEDOL3 fase'!$E$13:$E$300</c:f>
              <c:numCache>
                <c:formatCode>0.00</c:formatCode>
                <c:ptCount val="288"/>
                <c:pt idx="0">
                  <c:v>2</c:v>
                </c:pt>
                <c:pt idx="1">
                  <c:v>2.4826184617653002</c:v>
                </c:pt>
                <c:pt idx="2">
                  <c:v>2.8943229926685943</c:v>
                </c:pt>
                <c:pt idx="3">
                  <c:v>3.2412605650059261</c:v>
                </c:pt>
                <c:pt idx="4">
                  <c:v>3.5289521967208595</c:v>
                </c:pt>
                <c:pt idx="5">
                  <c:v>3.7623737026789232</c:v>
                </c:pt>
                <c:pt idx="6">
                  <c:v>3.9460262226685532</c:v>
                </c:pt>
                <c:pt idx="7">
                  <c:v>4.0839977424610865</c:v>
                </c:pt>
                <c:pt idx="8">
                  <c:v>4.1800166809593993</c:v>
                </c:pt>
                <c:pt idx="9">
                  <c:v>4.2374984902794983</c:v>
                </c:pt>
                <c:pt idx="10">
                  <c:v>4.2595861044856624</c:v>
                </c:pt>
                <c:pt idx="11">
                  <c:v>4.2491849748277994</c:v>
                </c:pt>
                <c:pt idx="12">
                  <c:v>4.2089933431167035</c:v>
                </c:pt>
                <c:pt idx="13">
                  <c:v>4.1415283289169951</c:v>
                </c:pt>
                <c:pt idx="14">
                  <c:v>4.0491483393050158</c:v>
                </c:pt>
                <c:pt idx="15">
                  <c:v>3.9340722509440882</c:v>
                </c:pt>
                <c:pt idx="16">
                  <c:v>3.7983957622170474</c:v>
                </c:pt>
                <c:pt idx="17">
                  <c:v>3.6441052672851293</c:v>
                </c:pt>
                <c:pt idx="18">
                  <c:v>3.4730895634736143</c:v>
                </c:pt>
                <c:pt idx="19">
                  <c:v>3.2871496676674057</c:v>
                </c:pt>
                <c:pt idx="20">
                  <c:v>3.0880069858615982</c:v>
                </c:pt>
                <c:pt idx="21">
                  <c:v>2.8773100521496828</c:v>
                </c:pt>
                <c:pt idx="22">
                  <c:v>2.6566400288025678</c:v>
                </c:pt>
                <c:pt idx="23">
                  <c:v>2.4275151373058019</c:v>
                </c:pt>
                <c:pt idx="24">
                  <c:v>2.191394170937957</c:v>
                </c:pt>
                <c:pt idx="25">
                  <c:v>1.9496792223892017</c:v>
                </c:pt>
                <c:pt idx="26">
                  <c:v>1.7037177447712513</c:v>
                </c:pt>
                <c:pt idx="27">
                  <c:v>1.4548040509257045</c:v>
                </c:pt>
                <c:pt idx="28">
                  <c:v>1.2041803439932042</c:v>
                </c:pt>
                <c:pt idx="29">
                  <c:v>0.95303736158153607</c:v>
                </c:pt>
                <c:pt idx="30">
                  <c:v>0.70251470640931024</c:v>
                </c:pt>
                <c:pt idx="31">
                  <c:v>0.45370092786503374</c:v>
                </c:pt>
                <c:pt idx="32">
                  <c:v>0.20763341138790964</c:v>
                </c:pt>
                <c:pt idx="33">
                  <c:v>-3.4701874159830975E-2</c:v>
                </c:pt>
                <c:pt idx="34">
                  <c:v>-0.27237072699214804</c:v>
                </c:pt>
                <c:pt idx="35">
                  <c:v>-0.50449112204412161</c:v>
                </c:pt>
                <c:pt idx="36">
                  <c:v>-0.73023364589771567</c:v>
                </c:pt>
                <c:pt idx="37">
                  <c:v>-0.94882192749717387</c:v>
                </c:pt>
                <c:pt idx="38">
                  <c:v>-1.1595330391042551</c:v>
                </c:pt>
                <c:pt idx="39">
                  <c:v>-1.3616978455008233</c:v>
                </c:pt>
                <c:pt idx="40">
                  <c:v>-1.5547012826616811</c:v>
                </c:pt>
                <c:pt idx="41">
                  <c:v>-1.7379825500308557</c:v>
                </c:pt>
                <c:pt idx="42">
                  <c:v>-1.9110352031720899</c:v>
                </c:pt>
                <c:pt idx="43">
                  <c:v>-2.073407135957261</c:v>
                </c:pt>
                <c:pt idx="44">
                  <c:v>-2.224700443629545</c:v>
                </c:pt>
                <c:pt idx="45">
                  <c:v>-2.3645711600529213</c:v>
                </c:pt>
                <c:pt idx="46">
                  <c:v>-2.4927288642549592</c:v>
                </c:pt>
                <c:pt idx="47">
                  <c:v>-2.6089361530022499</c:v>
                </c:pt>
                <c:pt idx="48">
                  <c:v>-2.7130079776317921</c:v>
                </c:pt>
                <c:pt idx="49">
                  <c:v>-2.8048108447097824</c:v>
                </c:pt>
                <c:pt idx="50">
                  <c:v>-2.8842618813126863</c:v>
                </c:pt>
                <c:pt idx="51">
                  <c:v>-2.9513277668339493</c:v>
                </c:pt>
                <c:pt idx="52">
                  <c:v>-3.0060235342218151</c:v>
                </c:pt>
                <c:pt idx="53">
                  <c:v>-3.0484112444570424</c:v>
                </c:pt>
                <c:pt idx="54">
                  <c:v>-3.0785985388905379</c:v>
                </c:pt>
                <c:pt idx="55">
                  <c:v>-3.0967370747860343</c:v>
                </c:pt>
                <c:pt idx="56">
                  <c:v>-3.1030208500572249</c:v>
                </c:pt>
                <c:pt idx="57">
                  <c:v>-3.0976844237570234</c:v>
                </c:pt>
                <c:pt idx="58">
                  <c:v>-3.0810010393731084</c:v>
                </c:pt>
                <c:pt idx="59">
                  <c:v>-3.053280658412608</c:v>
                </c:pt>
                <c:pt idx="60">
                  <c:v>-3.0148679121231812</c:v>
                </c:pt>
                <c:pt idx="61">
                  <c:v>-2.9661399795012326</c:v>
                </c:pt>
                <c:pt idx="62">
                  <c:v>-2.9075043999835741</c:v>
                </c:pt>
                <c:pt idx="63">
                  <c:v>-2.839396829409393</c:v>
                </c:pt>
                <c:pt idx="64">
                  <c:v>-2.7622787479776632</c:v>
                </c:pt>
                <c:pt idx="65">
                  <c:v>-2.6766351290136652</c:v>
                </c:pt>
                <c:pt idx="66">
                  <c:v>-2.5829720773995923</c:v>
                </c:pt>
                <c:pt idx="67">
                  <c:v>-2.4818144465206942</c:v>
                </c:pt>
                <c:pt idx="68">
                  <c:v>-2.3737034425323689</c:v>
                </c:pt>
                <c:pt idx="69">
                  <c:v>-2.259194224667362</c:v>
                </c:pt>
                <c:pt idx="70">
                  <c:v>-2.13885351017798</c:v>
                </c:pt>
                <c:pt idx="71">
                  <c:v>-2.0132571923482003</c:v>
                </c:pt>
                <c:pt idx="72">
                  <c:v>-1.8829879798169462</c:v>
                </c:pt>
                <c:pt idx="73">
                  <c:v>-1.7486330652287401</c:v>
                </c:pt>
                <c:pt idx="74">
                  <c:v>-1.6107818309736301</c:v>
                </c:pt>
                <c:pt idx="75">
                  <c:v>-1.4700235994968085</c:v>
                </c:pt>
                <c:pt idx="76">
                  <c:v>-1.3269454353518628</c:v>
                </c:pt>
                <c:pt idx="77">
                  <c:v>-1.1821300058422179</c:v>
                </c:pt>
                <c:pt idx="78">
                  <c:v>-1.0361535067451442</c:v>
                </c:pt>
                <c:pt idx="79">
                  <c:v>-0.88958365924381932</c:v>
                </c:pt>
                <c:pt idx="80">
                  <c:v>-0.74297778380740587</c:v>
                </c:pt>
                <c:pt idx="81">
                  <c:v>-0.59688095635899963</c:v>
                </c:pt>
                <c:pt idx="82">
                  <c:v>-0.45182425165864964</c:v>
                </c:pt>
                <c:pt idx="83">
                  <c:v>-0.30832307840545087</c:v>
                </c:pt>
                <c:pt idx="84">
                  <c:v>-0.16687561013095348</c:v>
                </c:pt>
                <c:pt idx="85">
                  <c:v>-2.7961315517752772E-2</c:v>
                </c:pt>
                <c:pt idx="86">
                  <c:v>0.10796040866596121</c:v>
                </c:pt>
                <c:pt idx="87">
                  <c:v>0.2404514992710424</c:v>
                </c:pt>
                <c:pt idx="88">
                  <c:v>0.36909638081330831</c:v>
                </c:pt>
                <c:pt idx="89">
                  <c:v>0.49350301000902197</c:v>
                </c:pt>
                <c:pt idx="90">
                  <c:v>0.61330380939193119</c:v>
                </c:pt>
                <c:pt idx="91">
                  <c:v>0.72815648904343178</c:v>
                </c:pt>
                <c:pt idx="92">
                  <c:v>0.83774475590125552</c:v>
                </c:pt>
                <c:pt idx="93">
                  <c:v>0.94177891053863183</c:v>
                </c:pt>
                <c:pt idx="94">
                  <c:v>1.0399963317236769</c:v>
                </c:pt>
                <c:pt idx="95">
                  <c:v>1.132161849476413</c:v>
                </c:pt>
                <c:pt idx="96">
                  <c:v>1.2180680077370005</c:v>
                </c:pt>
                <c:pt idx="97">
                  <c:v>1.2975352181422184</c:v>
                </c:pt>
                <c:pt idx="98">
                  <c:v>1.370411806776789</c:v>
                </c:pt>
                <c:pt idx="99">
                  <c:v>1.4365739561207254</c:v>
                </c:pt>
                <c:pt idx="100">
                  <c:v>1.4959255447524713</c:v>
                </c:pt>
                <c:pt idx="101">
                  <c:v>1.5483978876892868</c:v>
                </c:pt>
                <c:pt idx="102">
                  <c:v>1.5939493805502762</c:v>
                </c:pt>
                <c:pt idx="103">
                  <c:v>1.6325650510129031</c:v>
                </c:pt>
                <c:pt idx="104">
                  <c:v>1.6642560213001276</c:v>
                </c:pt>
                <c:pt idx="105">
                  <c:v>1.6890588856818765</c:v>
                </c:pt>
                <c:pt idx="106">
                  <c:v>1.7070350072008955</c:v>
                </c:pt>
                <c:pt idx="107">
                  <c:v>1.7182697380387826</c:v>
                </c:pt>
                <c:pt idx="108">
                  <c:v>1.7228715681227977</c:v>
                </c:pt>
                <c:pt idx="109">
                  <c:v>1.7209712067377116</c:v>
                </c:pt>
                <c:pt idx="110">
                  <c:v>1.7127206020493031</c:v>
                </c:pt>
                <c:pt idx="111">
                  <c:v>1.69829190356712</c:v>
                </c:pt>
                <c:pt idx="112">
                  <c:v>1.6778763726737824</c:v>
                </c:pt>
                <c:pt idx="113">
                  <c:v>1.6516832464265347</c:v>
                </c:pt>
                <c:pt idx="114">
                  <c:v>1.6199385598941296</c:v>
                </c:pt>
                <c:pt idx="115">
                  <c:v>1.582883932328693</c:v>
                </c:pt>
                <c:pt idx="116">
                  <c:v>1.5407753224883118</c:v>
                </c:pt>
                <c:pt idx="117">
                  <c:v>1.4938817584220918</c:v>
                </c:pt>
                <c:pt idx="118">
                  <c:v>1.4424840470058116</c:v>
                </c:pt>
                <c:pt idx="119">
                  <c:v>1.38687346847358</c:v>
                </c:pt>
                <c:pt idx="120">
                  <c:v>1.327350461129662</c:v>
                </c:pt>
                <c:pt idx="121">
                  <c:v>1.264223301345518</c:v>
                </c:pt>
                <c:pt idx="122">
                  <c:v>1.1978067838507891</c:v>
                </c:pt>
                <c:pt idx="123">
                  <c:v>1.1284209072142031</c:v>
                </c:pt>
                <c:pt idx="124">
                  <c:v>1.0563895692819436</c:v>
                </c:pt>
                <c:pt idx="125">
                  <c:v>0.98203927719776496</c:v>
                </c:pt>
                <c:pt idx="126">
                  <c:v>0.90569787647188083</c:v>
                </c:pt>
                <c:pt idx="127">
                  <c:v>0.82769330339533242</c:v>
                </c:pt>
                <c:pt idx="128">
                  <c:v>0.74835236491404722</c:v>
                </c:pt>
                <c:pt idx="129">
                  <c:v>0.66799954988310006</c:v>
                </c:pt>
                <c:pt idx="130">
                  <c:v>0.58695587541774186</c:v>
                </c:pt>
                <c:pt idx="131">
                  <c:v>0.50553777184456028</c:v>
                </c:pt>
                <c:pt idx="132">
                  <c:v>0.42405600953467282</c:v>
                </c:pt>
                <c:pt idx="133">
                  <c:v>0.34281467067213789</c:v>
                </c:pt>
                <c:pt idx="134">
                  <c:v>0.26211016877581095</c:v>
                </c:pt>
                <c:pt idx="135">
                  <c:v>0.18223031855268246</c:v>
                </c:pt>
                <c:pt idx="136">
                  <c:v>0.10345345841632284</c:v>
                </c:pt>
                <c:pt idx="137">
                  <c:v>2.6047627756426994E-2</c:v>
                </c:pt>
                <c:pt idx="138">
                  <c:v>-4.9730199204411615E-2</c:v>
                </c:pt>
                <c:pt idx="139">
                  <c:v>-0.12363482138168122</c:v>
                </c:pt>
                <c:pt idx="140">
                  <c:v>-0.19543345929407496</c:v>
                </c:pt>
                <c:pt idx="141">
                  <c:v>-0.26490634293990206</c:v>
                </c:pt>
                <c:pt idx="142">
                  <c:v>-0.33184723825112222</c:v>
                </c:pt>
                <c:pt idx="143">
                  <c:v>-0.39606391153807202</c:v>
                </c:pt>
                <c:pt idx="144">
                  <c:v>-0.45737853158136754</c:v>
                </c:pt>
                <c:pt idx="145">
                  <c:v>-0.51562800926673502</c:v>
                </c:pt>
                <c:pt idx="146">
                  <c:v>-0.57066427489284333</c:v>
                </c:pt>
                <c:pt idx="147">
                  <c:v>-0.62235449351083105</c:v>
                </c:pt>
                <c:pt idx="148">
                  <c:v>-0.67058121887640987</c:v>
                </c:pt>
                <c:pt idx="149">
                  <c:v>-0.71524248681051072</c:v>
                </c:pt>
                <c:pt idx="150">
                  <c:v>-0.75625184897177022</c:v>
                </c:pt>
                <c:pt idx="151">
                  <c:v>-0.79353834824314129</c:v>
                </c:pt>
                <c:pt idx="152">
                  <c:v>-0.82704643712499881</c:v>
                </c:pt>
                <c:pt idx="153">
                  <c:v>-0.8567358407077883</c:v>
                </c:pt>
                <c:pt idx="154">
                  <c:v>-0.88258136596807557</c:v>
                </c:pt>
                <c:pt idx="155">
                  <c:v>-0.90457265929238273</c:v>
                </c:pt>
                <c:pt idx="156">
                  <c:v>-0.92271391428306682</c:v>
                </c:pt>
                <c:pt idx="157">
                  <c:v>-0.93702353203940592</c:v>
                </c:pt>
                <c:pt idx="158">
                  <c:v>-0.94753373623471981</c:v>
                </c:pt>
                <c:pt idx="159">
                  <c:v>-0.95429014542654722</c:v>
                </c:pt>
                <c:pt idx="160">
                  <c:v>-0.95735130514146216</c:v>
                </c:pt>
                <c:pt idx="161">
                  <c:v>-0.95678818236889451</c:v>
                </c:pt>
                <c:pt idx="162">
                  <c:v>-0.95268362517925387</c:v>
                </c:pt>
                <c:pt idx="163">
                  <c:v>-0.94513179025069904</c:v>
                </c:pt>
                <c:pt idx="164">
                  <c:v>-0.93423754114605873</c:v>
                </c:pt>
                <c:pt idx="165">
                  <c:v>-0.92011582022674232</c:v>
                </c:pt>
                <c:pt idx="166">
                  <c:v>-0.90289099712408138</c:v>
                </c:pt>
                <c:pt idx="167">
                  <c:v>-0.88269619671054489</c:v>
                </c:pt>
                <c:pt idx="168">
                  <c:v>-0.85967260952385804</c:v>
                </c:pt>
                <c:pt idx="169">
                  <c:v>-0.83396878759643134</c:v>
                </c:pt>
                <c:pt idx="170">
                  <c:v>-0.80573992863093424</c:v>
                </c:pt>
                <c:pt idx="171">
                  <c:v>-0.77514715144060775</c:v>
                </c:pt>
                <c:pt idx="172">
                  <c:v>-0.74235676554032604</c:v>
                </c:pt>
                <c:pt idx="173">
                  <c:v>-0.70753953773183675</c:v>
                </c:pt>
                <c:pt idx="174">
                  <c:v>-0.67086995847441921</c:v>
                </c:pt>
                <c:pt idx="175">
                  <c:v>-0.63252551077080066</c:v>
                </c:pt>
                <c:pt idx="176">
                  <c:v>-0.59268594422800303</c:v>
                </c:pt>
                <c:pt idx="177">
                  <c:v>-0.55153255687430625</c:v>
                </c:pt>
                <c:pt idx="178">
                  <c:v>-0.50924748722719193</c:v>
                </c:pt>
                <c:pt idx="179">
                  <c:v>-0.46601301901346054</c:v>
                </c:pt>
                <c:pt idx="180">
                  <c:v>-0.42201090084221893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</c:numCache>
            </c:numRef>
          </c:xVal>
          <c:yVal>
            <c:numRef>
              <c:f>'SEDOL3 fase'!$F$13:$F$300</c:f>
              <c:numCache>
                <c:formatCode>0.00</c:formatCode>
                <c:ptCount val="288"/>
                <c:pt idx="0">
                  <c:v>3</c:v>
                </c:pt>
                <c:pt idx="1">
                  <c:v>2.7259516545859168</c:v>
                </c:pt>
                <c:pt idx="2">
                  <c:v>2.47021472304312</c:v>
                </c:pt>
                <c:pt idx="3">
                  <c:v>2.2306586796563561</c:v>
                </c:pt>
                <c:pt idx="4">
                  <c:v>2.0054601955926579</c:v>
                </c:pt>
                <c:pt idx="5">
                  <c:v>1.7930647907974995</c:v>
                </c:pt>
                <c:pt idx="6">
                  <c:v>1.5921529224447755</c:v>
                </c:pt>
                <c:pt idx="7">
                  <c:v>1.4016099888458928</c:v>
                </c:pt>
                <c:pt idx="8">
                  <c:v>1.2204997903973562</c:v>
                </c:pt>
                <c:pt idx="9">
                  <c:v>1.0480410442750132</c:v>
                </c:pt>
                <c:pt idx="10">
                  <c:v>0.88358659806960105</c:v>
                </c:pt>
                <c:pt idx="11">
                  <c:v>0.72660503019749922</c:v>
                </c:pt>
                <c:pt idx="12">
                  <c:v>0.57666436241274921</c:v>
                </c:pt>
                <c:pt idx="13">
                  <c:v>0.43341764270793032</c:v>
                </c:pt>
                <c:pt idx="14">
                  <c:v>0.29659018586522956</c:v>
                </c:pt>
                <c:pt idx="15">
                  <c:v>0.16596828438304539</c:v>
                </c:pt>
                <c:pt idx="16">
                  <c:v>4.1389224878674205E-2</c:v>
                </c:pt>
                <c:pt idx="17">
                  <c:v>-7.7267535275233834E-2</c:v>
                </c:pt>
                <c:pt idx="18">
                  <c:v>-0.1900881590572257</c:v>
                </c:pt>
                <c:pt idx="19">
                  <c:v>-0.29713130146192079</c:v>
                </c:pt>
                <c:pt idx="20">
                  <c:v>-0.39843416122792308</c:v>
                </c:pt>
                <c:pt idx="21">
                  <c:v>-0.49401780045070792</c:v>
                </c:pt>
                <c:pt idx="22">
                  <c:v>-0.58389180965105159</c:v>
                </c:pt>
                <c:pt idx="23">
                  <c:v>-0.66805838687659702</c:v>
                </c:pt>
                <c:pt idx="24">
                  <c:v>-0.74651589152718811</c:v>
                </c:pt>
                <c:pt idx="25">
                  <c:v>-0.81926192667944364</c:v>
                </c:pt>
                <c:pt idx="26">
                  <c:v>-0.88629599762446021</c:v>
                </c:pt>
                <c:pt idx="27">
                  <c:v>-0.94762178902041294</c:v>
                </c:pt>
                <c:pt idx="28">
                  <c:v>-1.0032490984074529</c:v>
                </c:pt>
                <c:pt idx="29">
                  <c:v>-1.0531954597549176</c:v>
                </c:pt>
                <c:pt idx="30">
                  <c:v>-1.0974874871393361</c:v>
                </c:pt>
                <c:pt idx="31">
                  <c:v>-1.1361619655233977</c:v>
                </c:pt>
                <c:pt idx="32">
                  <c:v>-1.1692667128657921</c:v>
                </c:pt>
                <c:pt idx="33">
                  <c:v>-1.1968612353910824</c:v>
                </c:pt>
                <c:pt idx="34">
                  <c:v>-1.219017195744778</c:v>
                </c:pt>
                <c:pt idx="35">
                  <c:v>-1.2358187119139359</c:v>
                </c:pt>
                <c:pt idx="36">
                  <c:v>-1.247362503174827</c:v>
                </c:pt>
                <c:pt idx="37">
                  <c:v>-1.2537578979073687</c:v>
                </c:pt>
                <c:pt idx="38">
                  <c:v>-1.2551267168655387</c:v>
                </c:pt>
                <c:pt idx="39">
                  <c:v>-1.2516030443913806</c:v>
                </c:pt>
                <c:pt idx="40">
                  <c:v>-1.2433328990877246</c:v>
                </c:pt>
                <c:pt idx="41">
                  <c:v>-1.2304738146040544</c:v>
                </c:pt>
                <c:pt idx="42">
                  <c:v>-1.2131943404258585</c:v>
                </c:pt>
                <c:pt idx="43">
                  <c:v>-1.1916734718769808</c:v>
                </c:pt>
                <c:pt idx="44">
                  <c:v>-1.1661000179352965</c:v>
                </c:pt>
                <c:pt idx="45">
                  <c:v>-1.1366719149142901</c:v>
                </c:pt>
                <c:pt idx="46">
                  <c:v>-1.103595493567922</c:v>
                </c:pt>
                <c:pt idx="47">
                  <c:v>-1.0670847067257898</c:v>
                </c:pt>
                <c:pt idx="48">
                  <c:v>-1.0273603241533096</c:v>
                </c:pt>
                <c:pt idx="49">
                  <c:v>-0.98464910095160152</c:v>
                </c:pt>
                <c:pt idx="50">
                  <c:v>-0.93918292545894744</c:v>
                </c:pt>
                <c:pt idx="51">
                  <c:v>-0.89119795228572463</c:v>
                </c:pt>
                <c:pt idx="52">
                  <c:v>-0.84093372580389847</c:v>
                </c:pt>
                <c:pt idx="53">
                  <c:v>-0.78863229911728272</c:v>
                </c:pt>
                <c:pt idx="54">
                  <c:v>-0.73453735325714442</c:v>
                </c:pt>
                <c:pt idx="55">
                  <c:v>-0.67889332107706291</c:v>
                </c:pt>
                <c:pt idx="56">
                  <c:v>-0.62194452005933809</c:v>
                </c:pt>
                <c:pt idx="57">
                  <c:v>-0.56393429799109818</c:v>
                </c:pt>
                <c:pt idx="58">
                  <c:v>-0.50510419522029881</c:v>
                </c:pt>
                <c:pt idx="59">
                  <c:v>-0.44569312695898378</c:v>
                </c:pt>
                <c:pt idx="60">
                  <c:v>-0.38593658886268695</c:v>
                </c:pt>
                <c:pt idx="61">
                  <c:v>-0.32606588888006749</c:v>
                </c:pt>
                <c:pt idx="62">
                  <c:v>-0.26630740813533188</c:v>
                </c:pt>
                <c:pt idx="63">
                  <c:v>-0.20688189337740706</c:v>
                </c:pt>
                <c:pt idx="64">
                  <c:v>-0.1480037833040003</c:v>
                </c:pt>
                <c:pt idx="65">
                  <c:v>-8.988057084555115E-2</c:v>
                </c:pt>
                <c:pt idx="66">
                  <c:v>-3.2712203273665141E-2</c:v>
                </c:pt>
                <c:pt idx="67">
                  <c:v>2.3309478218976942E-2</c:v>
                </c:pt>
                <c:pt idx="68">
                  <c:v>7.8001258034851723E-2</c:v>
                </c:pt>
                <c:pt idx="69">
                  <c:v>0.13118902356298959</c:v>
                </c:pt>
                <c:pt idx="70">
                  <c:v>0.18270819943248853</c:v>
                </c:pt>
                <c:pt idx="71">
                  <c:v>0.23240413781925778</c:v>
                </c:pt>
                <c:pt idx="72">
                  <c:v>0.28013246419716381</c:v>
                </c:pt>
                <c:pt idx="73">
                  <c:v>0.32575937812036437</c:v>
                </c:pt>
                <c:pt idx="74">
                  <c:v>0.36916190881442634</c:v>
                </c:pt>
                <c:pt idx="75">
                  <c:v>0.41022812553946386</c:v>
                </c:pt>
                <c:pt idx="76">
                  <c:v>0.44885730286864006</c:v>
                </c:pt>
                <c:pt idx="77">
                  <c:v>0.48496004119958552</c:v>
                </c:pt>
                <c:pt idx="78">
                  <c:v>0.51845834298424565</c:v>
                </c:pt>
                <c:pt idx="79">
                  <c:v>0.54928564532403656</c:v>
                </c:pt>
                <c:pt idx="80">
                  <c:v>0.57738680973163459</c:v>
                </c:pt>
                <c:pt idx="81">
                  <c:v>0.60271807000794186</c:v>
                </c:pt>
                <c:pt idx="82">
                  <c:v>0.62524693932247122</c:v>
                </c:pt>
                <c:pt idx="83">
                  <c:v>0.64495207771730667</c:v>
                </c:pt>
                <c:pt idx="84">
                  <c:v>0.66182312137868804</c:v>
                </c:pt>
                <c:pt idx="85">
                  <c:v>0.67586047513591774</c:v>
                </c:pt>
                <c:pt idx="86">
                  <c:v>0.68707506975451049</c:v>
                </c:pt>
                <c:pt idx="87">
                  <c:v>0.69548808568914</c:v>
                </c:pt>
                <c:pt idx="88">
                  <c:v>0.7011306450518574</c:v>
                </c:pt>
                <c:pt idx="89">
                  <c:v>0.70404347363215602</c:v>
                </c:pt>
                <c:pt idx="90">
                  <c:v>0.70427653487767161</c:v>
                </c:pt>
                <c:pt idx="91">
                  <c:v>0.70188863780759658</c:v>
                </c:pt>
                <c:pt idx="92">
                  <c:v>0.69694702088523919</c:v>
                </c:pt>
                <c:pt idx="93">
                  <c:v>0.68952691392159926</c:v>
                </c:pt>
                <c:pt idx="94">
                  <c:v>0.67971108011840731</c:v>
                </c:pt>
                <c:pt idx="95">
                  <c:v>0.66758934038686712</c:v>
                </c:pt>
                <c:pt idx="96">
                  <c:v>0.65325808209746217</c:v>
                </c:pt>
                <c:pt idx="97">
                  <c:v>0.63681975442676553</c:v>
                </c:pt>
                <c:pt idx="98">
                  <c:v>0.61838235246940243</c:v>
                </c:pt>
                <c:pt idx="99">
                  <c:v>0.59805889227733566</c:v>
                </c:pt>
                <c:pt idx="100">
                  <c:v>0.57596687897469789</c:v>
                </c:pt>
                <c:pt idx="101">
                  <c:v>0.55222777007471358</c:v>
                </c:pt>
                <c:pt idx="102">
                  <c:v>0.52696643609610427</c:v>
                </c:pt>
                <c:pt idx="103">
                  <c:v>0.50031062054002728</c:v>
                </c:pt>
                <c:pt idx="104">
                  <c:v>0.47239040124536702</c:v>
                </c:pt>
                <c:pt idx="105">
                  <c:v>0.4433376550903988</c:v>
                </c:pt>
                <c:pt idx="106">
                  <c:v>0.41328552795280826</c:v>
                </c:pt>
                <c:pt idx="107">
                  <c:v>0.3823679117781324</c:v>
                </c:pt>
                <c:pt idx="108">
                  <c:v>0.35071893053925191</c:v>
                </c:pt>
                <c:pt idx="109">
                  <c:v>0.31847243679698617</c:v>
                </c:pt>
                <c:pt idx="110">
                  <c:v>0.28576152049450909</c:v>
                </c:pt>
                <c:pt idx="111">
                  <c:v>0.25271803153661204</c:v>
                </c:pt>
                <c:pt idx="112">
                  <c:v>0.21947211761919075</c:v>
                </c:pt>
                <c:pt idx="113">
                  <c:v>0.18615177868513594</c:v>
                </c:pt>
                <c:pt idx="114">
                  <c:v>0.15288243929047343</c:v>
                </c:pt>
                <c:pt idx="115">
                  <c:v>0.11978654006954378</c:v>
                </c:pt>
                <c:pt idx="116">
                  <c:v>8.6983149390648523E-2</c:v>
                </c:pt>
                <c:pt idx="117">
                  <c:v>5.4587596194334051E-2</c:v>
                </c:pt>
                <c:pt idx="118">
                  <c:v>2.2711124905747448E-2</c:v>
                </c:pt>
                <c:pt idx="119">
                  <c:v>-8.539426789311369E-3</c:v>
                </c:pt>
                <c:pt idx="120">
                  <c:v>-3.9061926617497029E-2</c:v>
                </c:pt>
                <c:pt idx="121">
                  <c:v>-6.8759222255795144E-2</c:v>
                </c:pt>
                <c:pt idx="122">
                  <c:v>-9.7539391252416993E-2</c:v>
                </c:pt>
                <c:pt idx="123">
                  <c:v>-0.12531596595110731</c:v>
                </c:pt>
                <c:pt idx="124">
                  <c:v>-0.15200813314054307</c:v>
                </c:pt>
                <c:pt idx="125">
                  <c:v>-0.17754090825056446</c:v>
                </c:pt>
                <c:pt idx="126">
                  <c:v>-0.20184528401547749</c:v>
                </c:pt>
                <c:pt idx="127">
                  <c:v>-0.22485835362126966</c:v>
                </c:pt>
                <c:pt idx="128">
                  <c:v>-0.24652340844796936</c:v>
                </c:pt>
                <c:pt idx="129">
                  <c:v>-0.26679001061025431</c:v>
                </c:pt>
                <c:pt idx="130">
                  <c:v>-0.28561404058848872</c:v>
                </c:pt>
                <c:pt idx="131">
                  <c:v>-0.30295772032837459</c:v>
                </c:pt>
                <c:pt idx="132">
                  <c:v>-0.3187896122700889</c:v>
                </c:pt>
                <c:pt idx="133">
                  <c:v>-0.33308459484691078</c:v>
                </c:pt>
                <c:pt idx="134">
                  <c:v>-0.34582381506870735</c:v>
                </c:pt>
                <c:pt idx="135">
                  <c:v>-0.35699461887704759</c:v>
                </c:pt>
                <c:pt idx="136">
                  <c:v>-0.36659046002597206</c:v>
                </c:pt>
                <c:pt idx="137">
                  <c:v>-0.37461078830540706</c:v>
                </c:pt>
                <c:pt idx="138">
                  <c:v>-0.38106091798273517</c:v>
                </c:pt>
                <c:pt idx="139">
                  <c:v>-0.38595187739200132</c:v>
                </c:pt>
                <c:pt idx="140">
                  <c:v>-0.38930024064954649</c:v>
                </c:pt>
                <c:pt idx="141">
                  <c:v>-0.39112794251944111</c:v>
                </c:pt>
                <c:pt idx="142">
                  <c:v>-0.39146207749187334</c:v>
                </c:pt>
                <c:pt idx="143">
                  <c:v>-0.39033468417259787</c:v>
                </c:pt>
                <c:pt idx="144">
                  <c:v>-0.38778251611164283</c:v>
                </c:pt>
                <c:pt idx="145">
                  <c:v>-0.38384680022470236</c:v>
                </c:pt>
                <c:pt idx="146">
                  <c:v>-0.37857298398102884</c:v>
                </c:pt>
                <c:pt idx="147">
                  <c:v>-0.37201047254720737</c:v>
                </c:pt>
                <c:pt idx="148">
                  <c:v>-0.36421235708700228</c:v>
                </c:pt>
                <c:pt idx="149">
                  <c:v>-0.3552351354235716</c:v>
                </c:pt>
                <c:pt idx="150">
                  <c:v>-0.34513842627183644</c:v>
                </c:pt>
                <c:pt idx="151">
                  <c:v>-0.33398467824576189</c:v>
                </c:pt>
                <c:pt idx="152">
                  <c:v>-0.32183887483787127</c:v>
                </c:pt>
                <c:pt idx="153">
                  <c:v>-0.30876823655659563</c:v>
                </c:pt>
                <c:pt idx="154">
                  <c:v>-0.2948419213912003</c:v>
                </c:pt>
                <c:pt idx="155">
                  <c:v>-0.2801307247541775</c:v>
                </c:pt>
                <c:pt idx="156">
                  <c:v>-0.26470678002731302</c:v>
                </c:pt>
                <c:pt idx="157">
                  <c:v>-0.24864326081029786</c:v>
                </c:pt>
                <c:pt idx="158">
                  <c:v>-0.23201408593994566</c:v>
                </c:pt>
                <c:pt idx="159">
                  <c:v>-0.21489362831398767</c:v>
                </c:pt>
                <c:pt idx="160">
                  <c:v>-0.19735642851624496</c:v>
                </c:pt>
                <c:pt idx="161">
                  <c:v>-0.17947691419993181</c:v>
                </c:pt>
                <c:pt idx="162">
                  <c:v>-0.1613291261431376</c:v>
                </c:pt>
                <c:pt idx="163">
                  <c:v>-0.14298645184538344</c:v>
                </c:pt>
                <c:pt idx="164">
                  <c:v>-0.12452136748677758</c:v>
                </c:pt>
                <c:pt idx="165">
                  <c:v>-0.10600518902192568</c:v>
                </c:pt>
                <c:pt idx="166">
                  <c:v>-8.7507833129615492E-2</c:v>
                </c:pt>
                <c:pt idx="167">
                  <c:v>-6.9097588686620678E-2</c:v>
                </c:pt>
                <c:pt idx="168">
                  <c:v>-5.0840899379984303E-2</c:v>
                </c:pt>
                <c:pt idx="169">
                  <c:v>-3.2802158017079648E-2</c:v>
                </c:pt>
                <c:pt idx="170">
                  <c:v>-1.5043513036832327E-2</c:v>
                </c:pt>
                <c:pt idx="171">
                  <c:v>2.375312331050039E-3</c:v>
                </c:pt>
                <c:pt idx="172">
                  <c:v>1.9397187868931787E-2</c:v>
                </c:pt>
                <c:pt idx="173">
                  <c:v>3.5967730803395367E-2</c:v>
                </c:pt>
                <c:pt idx="174">
                  <c:v>5.2035446590968898E-2</c:v>
                </c:pt>
                <c:pt idx="175">
                  <c:v>6.7551855838557301E-2</c:v>
                </c:pt>
                <c:pt idx="176">
                  <c:v>8.2471607196078711E-2</c:v>
                </c:pt>
                <c:pt idx="177">
                  <c:v>9.6752576114534958E-2</c:v>
                </c:pt>
                <c:pt idx="178">
                  <c:v>0.11035594941762664</c:v>
                </c:pt>
                <c:pt idx="179">
                  <c:v>0.12324629568887502</c:v>
                </c:pt>
                <c:pt idx="180">
                  <c:v>0.13539162152885753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49-491B-9C7F-5A1DC22ED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68096"/>
        <c:axId val="1"/>
      </c:scatterChart>
      <c:valAx>
        <c:axId val="19266809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66809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4354509840572599"/>
          <c:y val="0.95450830172460566"/>
          <c:w val="0.2275958680239154"/>
          <c:h val="4.2977855113102925E-2"/>
        </c:manualLayout>
      </c:layout>
      <c:overlay val="0"/>
    </c:legend>
    <c:plotVisOnly val="1"/>
    <c:dispBlanksAs val="gap"/>
    <c:showDLblsOverMax val="0"/>
  </c:char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904009720534624E-2"/>
          <c:y val="3.2418952618453921E-2"/>
          <c:w val="0.89185905224787498"/>
          <c:h val="0.8653366583541154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'circ.elétr. - euler'!$B$10</c:f>
              <c:strCache>
                <c:ptCount val="1"/>
                <c:pt idx="0">
                  <c:v>q</c:v>
                </c:pt>
              </c:strCache>
            </c:strRef>
          </c:tx>
          <c:marker>
            <c:symbol val="none"/>
          </c:marker>
          <c:xVal>
            <c:numRef>
              <c:f>'circ.elétr. - euler'!$A$11:$A$296</c:f>
              <c:numCache>
                <c:formatCode>0.00</c:formatCode>
                <c:ptCount val="286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</c:numCache>
            </c:numRef>
          </c:xVal>
          <c:yVal>
            <c:numRef>
              <c:f>'circ.elétr. - euler'!$B$11:$B$296</c:f>
              <c:numCache>
                <c:formatCode>0.00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2.33512699365186E-4</c:v>
                </c:pt>
                <c:pt idx="4">
                  <c:v>9.3200905076649466E-4</c:v>
                </c:pt>
                <c:pt idx="5">
                  <c:v>2.3205592387533164E-3</c:v>
                </c:pt>
                <c:pt idx="6">
                  <c:v>4.6135296242209353E-3</c:v>
                </c:pt>
                <c:pt idx="7">
                  <c:v>8.0103966303321748E-3</c:v>
                </c:pt>
                <c:pt idx="8">
                  <c:v>1.2691737522960871E-2</c:v>
                </c:pt>
                <c:pt idx="9">
                  <c:v>1.881545625851333E-2</c:v>
                </c:pt>
                <c:pt idx="10">
                  <c:v>2.6513300049618348E-2</c:v>
                </c:pt>
                <c:pt idx="11">
                  <c:v>3.5887719059046259E-2</c:v>
                </c:pt>
                <c:pt idx="12">
                  <c:v>4.7009117707323897E-2</c:v>
                </c:pt>
                <c:pt idx="13">
                  <c:v>5.9913541511154668E-2</c:v>
                </c:pt>
                <c:pt idx="14">
                  <c:v>7.4600838207122697E-2</c:v>
                </c:pt>
                <c:pt idx="15">
                  <c:v>9.1033326214839241E-2</c:v>
                </c:pt>
                <c:pt idx="16">
                  <c:v>0.10913499731906523</c:v>
                </c:pt>
                <c:pt idx="17">
                  <c:v>0.12879127387093758</c:v>
                </c:pt>
                <c:pt idx="18">
                  <c:v>0.14984933389915367</c:v>
                </c:pt>
                <c:pt idx="19">
                  <c:v>0.17211901036232302</c:v>
                </c:pt>
                <c:pt idx="20">
                  <c:v>0.19537426344688846</c:v>
                </c:pt>
                <c:pt idx="21">
                  <c:v>0.21935521740705186</c:v>
                </c:pt>
                <c:pt idx="22">
                  <c:v>0.24377074604185442</c:v>
                </c:pt>
                <c:pt idx="23">
                  <c:v>0.26830158359864503</c:v>
                </c:pt>
                <c:pt idx="24">
                  <c:v>0.29260393077015456</c:v>
                </c:pt>
                <c:pt idx="25">
                  <c:v>0.31631351860164125</c:v>
                </c:pt>
                <c:pt idx="26">
                  <c:v>0.33905008663025926</c:v>
                </c:pt>
                <c:pt idx="27">
                  <c:v>0.36042222552293324</c:v>
                </c:pt>
                <c:pt idx="28">
                  <c:v>0.38003252893945105</c:v>
                </c:pt>
                <c:pt idx="29">
                  <c:v>0.39748299439699036</c:v>
                </c:pt>
                <c:pt idx="30">
                  <c:v>0.4123806086176835</c:v>
                </c:pt>
                <c:pt idx="31">
                  <c:v>0.42434304926211613</c:v>
                </c:pt>
                <c:pt idx="32">
                  <c:v>0.43300443214131473</c:v>
                </c:pt>
                <c:pt idx="33">
                  <c:v>0.43802103100203499</c:v>
                </c:pt>
                <c:pt idx="34">
                  <c:v>0.4390768958304116</c:v>
                </c:pt>
                <c:pt idx="35">
                  <c:v>0.4358892953433241</c:v>
                </c:pt>
                <c:pt idx="36">
                  <c:v>0.42821390995148029</c:v>
                </c:pt>
                <c:pt idx="37">
                  <c:v>0.41584970298947249</c:v>
                </c:pt>
                <c:pt idx="38">
                  <c:v>0.39864340041193769</c:v>
                </c:pt>
                <c:pt idx="39">
                  <c:v>0.37649351243713214</c:v>
                </c:pt>
                <c:pt idx="40">
                  <c:v>0.34935383475511533</c:v>
                </c:pt>
                <c:pt idx="41">
                  <c:v>0.31723637187256992</c:v>
                </c:pt>
                <c:pt idx="42">
                  <c:v>0.2802136308954376</c:v>
                </c:pt>
                <c:pt idx="43">
                  <c:v>0.23842024049988486</c:v>
                </c:pt>
                <c:pt idx="44">
                  <c:v>0.19205385694847438</c:v>
                </c:pt>
                <c:pt idx="45">
                  <c:v>0.14137532670022274</c:v>
                </c:pt>
                <c:pt idx="46">
                  <c:v>8.6708083361159621E-2</c:v>
                </c:pt>
                <c:pt idx="47">
                  <c:v>2.8436765339808448E-2</c:v>
                </c:pt>
                <c:pt idx="48">
                  <c:v>-3.2994950482647112E-2</c:v>
                </c:pt>
                <c:pt idx="49">
                  <c:v>-9.7087294582308012E-2</c:v>
                </c:pt>
                <c:pt idx="50">
                  <c:v>-0.16328811633342241</c:v>
                </c:pt>
                <c:pt idx="51">
                  <c:v>-0.23099733814298529</c:v>
                </c:pt>
                <c:pt idx="52">
                  <c:v>-0.29957211981635506</c:v>
                </c:pt>
                <c:pt idx="53">
                  <c:v>-0.3683326917352438</c:v>
                </c:pt>
                <c:pt idx="54">
                  <c:v>-0.43656880666983799</c:v>
                </c:pt>
                <c:pt idx="55">
                  <c:v>-0.5035467516885801</c:v>
                </c:pt>
                <c:pt idx="56">
                  <c:v>-0.56851685377448691</c:v>
                </c:pt>
                <c:pt idx="57">
                  <c:v>-0.63072140550396882</c:v>
                </c:pt>
                <c:pt idx="58">
                  <c:v>-0.68940293058593127</c:v>
                </c:pt>
                <c:pt idx="59">
                  <c:v>-0.74381270328219751</c:v>
                </c:pt>
                <c:pt idx="60">
                  <c:v>-0.79321943081434143</c:v>
                </c:pt>
                <c:pt idx="61">
                  <c:v>-0.83691800387790816</c:v>
                </c:pt>
                <c:pt idx="62">
                  <c:v>-0.87423821739451335</c:v>
                </c:pt>
                <c:pt idx="63">
                  <c:v>-0.90455336168719669</c:v>
                </c:pt>
                <c:pt idx="64">
                  <c:v>-0.92728858340561049</c:v>
                </c:pt>
                <c:pt idx="65">
                  <c:v>-0.9419289157847206</c:v>
                </c:pt>
                <c:pt idx="66">
                  <c:v>-0.94802687921134676</c:v>
                </c:pt>
                <c:pt idx="67">
                  <c:v>-0.94520955560247866</c:v>
                </c:pt>
                <c:pt idx="68">
                  <c:v>-0.93318504376076095</c:v>
                </c:pt>
                <c:pt idx="69">
                  <c:v>-0.91174820764610254</c:v>
                </c:pt>
                <c:pt idx="70">
                  <c:v>-0.88078563535568888</c:v>
                </c:pt>
                <c:pt idx="71">
                  <c:v>-0.8402797334929728</c:v>
                </c:pt>
                <c:pt idx="72">
                  <c:v>-0.79031188947255016</c:v>
                </c:pt>
                <c:pt idx="73">
                  <c:v>-0.73106464308353925</c:v>
                </c:pt>
                <c:pt idx="74">
                  <c:v>-0.66282281823938827</c:v>
                </c:pt>
                <c:pt idx="75">
                  <c:v>-0.58597357618667634</c:v>
                </c:pt>
                <c:pt idx="76">
                  <c:v>-0.50100536242958416</c:v>
                </c:pt>
                <c:pt idx="77">
                  <c:v>-0.40850573114171485</c:v>
                </c:pt>
                <c:pt idx="78">
                  <c:v>-0.30915804276662556</c:v>
                </c:pt>
                <c:pt idx="79">
                  <c:v>-0.20373704273005677</c:v>
                </c:pt>
                <c:pt idx="80">
                  <c:v>-9.3103341572406448E-2</c:v>
                </c:pt>
                <c:pt idx="81">
                  <c:v>2.1803170772490568E-2</c:v>
                </c:pt>
                <c:pt idx="82">
                  <c:v>0.13997093151135759</c:v>
                </c:pt>
                <c:pt idx="83">
                  <c:v>0.26032527522090726</c:v>
                </c:pt>
                <c:pt idx="84">
                  <c:v>0.38173789895294502</c:v>
                </c:pt>
                <c:pt idx="85">
                  <c:v>0.50303714220077611</c:v>
                </c:pt>
                <c:pt idx="86">
                  <c:v>0.62301899115640713</c:v>
                </c:pt>
                <c:pt idx="87">
                  <c:v>0.74045870689635673</c:v>
                </c:pt>
                <c:pt idx="88">
                  <c:v>0.85412296822660871</c:v>
                </c:pt>
                <c:pt idx="89">
                  <c:v>0.96278241200681913</c:v>
                </c:pt>
                <c:pt idx="90">
                  <c:v>1.0652244469640146</c:v>
                </c:pt>
                <c:pt idx="91">
                  <c:v>1.1602662113903417</c:v>
                </c:pt>
                <c:pt idx="92">
                  <c:v>1.2467675407803824</c:v>
                </c:pt>
                <c:pt idx="93">
                  <c:v>1.3236438084713411</c:v>
                </c:pt>
                <c:pt idx="94">
                  <c:v>1.3898785007609777</c:v>
                </c:pt>
                <c:pt idx="95">
                  <c:v>1.4445353878364879</c:v>
                </c:pt>
                <c:pt idx="96">
                  <c:v>1.4867701531807997</c:v>
                </c:pt>
                <c:pt idx="97">
                  <c:v>1.5158413469439855</c:v>
                </c:pt>
                <c:pt idx="98">
                  <c:v>1.5311205330739825</c:v>
                </c:pt>
                <c:pt idx="99">
                  <c:v>1.5321015057740757</c:v>
                </c:pt>
                <c:pt idx="100">
                  <c:v>1.5184084580601909</c:v>
                </c:pt>
                <c:pt idx="101">
                  <c:v>1.4898029937787183</c:v>
                </c:pt>
                <c:pt idx="102">
                  <c:v>1.4461898843495826</c:v>
                </c:pt>
                <c:pt idx="103">
                  <c:v>1.3876214826387379</c:v>
                </c:pt>
                <c:pt idx="104">
                  <c:v>1.3143007186438851</c:v>
                </c:pt>
                <c:pt idx="105">
                  <c:v>1.2265826149879702</c:v>
                </c:pt>
                <c:pt idx="106">
                  <c:v>1.1249742744351667</c:v>
                </c:pt>
                <c:pt idx="107">
                  <c:v>1.0101333066401348</c:v>
                </c:pt>
                <c:pt idx="108">
                  <c:v>0.8828646769694678</c:v>
                </c:pt>
                <c:pt idx="109">
                  <c:v>0.74411597634140225</c:v>
                </c:pt>
                <c:pt idx="110">
                  <c:v>0.59497112745540748</c:v>
                </c:pt>
                <c:pt idx="111">
                  <c:v>0.43664255936047947</c:v>
                </c:pt>
                <c:pt idx="112">
                  <c:v>0.27046189886869154</c:v>
                </c:pt>
                <c:pt idx="113">
                  <c:v>9.7869243684978374E-2</c:v>
                </c:pt>
                <c:pt idx="114">
                  <c:v>-7.9598901879497613E-2</c:v>
                </c:pt>
                <c:pt idx="115">
                  <c:v>-0.26032293228854664</c:v>
                </c:pt>
                <c:pt idx="116">
                  <c:v>-0.44261457619332867</c:v>
                </c:pt>
                <c:pt idx="117">
                  <c:v>-0.62473233695043473</c:v>
                </c:pt>
                <c:pt idx="118">
                  <c:v>-0.80489780049767989</c:v>
                </c:pt>
                <c:pt idx="119">
                  <c:v>-0.98131266120859184</c:v>
                </c:pt>
                <c:pt idx="120">
                  <c:v>-1.1521763060490833</c:v>
                </c:pt>
                <c:pt idx="121">
                  <c:v>-1.3157037885263483</c:v>
                </c:pt>
                <c:pt idx="122">
                  <c:v>-1.4701440166680468</c:v>
                </c:pt>
                <c:pt idx="123">
                  <c:v>-1.6137979737022716</c:v>
                </c:pt>
                <c:pt idx="124">
                  <c:v>-1.7450367863127398</c:v>
                </c:pt>
                <c:pt idx="125">
                  <c:v>-1.8623194533892822</c:v>
                </c:pt>
                <c:pt idx="126">
                  <c:v>-1.9642100481331872</c:v>
                </c:pt>
                <c:pt idx="127">
                  <c:v>-2.0493942082437155</c:v>
                </c:pt>
                <c:pt idx="128">
                  <c:v>-2.1166947327200858</c:v>
                </c:pt>
                <c:pt idx="129">
                  <c:v>-2.1650861095565377</c:v>
                </c:pt>
                <c:pt idx="130">
                  <c:v>-2.193707806260651</c:v>
                </c:pt>
                <c:pt idx="131">
                  <c:v>-2.201876164640705</c:v>
                </c:pt>
                <c:pt idx="132">
                  <c:v>-2.1890947526202686</c:v>
                </c:pt>
                <c:pt idx="133">
                  <c:v>-2.1550630388615</c:v>
                </c:pt>
                <c:pt idx="134">
                  <c:v>-2.0996832706078701</c:v>
                </c:pt>
                <c:pt idx="135">
                  <c:v>-2.0230654512689696</c:v>
                </c:pt>
                <c:pt idx="136">
                  <c:v>-1.9255303317241739</c:v>
                </c:pt>
                <c:pt idx="137">
                  <c:v>-1.8076103479616197</c:v>
                </c:pt>
                <c:pt idx="138">
                  <c:v>-1.6700484573228191</c:v>
                </c:pt>
                <c:pt idx="139">
                  <c:v>-1.5137948461067112</c:v>
                </c:pt>
                <c:pt idx="140">
                  <c:v>-1.3400015024039824</c:v>
                </c:pt>
                <c:pt idx="141">
                  <c:v>-1.150014669577319</c:v>
                </c:pt>
                <c:pt idx="142">
                  <c:v>-0.94536521756246872</c:v>
                </c:pt>
                <c:pt idx="143">
                  <c:v>-0.72775699091952628</c:v>
                </c:pt>
                <c:pt idx="144">
                  <c:v>-0.49905321409123993</c:v>
                </c:pt>
                <c:pt idx="145">
                  <c:v>-0.26126105540162736</c:v>
                </c:pt>
                <c:pt idx="146">
                  <c:v>-1.6514471731152641E-2</c:v>
                </c:pt>
                <c:pt idx="147">
                  <c:v>0.23294452468514878</c:v>
                </c:pt>
                <c:pt idx="148">
                  <c:v>0.48478601748652306</c:v>
                </c:pt>
                <c:pt idx="149">
                  <c:v>0.7366135785007053</c:v>
                </c:pt>
                <c:pt idx="150">
                  <c:v>0.98598670861795756</c:v>
                </c:pt>
                <c:pt idx="151">
                  <c:v>1.2304441208063563</c:v>
                </c:pt>
                <c:pt idx="152">
                  <c:v>1.4675276468163232</c:v>
                </c:pt>
                <c:pt idx="153">
                  <c:v>1.694806539101076</c:v>
                </c:pt>
                <c:pt idx="154">
                  <c:v>1.9099019316047836</c:v>
                </c:pt>
                <c:pt idx="155">
                  <c:v>2.1105112174562728</c:v>
                </c:pt>
                <c:pt idx="156">
                  <c:v>2.2944320983464452</c:v>
                </c:pt>
                <c:pt idx="157">
                  <c:v>2.4595860595328576</c:v>
                </c:pt>
                <c:pt idx="158">
                  <c:v>2.6040410260523648</c:v>
                </c:pt>
                <c:pt idx="159">
                  <c:v>2.7260329598550612</c:v>
                </c:pt>
                <c:pt idx="160">
                  <c:v>2.8239861641976916</c:v>
                </c:pt>
                <c:pt idx="161">
                  <c:v>2.8965320707245805</c:v>
                </c:pt>
                <c:pt idx="162">
                  <c:v>2.9425262961658349</c:v>
                </c:pt>
                <c:pt idx="163">
                  <c:v>2.9610637694176538</c:v>
                </c:pt>
                <c:pt idx="164">
                  <c:v>2.9514917458347365</c:v>
                </c:pt>
                <c:pt idx="165">
                  <c:v>2.9134205437324794</c:v>
                </c:pt>
                <c:pt idx="166">
                  <c:v>2.8467318582161201</c:v>
                </c:pt>
                <c:pt idx="167">
                  <c:v>2.7515845293523484</c:v>
                </c:pt>
                <c:pt idx="168">
                  <c:v>2.6284176651826785</c:v>
                </c:pt>
                <c:pt idx="169">
                  <c:v>2.477951044934549</c:v>
                </c:pt>
                <c:pt idx="170">
                  <c:v>2.3011827537861178</c:v>
                </c:pt>
                <c:pt idx="171">
                  <c:v>2.0993840274394171</c:v>
                </c:pt>
                <c:pt idx="172">
                  <c:v>1.8740913122965499</c:v>
                </c:pt>
                <c:pt idx="173">
                  <c:v>1.6270955749472198</c:v>
                </c:pt>
                <c:pt idx="174">
                  <c:v>1.3604289226875887</c:v>
                </c:pt>
                <c:pt idx="175">
                  <c:v>1.0763486246196476</c:v>
                </c:pt>
                <c:pt idx="176">
                  <c:v>0.77731865024403102</c:v>
                </c:pt>
                <c:pt idx="177">
                  <c:v>0.46598886907506654</c:v>
                </c:pt>
                <c:pt idx="178">
                  <c:v>0.14517208039575957</c:v>
                </c:pt>
                <c:pt idx="179">
                  <c:v>-0.18218093344047814</c:v>
                </c:pt>
                <c:pt idx="180">
                  <c:v>-0.51300811402897883</c:v>
                </c:pt>
                <c:pt idx="181">
                  <c:v>-0.84416435721132121</c:v>
                </c:pt>
                <c:pt idx="182">
                  <c:v>-1.1724510107511983</c:v>
                </c:pt>
                <c:pt idx="183">
                  <c:v>-1.4946463669039598</c:v>
                </c:pt>
                <c:pt idx="184">
                  <c:v>-1.8075368632835862</c:v>
                </c:pt>
                <c:pt idx="185">
                  <c:v>-2.1079486939708749</c:v>
                </c:pt>
                <c:pt idx="186">
                  <c:v>-2.392779524152532</c:v>
                </c:pt>
                <c:pt idx="187">
                  <c:v>-2.6590299958610211</c:v>
                </c:pt>
                <c:pt idx="188">
                  <c:v>-2.9038347097000901</c:v>
                </c:pt>
                <c:pt idx="189">
                  <c:v>-3.1244923678625107</c:v>
                </c:pt>
                <c:pt idx="190">
                  <c:v>-3.3184947673161429</c:v>
                </c:pt>
                <c:pt idx="191">
                  <c:v>-3.4835543387623829</c:v>
                </c:pt>
                <c:pt idx="192">
                  <c:v>-3.617629936836158</c:v>
                </c:pt>
                <c:pt idx="193">
                  <c:v>-3.7189505999659174</c:v>
                </c:pt>
                <c:pt idx="194">
                  <c:v>-3.7860370142607982</c:v>
                </c:pt>
                <c:pt idx="195">
                  <c:v>-3.8177204346242832</c:v>
                </c:pt>
                <c:pt idx="196">
                  <c:v>-3.8131588378626016</c:v>
                </c:pt>
                <c:pt idx="197">
                  <c:v>-3.7718501066856773</c:v>
                </c:pt>
                <c:pt idx="198">
                  <c:v>-3.6936420699842727</c:v>
                </c:pt>
                <c:pt idx="199">
                  <c:v>-3.5787392533782576</c:v>
                </c:pt>
                <c:pt idx="200">
                  <c:v>-3.4277062245122267</c:v>
                </c:pt>
                <c:pt idx="201">
                  <c:v>-3.2414674496482498</c:v>
                </c:pt>
                <c:pt idx="202">
                  <c:v>-3.0213036114737526</c:v>
                </c:pt>
                <c:pt idx="203">
                  <c:v>-2.7688443723906335</c:v>
                </c:pt>
                <c:pt idx="204">
                  <c:v>-2.4860576025507708</c:v>
                </c:pt>
                <c:pt idx="205">
                  <c:v>-2.17523512721296</c:v>
                </c:pt>
                <c:pt idx="206">
                  <c:v>-1.8389750832691312</c:v>
                </c:pt>
                <c:pt idx="207">
                  <c:v>-1.4801610096710132</c:v>
                </c:pt>
                <c:pt idx="208">
                  <c:v>-1.1019378306288559</c:v>
                </c:pt>
                <c:pt idx="209">
                  <c:v>-0.70768492350050316</c:v>
                </c:pt>
                <c:pt idx="210">
                  <c:v>-0.30098649489728357</c:v>
                </c:pt>
                <c:pt idx="211">
                  <c:v>0.11440048163232436</c:v>
                </c:pt>
                <c:pt idx="212">
                  <c:v>0.53458048524151836</c:v>
                </c:pt>
                <c:pt idx="213">
                  <c:v>0.9555555183092177</c:v>
                </c:pt>
                <c:pt idx="214">
                  <c:v>1.373262698761476</c:v>
                </c:pt>
                <c:pt idx="215">
                  <c:v>1.7836130254015901</c:v>
                </c:pt>
                <c:pt idx="216">
                  <c:v>2.1825309509460968</c:v>
                </c:pt>
                <c:pt idx="217">
                  <c:v>2.5659943843447413</c:v>
                </c:pt>
                <c:pt idx="218">
                  <c:v>2.930074734415693</c:v>
                </c:pt>
                <c:pt idx="219">
                  <c:v>3.2709766009968582</c:v>
                </c:pt>
                <c:pt idx="220">
                  <c:v>3.585076717808942</c:v>
                </c:pt>
                <c:pt idx="221">
                  <c:v>3.8689617531182416</c:v>
                </c:pt>
                <c:pt idx="222">
                  <c:v>4.1194645801112726</c:v>
                </c:pt>
                <c:pt idx="223">
                  <c:v>4.3336986386448633</c:v>
                </c:pt>
                <c:pt idx="224">
                  <c:v>4.5090900236706446</c:v>
                </c:pt>
                <c:pt idx="225">
                  <c:v>4.6434069530689728</c:v>
                </c:pt>
                <c:pt idx="226">
                  <c:v>4.734786288742348</c:v>
                </c:pt>
                <c:pt idx="227">
                  <c:v>4.7817568094521068</c:v>
                </c:pt>
                <c:pt idx="228">
                  <c:v>4.7832589618371495</c:v>
                </c:pt>
                <c:pt idx="229">
                  <c:v>4.7386608470966589</c:v>
                </c:pt>
                <c:pt idx="230">
                  <c:v>4.6477702346831302</c:v>
                </c:pt>
                <c:pt idx="231">
                  <c:v>4.5108424307390322</c:v>
                </c:pt>
                <c:pt idx="232">
                  <c:v>4.3285838675923882</c:v>
                </c:pt>
                <c:pt idx="233">
                  <c:v>4.1021513210496163</c:v>
                </c:pt>
                <c:pt idx="234">
                  <c:v>3.8331467041113751</c:v>
                </c:pt>
                <c:pt idx="235">
                  <c:v>3.5236074286924928</c:v>
                </c:pt>
                <c:pt idx="236">
                  <c:v>3.1759923705381952</c:v>
                </c:pt>
                <c:pt idx="237">
                  <c:v>2.7931635163716826</c:v>
                </c:pt>
                <c:pt idx="238">
                  <c:v>2.3783634159507048</c:v>
                </c:pt>
                <c:pt idx="239">
                  <c:v>1.9351886047175493</c:v>
                </c:pt>
                <c:pt idx="240">
                  <c:v>1.4675592046628818</c:v>
                </c:pt>
                <c:pt idx="241">
                  <c:v>0.97968495145920009</c:v>
                </c:pt>
                <c:pt idx="242">
                  <c:v>0.47602793443370361</c:v>
                </c:pt>
                <c:pt idx="243">
                  <c:v>-3.8737627863811963E-2</c:v>
                </c:pt>
                <c:pt idx="244">
                  <c:v>-0.55976822027390671</c:v>
                </c:pt>
                <c:pt idx="245">
                  <c:v>-1.0820960852130224</c:v>
                </c:pt>
                <c:pt idx="246">
                  <c:v>-1.6006760848646833</c:v>
                </c:pt>
                <c:pt idx="247">
                  <c:v>-2.1104339345878911</c:v>
                </c:pt>
                <c:pt idx="248">
                  <c:v>-2.6063153515480502</c:v>
                </c:pt>
                <c:pt idx="249">
                  <c:v>-3.0833356476270741</c:v>
                </c:pt>
                <c:pt idx="250">
                  <c:v>-3.5366292851809682</c:v>
                </c:pt>
                <c:pt idx="251">
                  <c:v>-3.9614989083463605</c:v>
                </c:pt>
                <c:pt idx="252">
                  <c:v>-4.3534633614694842</c:v>
                </c:pt>
                <c:pt idx="253">
                  <c:v>-4.7083042099137709</c:v>
                </c:pt>
                <c:pt idx="254">
                  <c:v>-5.0221102870204506</c:v>
                </c:pt>
                <c:pt idx="255">
                  <c:v>-5.2913198043276086</c:v>
                </c:pt>
                <c:pt idx="256">
                  <c:v>-5.5127595802262324</c:v>
                </c:pt>
                <c:pt idx="257">
                  <c:v>-5.6836809649281523</c:v>
                </c:pt>
                <c:pt idx="258">
                  <c:v>-5.8017920667742855</c:v>
                </c:pt>
                <c:pt idx="259">
                  <c:v>-5.8652859163098636</c:v>
                </c:pt>
                <c:pt idx="260">
                  <c:v>-5.8728642399390703</c:v>
                </c:pt>
                <c:pt idx="261">
                  <c:v>-5.8237565540448371</c:v>
                </c:pt>
                <c:pt idx="262">
                  <c:v>-5.7177343328800641</c:v>
                </c:pt>
                <c:pt idx="263">
                  <c:v>-5.555120048926514</c:v>
                </c:pt>
                <c:pt idx="264">
                  <c:v>-5.336790932365167</c:v>
                </c:pt>
                <c:pt idx="265">
                  <c:v>-5.0641773463644837</c:v>
                </c:pt>
                <c:pt idx="266">
                  <c:v>-4.739255726601967</c:v>
                </c:pt>
                <c:pt idx="267">
                  <c:v>-4.3645360862986022</c:v>
                </c:pt>
                <c:pt idx="268">
                  <c:v>-3.9430441415566677</c:v>
                </c:pt>
                <c:pt idx="269">
                  <c:v>-3.4782981654277991</c:v>
                </c:pt>
                <c:pt idx="270">
                  <c:v>-2.9742807323711369</c:v>
                </c:pt>
                <c:pt idx="271">
                  <c:v>-2.4354055670594819</c:v>
                </c:pt>
                <c:pt idx="272">
                  <c:v>-1.8664797623258838</c:v>
                </c:pt>
                <c:pt idx="273">
                  <c:v>-1.272661679893341</c:v>
                </c:pt>
                <c:pt idx="274">
                  <c:v>-0.65941489388885255</c:v>
                </c:pt>
                <c:pt idx="275">
                  <c:v>-3.2458580521000147E-2</c:v>
                </c:pt>
                <c:pt idx="276">
                  <c:v>0.60228520276782171</c:v>
                </c:pt>
                <c:pt idx="277">
                  <c:v>1.2387468693144079</c:v>
                </c:pt>
                <c:pt idx="278">
                  <c:v>1.8707667752905692</c:v>
                </c:pt>
                <c:pt idx="279">
                  <c:v>2.4921542735700393</c:v>
                </c:pt>
                <c:pt idx="280">
                  <c:v>3.0967477890429258</c:v>
                </c:pt>
                <c:pt idx="281">
                  <c:v>3.6784753381391715</c:v>
                </c:pt>
                <c:pt idx="282">
                  <c:v>4.2314149039348239</c:v>
                </c:pt>
                <c:pt idx="283">
                  <c:v>4.7498540724936102</c:v>
                </c:pt>
                <c:pt idx="284">
                  <c:v>5.2283483361664169</c:v>
                </c:pt>
                <c:pt idx="285">
                  <c:v>5.6617774755020207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FF-4D54-BE2F-0B90DF8F80E3}"/>
            </c:ext>
          </c:extLst>
        </c:ser>
        <c:ser>
          <c:idx val="0"/>
          <c:order val="1"/>
          <c:tx>
            <c:strRef>
              <c:f>'circ.elétr. - exata'!$B$7</c:f>
              <c:strCache>
                <c:ptCount val="1"/>
                <c:pt idx="0">
                  <c:v>q(exata)</c:v>
                </c:pt>
              </c:strCache>
            </c:strRef>
          </c:tx>
          <c:marker>
            <c:symbol val="none"/>
          </c:marker>
          <c:xVal>
            <c:numRef>
              <c:f>'circ.elétr. - exata'!$A$8:$A$2008</c:f>
              <c:numCache>
                <c:formatCode>0.00</c:formatCode>
                <c:ptCount val="20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  <c:pt idx="1201">
                  <c:v>60.049999999998725</c:v>
                </c:pt>
                <c:pt idx="1202">
                  <c:v>60.099999999998722</c:v>
                </c:pt>
                <c:pt idx="1203">
                  <c:v>60.14999999999872</c:v>
                </c:pt>
                <c:pt idx="1204">
                  <c:v>60.199999999998717</c:v>
                </c:pt>
                <c:pt idx="1205">
                  <c:v>60.249999999998714</c:v>
                </c:pt>
                <c:pt idx="1206">
                  <c:v>60.299999999998711</c:v>
                </c:pt>
                <c:pt idx="1207">
                  <c:v>60.349999999998708</c:v>
                </c:pt>
                <c:pt idx="1208">
                  <c:v>60.399999999998705</c:v>
                </c:pt>
                <c:pt idx="1209">
                  <c:v>60.449999999998703</c:v>
                </c:pt>
                <c:pt idx="1210">
                  <c:v>60.4999999999987</c:v>
                </c:pt>
                <c:pt idx="1211">
                  <c:v>60.549999999998697</c:v>
                </c:pt>
                <c:pt idx="1212">
                  <c:v>60.599999999998694</c:v>
                </c:pt>
                <c:pt idx="1213">
                  <c:v>60.649999999998691</c:v>
                </c:pt>
                <c:pt idx="1214">
                  <c:v>60.699999999998688</c:v>
                </c:pt>
                <c:pt idx="1215">
                  <c:v>60.749999999998685</c:v>
                </c:pt>
                <c:pt idx="1216">
                  <c:v>60.799999999998683</c:v>
                </c:pt>
                <c:pt idx="1217">
                  <c:v>60.84999999999868</c:v>
                </c:pt>
                <c:pt idx="1218">
                  <c:v>60.899999999998677</c:v>
                </c:pt>
                <c:pt idx="1219">
                  <c:v>60.949999999998674</c:v>
                </c:pt>
                <c:pt idx="1220">
                  <c:v>60.999999999998671</c:v>
                </c:pt>
                <c:pt idx="1221">
                  <c:v>61.049999999998668</c:v>
                </c:pt>
                <c:pt idx="1222">
                  <c:v>61.099999999998666</c:v>
                </c:pt>
                <c:pt idx="1223">
                  <c:v>61.149999999998663</c:v>
                </c:pt>
                <c:pt idx="1224">
                  <c:v>61.19999999999866</c:v>
                </c:pt>
                <c:pt idx="1225">
                  <c:v>61.249999999998657</c:v>
                </c:pt>
                <c:pt idx="1226">
                  <c:v>61.299999999998654</c:v>
                </c:pt>
                <c:pt idx="1227">
                  <c:v>61.349999999998651</c:v>
                </c:pt>
                <c:pt idx="1228">
                  <c:v>61.399999999998649</c:v>
                </c:pt>
                <c:pt idx="1229">
                  <c:v>61.449999999998646</c:v>
                </c:pt>
                <c:pt idx="1230">
                  <c:v>61.499999999998643</c:v>
                </c:pt>
                <c:pt idx="1231">
                  <c:v>61.54999999999864</c:v>
                </c:pt>
                <c:pt idx="1232">
                  <c:v>61.599999999998637</c:v>
                </c:pt>
                <c:pt idx="1233">
                  <c:v>61.649999999998634</c:v>
                </c:pt>
                <c:pt idx="1234">
                  <c:v>61.699999999998631</c:v>
                </c:pt>
                <c:pt idx="1235">
                  <c:v>61.749999999998629</c:v>
                </c:pt>
                <c:pt idx="1236">
                  <c:v>61.799999999998626</c:v>
                </c:pt>
                <c:pt idx="1237">
                  <c:v>61.849999999998623</c:v>
                </c:pt>
                <c:pt idx="1238">
                  <c:v>61.89999999999862</c:v>
                </c:pt>
                <c:pt idx="1239">
                  <c:v>61.949999999998617</c:v>
                </c:pt>
                <c:pt idx="1240">
                  <c:v>61.999999999998614</c:v>
                </c:pt>
                <c:pt idx="1241">
                  <c:v>62.049999999998612</c:v>
                </c:pt>
                <c:pt idx="1242">
                  <c:v>62.099999999998609</c:v>
                </c:pt>
                <c:pt idx="1243">
                  <c:v>62.149999999998606</c:v>
                </c:pt>
                <c:pt idx="1244">
                  <c:v>62.199999999998603</c:v>
                </c:pt>
                <c:pt idx="1245">
                  <c:v>62.2499999999986</c:v>
                </c:pt>
                <c:pt idx="1246">
                  <c:v>62.299999999998597</c:v>
                </c:pt>
                <c:pt idx="1247">
                  <c:v>62.349999999998595</c:v>
                </c:pt>
                <c:pt idx="1248">
                  <c:v>62.399999999998592</c:v>
                </c:pt>
                <c:pt idx="1249">
                  <c:v>62.449999999998589</c:v>
                </c:pt>
                <c:pt idx="1250">
                  <c:v>62.499999999998586</c:v>
                </c:pt>
                <c:pt idx="1251">
                  <c:v>62.549999999998583</c:v>
                </c:pt>
                <c:pt idx="1252">
                  <c:v>62.59999999999858</c:v>
                </c:pt>
                <c:pt idx="1253">
                  <c:v>62.649999999998577</c:v>
                </c:pt>
                <c:pt idx="1254">
                  <c:v>62.699999999998575</c:v>
                </c:pt>
                <c:pt idx="1255">
                  <c:v>62.749999999998572</c:v>
                </c:pt>
                <c:pt idx="1256">
                  <c:v>62.799999999998569</c:v>
                </c:pt>
                <c:pt idx="1257">
                  <c:v>62.849999999998566</c:v>
                </c:pt>
                <c:pt idx="1258">
                  <c:v>62.899999999998563</c:v>
                </c:pt>
                <c:pt idx="1259">
                  <c:v>62.94999999999856</c:v>
                </c:pt>
                <c:pt idx="1260">
                  <c:v>62.999999999998558</c:v>
                </c:pt>
                <c:pt idx="1261">
                  <c:v>63.049999999998555</c:v>
                </c:pt>
                <c:pt idx="1262">
                  <c:v>63.099999999998552</c:v>
                </c:pt>
                <c:pt idx="1263">
                  <c:v>63.149999999998549</c:v>
                </c:pt>
                <c:pt idx="1264">
                  <c:v>63.199999999998546</c:v>
                </c:pt>
                <c:pt idx="1265">
                  <c:v>63.249999999998543</c:v>
                </c:pt>
                <c:pt idx="1266">
                  <c:v>63.299999999998541</c:v>
                </c:pt>
                <c:pt idx="1267">
                  <c:v>63.349999999998538</c:v>
                </c:pt>
                <c:pt idx="1268">
                  <c:v>63.399999999998535</c:v>
                </c:pt>
                <c:pt idx="1269">
                  <c:v>63.449999999998532</c:v>
                </c:pt>
                <c:pt idx="1270">
                  <c:v>63.499999999998529</c:v>
                </c:pt>
                <c:pt idx="1271">
                  <c:v>63.549999999998526</c:v>
                </c:pt>
                <c:pt idx="1272">
                  <c:v>63.599999999998523</c:v>
                </c:pt>
                <c:pt idx="1273">
                  <c:v>63.649999999998521</c:v>
                </c:pt>
                <c:pt idx="1274">
                  <c:v>63.699999999998518</c:v>
                </c:pt>
                <c:pt idx="1275">
                  <c:v>63.749999999998515</c:v>
                </c:pt>
                <c:pt idx="1276">
                  <c:v>63.799999999998512</c:v>
                </c:pt>
                <c:pt idx="1277">
                  <c:v>63.849999999998509</c:v>
                </c:pt>
                <c:pt idx="1278">
                  <c:v>63.899999999998506</c:v>
                </c:pt>
                <c:pt idx="1279">
                  <c:v>63.949999999998504</c:v>
                </c:pt>
                <c:pt idx="1280">
                  <c:v>63.999999999998501</c:v>
                </c:pt>
                <c:pt idx="1281">
                  <c:v>64.049999999998505</c:v>
                </c:pt>
                <c:pt idx="1282">
                  <c:v>64.099999999998502</c:v>
                </c:pt>
                <c:pt idx="1283">
                  <c:v>64.149999999998499</c:v>
                </c:pt>
                <c:pt idx="1284">
                  <c:v>64.199999999998496</c:v>
                </c:pt>
                <c:pt idx="1285">
                  <c:v>64.249999999998494</c:v>
                </c:pt>
                <c:pt idx="1286">
                  <c:v>64.299999999998491</c:v>
                </c:pt>
                <c:pt idx="1287">
                  <c:v>64.349999999998488</c:v>
                </c:pt>
                <c:pt idx="1288">
                  <c:v>64.399999999998485</c:v>
                </c:pt>
                <c:pt idx="1289">
                  <c:v>64.449999999998482</c:v>
                </c:pt>
                <c:pt idx="1290">
                  <c:v>64.499999999998479</c:v>
                </c:pt>
                <c:pt idx="1291">
                  <c:v>64.549999999998477</c:v>
                </c:pt>
                <c:pt idx="1292">
                  <c:v>64.599999999998474</c:v>
                </c:pt>
                <c:pt idx="1293">
                  <c:v>64.649999999998471</c:v>
                </c:pt>
                <c:pt idx="1294">
                  <c:v>64.699999999998468</c:v>
                </c:pt>
                <c:pt idx="1295">
                  <c:v>64.749999999998465</c:v>
                </c:pt>
                <c:pt idx="1296">
                  <c:v>64.799999999998462</c:v>
                </c:pt>
                <c:pt idx="1297">
                  <c:v>64.84999999999846</c:v>
                </c:pt>
                <c:pt idx="1298">
                  <c:v>64.899999999998457</c:v>
                </c:pt>
                <c:pt idx="1299">
                  <c:v>64.949999999998454</c:v>
                </c:pt>
                <c:pt idx="1300">
                  <c:v>64.999999999998451</c:v>
                </c:pt>
                <c:pt idx="1301">
                  <c:v>65.049999999998448</c:v>
                </c:pt>
                <c:pt idx="1302">
                  <c:v>65.099999999998445</c:v>
                </c:pt>
                <c:pt idx="1303">
                  <c:v>65.149999999998442</c:v>
                </c:pt>
                <c:pt idx="1304">
                  <c:v>65.19999999999844</c:v>
                </c:pt>
                <c:pt idx="1305">
                  <c:v>65.249999999998437</c:v>
                </c:pt>
                <c:pt idx="1306">
                  <c:v>65.299999999998434</c:v>
                </c:pt>
                <c:pt idx="1307">
                  <c:v>65.349999999998431</c:v>
                </c:pt>
                <c:pt idx="1308">
                  <c:v>65.399999999998428</c:v>
                </c:pt>
                <c:pt idx="1309">
                  <c:v>65.449999999998425</c:v>
                </c:pt>
                <c:pt idx="1310">
                  <c:v>65.499999999998423</c:v>
                </c:pt>
                <c:pt idx="1311">
                  <c:v>65.54999999999842</c:v>
                </c:pt>
                <c:pt idx="1312">
                  <c:v>65.599999999998417</c:v>
                </c:pt>
                <c:pt idx="1313">
                  <c:v>65.649999999998414</c:v>
                </c:pt>
                <c:pt idx="1314">
                  <c:v>65.699999999998411</c:v>
                </c:pt>
                <c:pt idx="1315">
                  <c:v>65.749999999998408</c:v>
                </c:pt>
                <c:pt idx="1316">
                  <c:v>65.799999999998406</c:v>
                </c:pt>
                <c:pt idx="1317">
                  <c:v>65.849999999998403</c:v>
                </c:pt>
                <c:pt idx="1318">
                  <c:v>65.8999999999984</c:v>
                </c:pt>
                <c:pt idx="1319">
                  <c:v>65.949999999998397</c:v>
                </c:pt>
                <c:pt idx="1320">
                  <c:v>65.999999999998394</c:v>
                </c:pt>
                <c:pt idx="1321">
                  <c:v>66.049999999998391</c:v>
                </c:pt>
                <c:pt idx="1322">
                  <c:v>66.099999999998388</c:v>
                </c:pt>
                <c:pt idx="1323">
                  <c:v>66.149999999998386</c:v>
                </c:pt>
                <c:pt idx="1324">
                  <c:v>66.199999999998383</c:v>
                </c:pt>
                <c:pt idx="1325">
                  <c:v>66.24999999999838</c:v>
                </c:pt>
                <c:pt idx="1326">
                  <c:v>66.299999999998377</c:v>
                </c:pt>
                <c:pt idx="1327">
                  <c:v>66.349999999998374</c:v>
                </c:pt>
                <c:pt idx="1328">
                  <c:v>66.399999999998371</c:v>
                </c:pt>
                <c:pt idx="1329">
                  <c:v>66.449999999998369</c:v>
                </c:pt>
                <c:pt idx="1330">
                  <c:v>66.499999999998366</c:v>
                </c:pt>
                <c:pt idx="1331">
                  <c:v>66.549999999998363</c:v>
                </c:pt>
                <c:pt idx="1332">
                  <c:v>66.59999999999836</c:v>
                </c:pt>
                <c:pt idx="1333">
                  <c:v>66.649999999998357</c:v>
                </c:pt>
                <c:pt idx="1334">
                  <c:v>66.699999999998354</c:v>
                </c:pt>
                <c:pt idx="1335">
                  <c:v>66.749999999998352</c:v>
                </c:pt>
                <c:pt idx="1336">
                  <c:v>66.799999999998349</c:v>
                </c:pt>
                <c:pt idx="1337">
                  <c:v>66.849999999998346</c:v>
                </c:pt>
                <c:pt idx="1338">
                  <c:v>66.899999999998343</c:v>
                </c:pt>
                <c:pt idx="1339">
                  <c:v>66.94999999999834</c:v>
                </c:pt>
                <c:pt idx="1340">
                  <c:v>66.999999999998337</c:v>
                </c:pt>
                <c:pt idx="1341">
                  <c:v>67.049999999998334</c:v>
                </c:pt>
                <c:pt idx="1342">
                  <c:v>67.099999999998332</c:v>
                </c:pt>
                <c:pt idx="1343">
                  <c:v>67.149999999998329</c:v>
                </c:pt>
                <c:pt idx="1344">
                  <c:v>67.199999999998326</c:v>
                </c:pt>
                <c:pt idx="1345">
                  <c:v>67.249999999998323</c:v>
                </c:pt>
                <c:pt idx="1346">
                  <c:v>67.29999999999832</c:v>
                </c:pt>
                <c:pt idx="1347">
                  <c:v>67.349999999998317</c:v>
                </c:pt>
                <c:pt idx="1348">
                  <c:v>67.399999999998315</c:v>
                </c:pt>
                <c:pt idx="1349">
                  <c:v>67.449999999998312</c:v>
                </c:pt>
                <c:pt idx="1350">
                  <c:v>67.499999999998309</c:v>
                </c:pt>
                <c:pt idx="1351">
                  <c:v>67.549999999998306</c:v>
                </c:pt>
                <c:pt idx="1352">
                  <c:v>67.599999999998303</c:v>
                </c:pt>
                <c:pt idx="1353">
                  <c:v>67.6499999999983</c:v>
                </c:pt>
                <c:pt idx="1354">
                  <c:v>67.699999999998298</c:v>
                </c:pt>
                <c:pt idx="1355">
                  <c:v>67.749999999998295</c:v>
                </c:pt>
                <c:pt idx="1356">
                  <c:v>67.799999999998292</c:v>
                </c:pt>
                <c:pt idx="1357">
                  <c:v>67.849999999998289</c:v>
                </c:pt>
                <c:pt idx="1358">
                  <c:v>67.899999999998286</c:v>
                </c:pt>
                <c:pt idx="1359">
                  <c:v>67.949999999998283</c:v>
                </c:pt>
                <c:pt idx="1360">
                  <c:v>67.99999999999828</c:v>
                </c:pt>
                <c:pt idx="1361">
                  <c:v>68.049999999998278</c:v>
                </c:pt>
                <c:pt idx="1362">
                  <c:v>68.099999999998275</c:v>
                </c:pt>
                <c:pt idx="1363">
                  <c:v>68.149999999998272</c:v>
                </c:pt>
                <c:pt idx="1364">
                  <c:v>68.199999999998269</c:v>
                </c:pt>
                <c:pt idx="1365">
                  <c:v>68.249999999998266</c:v>
                </c:pt>
                <c:pt idx="1366">
                  <c:v>68.299999999998263</c:v>
                </c:pt>
                <c:pt idx="1367">
                  <c:v>68.349999999998261</c:v>
                </c:pt>
                <c:pt idx="1368">
                  <c:v>68.399999999998258</c:v>
                </c:pt>
                <c:pt idx="1369">
                  <c:v>68.449999999998255</c:v>
                </c:pt>
                <c:pt idx="1370">
                  <c:v>68.499999999998252</c:v>
                </c:pt>
                <c:pt idx="1371">
                  <c:v>68.549999999998249</c:v>
                </c:pt>
                <c:pt idx="1372">
                  <c:v>68.599999999998246</c:v>
                </c:pt>
                <c:pt idx="1373">
                  <c:v>68.649999999998244</c:v>
                </c:pt>
                <c:pt idx="1374">
                  <c:v>68.699999999998241</c:v>
                </c:pt>
                <c:pt idx="1375">
                  <c:v>68.749999999998238</c:v>
                </c:pt>
                <c:pt idx="1376">
                  <c:v>68.799999999998235</c:v>
                </c:pt>
                <c:pt idx="1377">
                  <c:v>68.849999999998232</c:v>
                </c:pt>
                <c:pt idx="1378">
                  <c:v>68.899999999998229</c:v>
                </c:pt>
                <c:pt idx="1379">
                  <c:v>68.949999999998226</c:v>
                </c:pt>
                <c:pt idx="1380">
                  <c:v>68.999999999998224</c:v>
                </c:pt>
                <c:pt idx="1381">
                  <c:v>69.049999999998221</c:v>
                </c:pt>
                <c:pt idx="1382">
                  <c:v>69.099999999998218</c:v>
                </c:pt>
                <c:pt idx="1383">
                  <c:v>69.149999999998215</c:v>
                </c:pt>
                <c:pt idx="1384">
                  <c:v>69.199999999998212</c:v>
                </c:pt>
                <c:pt idx="1385">
                  <c:v>69.249999999998209</c:v>
                </c:pt>
                <c:pt idx="1386">
                  <c:v>69.299999999998207</c:v>
                </c:pt>
                <c:pt idx="1387">
                  <c:v>69.349999999998204</c:v>
                </c:pt>
                <c:pt idx="1388">
                  <c:v>69.399999999998201</c:v>
                </c:pt>
                <c:pt idx="1389">
                  <c:v>69.449999999998198</c:v>
                </c:pt>
                <c:pt idx="1390">
                  <c:v>69.499999999998195</c:v>
                </c:pt>
                <c:pt idx="1391">
                  <c:v>69.549999999998192</c:v>
                </c:pt>
                <c:pt idx="1392">
                  <c:v>69.59999999999819</c:v>
                </c:pt>
                <c:pt idx="1393">
                  <c:v>69.649999999998187</c:v>
                </c:pt>
                <c:pt idx="1394">
                  <c:v>69.699999999998184</c:v>
                </c:pt>
                <c:pt idx="1395">
                  <c:v>69.749999999998181</c:v>
                </c:pt>
                <c:pt idx="1396">
                  <c:v>69.799999999998178</c:v>
                </c:pt>
                <c:pt idx="1397">
                  <c:v>69.849999999998175</c:v>
                </c:pt>
                <c:pt idx="1398">
                  <c:v>69.899999999998172</c:v>
                </c:pt>
                <c:pt idx="1399">
                  <c:v>69.94999999999817</c:v>
                </c:pt>
                <c:pt idx="1400">
                  <c:v>69.999999999998167</c:v>
                </c:pt>
                <c:pt idx="1401">
                  <c:v>70.049999999998164</c:v>
                </c:pt>
                <c:pt idx="1402">
                  <c:v>70.099999999998161</c:v>
                </c:pt>
                <c:pt idx="1403">
                  <c:v>70.149999999998158</c:v>
                </c:pt>
                <c:pt idx="1404">
                  <c:v>70.199999999998155</c:v>
                </c:pt>
                <c:pt idx="1405">
                  <c:v>70.249999999998153</c:v>
                </c:pt>
                <c:pt idx="1406">
                  <c:v>70.29999999999815</c:v>
                </c:pt>
                <c:pt idx="1407">
                  <c:v>70.349999999998147</c:v>
                </c:pt>
                <c:pt idx="1408">
                  <c:v>70.399999999998144</c:v>
                </c:pt>
                <c:pt idx="1409">
                  <c:v>70.449999999998141</c:v>
                </c:pt>
                <c:pt idx="1410">
                  <c:v>70.499999999998138</c:v>
                </c:pt>
                <c:pt idx="1411">
                  <c:v>70.549999999998136</c:v>
                </c:pt>
                <c:pt idx="1412">
                  <c:v>70.599999999998133</c:v>
                </c:pt>
                <c:pt idx="1413">
                  <c:v>70.64999999999813</c:v>
                </c:pt>
                <c:pt idx="1414">
                  <c:v>70.699999999998127</c:v>
                </c:pt>
                <c:pt idx="1415">
                  <c:v>70.749999999998124</c:v>
                </c:pt>
                <c:pt idx="1416">
                  <c:v>70.799999999998121</c:v>
                </c:pt>
                <c:pt idx="1417">
                  <c:v>70.849999999998118</c:v>
                </c:pt>
                <c:pt idx="1418">
                  <c:v>70.899999999998116</c:v>
                </c:pt>
                <c:pt idx="1419">
                  <c:v>70.949999999998113</c:v>
                </c:pt>
                <c:pt idx="1420">
                  <c:v>70.99999999999811</c:v>
                </c:pt>
                <c:pt idx="1421">
                  <c:v>71.049999999998107</c:v>
                </c:pt>
                <c:pt idx="1422">
                  <c:v>71.099999999998104</c:v>
                </c:pt>
                <c:pt idx="1423">
                  <c:v>71.149999999998101</c:v>
                </c:pt>
                <c:pt idx="1424">
                  <c:v>71.199999999998099</c:v>
                </c:pt>
                <c:pt idx="1425">
                  <c:v>71.249999999998096</c:v>
                </c:pt>
                <c:pt idx="1426">
                  <c:v>71.299999999998093</c:v>
                </c:pt>
                <c:pt idx="1427">
                  <c:v>71.34999999999809</c:v>
                </c:pt>
                <c:pt idx="1428">
                  <c:v>71.399999999998087</c:v>
                </c:pt>
                <c:pt idx="1429">
                  <c:v>71.449999999998084</c:v>
                </c:pt>
                <c:pt idx="1430">
                  <c:v>71.499999999998082</c:v>
                </c:pt>
                <c:pt idx="1431">
                  <c:v>71.549999999998079</c:v>
                </c:pt>
                <c:pt idx="1432">
                  <c:v>71.599999999998076</c:v>
                </c:pt>
                <c:pt idx="1433">
                  <c:v>71.649999999998073</c:v>
                </c:pt>
                <c:pt idx="1434">
                  <c:v>71.69999999999807</c:v>
                </c:pt>
                <c:pt idx="1435">
                  <c:v>71.749999999998067</c:v>
                </c:pt>
                <c:pt idx="1436">
                  <c:v>71.799999999998064</c:v>
                </c:pt>
                <c:pt idx="1437">
                  <c:v>71.849999999998062</c:v>
                </c:pt>
                <c:pt idx="1438">
                  <c:v>71.899999999998059</c:v>
                </c:pt>
                <c:pt idx="1439">
                  <c:v>71.949999999998056</c:v>
                </c:pt>
                <c:pt idx="1440">
                  <c:v>71.999999999998053</c:v>
                </c:pt>
                <c:pt idx="1441">
                  <c:v>72.04999999999805</c:v>
                </c:pt>
                <c:pt idx="1442">
                  <c:v>72.099999999998047</c:v>
                </c:pt>
                <c:pt idx="1443">
                  <c:v>72.149999999998045</c:v>
                </c:pt>
                <c:pt idx="1444">
                  <c:v>72.199999999998042</c:v>
                </c:pt>
                <c:pt idx="1445">
                  <c:v>72.249999999998039</c:v>
                </c:pt>
                <c:pt idx="1446">
                  <c:v>72.299999999998036</c:v>
                </c:pt>
                <c:pt idx="1447">
                  <c:v>72.349999999998033</c:v>
                </c:pt>
                <c:pt idx="1448">
                  <c:v>72.39999999999803</c:v>
                </c:pt>
                <c:pt idx="1449">
                  <c:v>72.449999999998028</c:v>
                </c:pt>
                <c:pt idx="1450">
                  <c:v>72.499999999998025</c:v>
                </c:pt>
                <c:pt idx="1451">
                  <c:v>72.549999999998022</c:v>
                </c:pt>
                <c:pt idx="1452">
                  <c:v>72.599999999998019</c:v>
                </c:pt>
                <c:pt idx="1453">
                  <c:v>72.649999999998016</c:v>
                </c:pt>
                <c:pt idx="1454">
                  <c:v>72.699999999998013</c:v>
                </c:pt>
                <c:pt idx="1455">
                  <c:v>72.74999999999801</c:v>
                </c:pt>
                <c:pt idx="1456">
                  <c:v>72.799999999998008</c:v>
                </c:pt>
                <c:pt idx="1457">
                  <c:v>72.849999999998005</c:v>
                </c:pt>
                <c:pt idx="1458">
                  <c:v>72.899999999998002</c:v>
                </c:pt>
                <c:pt idx="1459">
                  <c:v>72.949999999997999</c:v>
                </c:pt>
                <c:pt idx="1460">
                  <c:v>72.999999999997996</c:v>
                </c:pt>
                <c:pt idx="1461">
                  <c:v>73.049999999997993</c:v>
                </c:pt>
                <c:pt idx="1462">
                  <c:v>73.099999999997991</c:v>
                </c:pt>
                <c:pt idx="1463">
                  <c:v>73.149999999997988</c:v>
                </c:pt>
                <c:pt idx="1464">
                  <c:v>73.199999999997985</c:v>
                </c:pt>
                <c:pt idx="1465">
                  <c:v>73.249999999997982</c:v>
                </c:pt>
                <c:pt idx="1466">
                  <c:v>73.299999999997979</c:v>
                </c:pt>
                <c:pt idx="1467">
                  <c:v>73.349999999997976</c:v>
                </c:pt>
                <c:pt idx="1468">
                  <c:v>73.399999999997974</c:v>
                </c:pt>
                <c:pt idx="1469">
                  <c:v>73.449999999997971</c:v>
                </c:pt>
                <c:pt idx="1470">
                  <c:v>73.499999999997968</c:v>
                </c:pt>
                <c:pt idx="1471">
                  <c:v>73.549999999997965</c:v>
                </c:pt>
                <c:pt idx="1472">
                  <c:v>73.599999999997962</c:v>
                </c:pt>
                <c:pt idx="1473">
                  <c:v>73.649999999997959</c:v>
                </c:pt>
                <c:pt idx="1474">
                  <c:v>73.699999999997956</c:v>
                </c:pt>
                <c:pt idx="1475">
                  <c:v>73.749999999997954</c:v>
                </c:pt>
                <c:pt idx="1476">
                  <c:v>73.799999999997951</c:v>
                </c:pt>
                <c:pt idx="1477">
                  <c:v>73.849999999997948</c:v>
                </c:pt>
                <c:pt idx="1478">
                  <c:v>73.899999999997945</c:v>
                </c:pt>
                <c:pt idx="1479">
                  <c:v>73.949999999997942</c:v>
                </c:pt>
                <c:pt idx="1480">
                  <c:v>73.999999999997939</c:v>
                </c:pt>
                <c:pt idx="1481">
                  <c:v>74.049999999997937</c:v>
                </c:pt>
                <c:pt idx="1482">
                  <c:v>74.099999999997934</c:v>
                </c:pt>
                <c:pt idx="1483">
                  <c:v>74.149999999997931</c:v>
                </c:pt>
                <c:pt idx="1484">
                  <c:v>74.199999999997928</c:v>
                </c:pt>
                <c:pt idx="1485">
                  <c:v>74.249999999997925</c:v>
                </c:pt>
                <c:pt idx="1486">
                  <c:v>74.299999999997922</c:v>
                </c:pt>
                <c:pt idx="1487">
                  <c:v>74.34999999999792</c:v>
                </c:pt>
                <c:pt idx="1488">
                  <c:v>74.399999999997917</c:v>
                </c:pt>
                <c:pt idx="1489">
                  <c:v>74.449999999997914</c:v>
                </c:pt>
                <c:pt idx="1490">
                  <c:v>74.499999999997911</c:v>
                </c:pt>
                <c:pt idx="1491">
                  <c:v>74.549999999997908</c:v>
                </c:pt>
                <c:pt idx="1492">
                  <c:v>74.599999999997905</c:v>
                </c:pt>
                <c:pt idx="1493">
                  <c:v>74.649999999997902</c:v>
                </c:pt>
                <c:pt idx="1494">
                  <c:v>74.6999999999979</c:v>
                </c:pt>
                <c:pt idx="1495">
                  <c:v>74.749999999997897</c:v>
                </c:pt>
                <c:pt idx="1496">
                  <c:v>74.799999999997894</c:v>
                </c:pt>
                <c:pt idx="1497">
                  <c:v>74.849999999997891</c:v>
                </c:pt>
                <c:pt idx="1498">
                  <c:v>74.899999999997888</c:v>
                </c:pt>
                <c:pt idx="1499">
                  <c:v>74.949999999997885</c:v>
                </c:pt>
                <c:pt idx="1500">
                  <c:v>74.999999999997883</c:v>
                </c:pt>
                <c:pt idx="1501">
                  <c:v>75.04999999999788</c:v>
                </c:pt>
                <c:pt idx="1502">
                  <c:v>75.099999999997877</c:v>
                </c:pt>
                <c:pt idx="1503">
                  <c:v>75.149999999997874</c:v>
                </c:pt>
                <c:pt idx="1504">
                  <c:v>75.199999999997871</c:v>
                </c:pt>
                <c:pt idx="1505">
                  <c:v>75.249999999997868</c:v>
                </c:pt>
                <c:pt idx="1506">
                  <c:v>75.299999999997866</c:v>
                </c:pt>
                <c:pt idx="1507">
                  <c:v>75.349999999997863</c:v>
                </c:pt>
                <c:pt idx="1508">
                  <c:v>75.39999999999786</c:v>
                </c:pt>
                <c:pt idx="1509">
                  <c:v>75.449999999997857</c:v>
                </c:pt>
                <c:pt idx="1510">
                  <c:v>75.499999999997854</c:v>
                </c:pt>
                <c:pt idx="1511">
                  <c:v>75.549999999997851</c:v>
                </c:pt>
                <c:pt idx="1512">
                  <c:v>75.599999999997848</c:v>
                </c:pt>
                <c:pt idx="1513">
                  <c:v>75.649999999997846</c:v>
                </c:pt>
                <c:pt idx="1514">
                  <c:v>75.699999999997843</c:v>
                </c:pt>
                <c:pt idx="1515">
                  <c:v>75.74999999999784</c:v>
                </c:pt>
                <c:pt idx="1516">
                  <c:v>75.799999999997837</c:v>
                </c:pt>
                <c:pt idx="1517">
                  <c:v>75.849999999997834</c:v>
                </c:pt>
                <c:pt idx="1518">
                  <c:v>75.899999999997831</c:v>
                </c:pt>
                <c:pt idx="1519">
                  <c:v>75.949999999997829</c:v>
                </c:pt>
                <c:pt idx="1520">
                  <c:v>75.999999999997826</c:v>
                </c:pt>
                <c:pt idx="1521">
                  <c:v>76.049999999997823</c:v>
                </c:pt>
                <c:pt idx="1522">
                  <c:v>76.09999999999782</c:v>
                </c:pt>
                <c:pt idx="1523">
                  <c:v>76.149999999997817</c:v>
                </c:pt>
                <c:pt idx="1524">
                  <c:v>76.199999999997814</c:v>
                </c:pt>
                <c:pt idx="1525">
                  <c:v>76.249999999997812</c:v>
                </c:pt>
                <c:pt idx="1526">
                  <c:v>76.299999999997809</c:v>
                </c:pt>
                <c:pt idx="1527">
                  <c:v>76.349999999997806</c:v>
                </c:pt>
                <c:pt idx="1528">
                  <c:v>76.399999999997803</c:v>
                </c:pt>
                <c:pt idx="1529">
                  <c:v>76.4499999999978</c:v>
                </c:pt>
                <c:pt idx="1530">
                  <c:v>76.499999999997797</c:v>
                </c:pt>
                <c:pt idx="1531">
                  <c:v>76.549999999997794</c:v>
                </c:pt>
                <c:pt idx="1532">
                  <c:v>76.599999999997792</c:v>
                </c:pt>
                <c:pt idx="1533">
                  <c:v>76.649999999997789</c:v>
                </c:pt>
                <c:pt idx="1534">
                  <c:v>76.699999999997786</c:v>
                </c:pt>
                <c:pt idx="1535">
                  <c:v>76.749999999997783</c:v>
                </c:pt>
                <c:pt idx="1536">
                  <c:v>76.79999999999778</c:v>
                </c:pt>
                <c:pt idx="1537">
                  <c:v>76.849999999997777</c:v>
                </c:pt>
                <c:pt idx="1538">
                  <c:v>76.899999999997775</c:v>
                </c:pt>
                <c:pt idx="1539">
                  <c:v>76.949999999997772</c:v>
                </c:pt>
                <c:pt idx="1540">
                  <c:v>76.999999999997769</c:v>
                </c:pt>
                <c:pt idx="1541">
                  <c:v>77.049999999997766</c:v>
                </c:pt>
                <c:pt idx="1542">
                  <c:v>77.099999999997763</c:v>
                </c:pt>
                <c:pt idx="1543">
                  <c:v>77.14999999999776</c:v>
                </c:pt>
                <c:pt idx="1544">
                  <c:v>77.199999999997758</c:v>
                </c:pt>
                <c:pt idx="1545">
                  <c:v>77.249999999997755</c:v>
                </c:pt>
                <c:pt idx="1546">
                  <c:v>77.299999999997752</c:v>
                </c:pt>
                <c:pt idx="1547">
                  <c:v>77.349999999997749</c:v>
                </c:pt>
                <c:pt idx="1548">
                  <c:v>77.399999999997746</c:v>
                </c:pt>
                <c:pt idx="1549">
                  <c:v>77.449999999997743</c:v>
                </c:pt>
                <c:pt idx="1550">
                  <c:v>77.49999999999774</c:v>
                </c:pt>
                <c:pt idx="1551">
                  <c:v>77.549999999997738</c:v>
                </c:pt>
                <c:pt idx="1552">
                  <c:v>77.599999999997735</c:v>
                </c:pt>
                <c:pt idx="1553">
                  <c:v>77.649999999997732</c:v>
                </c:pt>
                <c:pt idx="1554">
                  <c:v>77.699999999997729</c:v>
                </c:pt>
                <c:pt idx="1555">
                  <c:v>77.749999999997726</c:v>
                </c:pt>
                <c:pt idx="1556">
                  <c:v>77.799999999997723</c:v>
                </c:pt>
                <c:pt idx="1557">
                  <c:v>77.849999999997721</c:v>
                </c:pt>
                <c:pt idx="1558">
                  <c:v>77.899999999997718</c:v>
                </c:pt>
                <c:pt idx="1559">
                  <c:v>77.949999999997715</c:v>
                </c:pt>
                <c:pt idx="1560">
                  <c:v>77.999999999997712</c:v>
                </c:pt>
                <c:pt idx="1561">
                  <c:v>78.049999999997709</c:v>
                </c:pt>
                <c:pt idx="1562">
                  <c:v>78.099999999997706</c:v>
                </c:pt>
                <c:pt idx="1563">
                  <c:v>78.149999999997704</c:v>
                </c:pt>
                <c:pt idx="1564">
                  <c:v>78.199999999997701</c:v>
                </c:pt>
                <c:pt idx="1565">
                  <c:v>78.249999999997698</c:v>
                </c:pt>
                <c:pt idx="1566">
                  <c:v>78.299999999997695</c:v>
                </c:pt>
                <c:pt idx="1567">
                  <c:v>78.349999999997692</c:v>
                </c:pt>
                <c:pt idx="1568">
                  <c:v>78.399999999997689</c:v>
                </c:pt>
                <c:pt idx="1569">
                  <c:v>78.449999999997686</c:v>
                </c:pt>
                <c:pt idx="1570">
                  <c:v>78.499999999997684</c:v>
                </c:pt>
                <c:pt idx="1571">
                  <c:v>78.549999999997681</c:v>
                </c:pt>
                <c:pt idx="1572">
                  <c:v>78.599999999997678</c:v>
                </c:pt>
                <c:pt idx="1573">
                  <c:v>78.649999999997675</c:v>
                </c:pt>
                <c:pt idx="1574">
                  <c:v>78.699999999997672</c:v>
                </c:pt>
                <c:pt idx="1575">
                  <c:v>78.749999999997669</c:v>
                </c:pt>
                <c:pt idx="1576">
                  <c:v>78.799999999997667</c:v>
                </c:pt>
                <c:pt idx="1577">
                  <c:v>78.849999999997664</c:v>
                </c:pt>
                <c:pt idx="1578">
                  <c:v>78.899999999997661</c:v>
                </c:pt>
                <c:pt idx="1579">
                  <c:v>78.949999999997658</c:v>
                </c:pt>
                <c:pt idx="1580">
                  <c:v>78.999999999997655</c:v>
                </c:pt>
                <c:pt idx="1581">
                  <c:v>79.049999999997652</c:v>
                </c:pt>
                <c:pt idx="1582">
                  <c:v>79.09999999999765</c:v>
                </c:pt>
                <c:pt idx="1583">
                  <c:v>79.149999999997647</c:v>
                </c:pt>
                <c:pt idx="1584">
                  <c:v>79.199999999997644</c:v>
                </c:pt>
                <c:pt idx="1585">
                  <c:v>79.249999999997641</c:v>
                </c:pt>
                <c:pt idx="1586">
                  <c:v>79.299999999997638</c:v>
                </c:pt>
                <c:pt idx="1587">
                  <c:v>79.349999999997635</c:v>
                </c:pt>
                <c:pt idx="1588">
                  <c:v>79.399999999997632</c:v>
                </c:pt>
                <c:pt idx="1589">
                  <c:v>79.44999999999763</c:v>
                </c:pt>
                <c:pt idx="1590">
                  <c:v>79.499999999997627</c:v>
                </c:pt>
                <c:pt idx="1591">
                  <c:v>79.549999999997624</c:v>
                </c:pt>
                <c:pt idx="1592">
                  <c:v>79.599999999997621</c:v>
                </c:pt>
                <c:pt idx="1593">
                  <c:v>79.649999999997618</c:v>
                </c:pt>
                <c:pt idx="1594">
                  <c:v>79.699999999997615</c:v>
                </c:pt>
                <c:pt idx="1595">
                  <c:v>79.749999999997613</c:v>
                </c:pt>
                <c:pt idx="1596">
                  <c:v>79.79999999999761</c:v>
                </c:pt>
                <c:pt idx="1597">
                  <c:v>79.849999999997607</c:v>
                </c:pt>
                <c:pt idx="1598">
                  <c:v>79.899999999997604</c:v>
                </c:pt>
                <c:pt idx="1599">
                  <c:v>79.949999999997601</c:v>
                </c:pt>
                <c:pt idx="1600">
                  <c:v>79.999999999997598</c:v>
                </c:pt>
                <c:pt idx="1601">
                  <c:v>80.049999999997596</c:v>
                </c:pt>
                <c:pt idx="1602">
                  <c:v>80.099999999997593</c:v>
                </c:pt>
                <c:pt idx="1603">
                  <c:v>80.14999999999759</c:v>
                </c:pt>
                <c:pt idx="1604">
                  <c:v>80.199999999997587</c:v>
                </c:pt>
                <c:pt idx="1605">
                  <c:v>80.249999999997584</c:v>
                </c:pt>
                <c:pt idx="1606">
                  <c:v>80.299999999997581</c:v>
                </c:pt>
                <c:pt idx="1607">
                  <c:v>80.349999999997578</c:v>
                </c:pt>
                <c:pt idx="1608">
                  <c:v>80.399999999997576</c:v>
                </c:pt>
                <c:pt idx="1609">
                  <c:v>80.449999999997573</c:v>
                </c:pt>
                <c:pt idx="1610">
                  <c:v>80.49999999999757</c:v>
                </c:pt>
                <c:pt idx="1611">
                  <c:v>80.549999999997567</c:v>
                </c:pt>
                <c:pt idx="1612">
                  <c:v>80.599999999997564</c:v>
                </c:pt>
                <c:pt idx="1613">
                  <c:v>80.649999999997561</c:v>
                </c:pt>
                <c:pt idx="1614">
                  <c:v>80.699999999997559</c:v>
                </c:pt>
                <c:pt idx="1615">
                  <c:v>80.749999999997556</c:v>
                </c:pt>
                <c:pt idx="1616">
                  <c:v>80.799999999997553</c:v>
                </c:pt>
                <c:pt idx="1617">
                  <c:v>80.84999999999755</c:v>
                </c:pt>
                <c:pt idx="1618">
                  <c:v>80.899999999997547</c:v>
                </c:pt>
                <c:pt idx="1619">
                  <c:v>80.949999999997544</c:v>
                </c:pt>
                <c:pt idx="1620">
                  <c:v>80.999999999997542</c:v>
                </c:pt>
                <c:pt idx="1621">
                  <c:v>81.049999999997539</c:v>
                </c:pt>
                <c:pt idx="1622">
                  <c:v>81.099999999997536</c:v>
                </c:pt>
                <c:pt idx="1623">
                  <c:v>81.149999999997533</c:v>
                </c:pt>
                <c:pt idx="1624">
                  <c:v>81.19999999999753</c:v>
                </c:pt>
                <c:pt idx="1625">
                  <c:v>81.249999999997527</c:v>
                </c:pt>
                <c:pt idx="1626">
                  <c:v>81.299999999997524</c:v>
                </c:pt>
                <c:pt idx="1627">
                  <c:v>81.349999999997522</c:v>
                </c:pt>
                <c:pt idx="1628">
                  <c:v>81.399999999997519</c:v>
                </c:pt>
                <c:pt idx="1629">
                  <c:v>81.449999999997516</c:v>
                </c:pt>
                <c:pt idx="1630">
                  <c:v>81.499999999997513</c:v>
                </c:pt>
                <c:pt idx="1631">
                  <c:v>81.54999999999751</c:v>
                </c:pt>
                <c:pt idx="1632">
                  <c:v>81.599999999997507</c:v>
                </c:pt>
                <c:pt idx="1633">
                  <c:v>81.649999999997505</c:v>
                </c:pt>
                <c:pt idx="1634">
                  <c:v>81.699999999997502</c:v>
                </c:pt>
                <c:pt idx="1635">
                  <c:v>81.749999999997499</c:v>
                </c:pt>
                <c:pt idx="1636">
                  <c:v>81.799999999997496</c:v>
                </c:pt>
                <c:pt idx="1637">
                  <c:v>81.849999999997493</c:v>
                </c:pt>
                <c:pt idx="1638">
                  <c:v>81.89999999999749</c:v>
                </c:pt>
                <c:pt idx="1639">
                  <c:v>81.949999999997488</c:v>
                </c:pt>
                <c:pt idx="1640">
                  <c:v>81.999999999997485</c:v>
                </c:pt>
                <c:pt idx="1641">
                  <c:v>82.049999999997482</c:v>
                </c:pt>
                <c:pt idx="1642">
                  <c:v>82.099999999997479</c:v>
                </c:pt>
                <c:pt idx="1643">
                  <c:v>82.149999999997476</c:v>
                </c:pt>
                <c:pt idx="1644">
                  <c:v>82.199999999997473</c:v>
                </c:pt>
                <c:pt idx="1645">
                  <c:v>82.24999999999747</c:v>
                </c:pt>
                <c:pt idx="1646">
                  <c:v>82.299999999997468</c:v>
                </c:pt>
                <c:pt idx="1647">
                  <c:v>82.349999999997465</c:v>
                </c:pt>
                <c:pt idx="1648">
                  <c:v>82.399999999997462</c:v>
                </c:pt>
                <c:pt idx="1649">
                  <c:v>82.449999999997459</c:v>
                </c:pt>
                <c:pt idx="1650">
                  <c:v>82.499999999997456</c:v>
                </c:pt>
                <c:pt idx="1651">
                  <c:v>82.549999999997453</c:v>
                </c:pt>
                <c:pt idx="1652">
                  <c:v>82.599999999997451</c:v>
                </c:pt>
                <c:pt idx="1653">
                  <c:v>82.649999999997448</c:v>
                </c:pt>
                <c:pt idx="1654">
                  <c:v>82.699999999997445</c:v>
                </c:pt>
                <c:pt idx="1655">
                  <c:v>82.749999999997442</c:v>
                </c:pt>
                <c:pt idx="1656">
                  <c:v>82.799999999997439</c:v>
                </c:pt>
                <c:pt idx="1657">
                  <c:v>82.849999999997436</c:v>
                </c:pt>
                <c:pt idx="1658">
                  <c:v>82.899999999997434</c:v>
                </c:pt>
                <c:pt idx="1659">
                  <c:v>82.949999999997431</c:v>
                </c:pt>
                <c:pt idx="1660">
                  <c:v>82.999999999997428</c:v>
                </c:pt>
                <c:pt idx="1661">
                  <c:v>83.049999999997425</c:v>
                </c:pt>
                <c:pt idx="1662">
                  <c:v>83.099999999997422</c:v>
                </c:pt>
                <c:pt idx="1663">
                  <c:v>83.149999999997419</c:v>
                </c:pt>
                <c:pt idx="1664">
                  <c:v>83.199999999997416</c:v>
                </c:pt>
                <c:pt idx="1665">
                  <c:v>83.249999999997414</c:v>
                </c:pt>
                <c:pt idx="1666">
                  <c:v>83.299999999997411</c:v>
                </c:pt>
                <c:pt idx="1667">
                  <c:v>83.349999999997408</c:v>
                </c:pt>
                <c:pt idx="1668">
                  <c:v>83.399999999997405</c:v>
                </c:pt>
                <c:pt idx="1669">
                  <c:v>83.449999999997402</c:v>
                </c:pt>
                <c:pt idx="1670">
                  <c:v>83.499999999997399</c:v>
                </c:pt>
                <c:pt idx="1671">
                  <c:v>83.549999999997397</c:v>
                </c:pt>
                <c:pt idx="1672">
                  <c:v>83.599999999997394</c:v>
                </c:pt>
                <c:pt idx="1673">
                  <c:v>83.649999999997391</c:v>
                </c:pt>
                <c:pt idx="1674">
                  <c:v>83.699999999997388</c:v>
                </c:pt>
                <c:pt idx="1675">
                  <c:v>83.749999999997385</c:v>
                </c:pt>
                <c:pt idx="1676">
                  <c:v>83.799999999997382</c:v>
                </c:pt>
                <c:pt idx="1677">
                  <c:v>83.84999999999738</c:v>
                </c:pt>
                <c:pt idx="1678">
                  <c:v>83.899999999997377</c:v>
                </c:pt>
                <c:pt idx="1679">
                  <c:v>83.949999999997374</c:v>
                </c:pt>
                <c:pt idx="1680">
                  <c:v>83.999999999997371</c:v>
                </c:pt>
                <c:pt idx="1681">
                  <c:v>84.049999999997368</c:v>
                </c:pt>
                <c:pt idx="1682">
                  <c:v>84.099999999997365</c:v>
                </c:pt>
                <c:pt idx="1683">
                  <c:v>84.149999999997362</c:v>
                </c:pt>
                <c:pt idx="1684">
                  <c:v>84.19999999999736</c:v>
                </c:pt>
                <c:pt idx="1685">
                  <c:v>84.249999999997357</c:v>
                </c:pt>
                <c:pt idx="1686">
                  <c:v>84.299999999997354</c:v>
                </c:pt>
                <c:pt idx="1687">
                  <c:v>84.349999999997351</c:v>
                </c:pt>
                <c:pt idx="1688">
                  <c:v>84.399999999997348</c:v>
                </c:pt>
                <c:pt idx="1689">
                  <c:v>84.449999999997345</c:v>
                </c:pt>
                <c:pt idx="1690">
                  <c:v>84.499999999997343</c:v>
                </c:pt>
                <c:pt idx="1691">
                  <c:v>84.54999999999734</c:v>
                </c:pt>
                <c:pt idx="1692">
                  <c:v>84.599999999997337</c:v>
                </c:pt>
                <c:pt idx="1693">
                  <c:v>84.649999999997334</c:v>
                </c:pt>
                <c:pt idx="1694">
                  <c:v>84.699999999997331</c:v>
                </c:pt>
                <c:pt idx="1695">
                  <c:v>84.749999999997328</c:v>
                </c:pt>
                <c:pt idx="1696">
                  <c:v>84.799999999997326</c:v>
                </c:pt>
                <c:pt idx="1697">
                  <c:v>84.849999999997323</c:v>
                </c:pt>
                <c:pt idx="1698">
                  <c:v>84.89999999999732</c:v>
                </c:pt>
                <c:pt idx="1699">
                  <c:v>84.949999999997317</c:v>
                </c:pt>
                <c:pt idx="1700">
                  <c:v>84.999999999997314</c:v>
                </c:pt>
                <c:pt idx="1701">
                  <c:v>85.049999999997311</c:v>
                </c:pt>
                <c:pt idx="1702">
                  <c:v>85.099999999997308</c:v>
                </c:pt>
                <c:pt idx="1703">
                  <c:v>85.149999999997306</c:v>
                </c:pt>
                <c:pt idx="1704">
                  <c:v>85.199999999997303</c:v>
                </c:pt>
                <c:pt idx="1705">
                  <c:v>85.2499999999973</c:v>
                </c:pt>
                <c:pt idx="1706">
                  <c:v>85.299999999997297</c:v>
                </c:pt>
                <c:pt idx="1707">
                  <c:v>85.349999999997294</c:v>
                </c:pt>
                <c:pt idx="1708">
                  <c:v>85.399999999997291</c:v>
                </c:pt>
                <c:pt idx="1709">
                  <c:v>85.449999999997289</c:v>
                </c:pt>
                <c:pt idx="1710">
                  <c:v>85.499999999997286</c:v>
                </c:pt>
                <c:pt idx="1711">
                  <c:v>85.549999999997283</c:v>
                </c:pt>
                <c:pt idx="1712">
                  <c:v>85.59999999999728</c:v>
                </c:pt>
                <c:pt idx="1713">
                  <c:v>85.649999999997277</c:v>
                </c:pt>
                <c:pt idx="1714">
                  <c:v>85.699999999997274</c:v>
                </c:pt>
                <c:pt idx="1715">
                  <c:v>85.749999999997272</c:v>
                </c:pt>
                <c:pt idx="1716">
                  <c:v>85.799999999997269</c:v>
                </c:pt>
                <c:pt idx="1717">
                  <c:v>85.849999999997266</c:v>
                </c:pt>
                <c:pt idx="1718">
                  <c:v>85.899999999997263</c:v>
                </c:pt>
                <c:pt idx="1719">
                  <c:v>85.94999999999726</c:v>
                </c:pt>
                <c:pt idx="1720">
                  <c:v>85.999999999997257</c:v>
                </c:pt>
                <c:pt idx="1721">
                  <c:v>86.049999999997254</c:v>
                </c:pt>
                <c:pt idx="1722">
                  <c:v>86.099999999997252</c:v>
                </c:pt>
                <c:pt idx="1723">
                  <c:v>86.149999999997249</c:v>
                </c:pt>
                <c:pt idx="1724">
                  <c:v>86.199999999997246</c:v>
                </c:pt>
                <c:pt idx="1725">
                  <c:v>86.249999999997243</c:v>
                </c:pt>
                <c:pt idx="1726">
                  <c:v>86.29999999999724</c:v>
                </c:pt>
                <c:pt idx="1727">
                  <c:v>86.349999999997237</c:v>
                </c:pt>
                <c:pt idx="1728">
                  <c:v>86.399999999997235</c:v>
                </c:pt>
                <c:pt idx="1729">
                  <c:v>86.449999999997232</c:v>
                </c:pt>
                <c:pt idx="1730">
                  <c:v>86.499999999997229</c:v>
                </c:pt>
                <c:pt idx="1731">
                  <c:v>86.549999999997226</c:v>
                </c:pt>
                <c:pt idx="1732">
                  <c:v>86.599999999997223</c:v>
                </c:pt>
                <c:pt idx="1733">
                  <c:v>86.64999999999722</c:v>
                </c:pt>
                <c:pt idx="1734">
                  <c:v>86.699999999997218</c:v>
                </c:pt>
                <c:pt idx="1735">
                  <c:v>86.749999999997215</c:v>
                </c:pt>
                <c:pt idx="1736">
                  <c:v>86.799999999997212</c:v>
                </c:pt>
                <c:pt idx="1737">
                  <c:v>86.849999999997209</c:v>
                </c:pt>
                <c:pt idx="1738">
                  <c:v>86.899999999997206</c:v>
                </c:pt>
                <c:pt idx="1739">
                  <c:v>86.949999999997203</c:v>
                </c:pt>
                <c:pt idx="1740">
                  <c:v>86.9999999999972</c:v>
                </c:pt>
                <c:pt idx="1741">
                  <c:v>87.049999999997198</c:v>
                </c:pt>
                <c:pt idx="1742">
                  <c:v>87.099999999997195</c:v>
                </c:pt>
                <c:pt idx="1743">
                  <c:v>87.149999999997192</c:v>
                </c:pt>
                <c:pt idx="1744">
                  <c:v>87.199999999997189</c:v>
                </c:pt>
                <c:pt idx="1745">
                  <c:v>87.249999999997186</c:v>
                </c:pt>
                <c:pt idx="1746">
                  <c:v>87.299999999997183</c:v>
                </c:pt>
                <c:pt idx="1747">
                  <c:v>87.349999999997181</c:v>
                </c:pt>
                <c:pt idx="1748">
                  <c:v>87.399999999997178</c:v>
                </c:pt>
                <c:pt idx="1749">
                  <c:v>87.449999999997175</c:v>
                </c:pt>
                <c:pt idx="1750">
                  <c:v>87.499999999997172</c:v>
                </c:pt>
                <c:pt idx="1751">
                  <c:v>87.549999999997169</c:v>
                </c:pt>
                <c:pt idx="1752">
                  <c:v>87.599999999997166</c:v>
                </c:pt>
                <c:pt idx="1753">
                  <c:v>87.649999999997164</c:v>
                </c:pt>
                <c:pt idx="1754">
                  <c:v>87.699999999997161</c:v>
                </c:pt>
                <c:pt idx="1755">
                  <c:v>87.749999999997158</c:v>
                </c:pt>
                <c:pt idx="1756">
                  <c:v>87.799999999997155</c:v>
                </c:pt>
                <c:pt idx="1757">
                  <c:v>87.849999999997152</c:v>
                </c:pt>
                <c:pt idx="1758">
                  <c:v>87.899999999997149</c:v>
                </c:pt>
                <c:pt idx="1759">
                  <c:v>87.949999999997146</c:v>
                </c:pt>
                <c:pt idx="1760">
                  <c:v>87.999999999997144</c:v>
                </c:pt>
                <c:pt idx="1761">
                  <c:v>88.049999999997141</c:v>
                </c:pt>
                <c:pt idx="1762">
                  <c:v>88.099999999997138</c:v>
                </c:pt>
                <c:pt idx="1763">
                  <c:v>88.149999999997135</c:v>
                </c:pt>
                <c:pt idx="1764">
                  <c:v>88.199999999997132</c:v>
                </c:pt>
                <c:pt idx="1765">
                  <c:v>88.249999999997129</c:v>
                </c:pt>
                <c:pt idx="1766">
                  <c:v>88.299999999997127</c:v>
                </c:pt>
                <c:pt idx="1767">
                  <c:v>88.349999999997124</c:v>
                </c:pt>
                <c:pt idx="1768">
                  <c:v>88.399999999997121</c:v>
                </c:pt>
                <c:pt idx="1769">
                  <c:v>88.449999999997118</c:v>
                </c:pt>
                <c:pt idx="1770">
                  <c:v>88.499999999997115</c:v>
                </c:pt>
                <c:pt idx="1771">
                  <c:v>88.549999999997112</c:v>
                </c:pt>
                <c:pt idx="1772">
                  <c:v>88.59999999999711</c:v>
                </c:pt>
                <c:pt idx="1773">
                  <c:v>88.649999999997107</c:v>
                </c:pt>
                <c:pt idx="1774">
                  <c:v>88.699999999997104</c:v>
                </c:pt>
                <c:pt idx="1775">
                  <c:v>88.749999999997101</c:v>
                </c:pt>
                <c:pt idx="1776">
                  <c:v>88.799999999997098</c:v>
                </c:pt>
                <c:pt idx="1777">
                  <c:v>88.849999999997095</c:v>
                </c:pt>
                <c:pt idx="1778">
                  <c:v>88.899999999997092</c:v>
                </c:pt>
                <c:pt idx="1779">
                  <c:v>88.94999999999709</c:v>
                </c:pt>
                <c:pt idx="1780">
                  <c:v>88.999999999997087</c:v>
                </c:pt>
                <c:pt idx="1781">
                  <c:v>89.049999999997084</c:v>
                </c:pt>
                <c:pt idx="1782">
                  <c:v>89.099999999997081</c:v>
                </c:pt>
                <c:pt idx="1783">
                  <c:v>89.149999999997078</c:v>
                </c:pt>
                <c:pt idx="1784">
                  <c:v>89.199999999997075</c:v>
                </c:pt>
                <c:pt idx="1785">
                  <c:v>89.249999999997073</c:v>
                </c:pt>
                <c:pt idx="1786">
                  <c:v>89.29999999999707</c:v>
                </c:pt>
                <c:pt idx="1787">
                  <c:v>89.349999999997067</c:v>
                </c:pt>
                <c:pt idx="1788">
                  <c:v>89.399999999997064</c:v>
                </c:pt>
                <c:pt idx="1789">
                  <c:v>89.449999999997061</c:v>
                </c:pt>
                <c:pt idx="1790">
                  <c:v>89.499999999997058</c:v>
                </c:pt>
                <c:pt idx="1791">
                  <c:v>89.549999999997056</c:v>
                </c:pt>
                <c:pt idx="1792">
                  <c:v>89.599999999997053</c:v>
                </c:pt>
                <c:pt idx="1793">
                  <c:v>89.64999999999705</c:v>
                </c:pt>
                <c:pt idx="1794">
                  <c:v>89.699999999997047</c:v>
                </c:pt>
                <c:pt idx="1795">
                  <c:v>89.749999999997044</c:v>
                </c:pt>
                <c:pt idx="1796">
                  <c:v>89.799999999997041</c:v>
                </c:pt>
                <c:pt idx="1797">
                  <c:v>89.849999999997038</c:v>
                </c:pt>
                <c:pt idx="1798">
                  <c:v>89.899999999997036</c:v>
                </c:pt>
                <c:pt idx="1799">
                  <c:v>89.949999999997033</c:v>
                </c:pt>
                <c:pt idx="1800">
                  <c:v>89.99999999999703</c:v>
                </c:pt>
                <c:pt idx="1801">
                  <c:v>90.049999999997027</c:v>
                </c:pt>
                <c:pt idx="1802">
                  <c:v>90.099999999997024</c:v>
                </c:pt>
                <c:pt idx="1803">
                  <c:v>90.149999999997021</c:v>
                </c:pt>
                <c:pt idx="1804">
                  <c:v>90.199999999997019</c:v>
                </c:pt>
                <c:pt idx="1805">
                  <c:v>90.249999999997016</c:v>
                </c:pt>
                <c:pt idx="1806">
                  <c:v>90.299999999997013</c:v>
                </c:pt>
                <c:pt idx="1807">
                  <c:v>90.34999999999701</c:v>
                </c:pt>
                <c:pt idx="1808">
                  <c:v>90.399999999997007</c:v>
                </c:pt>
                <c:pt idx="1809">
                  <c:v>90.449999999997004</c:v>
                </c:pt>
                <c:pt idx="1810">
                  <c:v>90.499999999997002</c:v>
                </c:pt>
                <c:pt idx="1811">
                  <c:v>90.549999999996999</c:v>
                </c:pt>
                <c:pt idx="1812">
                  <c:v>90.599999999996996</c:v>
                </c:pt>
                <c:pt idx="1813">
                  <c:v>90.649999999996993</c:v>
                </c:pt>
                <c:pt idx="1814">
                  <c:v>90.69999999999699</c:v>
                </c:pt>
                <c:pt idx="1815">
                  <c:v>90.749999999996987</c:v>
                </c:pt>
                <c:pt idx="1816">
                  <c:v>90.799999999996984</c:v>
                </c:pt>
                <c:pt idx="1817">
                  <c:v>90.849999999996982</c:v>
                </c:pt>
                <c:pt idx="1818">
                  <c:v>90.899999999996979</c:v>
                </c:pt>
                <c:pt idx="1819">
                  <c:v>90.949999999996976</c:v>
                </c:pt>
                <c:pt idx="1820">
                  <c:v>90.999999999996973</c:v>
                </c:pt>
                <c:pt idx="1821">
                  <c:v>91.04999999999697</c:v>
                </c:pt>
                <c:pt idx="1822">
                  <c:v>91.099999999996967</c:v>
                </c:pt>
                <c:pt idx="1823">
                  <c:v>91.149999999996965</c:v>
                </c:pt>
                <c:pt idx="1824">
                  <c:v>91.199999999996962</c:v>
                </c:pt>
                <c:pt idx="1825">
                  <c:v>91.249999999996959</c:v>
                </c:pt>
                <c:pt idx="1826">
                  <c:v>91.299999999996956</c:v>
                </c:pt>
                <c:pt idx="1827">
                  <c:v>91.349999999996953</c:v>
                </c:pt>
                <c:pt idx="1828">
                  <c:v>91.39999999999695</c:v>
                </c:pt>
                <c:pt idx="1829">
                  <c:v>91.449999999996948</c:v>
                </c:pt>
                <c:pt idx="1830">
                  <c:v>91.499999999996945</c:v>
                </c:pt>
                <c:pt idx="1831">
                  <c:v>91.549999999996942</c:v>
                </c:pt>
                <c:pt idx="1832">
                  <c:v>91.599999999996939</c:v>
                </c:pt>
                <c:pt idx="1833">
                  <c:v>91.649999999996936</c:v>
                </c:pt>
                <c:pt idx="1834">
                  <c:v>91.699999999996933</c:v>
                </c:pt>
                <c:pt idx="1835">
                  <c:v>91.74999999999693</c:v>
                </c:pt>
                <c:pt idx="1836">
                  <c:v>91.799999999996928</c:v>
                </c:pt>
                <c:pt idx="1837">
                  <c:v>91.849999999996925</c:v>
                </c:pt>
                <c:pt idx="1838">
                  <c:v>91.899999999996922</c:v>
                </c:pt>
                <c:pt idx="1839">
                  <c:v>91.949999999996919</c:v>
                </c:pt>
                <c:pt idx="1840">
                  <c:v>91.999999999996916</c:v>
                </c:pt>
                <c:pt idx="1841">
                  <c:v>92.049999999996913</c:v>
                </c:pt>
                <c:pt idx="1842">
                  <c:v>92.099999999996911</c:v>
                </c:pt>
                <c:pt idx="1843">
                  <c:v>92.149999999996908</c:v>
                </c:pt>
                <c:pt idx="1844">
                  <c:v>92.199999999996905</c:v>
                </c:pt>
                <c:pt idx="1845">
                  <c:v>92.249999999996902</c:v>
                </c:pt>
                <c:pt idx="1846">
                  <c:v>92.299999999996899</c:v>
                </c:pt>
                <c:pt idx="1847">
                  <c:v>92.349999999996896</c:v>
                </c:pt>
                <c:pt idx="1848">
                  <c:v>92.399999999996894</c:v>
                </c:pt>
                <c:pt idx="1849">
                  <c:v>92.449999999996891</c:v>
                </c:pt>
                <c:pt idx="1850">
                  <c:v>92.499999999996888</c:v>
                </c:pt>
                <c:pt idx="1851">
                  <c:v>92.549999999996885</c:v>
                </c:pt>
                <c:pt idx="1852">
                  <c:v>92.599999999996882</c:v>
                </c:pt>
                <c:pt idx="1853">
                  <c:v>92.649999999996879</c:v>
                </c:pt>
                <c:pt idx="1854">
                  <c:v>92.699999999996876</c:v>
                </c:pt>
                <c:pt idx="1855">
                  <c:v>92.749999999996874</c:v>
                </c:pt>
                <c:pt idx="1856">
                  <c:v>92.799999999996871</c:v>
                </c:pt>
                <c:pt idx="1857">
                  <c:v>92.849999999996868</c:v>
                </c:pt>
                <c:pt idx="1858">
                  <c:v>92.899999999996865</c:v>
                </c:pt>
                <c:pt idx="1859">
                  <c:v>92.949999999996862</c:v>
                </c:pt>
                <c:pt idx="1860">
                  <c:v>92.999999999996859</c:v>
                </c:pt>
                <c:pt idx="1861">
                  <c:v>93.049999999996857</c:v>
                </c:pt>
                <c:pt idx="1862">
                  <c:v>93.099999999996854</c:v>
                </c:pt>
                <c:pt idx="1863">
                  <c:v>93.149999999996851</c:v>
                </c:pt>
                <c:pt idx="1864">
                  <c:v>93.199999999996848</c:v>
                </c:pt>
                <c:pt idx="1865">
                  <c:v>93.249999999996845</c:v>
                </c:pt>
                <c:pt idx="1866">
                  <c:v>93.299999999996842</c:v>
                </c:pt>
                <c:pt idx="1867">
                  <c:v>93.34999999999684</c:v>
                </c:pt>
                <c:pt idx="1868">
                  <c:v>93.399999999996837</c:v>
                </c:pt>
                <c:pt idx="1869">
                  <c:v>93.449999999996834</c:v>
                </c:pt>
                <c:pt idx="1870">
                  <c:v>93.499999999996831</c:v>
                </c:pt>
                <c:pt idx="1871">
                  <c:v>93.549999999996828</c:v>
                </c:pt>
                <c:pt idx="1872">
                  <c:v>93.599999999996825</c:v>
                </c:pt>
                <c:pt idx="1873">
                  <c:v>93.649999999996822</c:v>
                </c:pt>
                <c:pt idx="1874">
                  <c:v>93.69999999999682</c:v>
                </c:pt>
                <c:pt idx="1875">
                  <c:v>93.749999999996817</c:v>
                </c:pt>
                <c:pt idx="1876">
                  <c:v>93.799999999996814</c:v>
                </c:pt>
                <c:pt idx="1877">
                  <c:v>93.849999999996811</c:v>
                </c:pt>
                <c:pt idx="1878">
                  <c:v>93.899999999996808</c:v>
                </c:pt>
                <c:pt idx="1879">
                  <c:v>93.949999999996805</c:v>
                </c:pt>
                <c:pt idx="1880">
                  <c:v>93.999999999996803</c:v>
                </c:pt>
                <c:pt idx="1881">
                  <c:v>94.0499999999968</c:v>
                </c:pt>
                <c:pt idx="1882">
                  <c:v>94.099999999996797</c:v>
                </c:pt>
                <c:pt idx="1883">
                  <c:v>94.149999999996794</c:v>
                </c:pt>
                <c:pt idx="1884">
                  <c:v>94.199999999996791</c:v>
                </c:pt>
                <c:pt idx="1885">
                  <c:v>94.249999999996788</c:v>
                </c:pt>
                <c:pt idx="1886">
                  <c:v>94.299999999996786</c:v>
                </c:pt>
                <c:pt idx="1887">
                  <c:v>94.349999999996783</c:v>
                </c:pt>
                <c:pt idx="1888">
                  <c:v>94.39999999999678</c:v>
                </c:pt>
                <c:pt idx="1889">
                  <c:v>94.449999999996777</c:v>
                </c:pt>
                <c:pt idx="1890">
                  <c:v>94.499999999996774</c:v>
                </c:pt>
                <c:pt idx="1891">
                  <c:v>94.549999999996771</c:v>
                </c:pt>
                <c:pt idx="1892">
                  <c:v>94.599999999996768</c:v>
                </c:pt>
                <c:pt idx="1893">
                  <c:v>94.649999999996766</c:v>
                </c:pt>
                <c:pt idx="1894">
                  <c:v>94.699999999996763</c:v>
                </c:pt>
                <c:pt idx="1895">
                  <c:v>94.74999999999676</c:v>
                </c:pt>
                <c:pt idx="1896">
                  <c:v>94.799999999996757</c:v>
                </c:pt>
                <c:pt idx="1897">
                  <c:v>94.849999999996754</c:v>
                </c:pt>
                <c:pt idx="1898">
                  <c:v>94.899999999996751</c:v>
                </c:pt>
                <c:pt idx="1899">
                  <c:v>94.949999999996749</c:v>
                </c:pt>
                <c:pt idx="1900">
                  <c:v>94.999999999996746</c:v>
                </c:pt>
                <c:pt idx="1901">
                  <c:v>95.049999999996743</c:v>
                </c:pt>
                <c:pt idx="1902">
                  <c:v>95.09999999999674</c:v>
                </c:pt>
                <c:pt idx="1903">
                  <c:v>95.149999999996737</c:v>
                </c:pt>
                <c:pt idx="1904">
                  <c:v>95.199999999996734</c:v>
                </c:pt>
                <c:pt idx="1905">
                  <c:v>95.249999999996732</c:v>
                </c:pt>
                <c:pt idx="1906">
                  <c:v>95.299999999996729</c:v>
                </c:pt>
                <c:pt idx="1907">
                  <c:v>95.349999999996726</c:v>
                </c:pt>
                <c:pt idx="1908">
                  <c:v>95.399999999996723</c:v>
                </c:pt>
                <c:pt idx="1909">
                  <c:v>95.44999999999672</c:v>
                </c:pt>
                <c:pt idx="1910">
                  <c:v>95.499999999996717</c:v>
                </c:pt>
                <c:pt idx="1911">
                  <c:v>95.549999999996714</c:v>
                </c:pt>
                <c:pt idx="1912">
                  <c:v>95.599999999996712</c:v>
                </c:pt>
                <c:pt idx="1913">
                  <c:v>95.649999999996709</c:v>
                </c:pt>
                <c:pt idx="1914">
                  <c:v>95.699999999996706</c:v>
                </c:pt>
                <c:pt idx="1915">
                  <c:v>95.749999999996703</c:v>
                </c:pt>
                <c:pt idx="1916">
                  <c:v>95.7999999999967</c:v>
                </c:pt>
                <c:pt idx="1917">
                  <c:v>95.849999999996697</c:v>
                </c:pt>
                <c:pt idx="1918">
                  <c:v>95.899999999996695</c:v>
                </c:pt>
                <c:pt idx="1919">
                  <c:v>95.949999999996692</c:v>
                </c:pt>
                <c:pt idx="1920">
                  <c:v>95.999999999996689</c:v>
                </c:pt>
                <c:pt idx="1921">
                  <c:v>96.049999999996686</c:v>
                </c:pt>
                <c:pt idx="1922">
                  <c:v>96.099999999996683</c:v>
                </c:pt>
                <c:pt idx="1923">
                  <c:v>96.14999999999668</c:v>
                </c:pt>
                <c:pt idx="1924">
                  <c:v>96.199999999996678</c:v>
                </c:pt>
                <c:pt idx="1925">
                  <c:v>96.249999999996675</c:v>
                </c:pt>
                <c:pt idx="1926">
                  <c:v>96.299999999996672</c:v>
                </c:pt>
                <c:pt idx="1927">
                  <c:v>96.349999999996669</c:v>
                </c:pt>
                <c:pt idx="1928">
                  <c:v>96.399999999996666</c:v>
                </c:pt>
                <c:pt idx="1929">
                  <c:v>96.449999999996663</c:v>
                </c:pt>
                <c:pt idx="1930">
                  <c:v>96.49999999999666</c:v>
                </c:pt>
                <c:pt idx="1931">
                  <c:v>96.549999999996658</c:v>
                </c:pt>
                <c:pt idx="1932">
                  <c:v>96.599999999996655</c:v>
                </c:pt>
                <c:pt idx="1933">
                  <c:v>96.649999999996652</c:v>
                </c:pt>
                <c:pt idx="1934">
                  <c:v>96.699999999996649</c:v>
                </c:pt>
                <c:pt idx="1935">
                  <c:v>96.749999999996646</c:v>
                </c:pt>
                <c:pt idx="1936">
                  <c:v>96.799999999996643</c:v>
                </c:pt>
                <c:pt idx="1937">
                  <c:v>96.849999999996641</c:v>
                </c:pt>
                <c:pt idx="1938">
                  <c:v>96.899999999996638</c:v>
                </c:pt>
                <c:pt idx="1939">
                  <c:v>96.949999999996635</c:v>
                </c:pt>
                <c:pt idx="1940">
                  <c:v>96.999999999996632</c:v>
                </c:pt>
                <c:pt idx="1941">
                  <c:v>97.049999999996629</c:v>
                </c:pt>
                <c:pt idx="1942">
                  <c:v>97.099999999996626</c:v>
                </c:pt>
                <c:pt idx="1943">
                  <c:v>97.149999999996624</c:v>
                </c:pt>
                <c:pt idx="1944">
                  <c:v>97.199999999996621</c:v>
                </c:pt>
                <c:pt idx="1945">
                  <c:v>97.249999999996618</c:v>
                </c:pt>
                <c:pt idx="1946">
                  <c:v>97.299999999996615</c:v>
                </c:pt>
                <c:pt idx="1947">
                  <c:v>97.349999999996612</c:v>
                </c:pt>
                <c:pt idx="1948">
                  <c:v>97.399999999996609</c:v>
                </c:pt>
                <c:pt idx="1949">
                  <c:v>97.449999999996606</c:v>
                </c:pt>
                <c:pt idx="1950">
                  <c:v>97.499999999996604</c:v>
                </c:pt>
                <c:pt idx="1951">
                  <c:v>97.549999999996601</c:v>
                </c:pt>
                <c:pt idx="1952">
                  <c:v>97.599999999996598</c:v>
                </c:pt>
                <c:pt idx="1953">
                  <c:v>97.649999999996595</c:v>
                </c:pt>
                <c:pt idx="1954">
                  <c:v>97.699999999996592</c:v>
                </c:pt>
                <c:pt idx="1955">
                  <c:v>97.749999999996589</c:v>
                </c:pt>
                <c:pt idx="1956">
                  <c:v>97.799999999996587</c:v>
                </c:pt>
                <c:pt idx="1957">
                  <c:v>97.849999999996584</c:v>
                </c:pt>
                <c:pt idx="1958">
                  <c:v>97.899999999996581</c:v>
                </c:pt>
                <c:pt idx="1959">
                  <c:v>97.949999999996578</c:v>
                </c:pt>
                <c:pt idx="1960">
                  <c:v>97.999999999996575</c:v>
                </c:pt>
                <c:pt idx="1961">
                  <c:v>98.049999999996572</c:v>
                </c:pt>
                <c:pt idx="1962">
                  <c:v>98.099999999996569</c:v>
                </c:pt>
                <c:pt idx="1963">
                  <c:v>98.149999999996567</c:v>
                </c:pt>
                <c:pt idx="1964">
                  <c:v>98.199999999996564</c:v>
                </c:pt>
                <c:pt idx="1965">
                  <c:v>98.249999999996561</c:v>
                </c:pt>
                <c:pt idx="1966">
                  <c:v>98.299999999996558</c:v>
                </c:pt>
                <c:pt idx="1967">
                  <c:v>98.349999999996555</c:v>
                </c:pt>
                <c:pt idx="1968">
                  <c:v>98.399999999996552</c:v>
                </c:pt>
                <c:pt idx="1969">
                  <c:v>98.44999999999655</c:v>
                </c:pt>
                <c:pt idx="1970">
                  <c:v>98.499999999996547</c:v>
                </c:pt>
                <c:pt idx="1971">
                  <c:v>98.549999999996544</c:v>
                </c:pt>
                <c:pt idx="1972">
                  <c:v>98.599999999996541</c:v>
                </c:pt>
                <c:pt idx="1973">
                  <c:v>98.649999999996538</c:v>
                </c:pt>
                <c:pt idx="1974">
                  <c:v>98.699999999996535</c:v>
                </c:pt>
                <c:pt idx="1975">
                  <c:v>98.749999999996533</c:v>
                </c:pt>
                <c:pt idx="1976">
                  <c:v>98.79999999999653</c:v>
                </c:pt>
                <c:pt idx="1977">
                  <c:v>98.849999999996527</c:v>
                </c:pt>
                <c:pt idx="1978">
                  <c:v>98.899999999996524</c:v>
                </c:pt>
                <c:pt idx="1979">
                  <c:v>98.949999999996521</c:v>
                </c:pt>
                <c:pt idx="1980">
                  <c:v>98.999999999996518</c:v>
                </c:pt>
                <c:pt idx="1981">
                  <c:v>99.049999999996515</c:v>
                </c:pt>
                <c:pt idx="1982">
                  <c:v>99.099999999996513</c:v>
                </c:pt>
                <c:pt idx="1983">
                  <c:v>99.14999999999651</c:v>
                </c:pt>
                <c:pt idx="1984">
                  <c:v>99.199999999996507</c:v>
                </c:pt>
                <c:pt idx="1985">
                  <c:v>99.249999999996504</c:v>
                </c:pt>
                <c:pt idx="1986">
                  <c:v>99.299999999996501</c:v>
                </c:pt>
                <c:pt idx="1987">
                  <c:v>99.349999999996498</c:v>
                </c:pt>
                <c:pt idx="1988">
                  <c:v>99.399999999996496</c:v>
                </c:pt>
                <c:pt idx="1989">
                  <c:v>99.449999999996493</c:v>
                </c:pt>
                <c:pt idx="1990">
                  <c:v>99.49999999999649</c:v>
                </c:pt>
                <c:pt idx="1991">
                  <c:v>99.549999999996487</c:v>
                </c:pt>
                <c:pt idx="1992">
                  <c:v>99.599999999996484</c:v>
                </c:pt>
                <c:pt idx="1993">
                  <c:v>99.649999999996481</c:v>
                </c:pt>
                <c:pt idx="1994">
                  <c:v>99.699999999996479</c:v>
                </c:pt>
                <c:pt idx="1995">
                  <c:v>99.749999999996476</c:v>
                </c:pt>
                <c:pt idx="1996">
                  <c:v>99.799999999996473</c:v>
                </c:pt>
                <c:pt idx="1997">
                  <c:v>99.84999999999647</c:v>
                </c:pt>
                <c:pt idx="1998">
                  <c:v>99.899999999996467</c:v>
                </c:pt>
                <c:pt idx="1999">
                  <c:v>99.949999999996464</c:v>
                </c:pt>
                <c:pt idx="2000">
                  <c:v>99.999999999996461</c:v>
                </c:pt>
              </c:numCache>
            </c:numRef>
          </c:xVal>
          <c:yVal>
            <c:numRef>
              <c:f>'circ.elétr. - exata'!$B$8:$B$2008</c:f>
              <c:numCache>
                <c:formatCode>0.00</c:formatCode>
                <c:ptCount val="2001"/>
                <c:pt idx="0">
                  <c:v>0</c:v>
                </c:pt>
                <c:pt idx="1">
                  <c:v>3.8939070406224241E-5</c:v>
                </c:pt>
                <c:pt idx="2">
                  <c:v>3.106370815098014E-4</c:v>
                </c:pt>
                <c:pt idx="3">
                  <c:v>1.0434887656500802E-3</c:v>
                </c:pt>
                <c:pt idx="4">
                  <c:v>2.4572218685574576E-3</c:v>
                </c:pt>
                <c:pt idx="5">
                  <c:v>4.7587164616770261E-3</c:v>
                </c:pt>
                <c:pt idx="6">
                  <c:v>8.1380054753097397E-3</c:v>
                </c:pt>
                <c:pt idx="7">
                  <c:v>1.2764513310004277E-2</c:v>
                </c:pt>
                <c:pt idx="8">
                  <c:v>1.8783586394993446E-2</c:v>
                </c:pt>
                <c:pt idx="9">
                  <c:v>2.6313365893183116E-2</c:v>
                </c:pt>
                <c:pt idx="10">
                  <c:v>3.5442048445522012E-2</c:v>
                </c:pt>
                <c:pt idx="11">
                  <c:v>4.6225575954291998E-2</c:v>
                </c:pt>
                <c:pt idx="12">
                  <c:v>5.8685789982747094E-2</c:v>
                </c:pt>
                <c:pt idx="13">
                  <c:v>7.280908046168455E-2</c:v>
                </c:pt>
                <c:pt idx="14">
                  <c:v>8.8545552111675141E-2</c:v>
                </c:pt>
                <c:pt idx="15">
                  <c:v>0.10580872538729302</c:v>
                </c:pt>
                <c:pt idx="16">
                  <c:v>0.1244757819052611</c:v>
                </c:pt>
                <c:pt idx="17">
                  <c:v>0.1443883573134952</c:v>
                </c:pt>
                <c:pt idx="18">
                  <c:v>0.16535387747623909</c:v>
                </c:pt>
                <c:pt idx="19">
                  <c:v>0.18714742677671437</c:v>
                </c:pt>
                <c:pt idx="20">
                  <c:v>0.20951413035802657</c:v>
                </c:pt>
                <c:pt idx="21">
                  <c:v>0.23217202531973324</c:v>
                </c:pt>
                <c:pt idx="22">
                  <c:v>0.25481538934409542</c:v>
                </c:pt>
                <c:pt idx="23">
                  <c:v>0.27711848902247183</c:v>
                </c:pt>
                <c:pt idx="24">
                  <c:v>0.29873970436479169</c:v>
                </c:pt>
                <c:pt idx="25">
                  <c:v>0.31932598067540519</c:v>
                </c:pt>
                <c:pt idx="26">
                  <c:v>0.33851755423318197</c:v>
                </c:pt>
                <c:pt idx="27">
                  <c:v>0.35595289408293174</c:v>
                </c:pt>
                <c:pt idx="28">
                  <c:v>0.37127379878240463</c:v>
                </c:pt>
                <c:pt idx="29">
                  <c:v>0.38413058420041202</c:v>
                </c:pt>
                <c:pt idx="30">
                  <c:v>0.39418729646483747</c:v>
                </c:pt>
                <c:pt idx="31">
                  <c:v>0.40112688294403037</c:v>
                </c:pt>
                <c:pt idx="32">
                  <c:v>0.40465625373180508</c:v>
                </c:pt>
                <c:pt idx="33">
                  <c:v>0.40451116650643892</c:v>
                </c:pt>
                <c:pt idx="34">
                  <c:v>0.40046086884973764</c:v>
                </c:pt>
                <c:pt idx="35">
                  <c:v>0.39231243413607159</c:v>
                </c:pt>
                <c:pt idx="36">
                  <c:v>0.37991472991654923</c:v>
                </c:pt>
                <c:pt idx="37">
                  <c:v>0.36316196130421774</c:v>
                </c:pt>
                <c:pt idx="38">
                  <c:v>0.34199673617737747</c:v>
                </c:pt>
                <c:pt idx="39">
                  <c:v>0.31641260401613436</c:v>
                </c:pt>
                <c:pt idx="40">
                  <c:v>0.28645602582031526</c:v>
                </c:pt>
                <c:pt idx="41">
                  <c:v>0.25222773876530225</c:v>
                </c:pt>
                <c:pt idx="42">
                  <c:v>0.2138834859695713</c:v>
                </c:pt>
                <c:pt idx="43">
                  <c:v>0.17163408890078791</c:v>
                </c:pt>
                <c:pt idx="44">
                  <c:v>0.12574484745766412</c:v>
                </c:pt>
                <c:pt idx="45">
                  <c:v>7.6534260549146582E-2</c:v>
                </c:pt>
                <c:pt idx="46">
                  <c:v>2.4372067963753352E-2</c:v>
                </c:pt>
                <c:pt idx="47">
                  <c:v>-3.032337760991699E-2</c:v>
                </c:pt>
                <c:pt idx="48">
                  <c:v>-8.7088391477281535E-2</c:v>
                </c:pt>
                <c:pt idx="49">
                  <c:v>-0.14541786582665073</c:v>
                </c:pt>
                <c:pt idx="50">
                  <c:v>-0.20476977388779516</c:v>
                </c:pt>
                <c:pt idx="51">
                  <c:v>-0.26457022910139028</c:v>
                </c:pt>
                <c:pt idx="52">
                  <c:v>-0.32421905186762645</c:v>
                </c:pt>
                <c:pt idx="53">
                  <c:v>-0.3830957897159899</c:v>
                </c:pt>
                <c:pt idx="54">
                  <c:v>-0.44056613054029903</c:v>
                </c:pt>
                <c:pt idx="55">
                  <c:v>-0.49598864295000067</c:v>
                </c:pt>
                <c:pt idx="56">
                  <c:v>-0.54872177287091772</c:v>
                </c:pt>
                <c:pt idx="57">
                  <c:v>-0.59813102134972396</c:v>
                </c:pt>
                <c:pt idx="58">
                  <c:v>-0.64359622513220993</c:v>
                </c:pt>
                <c:pt idx="59">
                  <c:v>-0.68451885904355547</c:v>
                </c:pt>
                <c:pt idx="60">
                  <c:v>-0.72032927753796661</c:v>
                </c:pt>
                <c:pt idx="61">
                  <c:v>-0.75049381203427978</c:v>
                </c:pt>
                <c:pt idx="62">
                  <c:v>-0.77452164083308883</c:v>
                </c:pt>
                <c:pt idx="63">
                  <c:v>-0.7919713495285402</c:v>
                </c:pt>
                <c:pt idx="64">
                  <c:v>-0.80245710188345876</c:v>
                </c:pt>
                <c:pt idx="65">
                  <c:v>-0.80565434411807146</c:v>
                </c:pt>
                <c:pt idx="66">
                  <c:v>-0.80130496944882001</c:v>
                </c:pt>
                <c:pt idx="67">
                  <c:v>-0.78922187447219283</c:v>
                </c:pt>
                <c:pt idx="68">
                  <c:v>-0.769292844577528</c:v>
                </c:pt>
                <c:pt idx="69">
                  <c:v>-0.74148371194038143</c:v>
                </c:pt>
                <c:pt idx="70">
                  <c:v>-0.70584073673403369</c:v>
                </c:pt>
                <c:pt idx="71">
                  <c:v>-0.66249216993141813</c:v>
                </c:pt>
                <c:pt idx="72">
                  <c:v>-0.61164896437649685</c:v>
                </c:pt>
                <c:pt idx="73">
                  <c:v>-0.55360460959852853</c:v>
                </c:pt>
                <c:pt idx="74">
                  <c:v>-0.48873407503444133</c:v>
                </c:pt>
                <c:pt idx="75">
                  <c:v>-0.41749185581815818</c:v>
                </c:pt>
                <c:pt idx="76">
                  <c:v>-0.34040912499093579</c:v>
                </c:pt>
                <c:pt idx="77">
                  <c:v>-0.25809000578070185</c:v>
                </c:pt>
                <c:pt idx="78">
                  <c:v>-0.1712069873852069</c:v>
                </c:pt>
                <c:pt idx="79">
                  <c:v>-8.0495517367425773E-2</c:v>
                </c:pt>
                <c:pt idx="80">
                  <c:v>1.3252186774714625E-2</c:v>
                </c:pt>
                <c:pt idx="81">
                  <c:v>0.1091940551733801</c:v>
                </c:pt>
                <c:pt idx="82">
                  <c:v>0.20644575189888914</c:v>
                </c:pt>
                <c:pt idx="83">
                  <c:v>0.30408886144512692</c:v>
                </c:pt>
                <c:pt idx="84">
                  <c:v>0.40117959927473201</c:v>
                </c:pt>
                <c:pt idx="85">
                  <c:v>0.49675796346531342</c:v>
                </c:pt>
                <c:pt idx="86">
                  <c:v>0.58985723845016103</c:v>
                </c:pt>
                <c:pt idx="87">
                  <c:v>0.67951375666710168</c:v>
                </c:pt>
                <c:pt idx="88">
                  <c:v>0.76477681968371125</c:v>
                </c:pt>
                <c:pt idx="89">
                  <c:v>0.84471867711296345</c:v>
                </c:pt>
                <c:pt idx="90">
                  <c:v>0.91844445941764841</c:v>
                </c:pt>
                <c:pt idx="91">
                  <c:v>0.98510195956100244</c:v>
                </c:pt>
                <c:pt idx="92">
                  <c:v>1.0438911584202697</c:v>
                </c:pt>
                <c:pt idx="93">
                  <c:v>1.09407338995352</c:v>
                </c:pt>
                <c:pt idx="94">
                  <c:v>1.1349800443000049</c:v>
                </c:pt>
                <c:pt idx="95">
                  <c:v>1.1660207102913116</c:v>
                </c:pt>
                <c:pt idx="96">
                  <c:v>1.1866906632329746</c:v>
                </c:pt>
                <c:pt idx="97">
                  <c:v>1.1965776092511455</c:v>
                </c:pt>
                <c:pt idx="98">
                  <c:v>1.195367603941448</c:v>
                </c:pt>
                <c:pt idx="99">
                  <c:v>1.182850070451767</c:v>
                </c:pt>
                <c:pt idx="100">
                  <c:v>1.1589218504110361</c:v>
                </c:pt>
                <c:pt idx="101">
                  <c:v>1.1235902302053409</c:v>
                </c:pt>
                <c:pt idx="102">
                  <c:v>1.0769748949154854</c:v>
                </c:pt>
                <c:pt idx="103">
                  <c:v>1.0193087726718075</c:v>
                </c:pt>
                <c:pt idx="104">
                  <c:v>0.95093774315099211</c:v>
                </c:pt>
                <c:pt idx="105">
                  <c:v>0.87231919532683211</c:v>
                </c:pt>
                <c:pt idx="106">
                  <c:v>0.78401943127872031</c:v>
                </c:pt>
                <c:pt idx="107">
                  <c:v>0.68670992473917924</c:v>
                </c:pt>
                <c:pt idx="108">
                  <c:v>0.58116245500363606</c:v>
                </c:pt>
                <c:pt idx="109">
                  <c:v>0.46824314870778516</c:v>
                </c:pt>
                <c:pt idx="110">
                  <c:v>0.34890547367637637</c:v>
                </c:pt>
                <c:pt idx="111">
                  <c:v>0.22418224043790902</c:v>
                </c:pt>
                <c:pt idx="112">
                  <c:v>9.5176677961072764E-2</c:v>
                </c:pt>
                <c:pt idx="113">
                  <c:v>-3.6947339418240244E-2</c:v>
                </c:pt>
                <c:pt idx="114">
                  <c:v>-0.17097582715980142</c:v>
                </c:pt>
                <c:pt idx="115">
                  <c:v>-0.30565589207240662</c:v>
                </c:pt>
                <c:pt idx="116">
                  <c:v>-0.43970749645118401</c:v>
                </c:pt>
                <c:pt idx="117">
                  <c:v>-0.57183567385128264</c:v>
                </c:pt>
                <c:pt idx="118">
                  <c:v>-0.70074307946029224</c:v>
                </c:pt>
                <c:pt idx="119">
                  <c:v>-0.82514275306713691</c:v>
                </c:pt>
                <c:pt idx="120">
                  <c:v>-0.94377096884994893</c:v>
                </c:pt>
                <c:pt idx="121">
                  <c:v>-1.0554000436715891</c:v>
                </c:pt>
                <c:pt idx="122">
                  <c:v>-1.1588509743190185</c:v>
                </c:pt>
                <c:pt idx="123">
                  <c:v>-1.2530057741787168</c:v>
                </c:pt>
                <c:pt idx="124">
                  <c:v>-1.3368193812186513</c:v>
                </c:pt>
                <c:pt idx="125">
                  <c:v>-1.4093310118483453</c:v>
                </c:pt>
                <c:pt idx="126">
                  <c:v>-1.4696748392393588</c:v>
                </c:pt>
                <c:pt idx="127">
                  <c:v>-1.5170898799820096</c:v>
                </c:pt>
                <c:pt idx="128">
                  <c:v>-1.5509289794905237</c:v>
                </c:pt>
                <c:pt idx="129">
                  <c:v>-1.5706667942944739</c:v>
                </c:pt>
                <c:pt idx="130">
                  <c:v>-1.575906678203618</c:v>
                </c:pt>
                <c:pt idx="131">
                  <c:v>-1.5663863892275669</c:v>
                </c:pt>
                <c:pt idx="132">
                  <c:v>-1.5419825449818698</c:v>
                </c:pt>
                <c:pt idx="133">
                  <c:v>-1.5027137660174821</c:v>
                </c:pt>
                <c:pt idx="134">
                  <c:v>-1.448742458961588</c:v>
                </c:pt>
                <c:pt idx="135">
                  <c:v>-1.3803752044353097</c:v>
                </c:pt>
                <c:pt idx="136">
                  <c:v>-1.2980617282922016</c:v>
                </c:pt>
                <c:pt idx="137">
                  <c:v>-1.2023924486677007</c:v>
                </c:pt>
                <c:pt idx="138">
                  <c:v>-1.0940946055067746</c:v>
                </c:pt>
                <c:pt idx="139">
                  <c:v>-0.97402699350323663</c:v>
                </c:pt>
                <c:pt idx="140">
                  <c:v>-0.84317333359647662</c:v>
                </c:pt>
                <c:pt idx="141">
                  <c:v>-0.7026343321854065</c:v>
                </c:pt>
                <c:pt idx="142">
                  <c:v>-0.5536184908913182</c:v>
                </c:pt>
                <c:pt idx="143">
                  <c:v>-0.39743174289003647</c:v>
                </c:pt>
                <c:pt idx="144">
                  <c:v>-0.23546600440086318</c:v>
                </c:pt>
                <c:pt idx="145">
                  <c:v>-6.9186741732835344E-2</c:v>
                </c:pt>
                <c:pt idx="146">
                  <c:v>9.9880334779253177E-2</c:v>
                </c:pt>
                <c:pt idx="147">
                  <c:v>0.27016332868413384</c:v>
                </c:pt>
                <c:pt idx="148">
                  <c:v>0.44005883708086979</c:v>
                </c:pt>
                <c:pt idx="149">
                  <c:v>0.60794711434149873</c:v>
                </c:pt>
                <c:pt idx="150">
                  <c:v>0.77220757587147371</c:v>
                </c:pt>
                <c:pt idx="151">
                  <c:v>0.93123449294688365</c:v>
                </c:pt>
                <c:pt idx="152">
                  <c:v>1.0834527261608389</c:v>
                </c:pt>
                <c:pt idx="153">
                  <c:v>1.2273333429902209</c:v>
                </c:pt>
                <c:pt idx="154">
                  <c:v>1.3614089644926313</c:v>
                </c:pt>
                <c:pt idx="155">
                  <c:v>1.4842886871814118</c:v>
                </c:pt>
                <c:pt idx="156">
                  <c:v>1.594672428708247</c:v>
                </c:pt>
                <c:pt idx="157">
                  <c:v>1.6913645500968328</c:v>
                </c:pt>
                <c:pt idx="158">
                  <c:v>1.7732866128906919</c:v>
                </c:pt>
                <c:pt idx="159">
                  <c:v>1.8394891366612931</c:v>
                </c:pt>
                <c:pt idx="160">
                  <c:v>1.8891622308121969</c:v>
                </c:pt>
                <c:pt idx="161">
                  <c:v>1.9216449844390686</c:v>
                </c:pt>
                <c:pt idx="162">
                  <c:v>1.9364335090786056</c:v>
                </c:pt>
                <c:pt idx="163">
                  <c:v>1.9331875414024995</c:v>
                </c:pt>
                <c:pt idx="164">
                  <c:v>1.9117355261744964</c:v>
                </c:pt>
                <c:pt idx="165">
                  <c:v>1.8720781139663787</c:v>
                </c:pt>
                <c:pt idx="166">
                  <c:v>1.8143900230898271</c:v>
                </c:pt>
                <c:pt idx="167">
                  <c:v>1.7390202308034357</c:v>
                </c:pt>
                <c:pt idx="168">
                  <c:v>1.64649047494865</c:v>
                </c:pt>
                <c:pt idx="169">
                  <c:v>1.5374920635990259</c:v>
                </c:pt>
                <c:pt idx="170">
                  <c:v>1.4128810069142048</c:v>
                </c:pt>
                <c:pt idx="171">
                  <c:v>1.2736715020097382</c:v>
                </c:pt>
                <c:pt idx="172">
                  <c:v>1.1210278181216355</c:v>
                </c:pt>
                <c:pt idx="173">
                  <c:v>0.95625464549584471</c:v>
                </c:pt>
                <c:pt idx="174">
                  <c:v>0.78078598710440805</c:v>
                </c:pt>
                <c:pt idx="175">
                  <c:v>0.59617268732324691</c:v>
                </c:pt>
                <c:pt idx="176">
                  <c:v>0.40406870594588962</c:v>
                </c:pt>
                <c:pt idx="177">
                  <c:v>0.20621625920668163</c:v>
                </c:pt>
                <c:pt idx="178">
                  <c:v>4.4299617050678197E-3</c:v>
                </c:pt>
                <c:pt idx="179">
                  <c:v>-0.19941988586921378</c:v>
                </c:pt>
                <c:pt idx="180">
                  <c:v>-0.40342470863152169</c:v>
                </c:pt>
                <c:pt idx="181">
                  <c:v>-0.60565560619723979</c:v>
                </c:pt>
                <c:pt idx="182">
                  <c:v>-0.80418166864165275</c:v>
                </c:pt>
                <c:pt idx="183">
                  <c:v>-0.99708848508527637</c:v>
                </c:pt>
                <c:pt idx="184">
                  <c:v>-1.1824966668316668</c:v>
                </c:pt>
                <c:pt idx="185">
                  <c:v>-1.3585802052707354</c:v>
                </c:pt>
                <c:pt idx="186">
                  <c:v>-1.5235844847966771</c:v>
                </c:pt>
                <c:pt idx="187">
                  <c:v>-1.6758437727894961</c:v>
                </c:pt>
                <c:pt idx="188">
                  <c:v>-1.8137980122694111</c:v>
                </c:pt>
                <c:pt idx="189">
                  <c:v>-1.9360087481328632</c:v>
                </c:pt>
                <c:pt idx="190">
                  <c:v>-2.0411740248793535</c:v>
                </c:pt>
                <c:pt idx="191">
                  <c:v>-2.1281421023840918</c:v>
                </c:pt>
                <c:pt idx="192">
                  <c:v>-2.1959238464907718</c:v>
                </c:pt>
                <c:pt idx="193">
                  <c:v>-2.2437036629029499</c:v>
                </c:pt>
                <c:pt idx="194">
                  <c:v>-2.2708488559385018</c:v>
                </c:pt>
                <c:pt idx="195">
                  <c:v>-2.2769173080613117</c:v>
                </c:pt>
                <c:pt idx="196">
                  <c:v>-2.2616633915862252</c:v>
                </c:pt>
                <c:pt idx="197">
                  <c:v>-2.2250420404248015</c:v>
                </c:pt>
                <c:pt idx="198">
                  <c:v>-2.1672109270452395</c:v>
                </c:pt>
                <c:pt idx="199">
                  <c:v>-2.0885307077976876</c:v>
                </c:pt>
                <c:pt idx="200">
                  <c:v>-1.9895633182339627</c:v>
                </c:pt>
                <c:pt idx="201">
                  <c:v>-1.8710683188510333</c:v>
                </c:pt>
                <c:pt idx="202">
                  <c:v>-1.7339973106294475</c:v>
                </c:pt>
                <c:pt idx="203">
                  <c:v>-1.5794864586352715</c:v>
                </c:pt>
                <c:pt idx="204">
                  <c:v>-1.4088471806230303</c:v>
                </c:pt>
                <c:pt idx="205">
                  <c:v>-1.2235550758322344</c:v>
                </c:pt>
                <c:pt idx="206">
                  <c:v>-1.0252371868296581</c:v>
                </c:pt>
                <c:pt idx="207">
                  <c:v>-0.81565770413733218</c:v>
                </c:pt>
                <c:pt idx="208">
                  <c:v>-0.59670223933010358</c:v>
                </c:pt>
                <c:pt idx="209">
                  <c:v>-0.37036080712528974</c:v>
                </c:pt>
                <c:pt idx="210">
                  <c:v>-0.13870967056658534</c:v>
                </c:pt>
                <c:pt idx="211">
                  <c:v>9.6107784416557429E-2</c:v>
                </c:pt>
                <c:pt idx="212">
                  <c:v>0.33190096814257042</c:v>
                </c:pt>
                <c:pt idx="213">
                  <c:v>0.56645261406722747</c:v>
                </c:pt>
                <c:pt idx="214">
                  <c:v>0.79753972022892516</c:v>
                </c:pt>
                <c:pt idx="215">
                  <c:v>1.0229547066135787</c:v>
                </c:pt>
                <c:pt idx="216">
                  <c:v>1.2405265862587866</c:v>
                </c:pt>
                <c:pt idx="217">
                  <c:v>1.4481419463120142</c:v>
                </c:pt>
                <c:pt idx="218">
                  <c:v>1.6437655356213943</c:v>
                </c:pt>
                <c:pt idx="219">
                  <c:v>1.8254602577794767</c:v>
                </c:pt>
                <c:pt idx="220">
                  <c:v>1.9914063728508626</c:v>
                </c:pt>
                <c:pt idx="221">
                  <c:v>2.1399197172650473</c:v>
                </c:pt>
                <c:pt idx="222">
                  <c:v>2.2694687594981104</c:v>
                </c:pt>
                <c:pt idx="223">
                  <c:v>2.3786903191342996</c:v>
                </c:pt>
                <c:pt idx="224">
                  <c:v>2.4664037886060703</c:v>
                </c:pt>
                <c:pt idx="225">
                  <c:v>2.5316237102562313</c:v>
                </c:pt>
                <c:pt idx="226">
                  <c:v>2.5735705762290628</c:v>
                </c:pt>
                <c:pt idx="227">
                  <c:v>2.5916797349443064</c:v>
                </c:pt>
                <c:pt idx="228">
                  <c:v>2.5856083053890062</c:v>
                </c:pt>
                <c:pt idx="229">
                  <c:v>2.5552400190158084</c:v>
                </c:pt>
                <c:pt idx="230">
                  <c:v>2.5006879284886754</c:v>
                </c:pt>
                <c:pt idx="231">
                  <c:v>2.4222949426843288</c:v>
                </c:pt>
                <c:pt idx="232">
                  <c:v>2.320632168049535</c:v>
                </c:pt>
                <c:pt idx="233">
                  <c:v>2.1964950574315565</c:v>
                </c:pt>
                <c:pt idx="234">
                  <c:v>2.0508973886408186</c:v>
                </c:pt>
                <c:pt idx="235">
                  <c:v>1.8850631160658062</c:v>
                </c:pt>
                <c:pt idx="236">
                  <c:v>1.7004161594353202</c:v>
                </c:pt>
                <c:pt idx="237">
                  <c:v>1.4985682141100358</c:v>
                </c:pt>
                <c:pt idx="238">
                  <c:v>1.281304686882476</c:v>
                </c:pt>
                <c:pt idx="239">
                  <c:v>1.0505688799792114</c:v>
                </c:pt>
                <c:pt idx="240">
                  <c:v>0.80844456360350936</c:v>
                </c:pt>
                <c:pt idx="241">
                  <c:v>0.5571370937532929</c:v>
                </c:pt>
                <c:pt idx="242">
                  <c:v>0.29895324703260306</c:v>
                </c:pt>
                <c:pt idx="243">
                  <c:v>3.6279957589709033E-2</c:v>
                </c:pt>
                <c:pt idx="244">
                  <c:v>-0.22843784697618896</c:v>
                </c:pt>
                <c:pt idx="245">
                  <c:v>-0.49272010401951349</c:v>
                </c:pt>
                <c:pt idx="246">
                  <c:v>-0.75407495390251345</c:v>
                </c:pt>
                <c:pt idx="247">
                  <c:v>-1.0100223371203834</c:v>
                </c:pt>
                <c:pt idx="248">
                  <c:v>-1.2581176260956797</c:v>
                </c:pt>
                <c:pt idx="249">
                  <c:v>-1.4959750655598045</c:v>
                </c:pt>
                <c:pt idx="250">
                  <c:v>-1.7212907959300954</c:v>
                </c:pt>
                <c:pt idx="251">
                  <c:v>-1.9318652367605398</c:v>
                </c:pt>
                <c:pt idx="252">
                  <c:v>-2.1256246121785507</c:v>
                </c:pt>
                <c:pt idx="253">
                  <c:v>-2.3006414071852874</c:v>
                </c:pt>
                <c:pt idx="254">
                  <c:v>-2.4551535527368338</c:v>
                </c:pt>
                <c:pt idx="255">
                  <c:v>-2.5875821485623733</c:v>
                </c:pt>
                <c:pt idx="256">
                  <c:v>-2.6965475456175021</c:v>
                </c:pt>
                <c:pt idx="257">
                  <c:v>-2.7808836248013096</c:v>
                </c:pt>
                <c:pt idx="258">
                  <c:v>-2.8396501249520973</c:v>
                </c:pt>
                <c:pt idx="259">
                  <c:v>-2.8721428910292248</c:v>
                </c:pt>
                <c:pt idx="260">
                  <c:v>-2.8779019326228727</c:v>
                </c:pt>
                <c:pt idx="261">
                  <c:v>-2.8567172033304811</c:v>
                </c:pt>
                <c:pt idx="262">
                  <c:v>-2.8086320329079033</c:v>
                </c:pt>
                <c:pt idx="263">
                  <c:v>-2.7339441662433543</c:v>
                </c:pt>
                <c:pt idx="264">
                  <c:v>-2.6332043859030945</c:v>
                </c:pt>
                <c:pt idx="265">
                  <c:v>-2.5072127180440398</c:v>
                </c:pt>
                <c:pt idx="266">
                  <c:v>-2.3570122446582462</c:v>
                </c:pt>
                <c:pt idx="267">
                  <c:v>-2.1838805681857463</c:v>
                </c:pt>
                <c:pt idx="268">
                  <c:v>-1.9893189972816028</c:v>
                </c:pt>
                <c:pt idx="269">
                  <c:v>-1.775039544729148</c:v>
                </c:pt>
                <c:pt idx="270">
                  <c:v>-1.5429498499381031</c:v>
                </c:pt>
                <c:pt idx="271">
                  <c:v>-1.2951361589415686</c:v>
                </c:pt>
                <c:pt idx="272">
                  <c:v>-1.0338445141088455</c:v>
                </c:pt>
                <c:pt idx="273">
                  <c:v>-0.76146032372886741</c:v>
                </c:pt>
                <c:pt idx="274">
                  <c:v>-0.48048649801201737</c:v>
                </c:pt>
                <c:pt idx="275">
                  <c:v>-0.19352035274159118</c:v>
                </c:pt>
                <c:pt idx="276">
                  <c:v>9.6770505371148952E-2</c:v>
                </c:pt>
                <c:pt idx="277">
                  <c:v>0.38767308674363554</c:v>
                </c:pt>
                <c:pt idx="278">
                  <c:v>0.67645448678176634</c:v>
                </c:pt>
                <c:pt idx="279">
                  <c:v>0.96038767341108355</c:v>
                </c:pt>
                <c:pt idx="280">
                  <c:v>1.2367773498980741</c:v>
                </c:pt>
                <c:pt idx="281">
                  <c:v>1.5029856466569731</c:v>
                </c:pt>
                <c:pt idx="282">
                  <c:v>1.7564573961687449</c:v>
                </c:pt>
                <c:pt idx="283">
                  <c:v>1.9947447479324645</c:v>
                </c:pt>
                <c:pt idx="284">
                  <c:v>2.2155308855089473</c:v>
                </c:pt>
                <c:pt idx="285">
                  <c:v>2.4166526151633207</c:v>
                </c:pt>
                <c:pt idx="286">
                  <c:v>2.5961216053067178</c:v>
                </c:pt>
                <c:pt idx="287">
                  <c:v>2.7521440677938362</c:v>
                </c:pt>
                <c:pt idx="288">
                  <c:v>2.883138686048909</c:v>
                </c:pt>
                <c:pt idx="289">
                  <c:v>2.987752610842807</c:v>
                </c:pt>
                <c:pt idx="290">
                  <c:v>3.0648753621849023</c:v>
                </c:pt>
                <c:pt idx="291">
                  <c:v>3.1136504950631694</c:v>
                </c:pt>
                <c:pt idx="292">
                  <c:v>3.1334849074867566</c:v>
                </c:pt>
                <c:pt idx="293">
                  <c:v>3.1240556912641209</c:v>
                </c:pt>
                <c:pt idx="294">
                  <c:v>3.0853144489807098</c:v>
                </c:pt>
                <c:pt idx="295">
                  <c:v>3.017489024506812</c:v>
                </c:pt>
                <c:pt idx="296">
                  <c:v>2.9210826188420835</c:v>
                </c:pt>
                <c:pt idx="297">
                  <c:v>2.7968702879564606</c:v>
                </c:pt>
                <c:pt idx="298">
                  <c:v>2.6458928442801875</c:v>
                </c:pt>
                <c:pt idx="299">
                  <c:v>2.4694482083886329</c:v>
                </c:pt>
                <c:pt idx="300">
                  <c:v>2.2690802819819118</c:v>
                </c:pt>
                <c:pt idx="301">
                  <c:v>2.0465654372363873</c:v>
                </c:pt>
                <c:pt idx="302">
                  <c:v>1.8038967407735806</c:v>
                </c:pt>
                <c:pt idx="303">
                  <c:v>1.5432660526252289</c:v>
                </c:pt>
                <c:pt idx="304">
                  <c:v>1.2670441614543759</c:v>
                </c:pt>
                <c:pt idx="305">
                  <c:v>0.97775913671683601</c:v>
                </c:pt>
                <c:pt idx="306">
                  <c:v>0.67807309622129952</c:v>
                </c:pt>
                <c:pt idx="307">
                  <c:v>0.37075760349399733</c:v>
                </c:pt>
                <c:pt idx="308">
                  <c:v>5.8667923313917125E-2</c:v>
                </c:pt>
                <c:pt idx="309">
                  <c:v>-0.25528362438470209</c:v>
                </c:pt>
                <c:pt idx="310">
                  <c:v>-0.56815496246557862</c:v>
                </c:pt>
                <c:pt idx="311">
                  <c:v>-0.87700194939447274</c:v>
                </c:pt>
                <c:pt idx="312">
                  <c:v>-1.1789062050911188</c:v>
                </c:pt>
                <c:pt idx="313">
                  <c:v>-1.4710028057136793</c:v>
                </c:pt>
                <c:pt idx="314">
                  <c:v>-1.7505075834655306</c:v>
                </c:pt>
                <c:pt idx="315">
                  <c:v>-2.0147437702438382</c:v>
                </c:pt>
                <c:pt idx="316">
                  <c:v>-2.2611677291878207</c:v>
                </c:pt>
                <c:pt idx="317">
                  <c:v>-2.487393525890103</c:v>
                </c:pt>
                <c:pt idx="318">
                  <c:v>-2.6912161011430644</c:v>
                </c:pt>
                <c:pt idx="319">
                  <c:v>-2.8706328195153565</c:v>
                </c:pt>
                <c:pt idx="320">
                  <c:v>-3.0238631826811218</c:v>
                </c:pt>
                <c:pt idx="321">
                  <c:v>-3.1493665131239679</c:v>
                </c:pt>
                <c:pt idx="322">
                  <c:v>-3.2458574324566882</c:v>
                </c:pt>
                <c:pt idx="323">
                  <c:v>-3.3123189789647158</c:v>
                </c:pt>
                <c:pt idx="324">
                  <c:v>-3.3480132309072732</c:v>
                </c:pt>
                <c:pt idx="325">
                  <c:v>-3.3524893253908448</c:v>
                </c:pt>
                <c:pt idx="326">
                  <c:v>-3.3255887870463265</c:v>
                </c:pt>
                <c:pt idx="327">
                  <c:v>-3.2674481060644536</c:v>
                </c:pt>
                <c:pt idx="328">
                  <c:v>-3.1784985311342533</c:v>
                </c:pt>
                <c:pt idx="329">
                  <c:v>-3.0594630692395359</c:v>
                </c:pt>
                <c:pt idx="330">
                  <c:v>-2.911350710847894</c:v>
                </c:pt>
                <c:pt idx="331">
                  <c:v>-2.7354479255205382</c:v>
                </c:pt>
                <c:pt idx="332">
                  <c:v>-2.533307499126404</c:v>
                </c:pt>
                <c:pt idx="333">
                  <c:v>-2.3067348094083386</c:v>
                </c:pt>
                <c:pt idx="334">
                  <c:v>-2.0577716613758295</c:v>
                </c:pt>
                <c:pt idx="335">
                  <c:v>-1.7886778276492161</c:v>
                </c:pt>
                <c:pt idx="336">
                  <c:v>-1.5019104612232501</c:v>
                </c:pt>
                <c:pt idx="337">
                  <c:v>-1.2001015689365704</c:v>
                </c:pt>
                <c:pt idx="338">
                  <c:v>-0.88603375302309306</c:v>
                </c:pt>
                <c:pt idx="339">
                  <c:v>-0.56261444529322413</c:v>
                </c:pt>
                <c:pt idx="340">
                  <c:v>-0.23284887357769501</c:v>
                </c:pt>
                <c:pt idx="341">
                  <c:v>0.10018798708767274</c:v>
                </c:pt>
                <c:pt idx="342">
                  <c:v>0.43338021558033579</c:v>
                </c:pt>
                <c:pt idx="343">
                  <c:v>0.76360022715534437</c:v>
                </c:pt>
                <c:pt idx="344">
                  <c:v>1.0877382608576187</c:v>
                </c:pt>
                <c:pt idx="345">
                  <c:v>1.4027317926632308</c:v>
                </c:pt>
                <c:pt idx="346">
                  <c:v>1.7055945949651405</c:v>
                </c:pt>
                <c:pt idx="347">
                  <c:v>1.9934451655179004</c:v>
                </c:pt>
                <c:pt idx="348">
                  <c:v>2.2635342541038064</c:v>
                </c:pt>
                <c:pt idx="349">
                  <c:v>2.5132712229379917</c:v>
                </c:pt>
                <c:pt idx="350">
                  <c:v>2.7402489871264928</c:v>
                </c:pt>
                <c:pt idx="351">
                  <c:v>2.9422672942374297</c:v>
                </c:pt>
                <c:pt idx="352">
                  <c:v>3.1173541171267312</c:v>
                </c:pt>
                <c:pt idx="353">
                  <c:v>3.2637849514391499</c:v>
                </c:pt>
                <c:pt idx="354">
                  <c:v>3.3800998285231856</c:v>
                </c:pt>
                <c:pt idx="355">
                  <c:v>3.4651178756765426</c:v>
                </c:pt>
                <c:pt idx="356">
                  <c:v>3.5179492784794544</c:v>
                </c:pt>
                <c:pt idx="357">
                  <c:v>3.5380045242631457</c:v>
                </c:pt>
                <c:pt idx="358">
                  <c:v>3.5250008312714902</c:v>
                </c:pt>
                <c:pt idx="359">
                  <c:v>3.4789656945655305</c:v>
                </c:pt>
                <c:pt idx="360">
                  <c:v>3.4002375069420676</c:v>
                </c:pt>
                <c:pt idx="361">
                  <c:v>3.2894632408310835</c:v>
                </c:pt>
                <c:pt idx="362">
                  <c:v>3.1475932050393185</c:v>
                </c:pt>
                <c:pt idx="363">
                  <c:v>2.9758729180521346</c:v>
                </c:pt>
                <c:pt idx="364">
                  <c:v>2.7758321671276347</c:v>
                </c:pt>
                <c:pt idx="365">
                  <c:v>2.5492713493512182</c:v>
                </c:pt>
                <c:pt idx="366">
                  <c:v>2.2982452169077283</c:v>
                </c:pt>
                <c:pt idx="367">
                  <c:v>2.0250441738193805</c:v>
                </c:pt>
                <c:pt idx="368">
                  <c:v>1.7321732950503208</c:v>
                </c:pt>
                <c:pt idx="369">
                  <c:v>1.4223292609637956</c:v>
                </c:pt>
                <c:pt idx="370">
                  <c:v>1.0983754204196756</c:v>
                </c:pt>
                <c:pt idx="371">
                  <c:v>0.76331521412122483</c:v>
                </c:pt>
                <c:pt idx="372">
                  <c:v>0.42026420598088671</c:v>
                </c:pt>
                <c:pt idx="373">
                  <c:v>7.2420984114646814E-2</c:v>
                </c:pt>
                <c:pt idx="374">
                  <c:v>-0.27696279554270875</c:v>
                </c:pt>
                <c:pt idx="375">
                  <c:v>-0.6246129411995256</c:v>
                </c:pt>
                <c:pt idx="376">
                  <c:v>-0.96726354479660004</c:v>
                </c:pt>
                <c:pt idx="377">
                  <c:v>-1.301687797854485</c:v>
                </c:pt>
                <c:pt idx="378">
                  <c:v>-1.6247285115557764</c:v>
                </c:pt>
                <c:pt idx="379">
                  <c:v>-1.9333280511644162</c:v>
                </c:pt>
                <c:pt idx="380">
                  <c:v>-2.2245573997747634</c:v>
                </c:pt>
                <c:pt idx="381">
                  <c:v>-2.4956440739979917</c:v>
                </c:pt>
                <c:pt idx="382">
                  <c:v>-2.743998624465938</c:v>
                </c:pt>
                <c:pt idx="383">
                  <c:v>-2.9672394668714102</c:v>
                </c:pt>
                <c:pt idx="384">
                  <c:v>-3.1632158045511396</c:v>
                </c:pt>
                <c:pt idx="385">
                  <c:v>-3.3300284212134406</c:v>
                </c:pt>
                <c:pt idx="386">
                  <c:v>-3.4660481421535438</c:v>
                </c:pt>
                <c:pt idx="387">
                  <c:v>-3.5699317840023714</c:v>
                </c:pt>
                <c:pt idx="388">
                  <c:v>-3.6406354365157592</c:v>
                </c:pt>
                <c:pt idx="389">
                  <c:v>-3.6774249449109502</c:v>
                </c:pt>
                <c:pt idx="390">
                  <c:v>-3.6798834875603088</c:v>
                </c:pt>
                <c:pt idx="391">
                  <c:v>-3.6479161712101256</c:v>
                </c:pt>
                <c:pt idx="392">
                  <c:v>-3.5817515940467626</c:v>
                </c:pt>
                <c:pt idx="393">
                  <c:v>-3.481940355615837</c:v>
                </c:pt>
                <c:pt idx="394">
                  <c:v>-3.3493505215403294</c:v>
                </c:pt>
                <c:pt idx="395">
                  <c:v>-3.1851600799053559</c:v>
                </c:pt>
                <c:pt idx="396">
                  <c:v>-2.9908464548041689</c:v>
                </c:pt>
                <c:pt idx="397">
                  <c:v>-2.7681731705992392</c:v>
                </c:pt>
                <c:pt idx="398">
                  <c:v>-2.5191737876744482</c:v>
                </c:pt>
                <c:pt idx="399">
                  <c:v>-2.2461332565795065</c:v>
                </c:pt>
                <c:pt idx="400">
                  <c:v>-1.95156686224334</c:v>
                </c:pt>
                <c:pt idx="401">
                  <c:v>-1.6381969531216145</c:v>
                </c:pt>
                <c:pt idx="402">
                  <c:v>-1.308927671521037</c:v>
                </c:pt>
                <c:pt idx="403">
                  <c:v>-0.96681792070149908</c:v>
                </c:pt>
                <c:pt idx="404">
                  <c:v>-0.61505282150946483</c:v>
                </c:pt>
                <c:pt idx="405">
                  <c:v>-0.25691392607502644</c:v>
                </c:pt>
                <c:pt idx="406">
                  <c:v>0.10425153163544765</c:v>
                </c:pt>
                <c:pt idx="407">
                  <c:v>0.46506205899854153</c:v>
                </c:pt>
                <c:pt idx="408">
                  <c:v>0.82213370534836594</c:v>
                </c:pt>
                <c:pt idx="409">
                  <c:v>1.1721119396510626</c:v>
                </c:pt>
                <c:pt idx="410">
                  <c:v>1.5117033036352201</c:v>
                </c:pt>
                <c:pt idx="411">
                  <c:v>1.8377065404108477</c:v>
                </c:pt>
                <c:pt idx="412">
                  <c:v>2.1470429031005867</c:v>
                </c:pt>
                <c:pt idx="413">
                  <c:v>2.4367853553148686</c:v>
                </c:pt>
                <c:pt idx="414">
                  <c:v>2.7041863853614201</c:v>
                </c:pt>
                <c:pt idx="415">
                  <c:v>2.9467041687973965</c:v>
                </c:pt>
                <c:pt idx="416">
                  <c:v>3.1620268291931719</c:v>
                </c:pt>
                <c:pt idx="417">
                  <c:v>3.3480945646375937</c:v>
                </c:pt>
                <c:pt idx="418">
                  <c:v>3.5031194274115993</c:v>
                </c:pt>
                <c:pt idx="419">
                  <c:v>3.6256025662034026</c:v>
                </c:pt>
                <c:pt idx="420">
                  <c:v>3.7143487640285566</c:v>
                </c:pt>
                <c:pt idx="421">
                  <c:v>3.7684781304274209</c:v>
                </c:pt>
                <c:pt idx="422">
                  <c:v>3.787434833301484</c:v>
                </c:pt>
                <c:pt idx="423">
                  <c:v>3.7709927836652799</c:v>
                </c:pt>
                <c:pt idx="424">
                  <c:v>3.7192582153677485</c:v>
                </c:pt>
                <c:pt idx="425">
                  <c:v>3.6326691312031425</c:v>
                </c:pt>
                <c:pt idx="426">
                  <c:v>3.5119916165077787</c:v>
                </c:pt>
                <c:pt idx="427">
                  <c:v>3.3583130510431132</c:v>
                </c:pt>
                <c:pt idx="428">
                  <c:v>3.1730322794145858</c:v>
                </c:pt>
                <c:pt idx="429">
                  <c:v>2.9578468291892488</c:v>
                </c:pt>
                <c:pt idx="430">
                  <c:v>2.7147372939766501</c:v>
                </c:pt>
                <c:pt idx="431">
                  <c:v>2.445949025758626</c:v>
                </c:pt>
                <c:pt idx="432">
                  <c:v>2.1539713064363863</c:v>
                </c:pt>
                <c:pt idx="433">
                  <c:v>1.8415141926604011</c:v>
                </c:pt>
                <c:pt idx="434">
                  <c:v>1.5114832502897477</c:v>
                </c:pt>
                <c:pt idx="435">
                  <c:v>1.1669524150787085</c:v>
                </c:pt>
                <c:pt idx="436">
                  <c:v>0.81113523421331535</c:v>
                </c:pt>
                <c:pt idx="437">
                  <c:v>0.44735475894676718</c:v>
                </c:pt>
                <c:pt idx="438">
                  <c:v>7.9012371657409874E-2</c:v>
                </c:pt>
                <c:pt idx="439">
                  <c:v>-0.29044415894929709</c:v>
                </c:pt>
                <c:pt idx="440">
                  <c:v>-0.6575530931561151</c:v>
                </c:pt>
                <c:pt idx="441">
                  <c:v>-1.0188712999651353</c:v>
                </c:pt>
                <c:pt idx="442">
                  <c:v>-1.3710066932829359</c:v>
                </c:pt>
                <c:pt idx="443">
                  <c:v>-1.7106502176621072</c:v>
                </c:pt>
                <c:pt idx="444">
                  <c:v>-2.0346070806811629</c:v>
                </c:pt>
                <c:pt idx="445">
                  <c:v>-2.3398269359051316</c:v>
                </c:pt>
                <c:pt idx="446">
                  <c:v>-2.6234327300483335</c:v>
                </c:pt>
                <c:pt idx="447">
                  <c:v>-2.8827479403677803</c:v>
                </c:pt>
                <c:pt idx="448">
                  <c:v>-3.1153219433359487</c:v>
                </c:pt>
                <c:pt idx="449">
                  <c:v>-3.3189532731333511</c:v>
                </c:pt>
                <c:pt idx="450">
                  <c:v>-3.491710548301115</c:v>
                </c:pt>
                <c:pt idx="451">
                  <c:v>-3.6319508668141776</c:v>
                </c:pt>
                <c:pt idx="452">
                  <c:v>-3.7383354936699305</c:v>
                </c:pt>
                <c:pt idx="453">
                  <c:v>-3.8098426906103406</c:v>
                </c:pt>
                <c:pt idx="454">
                  <c:v>-3.8457775645653527</c:v>
                </c:pt>
                <c:pt idx="455">
                  <c:v>-3.8457788395666048</c:v>
                </c:pt>
                <c:pt idx="456">
                  <c:v>-3.8098224859659107</c:v>
                </c:pt>
                <c:pt idx="457">
                  <c:v>-3.738222170526333</c:v>
                </c:pt>
                <c:pt idx="458">
                  <c:v>-3.6316265210525449</c:v>
                </c:pt>
                <c:pt idx="459">
                  <c:v>-3.4910132294054663</c:v>
                </c:pt>
                <c:pt idx="460">
                  <c:v>-3.3176800467166179</c:v>
                </c:pt>
                <c:pt idx="461">
                  <c:v>-3.1132327540949118</c:v>
                </c:pt>
                <c:pt idx="462">
                  <c:v>-2.8795702208223908</c:v>
                </c:pt>
                <c:pt idx="463">
                  <c:v>-2.6188666896914712</c:v>
                </c:pt>
                <c:pt idx="464">
                  <c:v>-2.3335514554813086</c:v>
                </c:pt>
                <c:pt idx="465">
                  <c:v>-2.0262861273539401</c:v>
                </c:pt>
                <c:pt idx="466">
                  <c:v>-1.6999396889342826</c:v>
                </c:pt>
                <c:pt idx="467">
                  <c:v>-1.3575615908036096</c:v>
                </c:pt>
                <c:pt idx="468">
                  <c:v>-1.0023531288821792</c:v>
                </c:pt>
                <c:pt idx="469">
                  <c:v>-0.63763737852528324</c:v>
                </c:pt>
                <c:pt idx="470">
                  <c:v>-0.26682796795005059</c:v>
                </c:pt>
                <c:pt idx="471">
                  <c:v>0.10660301428327522</c:v>
                </c:pt>
                <c:pt idx="472">
                  <c:v>0.47915767469874304</c:v>
                </c:pt>
                <c:pt idx="473">
                  <c:v>0.8473452247653539</c:v>
                </c:pt>
                <c:pt idx="474">
                  <c:v>1.207714834203069</c:v>
                </c:pt>
                <c:pt idx="475">
                  <c:v>1.5568881171847224</c:v>
                </c:pt>
                <c:pt idx="476">
                  <c:v>1.8915909442718011</c:v>
                </c:pt>
                <c:pt idx="477">
                  <c:v>2.2086842792252508</c:v>
                </c:pt>
                <c:pt idx="478">
                  <c:v>2.5051937489938876</c:v>
                </c:pt>
                <c:pt idx="479">
                  <c:v>2.7783376671146414</c:v>
                </c:pt>
                <c:pt idx="480">
                  <c:v>3.0255532453494762</c:v>
                </c:pt>
                <c:pt idx="481">
                  <c:v>3.244520745493932</c:v>
                </c:pt>
                <c:pt idx="482">
                  <c:v>3.4331853427597849</c:v>
                </c:pt>
                <c:pt idx="483">
                  <c:v>3.5897764937752603</c:v>
                </c:pt>
                <c:pt idx="484">
                  <c:v>3.7128246258541502</c:v>
                </c:pt>
                <c:pt idx="485">
                  <c:v>3.8011749895360429</c:v>
                </c:pt>
                <c:pt idx="486">
                  <c:v>3.8539985432532178</c:v>
                </c:pt>
                <c:pt idx="487">
                  <c:v>3.870799767079605</c:v>
                </c:pt>
                <c:pt idx="488">
                  <c:v>3.8514213315967814</c:v>
                </c:pt>
                <c:pt idx="489">
                  <c:v>3.7960455776947675</c:v>
                </c:pt>
                <c:pt idx="490">
                  <c:v>3.7051927933279512</c:v>
                </c:pt>
                <c:pt idx="491">
                  <c:v>3.5797163035816792</c:v>
                </c:pt>
                <c:pt idx="492">
                  <c:v>3.420794420584464</c:v>
                </c:pt>
                <c:pt idx="493">
                  <c:v>3.2299193295371875</c:v>
                </c:pt>
                <c:pt idx="494">
                  <c:v>3.0088830161413886</c:v>
                </c:pt>
                <c:pt idx="495">
                  <c:v>2.7597603687181058</c:v>
                </c:pt>
                <c:pt idx="496">
                  <c:v>2.4848896150500694</c:v>
                </c:pt>
                <c:pt idx="497">
                  <c:v>2.1868502791993265</c:v>
                </c:pt>
                <c:pt idx="498">
                  <c:v>1.8684388670104408</c:v>
                </c:pt>
                <c:pt idx="499">
                  <c:v>1.53264251048237</c:v>
                </c:pt>
                <c:pt idx="500">
                  <c:v>1.1826108204773091</c:v>
                </c:pt>
                <c:pt idx="501">
                  <c:v>0.82162621414806214</c:v>
                </c:pt>
                <c:pt idx="502">
                  <c:v>0.45307299784781663</c:v>
                </c:pt>
                <c:pt idx="503">
                  <c:v>8.0405497999863365E-2</c:v>
                </c:pt>
                <c:pt idx="504">
                  <c:v>-0.29288445865988211</c:v>
                </c:pt>
                <c:pt idx="505">
                  <c:v>-0.6633004079817989</c:v>
                </c:pt>
                <c:pt idx="506">
                  <c:v>-1.0273741438048458</c:v>
                </c:pt>
                <c:pt idx="507">
                  <c:v>-1.3816983350203185</c:v>
                </c:pt>
                <c:pt idx="508">
                  <c:v>-1.722958556200832</c:v>
                </c:pt>
                <c:pt idx="509">
                  <c:v>-2.0479644293675436</c:v>
                </c:pt>
                <c:pt idx="510">
                  <c:v>-2.3536795830047863</c:v>
                </c:pt>
                <c:pt idx="511">
                  <c:v>-2.6372501457536477</c:v>
                </c:pt>
                <c:pt idx="512">
                  <c:v>-2.8960315062142765</c:v>
                </c:pt>
                <c:pt idx="513">
                  <c:v>-3.1276130868282062</c:v>
                </c:pt>
                <c:pt idx="514">
                  <c:v>-3.3298408987370545</c:v>
                </c:pt>
                <c:pt idx="515">
                  <c:v>-3.5008376656417663</c:v>
                </c:pt>
                <c:pt idx="516">
                  <c:v>-3.6390203278158975</c:v>
                </c:pt>
                <c:pt idx="517">
                  <c:v>-3.7431147623353915</c:v>
                </c:pt>
                <c:pt idx="518">
                  <c:v>-3.8121675820383745</c:v>
                </c:pt>
                <c:pt idx="519">
                  <c:v>-3.8455549034698127</c:v>
                </c:pt>
                <c:pt idx="520">
                  <c:v>-3.8429880028321026</c:v>
                </c:pt>
                <c:pt idx="521">
                  <c:v>-3.8045158084803221</c:v>
                </c:pt>
                <c:pt idx="522">
                  <c:v>-3.7305242084883496</c:v>
                </c:pt>
                <c:pt idx="523">
                  <c:v>-3.6217321819843127</c:v>
                </c:pt>
                <c:pt idx="524">
                  <c:v>-3.4791847930233848</c:v>
                </c:pt>
                <c:pt idx="525">
                  <c:v>-3.3042431154473562</c:v>
                </c:pt>
                <c:pt idx="526">
                  <c:v>-3.0985711861913501</c:v>
                </c:pt>
                <c:pt idx="527">
                  <c:v>-2.8641201125631968</c:v>
                </c:pt>
                <c:pt idx="528">
                  <c:v>-2.6031094858744388</c:v>
                </c:pt>
                <c:pt idx="529">
                  <c:v>-2.318006279188578</c:v>
                </c:pt>
                <c:pt idx="530">
                  <c:v>-2.011501430632503</c:v>
                </c:pt>
                <c:pt idx="531">
                  <c:v>-1.6864843354663139</c:v>
                </c:pt>
                <c:pt idx="532">
                  <c:v>-1.3460154897207857</c:v>
                </c:pt>
                <c:pt idx="533">
                  <c:v>-0.99329754550448146</c:v>
                </c:pt>
                <c:pt idx="534">
                  <c:v>-0.63164505289237571</c:v>
                </c:pt>
                <c:pt idx="535">
                  <c:v>-0.26445317549621727</c:v>
                </c:pt>
                <c:pt idx="536">
                  <c:v>0.10483432373085122</c:v>
                </c:pt>
                <c:pt idx="537">
                  <c:v>0.47275752327324522</c:v>
                </c:pt>
                <c:pt idx="538">
                  <c:v>0.83587290348652421</c:v>
                </c:pt>
                <c:pt idx="539">
                  <c:v>1.1907857189270574</c:v>
                </c:pt>
                <c:pt idx="540">
                  <c:v>1.5341818769100888</c:v>
                </c:pt>
                <c:pt idx="541">
                  <c:v>1.8628590216187892</c:v>
                </c:pt>
                <c:pt idx="542">
                  <c:v>2.1737565309245248</c:v>
                </c:pt>
                <c:pt idx="543">
                  <c:v>2.4639841436879326</c:v>
                </c:pt>
                <c:pt idx="544">
                  <c:v>2.7308489485863863</c:v>
                </c:pt>
                <c:pt idx="545">
                  <c:v>2.9718804813270432</c:v>
                </c:pt>
                <c:pt idx="546">
                  <c:v>3.1848536953038491</c:v>
                </c:pt>
                <c:pt idx="547">
                  <c:v>3.3678095911647361</c:v>
                </c:pt>
                <c:pt idx="548">
                  <c:v>3.5190733131754497</c:v>
                </c:pt>
                <c:pt idx="549">
                  <c:v>3.6372695444843357</c:v>
                </c:pt>
                <c:pt idx="550">
                  <c:v>3.7213350591742604</c:v>
                </c:pt>
                <c:pt idx="551">
                  <c:v>3.770528316087761</c:v>
                </c:pt>
                <c:pt idx="552">
                  <c:v>3.7844360075691892</c:v>
                </c:pt>
                <c:pt idx="553">
                  <c:v>3.7629765052148789</c:v>
                </c:pt>
                <c:pt idx="554">
                  <c:v>3.7064001741821779</c:v>
                </c:pt>
                <c:pt idx="555">
                  <c:v>3.6152865572999247</c:v>
                </c:pt>
                <c:pt idx="556">
                  <c:v>3.4905384598642124</c:v>
                </c:pt>
                <c:pt idx="557">
                  <c:v>3.3333729953116462</c:v>
                </c:pt>
                <c:pt idx="558">
                  <c:v>3.1453096806599148</c:v>
                </c:pt>
                <c:pt idx="559">
                  <c:v>2.9281556984199115</c:v>
                </c:pt>
                <c:pt idx="560">
                  <c:v>2.6839884683516626</c:v>
                </c:pt>
                <c:pt idx="561">
                  <c:v>2.4151356977056428</c:v>
                </c:pt>
                <c:pt idx="562">
                  <c:v>2.1241531022237052</c:v>
                </c:pt>
                <c:pt idx="563">
                  <c:v>1.8138000119467683</c:v>
                </c:pt>
                <c:pt idx="564">
                  <c:v>1.4870130955854903</c:v>
                </c:pt>
                <c:pt idx="565">
                  <c:v>1.1468784546712636</c:v>
                </c:pt>
                <c:pt idx="566">
                  <c:v>0.79660235375437916</c:v>
                </c:pt>
                <c:pt idx="567">
                  <c:v>0.43948086541523973</c:v>
                </c:pt>
                <c:pt idx="568">
                  <c:v>7.8868718688284933E-2</c:v>
                </c:pt>
                <c:pt idx="569">
                  <c:v>-0.28185235342365</c:v>
                </c:pt>
                <c:pt idx="570">
                  <c:v>-0.63930546740660155</c:v>
                </c:pt>
                <c:pt idx="571">
                  <c:v>-0.99015034231993737</c:v>
                </c:pt>
                <c:pt idx="572">
                  <c:v>-1.3311146526208872</c:v>
                </c:pt>
                <c:pt idx="573">
                  <c:v>-1.6590246851429142</c:v>
                </c:pt>
                <c:pt idx="574">
                  <c:v>-1.9708350117421474</c:v>
                </c:pt>
                <c:pt idx="575">
                  <c:v>-2.2636568989522354</c:v>
                </c:pt>
                <c:pt idx="576">
                  <c:v>-2.5347851884434931</c:v>
                </c:pt>
                <c:pt idx="577">
                  <c:v>-2.78172339704274</c:v>
                </c:pt>
                <c:pt idx="578">
                  <c:v>-3.0022068023891713</c:v>
                </c:pt>
                <c:pt idx="579">
                  <c:v>-3.194223299811124</c:v>
                </c:pt>
                <c:pt idx="580">
                  <c:v>-3.3560318375179583</c:v>
                </c:pt>
                <c:pt idx="581">
                  <c:v>-3.4861782605024088</c:v>
                </c:pt>
                <c:pt idx="582">
                  <c:v>-3.5835084184176385</c:v>
                </c:pt>
                <c:pt idx="583">
                  <c:v>-3.6471784188888678</c:v>
                </c:pt>
                <c:pt idx="584">
                  <c:v>-3.6766619349914098</c:v>
                </c:pt>
                <c:pt idx="585">
                  <c:v>-3.6717545037125152</c:v>
                </c:pt>
                <c:pt idx="586">
                  <c:v>-3.6325747808458857</c:v>
                </c:pt>
                <c:pt idx="587">
                  <c:v>-3.5595627466706317</c:v>
                </c:pt>
                <c:pt idx="588">
                  <c:v>-3.4534748856655644</c:v>
                </c:pt>
                <c:pt idx="589">
                  <c:v>-3.3153763921301631</c:v>
                </c:pt>
                <c:pt idx="590">
                  <c:v>-3.1466304816531343</c:v>
                </c:pt>
                <c:pt idx="591">
                  <c:v>-2.9488849156223189</c:v>
                </c:pt>
                <c:pt idx="592">
                  <c:v>-2.7240558721480741</c:v>
                </c:pt>
                <c:pt idx="593">
                  <c:v>-2.4743093216290979</c:v>
                </c:pt>
                <c:pt idx="594">
                  <c:v>-2.2020400884910249</c:v>
                </c:pt>
                <c:pt idx="595">
                  <c:v>-1.9098488021558178</c:v>
                </c:pt>
                <c:pt idx="596">
                  <c:v>-1.6005169598522839</c:v>
                </c:pt>
                <c:pt idx="597">
                  <c:v>-1.2769803412733494</c:v>
                </c:pt>
                <c:pt idx="598">
                  <c:v>-0.94230103016338607</c:v>
                </c:pt>
                <c:pt idx="599">
                  <c:v>-0.59963831053961503</c:v>
                </c:pt>
                <c:pt idx="600">
                  <c:v>-0.25221871530124873</c:v>
                </c:pt>
                <c:pt idx="601">
                  <c:v>9.6694487631103887E-2</c:v>
                </c:pt>
                <c:pt idx="602">
                  <c:v>0.44383208184070272</c:v>
                </c:pt>
                <c:pt idx="603">
                  <c:v>0.78594966990005499</c:v>
                </c:pt>
                <c:pt idx="604">
                  <c:v>1.1198581309886191</c:v>
                </c:pt>
                <c:pt idx="605">
                  <c:v>1.4424534814517511</c:v>
                </c:pt>
                <c:pt idx="606">
                  <c:v>1.7507458574671269</c:v>
                </c:pt>
                <c:pt idx="607">
                  <c:v>2.0418873479945563</c:v>
                </c:pt>
                <c:pt idx="608">
                  <c:v>2.3131984177551352</c:v>
                </c:pt>
                <c:pt idx="609">
                  <c:v>2.5621926740007743</c:v>
                </c:pt>
                <c:pt idx="610">
                  <c:v>2.7865997471548454</c:v>
                </c:pt>
                <c:pt idx="611">
                  <c:v>2.9843860738678876</c:v>
                </c:pt>
                <c:pt idx="612">
                  <c:v>3.1537733914591497</c:v>
                </c:pt>
                <c:pt idx="613">
                  <c:v>3.2932547749040295</c:v>
                </c:pt>
                <c:pt idx="614">
                  <c:v>3.4016080712650032</c:v>
                </c:pt>
                <c:pt idx="615">
                  <c:v>3.4779066115179083</c:v>
                </c:pt>
                <c:pt idx="616">
                  <c:v>3.5215271058559292</c:v>
                </c:pt>
                <c:pt idx="617">
                  <c:v>3.5321546555074592</c:v>
                </c:pt>
                <c:pt idx="618">
                  <c:v>3.5097848416225119</c:v>
                </c:pt>
                <c:pt idx="619">
                  <c:v>3.4547228796025298</c:v>
                </c:pt>
                <c:pt idx="620">
                  <c:v>3.3675798551035045</c:v>
                </c:pt>
                <c:pt idx="621">
                  <c:v>3.2492660855672728</c:v>
                </c:pt>
                <c:pt idx="622">
                  <c:v>3.1009816782681847</c:v>
                </c:pt>
                <c:pt idx="623">
                  <c:v>2.9242043822444614</c:v>
                </c:pt>
                <c:pt idx="624">
                  <c:v>2.7206748568664159</c:v>
                </c:pt>
                <c:pt idx="625">
                  <c:v>2.4923795039380563</c:v>
                </c:pt>
                <c:pt idx="626">
                  <c:v>2.2415310329077873</c:v>
                </c:pt>
                <c:pt idx="627">
                  <c:v>1.9705469497658099</c:v>
                </c:pt>
                <c:pt idx="628">
                  <c:v>1.6820261793352931</c:v>
                </c:pt>
                <c:pt idx="629">
                  <c:v>1.3787240477439986</c:v>
                </c:pt>
                <c:pt idx="630">
                  <c:v>1.0635258667360905</c:v>
                </c:pt>
                <c:pt idx="631">
                  <c:v>0.7394193740152899</c:v>
                </c:pt>
                <c:pt idx="632">
                  <c:v>0.40946629388686662</c:v>
                </c:pt>
                <c:pt idx="633">
                  <c:v>7.6773289999377936E-2</c:v>
                </c:pt>
                <c:pt idx="634">
                  <c:v>-0.25553741308776745</c:v>
                </c:pt>
                <c:pt idx="635">
                  <c:v>-0.58435746050584392</c:v>
                </c:pt>
                <c:pt idx="636">
                  <c:v>-0.90662157122473053</c:v>
                </c:pt>
                <c:pt idx="637">
                  <c:v>-1.2193362401555177</c:v>
                </c:pt>
                <c:pt idx="638">
                  <c:v>-1.5196076682586157</c:v>
                </c:pt>
                <c:pt idx="639">
                  <c:v>-1.8046686589014835</c:v>
                </c:pt>
                <c:pt idx="640">
                  <c:v>-2.0719042293670831</c:v>
                </c:pt>
                <c:pt idx="641">
                  <c:v>-2.3188756994253552</c:v>
                </c:pt>
                <c:pt idx="642">
                  <c:v>-2.5433430341152694</c:v>
                </c:pt>
                <c:pt idx="643">
                  <c:v>-2.7432852351901866</c:v>
                </c:pt>
                <c:pt idx="644">
                  <c:v>-2.9169185948838443</c:v>
                </c:pt>
                <c:pt idx="645">
                  <c:v>-3.0627126465686021</c:v>
                </c:pt>
                <c:pt idx="646">
                  <c:v>-3.1794036692965841</c:v>
                </c:pt>
                <c:pt idx="647">
                  <c:v>-3.266005626918719</c:v>
                </c:pt>
                <c:pt idx="648">
                  <c:v>-3.3218184472371504</c:v>
                </c:pt>
                <c:pt idx="649">
                  <c:v>-3.3464335722222147</c:v>
                </c:pt>
                <c:pt idx="650">
                  <c:v>-3.3397367364695452</c:v>
                </c:pt>
                <c:pt idx="651">
                  <c:v>-3.3019079575352124</c:v>
                </c:pt>
                <c:pt idx="652">
                  <c:v>-3.2334187483126482</c:v>
                </c:pt>
                <c:pt idx="653">
                  <c:v>-3.1350265879511694</c:v>
                </c:pt>
                <c:pt idx="654">
                  <c:v>-3.0077667137122788</c:v>
                </c:pt>
                <c:pt idx="655">
                  <c:v>-2.8529413213696215</c:v>
                </c:pt>
                <c:pt idx="656">
                  <c:v>-2.6721062860445191</c:v>
                </c:pt>
                <c:pt idx="657">
                  <c:v>-2.4670555385018269</c:v>
                </c:pt>
                <c:pt idx="658">
                  <c:v>-2.2398032536942609</c:v>
                </c:pt>
                <c:pt idx="659">
                  <c:v>-1.9925640285341775</c:v>
                </c:pt>
                <c:pt idx="660">
                  <c:v>-1.7277312443028301</c:v>
                </c:pt>
                <c:pt idx="661">
                  <c:v>-1.4478538256091089</c:v>
                </c:pt>
                <c:pt idx="662">
                  <c:v>-1.155611622231419</c:v>
                </c:pt>
                <c:pt idx="663">
                  <c:v>-0.85378965238852611</c:v>
                </c:pt>
                <c:pt idx="664">
                  <c:v>-0.5452514558784276</c:v>
                </c:pt>
                <c:pt idx="665">
                  <c:v>-0.2329118130132416</c:v>
                </c:pt>
                <c:pt idx="666">
                  <c:v>8.0290909699527013E-2</c:v>
                </c:pt>
                <c:pt idx="667">
                  <c:v>0.3914225236627501</c:v>
                </c:pt>
                <c:pt idx="668">
                  <c:v>0.69758062861961179</c:v>
                </c:pt>
                <c:pt idx="669">
                  <c:v>0.99592180845868705</c:v>
                </c:pt>
                <c:pt idx="670">
                  <c:v>1.2836881564364193</c:v>
                </c:pt>
                <c:pt idx="671">
                  <c:v>1.5582328812698159</c:v>
                </c:pt>
                <c:pt idx="672">
                  <c:v>1.8170447553014655</c:v>
                </c:pt>
                <c:pt idx="673">
                  <c:v>2.0577711779264276</c:v>
                </c:pt>
                <c:pt idx="674">
                  <c:v>2.2782396415699573</c:v>
                </c:pt>
                <c:pt idx="675">
                  <c:v>2.476477403576002</c:v>
                </c:pt>
                <c:pt idx="676">
                  <c:v>2.6507291852456332</c:v>
                </c:pt>
                <c:pt idx="677">
                  <c:v>2.7994727387739871</c:v>
                </c:pt>
                <c:pt idx="678">
                  <c:v>2.9214321437818263</c:v>
                </c:pt>
                <c:pt idx="679">
                  <c:v>3.0155887173161515</c:v>
                </c:pt>
                <c:pt idx="680">
                  <c:v>3.0811894443863039</c:v>
                </c:pt>
                <c:pt idx="681">
                  <c:v>3.1177528600827298</c:v>
                </c:pt>
                <c:pt idx="682">
                  <c:v>3.1250723388612123</c:v>
                </c:pt>
                <c:pt idx="683">
                  <c:v>3.1032167714290391</c:v>
                </c:pt>
                <c:pt idx="684">
                  <c:v>3.0525286346032168</c:v>
                </c:pt>
                <c:pt idx="685">
                  <c:v>2.973619484283764</c:v>
                </c:pt>
                <c:pt idx="686">
                  <c:v>2.8673629260627354</c:v>
                </c:pt>
                <c:pt idx="687">
                  <c:v>2.7348851417390092</c:v>
                </c:pt>
                <c:pt idx="688">
                  <c:v>2.5775530729062588</c:v>
                </c:pt>
                <c:pt idx="689">
                  <c:v>2.3969603846109391</c:v>
                </c:pt>
                <c:pt idx="690">
                  <c:v>2.1949113526346058</c:v>
                </c:pt>
                <c:pt idx="691">
                  <c:v>1.9734028370491141</c:v>
                </c:pt>
                <c:pt idx="692">
                  <c:v>1.734604522147678</c:v>
                </c:pt>
                <c:pt idx="693">
                  <c:v>1.4808376185101022</c:v>
                </c:pt>
                <c:pt idx="694">
                  <c:v>1.2145522366741512</c:v>
                </c:pt>
                <c:pt idx="695">
                  <c:v>0.93830365353510292</c:v>
                </c:pt>
                <c:pt idx="696">
                  <c:v>0.6547277020796437</c:v>
                </c:pt>
                <c:pt idx="697">
                  <c:v>0.36651552229672468</c:v>
                </c:pt>
                <c:pt idx="698">
                  <c:v>7.6387916039364123E-2</c:v>
                </c:pt>
                <c:pt idx="699">
                  <c:v>-0.2129304488007715</c:v>
                </c:pt>
                <c:pt idx="700">
                  <c:v>-0.49873673921180073</c:v>
                </c:pt>
                <c:pt idx="701">
                  <c:v>-0.77837531959548178</c:v>
                </c:pt>
                <c:pt idx="702">
                  <c:v>-1.0492625368704918</c:v>
                </c:pt>
                <c:pt idx="703">
                  <c:v>-1.3089106957940411</c:v>
                </c:pt>
                <c:pt idx="704">
                  <c:v>-1.5549510010343104</c:v>
                </c:pt>
                <c:pt idx="705">
                  <c:v>-1.7851552535005586</c:v>
                </c:pt>
                <c:pt idx="706">
                  <c:v>-1.9974561013895205</c:v>
                </c:pt>
                <c:pt idx="707">
                  <c:v>-2.1899656612023639</c:v>
                </c:pt>
                <c:pt idx="708">
                  <c:v>-2.3609923404726043</c:v>
                </c:pt>
                <c:pt idx="709">
                  <c:v>-2.5090557119579073</c:v>
                </c:pt>
                <c:pt idx="710">
                  <c:v>-2.6328993084071985</c:v>
                </c:pt>
                <c:pt idx="711">
                  <c:v>-2.7315012275242543</c:v>
                </c:pt>
                <c:pt idx="712">
                  <c:v>-2.8040824582096953</c:v>
                </c:pt>
                <c:pt idx="713">
                  <c:v>-2.8501128613641216</c:v>
                </c:pt>
                <c:pt idx="714">
                  <c:v>-2.8693147612570851</c:v>
                </c:pt>
                <c:pt idx="715">
                  <c:v>-2.8616641264911138</c:v>
                </c:pt>
                <c:pt idx="716">
                  <c:v>-2.8273893426941932</c:v>
                </c:pt>
                <c:pt idx="717">
                  <c:v>-2.7669676020338714</c:v>
                </c:pt>
                <c:pt idx="718">
                  <c:v>-2.681118957243867</c:v>
                </c:pt>
                <c:pt idx="719">
                  <c:v>-2.5707981098738872</c:v>
                </c:pt>
                <c:pt idx="720">
                  <c:v>-2.4371840237057079</c:v>
                </c:pt>
                <c:pt idx="721">
                  <c:v>-2.2816674745253662</c:v>
                </c:pt>
                <c:pt idx="722">
                  <c:v>-2.105836666511741</c:v>
                </c:pt>
                <c:pt idx="723">
                  <c:v>-1.9114610632199347</c:v>
                </c:pt>
                <c:pt idx="724">
                  <c:v>-1.7004735973396881</c:v>
                </c:pt>
                <c:pt idx="725">
                  <c:v>-1.4749514379479427</c:v>
                </c:pt>
                <c:pt idx="726">
                  <c:v>-1.2370955067191238</c:v>
                </c:pt>
                <c:pt idx="727">
                  <c:v>-0.98920894539434778</c:v>
                </c:pt>
                <c:pt idx="728">
                  <c:v>-0.7336747456479833</c:v>
                </c:pt>
                <c:pt idx="729">
                  <c:v>-0.47293275925211775</c:v>
                </c:pt>
                <c:pt idx="730">
                  <c:v>-0.20945631107402085</c:v>
                </c:pt>
                <c:pt idx="731">
                  <c:v>5.4271360084589437E-2</c:v>
                </c:pt>
                <c:pt idx="732">
                  <c:v>0.31578060749704862</c:v>
                </c:pt>
                <c:pt idx="733">
                  <c:v>0.57263860592210913</c:v>
                </c:pt>
                <c:pt idx="734">
                  <c:v>0.82247208496184554</c:v>
                </c:pt>
                <c:pt idx="735">
                  <c:v>1.0629893529912398</c:v>
                </c:pt>
                <c:pt idx="736">
                  <c:v>1.2920014063714733</c:v>
                </c:pt>
                <c:pt idx="737">
                  <c:v>1.507441928669325</c:v>
                </c:pt>
                <c:pt idx="738">
                  <c:v>1.7073859964307203</c:v>
                </c:pt>
                <c:pt idx="739">
                  <c:v>1.8900673215702961</c:v>
                </c:pt>
                <c:pt idx="740">
                  <c:v>2.0538938755039231</c:v>
                </c:pt>
                <c:pt idx="741">
                  <c:v>2.1974617566099601</c:v>
                </c:pt>
                <c:pt idx="742">
                  <c:v>2.319567180293852</c:v>
                </c:pt>
                <c:pt idx="743">
                  <c:v>2.4192164896680399</c:v>
                </c:pt>
                <c:pt idx="744">
                  <c:v>2.4956341044606383</c:v>
                </c:pt>
                <c:pt idx="745">
                  <c:v>2.5482683460374709</c:v>
                </c:pt>
                <c:pt idx="746">
                  <c:v>2.5767950971610305</c:v>
                </c:pt>
                <c:pt idx="747">
                  <c:v>2.5811192761160182</c:v>
                </c:pt>
                <c:pt idx="748">
                  <c:v>2.5613741258997198</c:v>
                </c:pt>
                <c:pt idx="749">
                  <c:v>2.517918340100838</c:v>
                </c:pt>
                <c:pt idx="750">
                  <c:v>2.451331067673582</c:v>
                </c:pt>
                <c:pt idx="751">
                  <c:v>2.3624048588577047</c:v>
                </c:pt>
                <c:pt idx="752">
                  <c:v>2.2521366338080826</c:v>
                </c:pt>
                <c:pt idx="753">
                  <c:v>2.1217167738992702</c:v>
                </c:pt>
                <c:pt idx="754">
                  <c:v>1.9725164529885293</c:v>
                </c:pt>
                <c:pt idx="755">
                  <c:v>1.806073341993905</c:v>
                </c:pt>
                <c:pt idx="756">
                  <c:v>1.6240758348258579</c:v>
                </c:pt>
                <c:pt idx="757">
                  <c:v>1.4283459568681995</c:v>
                </c:pt>
                <c:pt idx="758">
                  <c:v>1.2208211287190089</c:v>
                </c:pt>
                <c:pt idx="759">
                  <c:v>1.0035349676749403</c:v>
                </c:pt>
                <c:pt idx="760">
                  <c:v>0.77859731738904503</c:v>
                </c:pt>
                <c:pt idx="761">
                  <c:v>0.54817370218864503</c:v>
                </c:pt>
                <c:pt idx="762">
                  <c:v>0.3144644066594442</c:v>
                </c:pt>
                <c:pt idx="763">
                  <c:v>7.9683383258625007E-2</c:v>
                </c:pt>
                <c:pt idx="764">
                  <c:v>-0.15396280909557536</c:v>
                </c:pt>
                <c:pt idx="765">
                  <c:v>-0.38429583428445535</c:v>
                </c:pt>
                <c:pt idx="766">
                  <c:v>-0.60918597862957058</c:v>
                </c:pt>
                <c:pt idx="767">
                  <c:v>-0.82657192902751797</c:v>
                </c:pt>
                <c:pt idx="768">
                  <c:v>-1.034479745088517</c:v>
                </c:pt>
                <c:pt idx="769">
                  <c:v>-1.2310408499132728</c:v>
                </c:pt>
                <c:pt idx="770">
                  <c:v>-1.4145088748962102</c:v>
                </c:pt>
                <c:pt idx="771">
                  <c:v>-1.5832752062077855</c:v>
                </c:pt>
                <c:pt idx="772">
                  <c:v>-1.735883094256393</c:v>
                </c:pt>
                <c:pt idx="773">
                  <c:v>-1.871040202319421</c:v>
                </c:pt>
                <c:pt idx="774">
                  <c:v>-1.9876294865075295</c:v>
                </c:pt>
                <c:pt idx="775">
                  <c:v>-2.0847183161254899</c:v>
                </c:pt>
                <c:pt idx="776">
                  <c:v>-2.1615657611462065</c:v>
                </c:pt>
                <c:pt idx="777">
                  <c:v>-2.2176279917424861</c:v>
                </c:pt>
                <c:pt idx="778">
                  <c:v>-2.2525617534446583</c:v>
                </c:pt>
                <c:pt idx="779">
                  <c:v>-2.2662259003272922</c:v>
                </c:pt>
                <c:pt idx="780">
                  <c:v>-2.258680987487744</c:v>
                </c:pt>
                <c:pt idx="781">
                  <c:v>-2.2301869427828462</c:v>
                </c:pt>
                <c:pt idx="782">
                  <c:v>-2.1811988561537827</c:v>
                </c:pt>
                <c:pt idx="783">
                  <c:v>-2.1123609427196159</c:v>
                </c:pt>
                <c:pt idx="784">
                  <c:v>-2.0244987529842411</c:v>
                </c:pt>
                <c:pt idx="785">
                  <c:v>-1.9186097198198837</c:v>
                </c:pt>
                <c:pt idx="786">
                  <c:v>-1.7958521472095814</c:v>
                </c:pt>
                <c:pt idx="787">
                  <c:v>-1.6575327599084579</c:v>
                </c:pt>
                <c:pt idx="788">
                  <c:v>-1.5050929460911264</c:v>
                </c:pt>
                <c:pt idx="789">
                  <c:v>-1.3400938365735162</c:v>
                </c:pt>
                <c:pt idx="790">
                  <c:v>-1.1642003742295595</c:v>
                </c:pt>
                <c:pt idx="791">
                  <c:v>-0.97916453568123596</c:v>
                </c:pt>
                <c:pt idx="792">
                  <c:v>-0.78680787415349829</c:v>
                </c:pt>
                <c:pt idx="793">
                  <c:v>-0.58900355750010114</c:v>
                </c:pt>
                <c:pt idx="794">
                  <c:v>-0.38765807878622005</c:v>
                </c:pt>
                <c:pt idx="795">
                  <c:v>-0.18469281843904239</c:v>
                </c:pt>
                <c:pt idx="796">
                  <c:v>1.797436315287082E-2</c:v>
                </c:pt>
                <c:pt idx="797">
                  <c:v>0.21844732558155067</c:v>
                </c:pt>
                <c:pt idx="798">
                  <c:v>0.4148694674727007</c:v>
                </c:pt>
                <c:pt idx="799">
                  <c:v>0.6054409964579115</c:v>
                </c:pt>
                <c:pt idx="800">
                  <c:v>0.78843548870678504</c:v>
                </c:pt>
                <c:pt idx="801">
                  <c:v>0.96221558500764237</c:v>
                </c:pt>
                <c:pt idx="802">
                  <c:v>1.1252476801520692</c:v>
                </c:pt>
                <c:pt idx="803">
                  <c:v>1.2761154734589077</c:v>
                </c:pt>
                <c:pt idx="804">
                  <c:v>1.413532260545205</c:v>
                </c:pt>
                <c:pt idx="805">
                  <c:v>1.5363518597875065</c:v>
                </c:pt>
                <c:pt idx="806">
                  <c:v>1.6435780811736931</c:v>
                </c:pt>
                <c:pt idx="807">
                  <c:v>1.7343726602776879</c:v>
                </c:pt>
                <c:pt idx="808">
                  <c:v>1.8080615957427455</c:v>
                </c:pt>
                <c:pt idx="809">
                  <c:v>1.8641398447720827</c:v>
                </c:pt>
                <c:pt idx="810">
                  <c:v>1.9022743475382518</c:v>
                </c:pt>
                <c:pt idx="811">
                  <c:v>1.9223053679708211</c:v>
                </c:pt>
                <c:pt idx="812">
                  <c:v>1.9242461548992731</c:v>
                </c:pt>
                <c:pt idx="813">
                  <c:v>1.9082809438545771</c:v>
                </c:pt>
                <c:pt idx="814">
                  <c:v>1.8747613358092701</c:v>
                </c:pt>
                <c:pt idx="815">
                  <c:v>1.8242011046056992</c:v>
                </c:pt>
                <c:pt idx="816">
                  <c:v>1.7572694996395639</c:v>
                </c:pt>
                <c:pt idx="817">
                  <c:v>1.6747831243902984</c:v>
                </c:pt>
                <c:pt idx="818">
                  <c:v>1.5776964844882719</c:v>
                </c:pt>
                <c:pt idx="819">
                  <c:v>1.4670913110621768</c:v>
                </c:pt>
                <c:pt idx="820">
                  <c:v>1.3441647760082631</c:v>
                </c:pt>
                <c:pt idx="821">
                  <c:v>1.2102167254678431</c:v>
                </c:pt>
                <c:pt idx="822">
                  <c:v>1.0666360661087384</c:v>
                </c:pt>
                <c:pt idx="823">
                  <c:v>0.91488644570859301</c:v>
                </c:pt>
                <c:pt idx="824">
                  <c:v>0.75649137497904029</c:v>
                </c:pt>
                <c:pt idx="825">
                  <c:v>0.59301894150835954</c:v>
                </c:pt>
                <c:pt idx="826">
                  <c:v>0.42606626911237777</c:v>
                </c:pt>
                <c:pt idx="827">
                  <c:v>0.2572438767587546</c:v>
                </c:pt>
                <c:pt idx="828">
                  <c:v>8.8160090574574745E-2</c:v>
                </c:pt>
                <c:pt idx="829">
                  <c:v>-7.9594339717405482E-2</c:v>
                </c:pt>
                <c:pt idx="830">
                  <c:v>-0.24446127222728586</c:v>
                </c:pt>
                <c:pt idx="831">
                  <c:v>-0.40492970954637353</c:v>
                </c:pt>
                <c:pt idx="832">
                  <c:v>-0.55954970439135243</c:v>
                </c:pt>
                <c:pt idx="833">
                  <c:v>-0.70694550572411896</c:v>
                </c:pt>
                <c:pt idx="834">
                  <c:v>-0.84582782572308535</c:v>
                </c:pt>
                <c:pt idx="835">
                  <c:v>-0.97500511797068645</c:v>
                </c:pt>
                <c:pt idx="836">
                  <c:v>-1.0933937681939083</c:v>
                </c:pt>
                <c:pt idx="837">
                  <c:v>-1.2000271107286924</c:v>
                </c:pt>
                <c:pt idx="838">
                  <c:v>-1.2940631964500693</c:v>
                </c:pt>
                <c:pt idx="839">
                  <c:v>-1.374791251085246</c:v>
                </c:pt>
                <c:pt idx="840">
                  <c:v>-1.4416367764665587</c:v>
                </c:pt>
                <c:pt idx="841">
                  <c:v>-1.494165261246216</c:v>
                </c:pt>
                <c:pt idx="842">
                  <c:v>-1.5320844817421411</c:v>
                </c:pt>
                <c:pt idx="843">
                  <c:v>-1.5552453877678327</c:v>
                </c:pt>
                <c:pt idx="844">
                  <c:v>-1.5636415823799377</c:v>
                </c:pt>
                <c:pt idx="845">
                  <c:v>-1.5574074183117126</c:v>
                </c:pt>
                <c:pt idx="846">
                  <c:v>-1.5368147473156237</c:v>
                </c:pt>
                <c:pt idx="847">
                  <c:v>-1.5022683715793264</c:v>
                </c:pt>
                <c:pt idx="848">
                  <c:v>-1.4543002586839826</c:v>
                </c:pt>
                <c:pt idx="849">
                  <c:v>-1.3935625931249127</c:v>
                </c:pt>
                <c:pt idx="850">
                  <c:v>-1.32081974810162</c:v>
                </c:pt>
                <c:pt idx="851">
                  <c:v>-1.2369392710108702</c:v>
                </c:pt>
                <c:pt idx="852">
                  <c:v>-1.142881984754357</c:v>
                </c:pt>
                <c:pt idx="853">
                  <c:v>-1.0396913145237385</c:v>
                </c:pt>
                <c:pt idx="854">
                  <c:v>-0.92848195608804907</c:v>
                </c:pt>
                <c:pt idx="855">
                  <c:v>-0.81042800672948623</c:v>
                </c:pt>
                <c:pt idx="856">
                  <c:v>-0.68675068381419657</c:v>
                </c:pt>
                <c:pt idx="857">
                  <c:v>-0.55870575852111815</c:v>
                </c:pt>
                <c:pt idx="858">
                  <c:v>-0.42757083347204472</c:v>
                </c:pt>
                <c:pt idx="859">
                  <c:v>-0.29463259291169774</c:v>
                </c:pt>
                <c:pt idx="860">
                  <c:v>-0.16117415269380531</c:v>
                </c:pt>
                <c:pt idx="861">
                  <c:v>-2.8462634665727959E-2</c:v>
                </c:pt>
                <c:pt idx="862">
                  <c:v>0.10226291384812281</c:v>
                </c:pt>
                <c:pt idx="863">
                  <c:v>0.22980313983222422</c:v>
                </c:pt>
                <c:pt idx="864">
                  <c:v>0.35300943418232</c:v>
                </c:pt>
                <c:pt idx="865">
                  <c:v>0.4707943088864921</c:v>
                </c:pt>
                <c:pt idx="866">
                  <c:v>0.58214100771171573</c:v>
                </c:pt>
                <c:pt idx="867">
                  <c:v>0.68611226534329517</c:v>
                </c:pt>
                <c:pt idx="868">
                  <c:v>0.78185813969976126</c:v>
                </c:pt>
                <c:pt idx="869">
                  <c:v>0.86862285256505201</c:v>
                </c:pt>
                <c:pt idx="870">
                  <c:v>0.94575058463030548</c:v>
                </c:pt>
                <c:pt idx="871">
                  <c:v>1.0126901824012389</c:v>
                </c:pt>
                <c:pt idx="872">
                  <c:v>1.068998746080235</c:v>
                </c:pt>
                <c:pt idx="873">
                  <c:v>1.1143440793534742</c:v>
                </c:pt>
                <c:pt idx="874">
                  <c:v>1.1485059938793647</c:v>
                </c:pt>
                <c:pt idx="875">
                  <c:v>1.1713764730598428</c:v>
                </c:pt>
                <c:pt idx="876">
                  <c:v>1.1829587112623852</c:v>
                </c:pt>
                <c:pt idx="877">
                  <c:v>1.1833650559303885</c:v>
                </c:pt>
                <c:pt idx="878">
                  <c:v>1.1728138908577461</c:v>
                </c:pt>
                <c:pt idx="879">
                  <c:v>1.1516255092050955</c:v>
                </c:pt>
                <c:pt idx="880">
                  <c:v>1.1202170344997175</c:v>
                </c:pt>
                <c:pt idx="881">
                  <c:v>1.079096456793476</c:v>
                </c:pt>
                <c:pt idx="882">
                  <c:v>1.0288558592716064</c:v>
                </c:pt>
                <c:pt idx="883">
                  <c:v>0.97016391783452804</c:v>
                </c:pt>
                <c:pt idx="884">
                  <c:v>0.90375776244843808</c:v>
                </c:pt>
                <c:pt idx="885">
                  <c:v>0.83043429432710425</c:v>
                </c:pt>
                <c:pt idx="886">
                  <c:v>0.75104105722156178</c:v>
                </c:pt>
                <c:pt idx="887">
                  <c:v>0.66646676422709006</c:v>
                </c:pt>
                <c:pt idx="888">
                  <c:v>0.57763158354601374</c:v>
                </c:pt>
                <c:pt idx="889">
                  <c:v>0.4854772875643909</c:v>
                </c:pt>
                <c:pt idx="890">
                  <c:v>0.39095736941365833</c:v>
                </c:pt>
                <c:pt idx="891">
                  <c:v>0.29502722990977626</c:v>
                </c:pt>
                <c:pt idx="892">
                  <c:v>0.19863453542009202</c:v>
                </c:pt>
                <c:pt idx="893">
                  <c:v>0.10270984383907278</c:v>
                </c:pt>
                <c:pt idx="894">
                  <c:v>8.1575915065750237E-3</c:v>
                </c:pt>
                <c:pt idx="895">
                  <c:v>-8.4152471365197545E-2</c:v>
                </c:pt>
                <c:pt idx="896">
                  <c:v>-0.17339331531101587</c:v>
                </c:pt>
                <c:pt idx="897">
                  <c:v>-0.25878806173160385</c:v>
                </c:pt>
                <c:pt idx="898">
                  <c:v>-0.33961674155873789</c:v>
                </c:pt>
                <c:pt idx="899">
                  <c:v>-0.41522232371190504</c:v>
                </c:pt>
                <c:pt idx="900">
                  <c:v>-0.48501596330047003</c:v>
                </c:pt>
                <c:pt idx="901">
                  <c:v>-0.54848142864499483</c:v>
                </c:pt>
                <c:pt idx="902">
                  <c:v>-0.60517867562003536</c:v>
                </c:pt>
                <c:pt idx="903">
                  <c:v>-0.65474654745148708</c:v>
                </c:pt>
                <c:pt idx="904">
                  <c:v>-0.69690458783100662</c:v>
                </c:pt>
                <c:pt idx="905">
                  <c:v>-0.73145396492974213</c:v>
                </c:pt>
                <c:pt idx="906">
                  <c:v>-0.75827751350181449</c:v>
                </c:pt>
                <c:pt idx="907">
                  <c:v>-0.77733891165912505</c:v>
                </c:pt>
                <c:pt idx="908">
                  <c:v>-0.78868101797654033</c:v>
                </c:pt>
                <c:pt idx="909">
                  <c:v>-0.79242340325598026</c:v>
                </c:pt>
                <c:pt idx="910">
                  <c:v>-0.78875911944800814</c:v>
                </c:pt>
                <c:pt idx="911">
                  <c:v>-0.7779507558197557</c:v>
                </c:pt>
                <c:pt idx="912">
                  <c:v>-0.76032583939285947</c:v>
                </c:pt>
                <c:pt idx="913">
                  <c:v>-0.73627164288459257</c:v>
                </c:pt>
                <c:pt idx="914">
                  <c:v>-0.70622946881284199</c:v>
                </c:pt>
                <c:pt idx="915">
                  <c:v>-0.670688483020903</c:v>
                </c:pt>
                <c:pt idx="916">
                  <c:v>-0.63017917459885586</c:v>
                </c:pt>
                <c:pt idx="917">
                  <c:v>-0.58526652199646345</c:v>
                </c:pt>
                <c:pt idx="918">
                  <c:v>-0.53654294701751959</c:v>
                </c:pt>
                <c:pt idx="919">
                  <c:v>-0.48462113934595585</c:v>
                </c:pt>
                <c:pt idx="920">
                  <c:v>-0.43012683428223109</c:v>
                </c:pt>
                <c:pt idx="921">
                  <c:v>-0.37369162547486057</c:v>
                </c:pt>
                <c:pt idx="922">
                  <c:v>-0.31594589263610273</c:v>
                </c:pt>
                <c:pt idx="923">
                  <c:v>-0.25751192156493907</c:v>
                </c:pt>
                <c:pt idx="924">
                  <c:v>-0.19899729030376601</c:v>
                </c:pt>
                <c:pt idx="925">
                  <c:v>-0.1409885909759625</c:v>
                </c:pt>
                <c:pt idx="926">
                  <c:v>-8.4045551847499844E-2</c:v>
                </c:pt>
                <c:pt idx="927">
                  <c:v>-2.8695618490842234E-2</c:v>
                </c:pt>
                <c:pt idx="928">
                  <c:v>2.4570953325171452E-2</c:v>
                </c:pt>
                <c:pt idx="929">
                  <c:v>7.5305447162802963E-2</c:v>
                </c:pt>
                <c:pt idx="930">
                  <c:v>0.12310443920082204</c:v>
                </c:pt>
                <c:pt idx="931">
                  <c:v>0.16761292416052553</c:v>
                </c:pt>
                <c:pt idx="932">
                  <c:v>0.20852679055166079</c:v>
                </c:pt>
                <c:pt idx="933">
                  <c:v>0.24559462987805469</c:v>
                </c:pt>
                <c:pt idx="934">
                  <c:v>0.27861887247546924</c:v>
                </c:pt>
                <c:pt idx="935">
                  <c:v>0.3074562506652182</c:v>
                </c:pt>
                <c:pt idx="936">
                  <c:v>0.33201759780632867</c:v>
                </c:pt>
                <c:pt idx="937">
                  <c:v>0.35226699952782803</c:v>
                </c:pt>
                <c:pt idx="938">
                  <c:v>0.36822032083278572</c:v>
                </c:pt>
                <c:pt idx="939">
                  <c:v>0.37994313980658162</c:v>
                </c:pt>
                <c:pt idx="940">
                  <c:v>0.38754812525643517</c:v>
                </c:pt>
                <c:pt idx="941">
                  <c:v>0.39119190168353485</c:v>
                </c:pt>
                <c:pt idx="942">
                  <c:v>0.39107145048003306</c:v>
                </c:pt>
                <c:pt idx="943">
                  <c:v>0.38742010109282154</c:v>
                </c:pt>
                <c:pt idx="944">
                  <c:v>0.38050317005139178</c:v>
                </c:pt>
                <c:pt idx="945">
                  <c:v>0.37061330917974367</c:v>
                </c:pt>
                <c:pt idx="946">
                  <c:v>0.35806562696556743</c:v>
                </c:pt>
                <c:pt idx="947">
                  <c:v>0.3431926489227316</c:v>
                </c:pt>
                <c:pt idx="948">
                  <c:v>0.32633918383694693</c:v>
                </c:pt>
                <c:pt idx="949">
                  <c:v>0.30785716302624189</c:v>
                </c:pt>
                <c:pt idx="950">
                  <c:v>0.28810051918098067</c:v>
                </c:pt>
                <c:pt idx="951">
                  <c:v>0.26742016998368934</c:v>
                </c:pt>
                <c:pt idx="952">
                  <c:v>0.24615916957113759</c:v>
                </c:pt>
                <c:pt idx="953">
                  <c:v>0.22464808802044134</c:v>
                </c:pt>
                <c:pt idx="954">
                  <c:v>0.2032006754552671</c:v>
                </c:pt>
                <c:pt idx="955">
                  <c:v>0.18210986312659561</c:v>
                </c:pt>
                <c:pt idx="956">
                  <c:v>0.16164414897890489</c:v>
                </c:pt>
                <c:pt idx="957">
                  <c:v>0.14204440982762034</c:v>
                </c:pt>
                <c:pt idx="958">
                  <c:v>0.12352117641573801</c:v>
                </c:pt>
                <c:pt idx="959">
                  <c:v>0.10625240135850289</c:v>
                </c:pt>
                <c:pt idx="960">
                  <c:v>9.0381743401566572E-2</c:v>
                </c:pt>
                <c:pt idx="961">
                  <c:v>7.6017384591100523E-2</c:v>
                </c:pt>
                <c:pt idx="962">
                  <c:v>6.3231389965950902E-2</c:v>
                </c:pt>
                <c:pt idx="963">
                  <c:v>5.2059612317010284E-2</c:v>
                </c:pt>
                <c:pt idx="964">
                  <c:v>4.2502137502483883E-2</c:v>
                </c:pt>
                <c:pt idx="965">
                  <c:v>3.4524258843493305E-2</c:v>
                </c:pt>
                <c:pt idx="966">
                  <c:v>2.8057962337119324E-2</c:v>
                </c:pt>
                <c:pt idx="967">
                  <c:v>2.3003897892885039E-2</c:v>
                </c:pt>
                <c:pt idx="968">
                  <c:v>1.9233805603243281E-2</c:v>
                </c:pt>
                <c:pt idx="969">
                  <c:v>1.6593360270366952E-2</c:v>
                </c:pt>
                <c:pt idx="970">
                  <c:v>1.4905392101567494E-2</c:v>
                </c:pt>
                <c:pt idx="971">
                  <c:v>1.3973436715304266E-2</c:v>
                </c:pt>
                <c:pt idx="972">
                  <c:v>1.3585563425093483E-2</c:v>
                </c:pt>
                <c:pt idx="973">
                  <c:v>1.3518427241294734E-2</c:v>
                </c:pt>
                <c:pt idx="974">
                  <c:v>1.3541487190592769E-2</c:v>
                </c:pt>
                <c:pt idx="975">
                  <c:v>1.342133143340446E-2</c:v>
                </c:pt>
                <c:pt idx="976">
                  <c:v>1.2926048287958014E-2</c:v>
                </c:pt>
                <c:pt idx="977">
                  <c:v>1.1829581660541821E-2</c:v>
                </c:pt>
                <c:pt idx="978">
                  <c:v>9.9160095417458738E-3</c:v>
                </c:pt>
                <c:pt idx="979">
                  <c:v>6.98368515911163E-3</c:v>
                </c:pt>
                <c:pt idx="980">
                  <c:v>2.8491820643965493E-3</c:v>
                </c:pt>
                <c:pt idx="981">
                  <c:v>-2.6490131408478668E-3</c:v>
                </c:pt>
                <c:pt idx="982">
                  <c:v>-9.6471136006499592E-3</c:v>
                </c:pt>
                <c:pt idx="983">
                  <c:v>-1.8252999870672415E-2</c:v>
                </c:pt>
                <c:pt idx="984">
                  <c:v>-2.8543587366985479E-2</c:v>
                </c:pt>
                <c:pt idx="985">
                  <c:v>-4.05626334941116E-2</c:v>
                </c:pt>
                <c:pt idx="986">
                  <c:v>-5.4319018816731512E-2</c:v>
                </c:pt>
                <c:pt idx="987">
                  <c:v>-6.9785530655329886E-2</c:v>
                </c:pt>
                <c:pt idx="988">
                  <c:v>-8.6898171119360601E-2</c:v>
                </c:pt>
                <c:pt idx="989">
                  <c:v>-0.10555600491967909</c:v>
                </c:pt>
                <c:pt idx="990">
                  <c:v>-0.12562155540244824</c:v>
                </c:pt>
                <c:pt idx="991">
                  <c:v>-0.14692175020293208</c:v>
                </c:pt>
                <c:pt idx="992">
                  <c:v>-0.16924941081236233</c:v>
                </c:pt>
                <c:pt idx="993">
                  <c:v>-0.1923652732706489</c:v>
                </c:pt>
                <c:pt idx="994">
                  <c:v>-0.21600052022649852</c:v>
                </c:pt>
                <c:pt idx="995">
                  <c:v>-0.23985979782889566</c:v>
                </c:pt>
                <c:pt idx="996">
                  <c:v>-0.26362468441252362</c:v>
                </c:pt>
                <c:pt idx="997">
                  <c:v>-0.28695757179327397</c:v>
                </c:pt>
                <c:pt idx="998">
                  <c:v>-0.30950591427504492</c:v>
                </c:pt>
                <c:pt idx="999">
                  <c:v>-0.33090679525622635</c:v>
                </c:pt>
                <c:pt idx="1000">
                  <c:v>-0.35079175667848783</c:v>
                </c:pt>
                <c:pt idx="1001">
                  <c:v>-0.36879183254244874</c:v>
                </c:pt>
                <c:pt idx="1002">
                  <c:v>-0.3845427243758176</c:v>
                </c:pt>
                <c:pt idx="1003">
                  <c:v>-0.39769005392384232</c:v>
                </c:pt>
                <c:pt idx="1004">
                  <c:v>-0.40789462647788277</c:v>
                </c:pt>
                <c:pt idx="1005">
                  <c:v>-0.4148376371920553</c:v>
                </c:pt>
                <c:pt idx="1006">
                  <c:v>-0.41822575247880145</c:v>
                </c:pt>
                <c:pt idx="1007">
                  <c:v>-0.41779599913422705</c:v>
                </c:pt>
                <c:pt idx="1008">
                  <c:v>-0.41332039522032143</c:v>
                </c:pt>
                <c:pt idx="1009">
                  <c:v>-0.40461025891780272</c:v>
                </c:pt>
                <c:pt idx="1010">
                  <c:v>-0.39152013453871526</c:v>
                </c:pt>
                <c:pt idx="1011">
                  <c:v>-0.37395127862792654</c:v>
                </c:pt>
                <c:pt idx="1012">
                  <c:v>-0.35185465354814416</c:v>
                </c:pt>
                <c:pt idx="1013">
                  <c:v>-0.32523338108882749</c:v>
                </c:pt>
                <c:pt idx="1014">
                  <c:v>-0.29414461441427253</c:v>
                </c:pt>
                <c:pt idx="1015">
                  <c:v>-0.25870079300686522</c:v>
                </c:pt>
                <c:pt idx="1016">
                  <c:v>-0.21907025210021835</c:v>
                </c:pt>
                <c:pt idx="1017">
                  <c:v>-0.1754771653614533</c:v>
                </c:pt>
                <c:pt idx="1018">
                  <c:v>-0.12820080719031468</c:v>
                </c:pt>
                <c:pt idx="1019">
                  <c:v>-7.7574128871206849E-2</c:v>
                </c:pt>
                <c:pt idx="1020">
                  <c:v>-2.3981650856241155E-2</c:v>
                </c:pt>
                <c:pt idx="1021">
                  <c:v>3.2143318419679101E-2</c:v>
                </c:pt>
                <c:pt idx="1022">
                  <c:v>9.032211867870088E-2</c:v>
                </c:pt>
                <c:pt idx="1023">
                  <c:v>0.15003480237280509</c:v>
                </c:pt>
                <c:pt idx="1024">
                  <c:v>0.2107247933559544</c:v>
                </c:pt>
                <c:pt idx="1025">
                  <c:v>0.2718040977985241</c:v>
                </c:pt>
                <c:pt idx="1026">
                  <c:v>0.33265901834027023</c:v>
                </c:pt>
                <c:pt idx="1027">
                  <c:v>0.39265631579470228</c:v>
                </c:pt>
                <c:pt idx="1028">
                  <c:v>0.45114975657819367</c:v>
                </c:pt>
                <c:pt idx="1029">
                  <c:v>0.50748697851776359</c:v>
                </c:pt>
                <c:pt idx="1030">
                  <c:v>0.56101660286170629</c:v>
                </c:pt>
                <c:pt idx="1031">
                  <c:v>0.61109551624020741</c:v>
                </c:pt>
                <c:pt idx="1032">
                  <c:v>0.65709624305274461</c:v>
                </c:pt>
                <c:pt idx="1033">
                  <c:v>0.69841432634305312</c:v>
                </c:pt>
                <c:pt idx="1034">
                  <c:v>0.73447563369740942</c:v>
                </c:pt>
                <c:pt idx="1035">
                  <c:v>0.76474350409518554</c:v>
                </c:pt>
                <c:pt idx="1036">
                  <c:v>0.78872565197161493</c:v>
                </c:pt>
                <c:pt idx="1037">
                  <c:v>0.80598074602790593</c:v>
                </c:pt>
                <c:pt idx="1038">
                  <c:v>0.81612458254009901</c:v>
                </c:pt>
                <c:pt idx="1039">
                  <c:v>0.81883577606429692</c:v>
                </c:pt>
                <c:pt idx="1040">
                  <c:v>0.81386089448685461</c:v>
                </c:pt>
                <c:pt idx="1041">
                  <c:v>0.8010189702897007</c:v>
                </c:pt>
                <c:pt idx="1042">
                  <c:v>0.78020532565183753</c:v>
                </c:pt>
                <c:pt idx="1043">
                  <c:v>0.75139465553282592</c:v>
                </c:pt>
                <c:pt idx="1044">
                  <c:v>0.71464332012028875</c:v>
                </c:pt>
                <c:pt idx="1045">
                  <c:v>0.67009080590275161</c:v>
                </c:pt>
                <c:pt idx="1046">
                  <c:v>0.61796032307062354</c:v>
                </c:pt>
                <c:pt idx="1047">
                  <c:v>0.5585585158663009</c:v>
                </c:pt>
                <c:pt idx="1048">
                  <c:v>0.49227427181011585</c:v>
                </c:pt>
                <c:pt idx="1049">
                  <c:v>0.41957662532183893</c:v>
                </c:pt>
                <c:pt idx="1050">
                  <c:v>0.34101176103985642</c:v>
                </c:pt>
                <c:pt idx="1051">
                  <c:v>0.25719913200481503</c:v>
                </c:pt>
                <c:pt idx="1052">
                  <c:v>0.16882671771842017</c:v>
                </c:pt>
                <c:pt idx="1053">
                  <c:v>7.6645456801646139E-2</c:v>
                </c:pt>
                <c:pt idx="1054">
                  <c:v>-1.8537101546419965E-2</c:v>
                </c:pt>
                <c:pt idx="1055">
                  <c:v>-0.11586387395164111</c:v>
                </c:pt>
                <c:pt idx="1056">
                  <c:v>-0.21443598510151629</c:v>
                </c:pt>
                <c:pt idx="1057">
                  <c:v>-0.31332110564032556</c:v>
                </c:pt>
                <c:pt idx="1058">
                  <c:v>-0.41156230803846916</c:v>
                </c:pt>
                <c:pt idx="1059">
                  <c:v>-0.50818735597017684</c:v>
                </c:pt>
                <c:pt idx="1060">
                  <c:v>-0.60221833676087777</c:v>
                </c:pt>
                <c:pt idx="1061">
                  <c:v>-0.69268154137528204</c:v>
                </c:pt>
                <c:pt idx="1062">
                  <c:v>-0.77861749227557375</c:v>
                </c:pt>
                <c:pt idx="1063">
                  <c:v>-0.8590910163413038</c:v>
                </c:pt>
                <c:pt idx="1064">
                  <c:v>-0.93320125795508113</c:v>
                </c:pt>
                <c:pt idx="1065">
                  <c:v>-1.0000915263560226</c:v>
                </c:pt>
                <c:pt idx="1066">
                  <c:v>-1.0589588714695171</c:v>
                </c:pt>
                <c:pt idx="1067">
                  <c:v>-1.1090632836507839</c:v>
                </c:pt>
                <c:pt idx="1068">
                  <c:v>-1.1497364151310148</c:v>
                </c:pt>
                <c:pt idx="1069">
                  <c:v>-1.1803897244166364</c:v>
                </c:pt>
                <c:pt idx="1070">
                  <c:v>-1.200521949443428</c:v>
                </c:pt>
                <c:pt idx="1071">
                  <c:v>-1.2097258208904837</c:v>
                </c:pt>
                <c:pt idx="1072">
                  <c:v>-1.2076939336704742</c:v>
                </c:pt>
                <c:pt idx="1073">
                  <c:v>-1.1942237021720761</c:v>
                </c:pt>
                <c:pt idx="1074">
                  <c:v>-1.1692213332728172</c:v>
                </c:pt>
                <c:pt idx="1075">
                  <c:v>-1.1327047603856095</c:v>
                </c:pt>
                <c:pt idx="1076">
                  <c:v>-1.0848054917623449</c:v>
                </c:pt>
                <c:pt idx="1077">
                  <c:v>-1.0257693368595624</c:v>
                </c:pt>
                <c:pt idx="1078">
                  <c:v>-0.9559559856687726</c:v>
                </c:pt>
                <c:pt idx="1079">
                  <c:v>-0.87583742741754944</c:v>
                </c:pt>
                <c:pt idx="1080">
                  <c:v>-0.78599520684402058</c:v>
                </c:pt>
                <c:pt idx="1081">
                  <c:v>-0.68711652821490565</c:v>
                </c:pt>
                <c:pt idx="1082">
                  <c:v>-0.57998922927326313</c:v>
                </c:pt>
                <c:pt idx="1083">
                  <c:v>-0.46549565924428449</c:v>
                </c:pt>
                <c:pt idx="1084">
                  <c:v>-0.34460550676848123</c:v>
                </c:pt>
                <c:pt idx="1085">
                  <c:v>-0.21836763504761314</c:v>
                </c:pt>
                <c:pt idx="1086">
                  <c:v>-8.7900992459242877E-2</c:v>
                </c:pt>
                <c:pt idx="1087">
                  <c:v>4.5615322699922745E-2</c:v>
                </c:pt>
                <c:pt idx="1088">
                  <c:v>0.1809527549574006</c:v>
                </c:pt>
                <c:pt idx="1089">
                  <c:v>0.31684464457309836</c:v>
                </c:pt>
                <c:pt idx="1090">
                  <c:v>0.45199813524313348</c:v>
                </c:pt>
                <c:pt idx="1091">
                  <c:v>0.5851065241645661</c:v>
                </c:pt>
                <c:pt idx="1092">
                  <c:v>0.71486193602742132</c:v>
                </c:pt>
                <c:pt idx="1093">
                  <c:v>0.83996819764092923</c:v>
                </c:pt>
                <c:pt idx="1094">
                  <c:v>0.95915378624455994</c:v>
                </c:pt>
                <c:pt idx="1095">
                  <c:v>1.0711847221515565</c:v>
                </c:pt>
                <c:pt idx="1096">
                  <c:v>1.1748772752619907</c:v>
                </c:pt>
                <c:pt idx="1097">
                  <c:v>1.2691103551898917</c:v>
                </c:pt>
                <c:pt idx="1098">
                  <c:v>1.3528374562863177</c:v>
                </c:pt>
                <c:pt idx="1099">
                  <c:v>1.4250980317071542</c:v>
                </c:pt>
                <c:pt idx="1100">
                  <c:v>1.4850281748556153</c:v>
                </c:pt>
                <c:pt idx="1101">
                  <c:v>1.5318704919958661</c:v>
                </c:pt>
                <c:pt idx="1102">
                  <c:v>1.5649830565453577</c:v>
                </c:pt>
                <c:pt idx="1103">
                  <c:v>1.5838473434533158</c:v>
                </c:pt>
                <c:pt idx="1104">
                  <c:v>1.5880750510929802</c:v>
                </c:pt>
                <c:pt idx="1105">
                  <c:v>1.5774137281577185</c:v>
                </c:pt>
                <c:pt idx="1106">
                  <c:v>1.5517511340630783</c:v>
                </c:pt>
                <c:pt idx="1107">
                  <c:v>1.5111182732159161</c:v>
                </c:pt>
                <c:pt idx="1108">
                  <c:v>1.4556910561086107</c:v>
                </c:pt>
                <c:pt idx="1109">
                  <c:v>1.3857905534089041</c:v>
                </c:pt>
                <c:pt idx="1110">
                  <c:v>1.3018818229162457</c:v>
                </c:pt>
                <c:pt idx="1111">
                  <c:v>1.2045713033125911</c:v>
                </c:pt>
                <c:pt idx="1112">
                  <c:v>1.0946027829071308</c:v>
                </c:pt>
                <c:pt idx="1113">
                  <c:v>0.97285196592161027</c:v>
                </c:pt>
                <c:pt idx="1114">
                  <c:v>0.84031967313807265</c:v>
                </c:pt>
                <c:pt idx="1115">
                  <c:v>0.69812372779266041</c:v>
                </c:pt>
                <c:pt idx="1116">
                  <c:v>0.54748959130074093</c:v>
                </c:pt>
                <c:pt idx="1117">
                  <c:v>0.38973982659850193</c:v>
                </c:pt>
                <c:pt idx="1118">
                  <c:v>0.22628247944819613</c:v>
                </c:pt>
                <c:pt idx="1119">
                  <c:v>5.8598479843241069E-2</c:v>
                </c:pt>
                <c:pt idx="1120">
                  <c:v>-0.11177182346048009</c:v>
                </c:pt>
                <c:pt idx="1121">
                  <c:v>-0.28324287238645973</c:v>
                </c:pt>
                <c:pt idx="1122">
                  <c:v>-0.45419872130450756</c:v>
                </c:pt>
                <c:pt idx="1123">
                  <c:v>-0.62300833195263827</c:v>
                </c:pt>
                <c:pt idx="1124">
                  <c:v>-0.78804119613337886</c:v>
                </c:pt>
                <c:pt idx="1125">
                  <c:v>-0.94768313598173859</c:v>
                </c:pt>
                <c:pt idx="1126">
                  <c:v>-1.1003521282290405</c:v>
                </c:pt>
                <c:pt idx="1127">
                  <c:v>-1.2445139970103467</c:v>
                </c:pt>
                <c:pt idx="1128">
                  <c:v>-1.3786978194171144</c:v>
                </c:pt>
                <c:pt idx="1129">
                  <c:v>-1.5015108891983329</c:v>
                </c:pt>
                <c:pt idx="1130">
                  <c:v>-1.6116530867656571</c:v>
                </c:pt>
                <c:pt idx="1131">
                  <c:v>-1.7079305079477556</c:v>
                </c:pt>
                <c:pt idx="1132">
                  <c:v>-1.7892682097382064</c:v>
                </c:pt>
                <c:pt idx="1133">
                  <c:v>-1.8547219385449409</c:v>
                </c:pt>
                <c:pt idx="1134">
                  <c:v>-1.9034887151197644</c:v>
                </c:pt>
                <c:pt idx="1135">
                  <c:v>-1.9349161603496188</c:v>
                </c:pt>
                <c:pt idx="1136">
                  <c:v>-1.9485104573388252</c:v>
                </c:pt>
                <c:pt idx="1137">
                  <c:v>-1.943942857604537</c:v>
                </c:pt>
                <c:pt idx="1138">
                  <c:v>-1.9210546526317098</c:v>
                </c:pt>
                <c:pt idx="1139">
                  <c:v>-1.8798605463642022</c:v>
                </c:pt>
                <c:pt idx="1140">
                  <c:v>-1.8205503793129092</c:v>
                </c:pt>
                <c:pt idx="1141">
                  <c:v>-1.7434891706949378</c:v>
                </c:pt>
                <c:pt idx="1142">
                  <c:v>-1.6492154612287417</c:v>
                </c:pt>
                <c:pt idx="1143">
                  <c:v>-1.5384379557443506</c:v>
                </c:pt>
                <c:pt idx="1144">
                  <c:v>-1.4120304814618969</c:v>
                </c:pt>
                <c:pt idx="1145">
                  <c:v>-1.2710252944811993</c:v>
                </c:pt>
                <c:pt idx="1146">
                  <c:v>-1.1166047835470347</c:v>
                </c:pt>
                <c:pt idx="1147">
                  <c:v>-0.9500916363413312</c:v>
                </c:pt>
                <c:pt idx="1148">
                  <c:v>-0.77293754924168923</c:v>
                </c:pt>
                <c:pt idx="1149">
                  <c:v>-0.58671057651799829</c:v>
                </c:pt>
                <c:pt idx="1150">
                  <c:v>-0.39308122915873422</c:v>
                </c:pt>
                <c:pt idx="1151">
                  <c:v>-0.19380744677848982</c:v>
                </c:pt>
                <c:pt idx="1152">
                  <c:v>9.2814217786632014E-3</c:v>
                </c:pt>
                <c:pt idx="1153">
                  <c:v>0.214301482591718</c:v>
                </c:pt>
                <c:pt idx="1154">
                  <c:v>0.41933184943418467</c:v>
                </c:pt>
                <c:pt idx="1155">
                  <c:v>0.62243272089184298</c:v>
                </c:pt>
                <c:pt idx="1156">
                  <c:v>0.82166381096163432</c:v>
                </c:pt>
                <c:pt idx="1157">
                  <c:v>1.0151029572966126</c:v>
                </c:pt>
                <c:pt idx="1158">
                  <c:v>1.2008647279762017</c:v>
                </c:pt>
                <c:pt idx="1159">
                  <c:v>1.3771188461249433</c:v>
                </c:pt>
                <c:pt idx="1160">
                  <c:v>1.5421082519068694</c:v>
                </c:pt>
                <c:pt idx="1161">
                  <c:v>1.6941666233979973</c:v>
                </c:pt>
                <c:pt idx="1162">
                  <c:v>1.8317351815809066</c:v>
                </c:pt>
                <c:pt idx="1163">
                  <c:v>1.9533786101905328</c:v>
                </c:pt>
                <c:pt idx="1164">
                  <c:v>2.057799928328353</c:v>
                </c:pt>
                <c:pt idx="1165">
                  <c:v>2.1438541625962699</c:v>
                </c:pt>
                <c:pt idx="1166">
                  <c:v>2.2105606759075829</c:v>
                </c:pt>
                <c:pt idx="1167">
                  <c:v>2.2571140220197035</c:v>
                </c:pt>
                <c:pt idx="1168">
                  <c:v>2.2828932080976152</c:v>
                </c:pt>
                <c:pt idx="1169">
                  <c:v>2.2874692621379809</c:v>
                </c:pt>
                <c:pt idx="1170">
                  <c:v>2.2706110177276626</c:v>
                </c:pt>
                <c:pt idx="1171">
                  <c:v>2.2322890452342721</c:v>
                </c:pt>
                <c:pt idx="1172">
                  <c:v>2.1726776759719657</c:v>
                </c:pt>
                <c:pt idx="1173">
                  <c:v>2.0921550839906171</c:v>
                </c:pt>
                <c:pt idx="1174">
                  <c:v>1.9913014087253844</c:v>
                </c:pt>
                <c:pt idx="1175">
                  <c:v>1.8708949206410082</c:v>
                </c:pt>
                <c:pt idx="1176">
                  <c:v>1.7319062510259553</c:v>
                </c:pt>
                <c:pt idx="1177">
                  <c:v>1.5754907260500475</c:v>
                </c:pt>
                <c:pt idx="1178">
                  <c:v>1.4029788639118559</c:v>
                </c:pt>
                <c:pt idx="1179">
                  <c:v>1.2158651121816333</c:v>
                </c:pt>
                <c:pt idx="1180">
                  <c:v>1.0157949201098706</c:v>
                </c:pt>
                <c:pt idx="1181">
                  <c:v>0.80455025754581744</c:v>
                </c:pt>
                <c:pt idx="1182">
                  <c:v>0.58403370802146504</c:v>
                </c:pt>
                <c:pt idx="1183">
                  <c:v>0.35625127834231085</c:v>
                </c:pt>
                <c:pt idx="1184">
                  <c:v>0.12329408053637114</c:v>
                </c:pt>
                <c:pt idx="1185">
                  <c:v>-0.11268094589589994</c:v>
                </c:pt>
                <c:pt idx="1186">
                  <c:v>-0.34947109294353851</c:v>
                </c:pt>
                <c:pt idx="1187">
                  <c:v>-0.58484853688563287</c:v>
                </c:pt>
                <c:pt idx="1188">
                  <c:v>-0.81658139043018885</c:v>
                </c:pt>
                <c:pt idx="1189">
                  <c:v>-1.0424549544038593</c:v>
                </c:pt>
                <c:pt idx="1190">
                  <c:v>-1.260292965820951</c:v>
                </c:pt>
                <c:pt idx="1191">
                  <c:v>-1.467978637726514</c:v>
                </c:pt>
                <c:pt idx="1192">
                  <c:v>-1.6634752867517939</c:v>
                </c:pt>
                <c:pt idx="1193">
                  <c:v>-1.8448463468482936</c:v>
                </c:pt>
                <c:pt idx="1194">
                  <c:v>-2.0102745721689068</c:v>
                </c:pt>
                <c:pt idx="1195">
                  <c:v>-2.1580802385095055</c:v>
                </c:pt>
                <c:pt idx="1196">
                  <c:v>-2.2867381610624138</c:v>
                </c:pt>
                <c:pt idx="1197">
                  <c:v>-2.3948933563955226</c:v>
                </c:pt>
                <c:pt idx="1198">
                  <c:v>-2.4813751884707433</c:v>
                </c:pt>
                <c:pt idx="1199">
                  <c:v>-2.5452098520477966</c:v>
                </c:pt>
                <c:pt idx="1200">
                  <c:v>-2.58563106186388</c:v>
                </c:pt>
                <c:pt idx="1201">
                  <c:v>-2.6020888323994225</c:v>
                </c:pt>
                <c:pt idx="1202">
                  <c:v>-2.5942562506834523</c:v>
                </c:pt>
                <c:pt idx="1203">
                  <c:v>-2.5620341632967802</c:v>
                </c:pt>
                <c:pt idx="1204">
                  <c:v>-2.505553718321095</c:v>
                </c:pt>
                <c:pt idx="1205">
                  <c:v>-2.4251767232717882</c:v>
                </c:pt>
                <c:pt idx="1206">
                  <c:v>-2.321493800851183</c:v>
                </c:pt>
                <c:pt idx="1207">
                  <c:v>-2.1953203454661692</c:v>
                </c:pt>
                <c:pt idx="1208">
                  <c:v>-2.047690304666832</c:v>
                </c:pt>
                <c:pt idx="1209">
                  <c:v>-1.8798478307772213</c:v>
                </c:pt>
                <c:pt idx="1210">
                  <c:v>-1.6932368687985162</c:v>
                </c:pt>
                <c:pt idx="1211">
                  <c:v>-1.4894887669643593</c:v>
                </c:pt>
                <c:pt idx="1212">
                  <c:v>-1.270408015920756</c:v>
                </c:pt>
                <c:pt idx="1213">
                  <c:v>-1.0379562411907219</c:v>
                </c:pt>
                <c:pt idx="1214">
                  <c:v>-0.79423459118356632</c:v>
                </c:pt>
                <c:pt idx="1215">
                  <c:v>-0.54146467933981723</c:v>
                </c:pt>
                <c:pt idx="1216">
                  <c:v>-0.28196825390310365</c:v>
                </c:pt>
                <c:pt idx="1217">
                  <c:v>-1.814578212428497E-2</c:v>
                </c:pt>
                <c:pt idx="1218">
                  <c:v>0.24754585270722074</c:v>
                </c:pt>
                <c:pt idx="1219">
                  <c:v>0.51261633326496625</c:v>
                </c:pt>
                <c:pt idx="1220">
                  <c:v>0.77456535328685072</c:v>
                </c:pt>
                <c:pt idx="1221">
                  <c:v>1.0309063040884374</c:v>
                </c:pt>
                <c:pt idx="1222">
                  <c:v>1.2791899771494624</c:v>
                </c:pt>
                <c:pt idx="1223">
                  <c:v>1.5170280559371345</c:v>
                </c:pt>
                <c:pt idx="1224">
                  <c:v>1.742116170811455</c:v>
                </c:pt>
                <c:pt idx="1225">
                  <c:v>1.9522562937234111</c:v>
                </c:pt>
                <c:pt idx="1226">
                  <c:v>2.1453782544523716</c:v>
                </c:pt>
                <c:pt idx="1227">
                  <c:v>2.3195601672969755</c:v>
                </c:pt>
                <c:pt idx="1228">
                  <c:v>2.4730475663764677</c:v>
                </c:pt>
                <c:pt idx="1229">
                  <c:v>2.6042710589395321</c:v>
                </c:pt>
                <c:pt idx="1230">
                  <c:v>2.711862319216785</c:v>
                </c:pt>
                <c:pt idx="1231">
                  <c:v>2.7946682602748458</c:v>
                </c:pt>
                <c:pt idx="1232">
                  <c:v>2.8517632378998874</c:v>
                </c:pt>
                <c:pt idx="1233">
                  <c:v>2.8824591586047257</c:v>
                </c:pt>
                <c:pt idx="1234">
                  <c:v>2.8863133832505614</c:v>
                </c:pt>
                <c:pt idx="1235">
                  <c:v>2.8631343383207182</c:v>
                </c:pt>
                <c:pt idx="1236">
                  <c:v>2.8129847683882692</c:v>
                </c:pt>
                <c:pt idx="1237">
                  <c:v>2.7361825855778008</c:v>
                </c:pt>
                <c:pt idx="1238">
                  <c:v>2.6332992946249325</c:v>
                </c:pt>
                <c:pt idx="1239">
                  <c:v>2.5051559952669495</c:v>
                </c:pt>
                <c:pt idx="1240">
                  <c:v>2.3528169869319044</c:v>
                </c:pt>
                <c:pt idx="1241">
                  <c:v>2.1775810238103408</c:v>
                </c:pt>
                <c:pt idx="1242">
                  <c:v>1.9809702911678972</c:v>
                </c:pt>
                <c:pt idx="1243">
                  <c:v>1.7647171959667338</c:v>
                </c:pt>
                <c:pt idx="1244">
                  <c:v>1.5307490862943285</c:v>
                </c:pt>
                <c:pt idx="1245">
                  <c:v>1.2811710345369307</c:v>
                </c:pt>
                <c:pt idx="1246">
                  <c:v>1.0182468384797796</c:v>
                </c:pt>
                <c:pt idx="1247">
                  <c:v>0.74437841237803548</c:v>
                </c:pt>
                <c:pt idx="1248">
                  <c:v>0.46208375633992227</c:v>
                </c:pt>
                <c:pt idx="1249">
                  <c:v>0.17397370693227288</c:v>
                </c:pt>
                <c:pt idx="1250">
                  <c:v>-0.11727231538808014</c:v>
                </c:pt>
                <c:pt idx="1251">
                  <c:v>-0.40893133572943929</c:v>
                </c:pt>
                <c:pt idx="1252">
                  <c:v>-0.69826239625645148</c:v>
                </c:pt>
                <c:pt idx="1253">
                  <c:v>-0.98253242851595912</c:v>
                </c:pt>
                <c:pt idx="1254">
                  <c:v>-1.2590421813315202</c:v>
                </c:pt>
                <c:pt idx="1255">
                  <c:v>-1.5251519572697552</c:v>
                </c:pt>
                <c:pt idx="1256">
                  <c:v>-1.7783069113143708</c:v>
                </c:pt>
                <c:pt idx="1257">
                  <c:v>-2.0160616683825077</c:v>
                </c:pt>
                <c:pt idx="1258">
                  <c:v>-2.2361040216669332</c:v>
                </c:pt>
                <c:pt idx="1259">
                  <c:v>-2.4362774814451473</c:v>
                </c:pt>
                <c:pt idx="1260">
                  <c:v>-2.6146024538989447</c:v>
                </c:pt>
                <c:pt idx="1261">
                  <c:v>-2.7692958415513456</c:v>
                </c:pt>
                <c:pt idx="1262">
                  <c:v>-2.8987888710450505</c:v>
                </c:pt>
                <c:pt idx="1263">
                  <c:v>-3.0017429700311338</c:v>
                </c:pt>
                <c:pt idx="1264">
                  <c:v>-3.0770635327632956</c:v>
                </c:pt>
                <c:pt idx="1265">
                  <c:v>-3.1239114334373568</c:v>
                </c:pt>
                <c:pt idx="1266">
                  <c:v>-3.1417121671986732</c:v>
                </c:pt>
                <c:pt idx="1267">
                  <c:v>-3.1301625208670831</c:v>
                </c:pt>
                <c:pt idx="1268">
                  <c:v>-3.0892346985918517</c:v>
                </c:pt>
                <c:pt idx="1269">
                  <c:v>-3.0191778516310661</c:v>
                </c:pt>
                <c:pt idx="1270">
                  <c:v>-2.9205169860231872</c:v>
                </c:pt>
                <c:pt idx="1271">
                  <c:v>-2.7940492468487919</c:v>
                </c:pt>
                <c:pt idx="1272">
                  <c:v>-2.6408376028317884</c:v>
                </c:pt>
                <c:pt idx="1273">
                  <c:v>-2.4622019799599082</c:v>
                </c:pt>
                <c:pt idx="1274">
                  <c:v>-2.2597079173736634</c:v>
                </c:pt>
                <c:pt idx="1275">
                  <c:v>-2.0351528427462009</c:v>
                </c:pt>
                <c:pt idx="1276">
                  <c:v>-1.7905500875176954</c:v>
                </c:pt>
                <c:pt idx="1277">
                  <c:v>-1.5281107844346222</c:v>
                </c:pt>
                <c:pt idx="1278">
                  <c:v>-1.2502238106568058</c:v>
                </c:pt>
                <c:pt idx="1279">
                  <c:v>-0.95943395903220685</c:v>
                </c:pt>
                <c:pt idx="1280">
                  <c:v>-0.6584185378068379</c:v>
                </c:pt>
                <c:pt idx="1281">
                  <c:v>-0.34996261485880864</c:v>
                </c:pt>
                <c:pt idx="1282">
                  <c:v>-3.6933136364827535E-2</c:v>
                </c:pt>
                <c:pt idx="1283">
                  <c:v>0.27774783851991502</c:v>
                </c:pt>
                <c:pt idx="1284">
                  <c:v>0.59113053597809051</c:v>
                </c:pt>
                <c:pt idx="1285">
                  <c:v>0.90026524080873793</c:v>
                </c:pt>
                <c:pt idx="1286">
                  <c:v>1.2022301820292363</c:v>
                </c:pt>
                <c:pt idx="1287">
                  <c:v>1.494159266053404</c:v>
                </c:pt>
                <c:pt idx="1288">
                  <c:v>1.7732693931120949</c:v>
                </c:pt>
                <c:pt idx="1289">
                  <c:v>2.0368870955267164</c:v>
                </c:pt>
                <c:pt idx="1290">
                  <c:v>2.2824742419011472</c:v>
                </c:pt>
                <c:pt idx="1291">
                  <c:v>2.507652559219502</c:v>
                </c:pt>
                <c:pt idx="1292">
                  <c:v>2.7102267351608105</c:v>
                </c:pt>
                <c:pt idx="1293">
                  <c:v>2.8882058755761424</c:v>
                </c:pt>
                <c:pt idx="1294">
                  <c:v>3.0398231069058594</c:v>
                </c:pt>
                <c:pt idx="1295">
                  <c:v>3.1635531302112834</c:v>
                </c:pt>
                <c:pt idx="1296">
                  <c:v>3.2581275523009499</c:v>
                </c:pt>
                <c:pt idx="1297">
                  <c:v>3.322547839973538</c:v>
                </c:pt>
                <c:pt idx="1298">
                  <c:v>3.3560957654871855</c:v>
                </c:pt>
                <c:pt idx="1299">
                  <c:v>3.3583412347913839</c:v>
                </c:pt>
                <c:pt idx="1300">
                  <c:v>3.3291474146041624</c:v>
                </c:pt>
                <c:pt idx="1301">
                  <c:v>3.2686730998516111</c:v>
                </c:pt>
                <c:pt idx="1302">
                  <c:v>3.1773722890695368</c:v>
                </c:pt>
                <c:pt idx="1303">
                  <c:v>3.0559909618490746</c:v>
                </c:pt>
                <c:pt idx="1304">
                  <c:v>2.9055610790390043</c:v>
                </c:pt>
                <c:pt idx="1305">
                  <c:v>2.7273918529416634</c:v>
                </c:pt>
                <c:pt idx="1306">
                  <c:v>2.5230583609019055</c:v>
                </c:pt>
                <c:pt idx="1307">
                  <c:v>2.2943876012397828</c:v>
                </c:pt>
                <c:pt idx="1308">
                  <c:v>2.0434421151693032</c:v>
                </c:pt>
                <c:pt idx="1309">
                  <c:v>1.7725013219381625</c:v>
                </c:pt>
                <c:pt idx="1310">
                  <c:v>1.4840407366897044</c:v>
                </c:pt>
                <c:pt idx="1311">
                  <c:v>1.1807092612690058</c:v>
                </c:pt>
                <c:pt idx="1312">
                  <c:v>0.86530475716658328</c:v>
                </c:pt>
                <c:pt idx="1313">
                  <c:v>0.54074812683097051</c:v>
                </c:pt>
                <c:pt idx="1314">
                  <c:v>0.21005614451393939</c:v>
                </c:pt>
                <c:pt idx="1315">
                  <c:v>-0.12368670951001559</c:v>
                </c:pt>
                <c:pt idx="1316">
                  <c:v>-0.45735714721115572</c:v>
                </c:pt>
                <c:pt idx="1317">
                  <c:v>-0.78782243161188437</c:v>
                </c:pt>
                <c:pt idx="1318">
                  <c:v>-1.1119699189497125</c:v>
                </c:pt>
                <c:pt idx="1319">
                  <c:v>-1.4267365044008606</c:v>
                </c:pt>
                <c:pt idx="1320">
                  <c:v>-1.7291376916216321</c:v>
                </c:pt>
                <c:pt idx="1321">
                  <c:v>-2.0162960090841069</c:v>
                </c:pt>
                <c:pt idx="1322">
                  <c:v>-2.285468501553892</c:v>
                </c:pt>
                <c:pt idx="1323">
                  <c:v>-2.5340730330345029</c:v>
                </c:pt>
                <c:pt idx="1324">
                  <c:v>-2.7597131480188111</c:v>
                </c:pt>
                <c:pt idx="1325">
                  <c:v>-2.9602012508491375</c:v>
                </c:pt>
                <c:pt idx="1326">
                  <c:v>-3.1335798782762128</c:v>
                </c:pt>
                <c:pt idx="1327">
                  <c:v>-3.2781408577851541</c:v>
                </c:pt>
                <c:pt idx="1328">
                  <c:v>-3.3924421637623619</c:v>
                </c:pt>
                <c:pt idx="1329">
                  <c:v>-3.4753223049297448</c:v>
                </c:pt>
                <c:pt idx="1330">
                  <c:v>-3.5259120994738185</c:v>
                </c:pt>
                <c:pt idx="1331">
                  <c:v>-3.5436437187309533</c:v>
                </c:pt>
                <c:pt idx="1332">
                  <c:v>-3.5282569059273348</c:v>
                </c:pt>
                <c:pt idx="1333">
                  <c:v>-3.4798023030712955</c:v>
                </c:pt>
                <c:pt idx="1334">
                  <c:v>-3.3986418464044625</c:v>
                </c:pt>
                <c:pt idx="1335">
                  <c:v>-3.2854462185785978</c:v>
                </c:pt>
                <c:pt idx="1336">
                  <c:v>-3.1411893736725878</c:v>
                </c:pt>
                <c:pt idx="1337">
                  <c:v>-2.9671401790315568</c:v>
                </c:pt>
                <c:pt idx="1338">
                  <c:v>-2.764851245432888</c:v>
                </c:pt>
                <c:pt idx="1339">
                  <c:v>-2.5361450439969433</c:v>
                </c:pt>
                <c:pt idx="1340">
                  <c:v>-2.2830974343044499</c:v>
                </c:pt>
                <c:pt idx="1341">
                  <c:v>-2.0080187531091918</c:v>
                </c:pt>
                <c:pt idx="1342">
                  <c:v>-1.71343263660009</c:v>
                </c:pt>
                <c:pt idx="1343">
                  <c:v>-1.4020527711453541</c:v>
                </c:pt>
                <c:pt idx="1344">
                  <c:v>-1.0767577876263914</c:v>
                </c:pt>
                <c:pt idx="1345">
                  <c:v>-0.74056453264686661</c:v>
                </c:pt>
                <c:pt idx="1346">
                  <c:v>-0.39659996590193547</c:v>
                </c:pt>
                <c:pt idx="1347">
                  <c:v>-4.8071946656201847E-2</c:v>
                </c:pt>
                <c:pt idx="1348">
                  <c:v>0.30176081652726072</c:v>
                </c:pt>
                <c:pt idx="1349">
                  <c:v>0.64961937005543047</c:v>
                </c:pt>
                <c:pt idx="1350">
                  <c:v>0.99223538488380014</c:v>
                </c:pt>
                <c:pt idx="1351">
                  <c:v>1.3263819995144353</c:v>
                </c:pt>
                <c:pt idx="1352">
                  <c:v>1.648904344093151</c:v>
                </c:pt>
                <c:pt idx="1353">
                  <c:v>1.9567494556379159</c:v>
                </c:pt>
                <c:pt idx="1354">
                  <c:v>2.2469952995478</c:v>
                </c:pt>
                <c:pt idx="1355">
                  <c:v>2.5168786203830749</c:v>
                </c:pt>
                <c:pt idx="1356">
                  <c:v>2.7638213554031505</c:v>
                </c:pt>
                <c:pt idx="1357">
                  <c:v>2.985455357404124</c:v>
                </c:pt>
                <c:pt idx="1358">
                  <c:v>3.1796451888946047</c:v>
                </c:pt>
                <c:pt idx="1359">
                  <c:v>3.3445087674438438</c:v>
                </c:pt>
                <c:pt idx="1360">
                  <c:v>3.4784356619644159</c:v>
                </c:pt>
                <c:pt idx="1361">
                  <c:v>3.5801028615684176</c:v>
                </c:pt>
                <c:pt idx="1362">
                  <c:v>3.6484878622557551</c:v>
                </c:pt>
                <c:pt idx="1363">
                  <c:v>3.682878941834328</c:v>
                </c:pt>
                <c:pt idx="1364">
                  <c:v>3.6828825198978352</c:v>
                </c:pt>
                <c:pt idx="1365">
                  <c:v>3.6484275271484314</c:v>
                </c:pt>
                <c:pt idx="1366">
                  <c:v>3.5797667365881098</c:v>
                </c:pt>
                <c:pt idx="1367">
                  <c:v>3.4774750378474106</c:v>
                </c:pt>
                <c:pt idx="1368">
                  <c:v>3.3424446648994746</c:v>
                </c:pt>
                <c:pt idx="1369">
                  <c:v>3.1758774163450516</c:v>
                </c:pt>
                <c:pt idx="1370">
                  <c:v>2.9792739360753275</c:v>
                </c:pt>
                <c:pt idx="1371">
                  <c:v>2.754420150149107</c:v>
                </c:pt>
                <c:pt idx="1372">
                  <c:v>2.5033709828922617</c:v>
                </c:pt>
                <c:pt idx="1373">
                  <c:v>2.228431501278616</c:v>
                </c:pt>
                <c:pt idx="1374">
                  <c:v>1.9321356613320224</c:v>
                </c:pt>
                <c:pt idx="1375">
                  <c:v>1.6172228533644331</c:v>
                </c:pt>
                <c:pt idx="1376">
                  <c:v>1.2866124641064061</c:v>
                </c:pt>
                <c:pt idx="1377">
                  <c:v>0.94337669299301319</c:v>
                </c:pt>
                <c:pt idx="1378">
                  <c:v>0.59071187685345516</c:v>
                </c:pt>
                <c:pt idx="1379">
                  <c:v>0.23190859184646795</c:v>
                </c:pt>
                <c:pt idx="1380">
                  <c:v>-0.12967918645283483</c:v>
                </c:pt>
                <c:pt idx="1381">
                  <c:v>-0.49066557449475545</c:v>
                </c:pt>
                <c:pt idx="1382">
                  <c:v>-0.84766462673927767</c:v>
                </c:pt>
                <c:pt idx="1383">
                  <c:v>-1.1973222353417003</c:v>
                </c:pt>
                <c:pt idx="1384">
                  <c:v>-1.5363477816964106</c:v>
                </c:pt>
                <c:pt idx="1385">
                  <c:v>-1.8615452398646357</c:v>
                </c:pt>
                <c:pt idx="1386">
                  <c:v>-2.169843436634316</c:v>
                </c:pt>
                <c:pt idx="1387">
                  <c:v>-2.4583251804958541</c:v>
                </c:pt>
                <c:pt idx="1388">
                  <c:v>-2.7242549821024546</c:v>
                </c:pt>
                <c:pt idx="1389">
                  <c:v>-2.9651051017201135</c:v>
                </c:pt>
                <c:pt idx="1390">
                  <c:v>-3.1785796746416271</c:v>
                </c:pt>
                <c:pt idx="1391">
                  <c:v>-3.3626366834002881</c:v>
                </c:pt>
                <c:pt idx="1392">
                  <c:v>-3.5155075657020274</c:v>
                </c:pt>
                <c:pt idx="1393">
                  <c:v>-3.6357142691127837</c:v>
                </c:pt>
                <c:pt idx="1394">
                  <c:v>-3.7220835874846405</c:v>
                </c:pt>
                <c:pt idx="1395">
                  <c:v>-3.7737586396508758</c:v>
                </c:pt>
                <c:pt idx="1396">
                  <c:v>-3.7902073778287484</c:v>
                </c:pt>
                <c:pt idx="1397">
                  <c:v>-3.7712280411824803</c:v>
                </c:pt>
                <c:pt idx="1398">
                  <c:v>-3.7169514988539158</c:v>
                </c:pt>
                <c:pt idx="1399">
                  <c:v>-3.6278404561900821</c:v>
                </c:pt>
                <c:pt idx="1400">
                  <c:v>-3.5046855276057531</c:v>
                </c:pt>
                <c:pt idx="1401">
                  <c:v>-3.3485982092339182</c:v>
                </c:pt>
                <c:pt idx="1402">
                  <c:v>-3.1610008139527941</c:v>
                </c:pt>
                <c:pt idx="1403">
                  <c:v>-2.9436134602551043</c:v>
                </c:pt>
                <c:pt idx="1404">
                  <c:v>-2.6984382344695046</c:v>
                </c:pt>
                <c:pt idx="1405">
                  <c:v>-2.4277406727839672</c:v>
                </c:pt>
                <c:pt idx="1406">
                  <c:v>-2.1340287351012948</c:v>
                </c:pt>
                <c:pt idx="1407">
                  <c:v>-1.8200294667336179</c:v>
                </c:pt>
                <c:pt idx="1408">
                  <c:v>-1.488663566081637</c:v>
                </c:pt>
                <c:pt idx="1409">
                  <c:v>-1.143018096536119</c:v>
                </c:pt>
                <c:pt idx="1410">
                  <c:v>-0.78631759869098861</c:v>
                </c:pt>
                <c:pt idx="1411">
                  <c:v>-0.42189387439239012</c:v>
                </c:pt>
                <c:pt idx="1412">
                  <c:v>-5.3154727021061277E-2</c:v>
                </c:pt>
                <c:pt idx="1413">
                  <c:v>0.31644804740851462</c:v>
                </c:pt>
                <c:pt idx="1414">
                  <c:v>0.68345111635382449</c:v>
                </c:pt>
                <c:pt idx="1415">
                  <c:v>1.0444122075413755</c:v>
                </c:pt>
                <c:pt idx="1416">
                  <c:v>1.3959425383120183</c:v>
                </c:pt>
                <c:pt idx="1417">
                  <c:v>1.734738770670385</c:v>
                </c:pt>
                <c:pt idx="1418">
                  <c:v>2.05761418940721</c:v>
                </c:pt>
                <c:pt idx="1419">
                  <c:v>2.3615288077531789</c:v>
                </c:pt>
                <c:pt idx="1420">
                  <c:v>2.6436181149288407</c:v>
                </c:pt>
                <c:pt idx="1421">
                  <c:v>2.9012201925806957</c:v>
                </c:pt>
                <c:pt idx="1422">
                  <c:v>3.1319009423217041</c:v>
                </c:pt>
                <c:pt idx="1423">
                  <c:v>3.3334771842855533</c:v>
                </c:pt>
                <c:pt idx="1424">
                  <c:v>3.5040374065877709</c:v>
                </c:pt>
                <c:pt idx="1425">
                  <c:v>3.6419599676759287</c:v>
                </c:pt>
                <c:pt idx="1426">
                  <c:v>3.7459285775390985</c:v>
                </c:pt>
                <c:pt idx="1427">
                  <c:v>3.8149449094037298</c:v>
                </c:pt>
                <c:pt idx="1428">
                  <c:v>3.8483382206273982</c:v>
                </c:pt>
                <c:pt idx="1429">
                  <c:v>3.8457718897576494</c:v>
                </c:pt>
                <c:pt idx="1430">
                  <c:v>3.8072468058804478</c:v>
                </c:pt>
                <c:pt idx="1431">
                  <c:v>3.7331015761662036</c:v>
                </c:pt>
                <c:pt idx="1432">
                  <c:v>3.6240095476473773</c:v>
                </c:pt>
                <c:pt idx="1433">
                  <c:v>3.4809726694433687</c:v>
                </c:pt>
                <c:pt idx="1434">
                  <c:v>3.3053122516003208</c:v>
                </c:pt>
                <c:pt idx="1435">
                  <c:v>3.0986567061473611</c:v>
                </c:pt>
                <c:pt idx="1436">
                  <c:v>2.8629263846106294</c:v>
                </c:pt>
                <c:pt idx="1437">
                  <c:v>2.6003156537949526</c:v>
                </c:pt>
                <c:pt idx="1438">
                  <c:v>2.3132723778797706</c:v>
                </c:pt>
                <c:pt idx="1439">
                  <c:v>2.0044749995316291</c:v>
                </c:pt>
                <c:pt idx="1440">
                  <c:v>1.676807435571309</c:v>
                </c:pt>
                <c:pt idx="1441">
                  <c:v>1.3333320235342749</c:v>
                </c:pt>
                <c:pt idx="1442">
                  <c:v>0.97726077403066469</c:v>
                </c:pt>
                <c:pt idx="1443">
                  <c:v>0.61192519996368921</c:v>
                </c:pt>
                <c:pt idx="1444">
                  <c:v>0.24074500725218553</c:v>
                </c:pt>
                <c:pt idx="1445">
                  <c:v>-0.13280405740547879</c:v>
                </c:pt>
                <c:pt idx="1446">
                  <c:v>-0.50522289810218579</c:v>
                </c:pt>
                <c:pt idx="1447">
                  <c:v>-0.87302199179492646</c:v>
                </c:pt>
                <c:pt idx="1448">
                  <c:v>-1.2327542297669347</c:v>
                </c:pt>
                <c:pt idx="1449">
                  <c:v>-1.5810473680417891</c:v>
                </c:pt>
                <c:pt idx="1450">
                  <c:v>-1.9146357799330516</c:v>
                </c:pt>
                <c:pt idx="1451">
                  <c:v>-2.2303912104458297</c:v>
                </c:pt>
                <c:pt idx="1452">
                  <c:v>-2.5253522416343124</c:v>
                </c:pt>
                <c:pt idx="1453">
                  <c:v>-2.7967521901685126</c:v>
                </c:pt>
                <c:pt idx="1454">
                  <c:v>-3.0420451731598188</c:v>
                </c:pt>
                <c:pt idx="1455">
                  <c:v>-3.2589300956018139</c:v>
                </c:pt>
                <c:pt idx="1456">
                  <c:v>-3.4453723324318588</c:v>
                </c:pt>
                <c:pt idx="1457">
                  <c:v>-3.5996229000244742</c:v>
                </c:pt>
                <c:pt idx="1458">
                  <c:v>-3.7202349356851618</c:v>
                </c:pt>
                <c:pt idx="1459">
                  <c:v>-3.8060773291937617</c:v>
                </c:pt>
                <c:pt idx="1460">
                  <c:v>-3.8563453774088217</c:v>
                </c:pt>
                <c:pt idx="1461">
                  <c:v>-3.8705683611337873</c:v>
                </c:pt>
                <c:pt idx="1462">
                  <c:v>-3.8486139725917572</c:v>
                </c:pt>
                <c:pt idx="1463">
                  <c:v>-3.7906895516822559</c:v>
                </c:pt>
                <c:pt idx="1464">
                  <c:v>-3.6973401194174409</c:v>
                </c:pt>
                <c:pt idx="1465">
                  <c:v>-3.5694432272677741</c:v>
                </c:pt>
                <c:pt idx="1466">
                  <c:v>-3.4082006713014428</c:v>
                </c:pt>
                <c:pt idx="1467">
                  <c:v>-3.2151271496897227</c:v>
                </c:pt>
                <c:pt idx="1468">
                  <c:v>-2.9920359710899245</c:v>
                </c:pt>
                <c:pt idx="1469">
                  <c:v>-2.74102194933482</c:v>
                </c:pt>
                <c:pt idx="1470">
                  <c:v>-2.4644416464846248</c:v>
                </c:pt>
                <c:pt idx="1471">
                  <c:v>-2.1648911513832849</c:v>
                </c:pt>
                <c:pt idx="1472">
                  <c:v>-1.8451816041677171</c:v>
                </c:pt>
                <c:pt idx="1473">
                  <c:v>-1.5083126984821096</c:v>
                </c:pt>
                <c:pt idx="1474">
                  <c:v>-1.1574444122497589</c:v>
                </c:pt>
                <c:pt idx="1475">
                  <c:v>-0.79586723457252351</c:v>
                </c:pt>
                <c:pt idx="1476">
                  <c:v>-0.42697117049776101</c:v>
                </c:pt>
                <c:pt idx="1477">
                  <c:v>-5.4213816890492955E-2</c:v>
                </c:pt>
                <c:pt idx="1478">
                  <c:v>0.31891218864415283</c:v>
                </c:pt>
                <c:pt idx="1479">
                  <c:v>0.68891203800218392</c:v>
                </c:pt>
                <c:pt idx="1480">
                  <c:v>1.0523216312797288</c:v>
                </c:pt>
                <c:pt idx="1481">
                  <c:v>1.4057401532565184</c:v>
                </c:pt>
                <c:pt idx="1482">
                  <c:v>1.7458620399699272</c:v>
                </c:pt>
                <c:pt idx="1483">
                  <c:v>2.0695080335821991</c:v>
                </c:pt>
                <c:pt idx="1484">
                  <c:v>2.3736550325046482</c:v>
                </c:pt>
                <c:pt idx="1485">
                  <c:v>2.6554644552791919</c:v>
                </c:pt>
                <c:pt idx="1486">
                  <c:v>2.9123088509190849</c:v>
                </c:pt>
                <c:pt idx="1487">
                  <c:v>3.1417965051449555</c:v>
                </c:pt>
                <c:pt idx="1488">
                  <c:v>3.3417938110544618</c:v>
                </c:pt>
                <c:pt idx="1489">
                  <c:v>3.5104451940520263</c:v>
                </c:pt>
                <c:pt idx="1490">
                  <c:v>3.6461904041388697</c:v>
                </c:pt>
                <c:pt idx="1491">
                  <c:v>3.7477790136966975</c:v>
                </c:pt>
                <c:pt idx="1492">
                  <c:v>3.8142819854530092</c:v>
                </c:pt>
                <c:pt idx="1493">
                  <c:v>3.8451002031407819</c:v>
                </c:pt>
                <c:pt idx="1494">
                  <c:v>3.8399698861920228</c:v>
                </c:pt>
                <c:pt idx="1495">
                  <c:v>3.7989648393598374</c:v>
                </c:pt>
                <c:pt idx="1496">
                  <c:v>3.7224955181667432</c:v>
                </c:pt>
                <c:pt idx="1497">
                  <c:v>3.6113049212403432</c:v>
                </c:pt>
                <c:pt idx="1498">
                  <c:v>3.4664613506358943</c:v>
                </c:pt>
                <c:pt idx="1499">
                  <c:v>3.2893481108724605</c:v>
                </c:pt>
                <c:pt idx="1500">
                  <c:v>3.0816502463434894</c:v>
                </c:pt>
                <c:pt idx="1501">
                  <c:v>2.8453384447304044</c:v>
                </c:pt>
                <c:pt idx="1502">
                  <c:v>2.5826502607822448</c:v>
                </c:pt>
                <c:pt idx="1503">
                  <c:v>2.2960688400730045</c:v>
                </c:pt>
                <c:pt idx="1504">
                  <c:v>1.9882993458734637</c:v>
                </c:pt>
                <c:pt idx="1505">
                  <c:v>1.662243313850774</c:v>
                </c:pt>
                <c:pt idx="1506">
                  <c:v>1.3209711787352985</c:v>
                </c:pt>
                <c:pt idx="1507">
                  <c:v>0.96769323418840136</c:v>
                </c:pt>
                <c:pt idx="1508">
                  <c:v>0.60572930170266392</c:v>
                </c:pt>
                <c:pt idx="1509">
                  <c:v>0.23847739633388668</c:v>
                </c:pt>
                <c:pt idx="1510">
                  <c:v>-0.1306183137083855</c:v>
                </c:pt>
                <c:pt idx="1511">
                  <c:v>-0.49809995018790887</c:v>
                </c:pt>
                <c:pt idx="1512">
                  <c:v>-0.86052846374963388</c:v>
                </c:pt>
                <c:pt idx="1513">
                  <c:v>-1.214515961073444</c:v>
                </c:pt>
                <c:pt idx="1514">
                  <c:v>-1.5567575150625694</c:v>
                </c:pt>
                <c:pt idx="1515">
                  <c:v>-1.8840621580719037</c:v>
                </c:pt>
                <c:pt idx="1516">
                  <c:v>-2.1933827662372649</c:v>
                </c:pt>
                <c:pt idx="1517">
                  <c:v>-2.4818445537893634</c:v>
                </c:pt>
                <c:pt idx="1518">
                  <c:v>-2.7467719097088592</c:v>
                </c:pt>
                <c:pt idx="1519">
                  <c:v>-2.9857133250815595</c:v>
                </c:pt>
                <c:pt idx="1520">
                  <c:v>-3.1964641778832839</c:v>
                </c:pt>
                <c:pt idx="1521">
                  <c:v>-3.3770871624860659</c:v>
                </c:pt>
                <c:pt idx="1522">
                  <c:v>-3.5259301737366693</c:v>
                </c:pt>
                <c:pt idx="1523">
                  <c:v>-3.6416414797938321</c:v>
                </c:pt>
                <c:pt idx="1524">
                  <c:v>-3.7231820437895093</c:v>
                </c:pt>
                <c:pt idx="1525">
                  <c:v>-3.7698348815565224</c:v>
                </c:pt>
                <c:pt idx="1526">
                  <c:v>-3.781211370876723</c:v>
                </c:pt>
                <c:pt idx="1527">
                  <c:v>-3.7572544566818209</c:v>
                </c:pt>
                <c:pt idx="1528">
                  <c:v>-3.6982387261081588</c:v>
                </c:pt>
                <c:pt idx="1529">
                  <c:v>-3.6047673569837722</c:v>
                </c:pt>
                <c:pt idx="1530">
                  <c:v>-3.4777659729296815</c:v>
                </c:pt>
                <c:pt idx="1531">
                  <c:v>-3.3184734675064416</c:v>
                </c:pt>
                <c:pt idx="1532">
                  <c:v>-3.1284298884524335</c:v>
                </c:pt>
                <c:pt idx="1533">
                  <c:v>-2.9094615007724354</c:v>
                </c:pt>
                <c:pt idx="1534">
                  <c:v>-2.6636631739801286</c:v>
                </c:pt>
                <c:pt idx="1535">
                  <c:v>-2.3933782639256815</c:v>
                </c:pt>
                <c:pt idx="1536">
                  <c:v>-2.1011761831137643</c:v>
                </c:pt>
                <c:pt idx="1537">
                  <c:v>-1.7898278750150292</c:v>
                </c:pt>
                <c:pt idx="1538">
                  <c:v>-1.4622794273939923</c:v>
                </c:pt>
                <c:pt idx="1539">
                  <c:v>-1.1216240769369716</c:v>
                </c:pt>
                <c:pt idx="1540">
                  <c:v>-0.77107287230110599</c:v>
                </c:pt>
                <c:pt idx="1541">
                  <c:v>-0.41392427498466872</c:v>
                </c:pt>
                <c:pt idx="1542">
                  <c:v>-5.3532987028007073E-2</c:v>
                </c:pt>
                <c:pt idx="1543">
                  <c:v>0.30672169859789566</c:v>
                </c:pt>
                <c:pt idx="1544">
                  <c:v>0.66346772502919105</c:v>
                </c:pt>
                <c:pt idx="1545">
                  <c:v>1.0133719749099248</c:v>
                </c:pt>
                <c:pt idx="1546">
                  <c:v>1.3531715507780795</c:v>
                </c:pt>
                <c:pt idx="1547">
                  <c:v>1.6797043375826841</c:v>
                </c:pt>
                <c:pt idx="1548">
                  <c:v>1.9899385597910504</c:v>
                </c:pt>
                <c:pt idx="1549">
                  <c:v>2.2810010555787037</c:v>
                </c:pt>
                <c:pt idx="1550">
                  <c:v>2.5502040032434565</c:v>
                </c:pt>
                <c:pt idx="1551">
                  <c:v>2.7950698501246034</c:v>
                </c:pt>
                <c:pt idx="1552">
                  <c:v>3.0133542117944057</c:v>
                </c:pt>
                <c:pt idx="1553">
                  <c:v>3.2030665289466009</c:v>
                </c:pt>
                <c:pt idx="1554">
                  <c:v>3.3624882910452447</c:v>
                </c:pt>
                <c:pt idx="1555">
                  <c:v>3.490188659211011</c:v>
                </c:pt>
                <c:pt idx="1556">
                  <c:v>3.5850373457808189</c:v>
                </c:pt>
                <c:pt idx="1557">
                  <c:v>3.6462146342405015</c:v>
                </c:pt>
                <c:pt idx="1558">
                  <c:v>3.6732184505509475</c:v>
                </c:pt>
                <c:pt idx="1559">
                  <c:v>3.6658684249967335</c:v>
                </c:pt>
                <c:pt idx="1560">
                  <c:v>3.6243069123206215</c:v>
                </c:pt>
                <c:pt idx="1561">
                  <c:v>3.5489969667891721</c:v>
                </c:pt>
                <c:pt idx="1562">
                  <c:v>3.4407172976903073</c:v>
                </c:pt>
                <c:pt idx="1563">
                  <c:v>3.3005542593193256</c:v>
                </c:pt>
                <c:pt idx="1564">
                  <c:v>3.1298909574925387</c:v>
                </c:pt>
                <c:pt idx="1565">
                  <c:v>2.9303935817735614</c:v>
                </c:pt>
                <c:pt idx="1566">
                  <c:v>2.7039950986493118</c:v>
                </c:pt>
                <c:pt idx="1567">
                  <c:v>2.452876465604616</c:v>
                </c:pt>
                <c:pt idx="1568">
                  <c:v>2.1794455491849809</c:v>
                </c:pt>
                <c:pt idx="1569">
                  <c:v>1.8863139514879381</c:v>
                </c:pt>
                <c:pt idx="1570">
                  <c:v>1.5762719688856586</c:v>
                </c:pt>
                <c:pt idx="1571">
                  <c:v>1.2522619239766097</c:v>
                </c:pt>
                <c:pt idx="1572">
                  <c:v>0.9173501266300188</c:v>
                </c:pt>
                <c:pt idx="1573">
                  <c:v>0.574697732389434</c:v>
                </c:pt>
                <c:pt idx="1574">
                  <c:v>0.22753077632923646</c:v>
                </c:pt>
                <c:pt idx="1575">
                  <c:v>-0.12089033238100122</c:v>
                </c:pt>
                <c:pt idx="1576">
                  <c:v>-0.46730156551393726</c:v>
                </c:pt>
                <c:pt idx="1577">
                  <c:v>-0.80846598905852618</c:v>
                </c:pt>
                <c:pt idx="1578">
                  <c:v>-1.1412041444655414</c:v>
                </c:pt>
                <c:pt idx="1579">
                  <c:v>-1.4624238114531056</c:v>
                </c:pt>
                <c:pt idx="1580">
                  <c:v>-1.7691488725246272</c:v>
                </c:pt>
                <c:pt idx="1581">
                  <c:v>-2.0585470085613076</c:v>
                </c:pt>
                <c:pt idx="1582">
                  <c:v>-2.3279559666084109</c:v>
                </c:pt>
                <c:pt idx="1583">
                  <c:v>-2.5749081551606205</c:v>
                </c:pt>
                <c:pt idx="1584">
                  <c:v>-2.7971533387306011</c:v>
                </c:pt>
                <c:pt idx="1585">
                  <c:v>-2.9926792220889809</c:v>
                </c:pt>
                <c:pt idx="1586">
                  <c:v>-3.1597297351112519</c:v>
                </c:pt>
                <c:pt idx="1587">
                  <c:v>-3.2968208514610993</c:v>
                </c:pt>
                <c:pt idx="1588">
                  <c:v>-3.402753798159079</c:v>
                </c:pt>
                <c:pt idx="1589">
                  <c:v>-3.4766255382002718</c:v>
                </c:pt>
                <c:pt idx="1590">
                  <c:v>-3.5178364345553703</c:v>
                </c:pt>
                <c:pt idx="1591">
                  <c:v>-3.5260950308604788</c:v>
                </c:pt>
                <c:pt idx="1592">
                  <c:v>-3.5014199116137226</c:v>
                </c:pt>
                <c:pt idx="1593">
                  <c:v>-3.4441386324903673</c:v>
                </c:pt>
                <c:pt idx="1594">
                  <c:v>-3.3548837391937578</c:v>
                </c:pt>
                <c:pt idx="1595">
                  <c:v>-3.2345859208133563</c:v>
                </c:pt>
                <c:pt idx="1596">
                  <c:v>-3.0844643707026584</c:v>
                </c:pt>
                <c:pt idx="1597">
                  <c:v>-2.9060144541605233</c:v>
                </c:pt>
                <c:pt idx="1598">
                  <c:v>-2.7009928074526361</c:v>
                </c:pt>
                <c:pt idx="1599">
                  <c:v>-2.471400016707074</c:v>
                </c:pt>
                <c:pt idx="1600">
                  <c:v>-2.2194610477343057</c:v>
                </c:pt>
                <c:pt idx="1601">
                  <c:v>-1.9476036186467427</c:v>
                </c:pt>
                <c:pt idx="1602">
                  <c:v>-1.658434726092272</c:v>
                </c:pt>
                <c:pt idx="1603">
                  <c:v>-1.3547155527963661</c:v>
                </c:pt>
                <c:pt idx="1604">
                  <c:v>-1.0393349987711373</c:v>
                </c:pt>
                <c:pt idx="1605">
                  <c:v>-0.71528209086517835</c:v>
                </c:pt>
                <c:pt idx="1606">
                  <c:v>-0.38561753518588182</c:v>
                </c:pt>
                <c:pt idx="1607">
                  <c:v>-5.3444684236168216E-2</c:v>
                </c:pt>
                <c:pt idx="1608">
                  <c:v>0.27811980468934905</c:v>
                </c:pt>
                <c:pt idx="1609">
                  <c:v>0.60597534124379471</c:v>
                </c:pt>
                <c:pt idx="1610">
                  <c:v>0.9270665258970372</c:v>
                </c:pt>
                <c:pt idx="1611">
                  <c:v>1.2384117511686832</c:v>
                </c:pt>
                <c:pt idx="1612">
                  <c:v>1.5371310113016927</c:v>
                </c:pt>
                <c:pt idx="1613">
                  <c:v>1.8204726598380387</c:v>
                </c:pt>
                <c:pt idx="1614">
                  <c:v>2.0858388653930025</c:v>
                </c:pt>
                <c:pt idx="1615">
                  <c:v>2.3308095290988726</c:v>
                </c:pt>
                <c:pt idx="1616">
                  <c:v>2.5531644425736104</c:v>
                </c:pt>
                <c:pt idx="1617">
                  <c:v>2.7509034827069971</c:v>
                </c:pt>
                <c:pt idx="1618">
                  <c:v>2.9222646588729564</c:v>
                </c:pt>
                <c:pt idx="1619">
                  <c:v>3.0657398491863379</c:v>
                </c:pt>
                <c:pt idx="1620">
                  <c:v>3.1800880849146509</c:v>
                </c:pt>
                <c:pt idx="1621">
                  <c:v>3.2643462659111657</c:v>
                </c:pt>
                <c:pt idx="1622">
                  <c:v>3.3178372147283506</c:v>
                </c:pt>
                <c:pt idx="1623">
                  <c:v>3.3401750026554575</c:v>
                </c:pt>
                <c:pt idx="1624">
                  <c:v>3.3312675070551792</c:v>
                </c:pt>
                <c:pt idx="1625">
                  <c:v>3.2913161858034203</c:v>
                </c:pt>
                <c:pt idx="1626">
                  <c:v>3.2208130811064066</c:v>
                </c:pt>
                <c:pt idx="1627">
                  <c:v>3.120535091228974</c:v>
                </c:pt>
                <c:pt idx="1628">
                  <c:v>2.9915355744687382</c:v>
                </c:pt>
                <c:pt idx="1629">
                  <c:v>2.8351333748057059</c:v>
                </c:pt>
                <c:pt idx="1630">
                  <c:v>2.6528993828097871</c:v>
                </c:pt>
                <c:pt idx="1631">
                  <c:v>2.4466407683730993</c:v>
                </c:pt>
                <c:pt idx="1632">
                  <c:v>2.2183830434329592</c:v>
                </c:pt>
                <c:pt idx="1633">
                  <c:v>1.9703501328652564</c:v>
                </c:pt>
                <c:pt idx="1634">
                  <c:v>1.7049426499703508</c:v>
                </c:pt>
                <c:pt idx="1635">
                  <c:v>1.4247145892767148</c:v>
                </c:pt>
                <c:pt idx="1636">
                  <c:v>1.1323486636040845</c:v>
                </c:pt>
                <c:pt idx="1637">
                  <c:v>0.83063052432776752</c:v>
                </c:pt>
                <c:pt idx="1638">
                  <c:v>0.52242211346366629</c:v>
                </c:pt>
                <c:pt idx="1639">
                  <c:v>0.21063440346744178</c:v>
                </c:pt>
                <c:pt idx="1640">
                  <c:v>-0.10180021455440946</c:v>
                </c:pt>
                <c:pt idx="1641">
                  <c:v>-0.41195563121809164</c:v>
                </c:pt>
                <c:pt idx="1642">
                  <c:v>-0.71693954503001733</c:v>
                </c:pt>
                <c:pt idx="1643">
                  <c:v>-1.013920554272842</c:v>
                </c:pt>
                <c:pt idx="1644">
                  <c:v>-1.300154559715978</c:v>
                </c:pt>
                <c:pt idx="1645">
                  <c:v>-1.5730102308493432</c:v>
                </c:pt>
                <c:pt idx="1646">
                  <c:v>-1.8299932982573568</c:v>
                </c:pt>
                <c:pt idx="1647">
                  <c:v>-2.0687694468894078</c:v>
                </c:pt>
                <c:pt idx="1648">
                  <c:v>-2.2871855992229899</c:v>
                </c:pt>
                <c:pt idx="1649">
                  <c:v>-2.4832893935074161</c:v>
                </c:pt>
                <c:pt idx="1650">
                  <c:v>-2.6553466802566463</c:v>
                </c:pt>
                <c:pt idx="1651">
                  <c:v>-2.8018568797547916</c:v>
                </c:pt>
                <c:pt idx="1652">
                  <c:v>-2.921566064348561</c:v>
                </c:pt>
                <c:pt idx="1653">
                  <c:v>-3.0134776515208568</c:v>
                </c:pt>
                <c:pt idx="1654">
                  <c:v>-3.0768606169555484</c:v>
                </c:pt>
                <c:pt idx="1655">
                  <c:v>-3.1112551607844399</c:v>
                </c:pt>
                <c:pt idx="1656">
                  <c:v>-3.1164757847215681</c:v>
                </c:pt>
                <c:pt idx="1657">
                  <c:v>-3.0926117626039966</c:v>
                </c:pt>
                <c:pt idx="1658">
                  <c:v>-3.040025011729353</c:v>
                </c:pt>
                <c:pt idx="1659">
                  <c:v>-2.9593453970713548</c:v>
                </c:pt>
                <c:pt idx="1660">
                  <c:v>-2.8514635247322895</c:v>
                </c:pt>
                <c:pt idx="1661">
                  <c:v>-2.7175211046221741</c:v>
                </c:pt>
                <c:pt idx="1662">
                  <c:v>-2.5588989851158761</c:v>
                </c:pt>
                <c:pt idx="1663">
                  <c:v>-2.3772029841190414</c:v>
                </c:pt>
                <c:pt idx="1664">
                  <c:v>-2.1742476613662896</c:v>
                </c:pt>
                <c:pt idx="1665">
                  <c:v>-1.9520381956926214</c:v>
                </c:pt>
                <c:pt idx="1666">
                  <c:v>-1.7127505482867367</c:v>
                </c:pt>
                <c:pt idx="1667">
                  <c:v>-1.4587101083940741</c:v>
                </c:pt>
                <c:pt idx="1668">
                  <c:v>-1.1923690314494153</c:v>
                </c:pt>
                <c:pt idx="1669">
                  <c:v>-0.91628249106190118</c:v>
                </c:pt>
                <c:pt idx="1670">
                  <c:v>-0.6330840755494993</c:v>
                </c:pt>
                <c:pt idx="1671">
                  <c:v>-0.34546056674789272</c:v>
                </c:pt>
                <c:pt idx="1672">
                  <c:v>-5.612634354083279E-2</c:v>
                </c:pt>
                <c:pt idx="1673">
                  <c:v>0.23220234505750681</c:v>
                </c:pt>
                <c:pt idx="1674">
                  <c:v>0.51683299240349367</c:v>
                </c:pt>
                <c:pt idx="1675">
                  <c:v>0.79512208975161824</c:v>
                </c:pt>
                <c:pt idx="1676">
                  <c:v>1.0644997868660133</c:v>
                </c:pt>
                <c:pt idx="1677">
                  <c:v>1.3224937266371535</c:v>
                </c:pt>
                <c:pt idx="1678">
                  <c:v>1.5667518316664355</c:v>
                </c:pt>
                <c:pt idx="1679">
                  <c:v>1.7950638318994077</c:v>
                </c:pt>
                <c:pt idx="1680">
                  <c:v>2.0053813354652101</c:v>
                </c:pt>
                <c:pt idx="1681">
                  <c:v>2.1958362597875323</c:v>
                </c:pt>
                <c:pt idx="1682">
                  <c:v>2.3647574566078844</c:v>
                </c:pt>
                <c:pt idx="1683">
                  <c:v>2.5106853826491111</c:v>
                </c:pt>
                <c:pt idx="1684">
                  <c:v>2.6323846870576375</c:v>
                </c:pt>
                <c:pt idx="1685">
                  <c:v>2.728854607304684</c:v>
                </c:pt>
                <c:pt idx="1686">
                  <c:v>2.7993370867011711</c:v>
                </c:pt>
                <c:pt idx="1687">
                  <c:v>2.8433225488727185</c:v>
                </c:pt>
                <c:pt idx="1688">
                  <c:v>2.8605532872337491</c:v>
                </c:pt>
                <c:pt idx="1689">
                  <c:v>2.851024450476753</c:v>
                </c:pt>
                <c:pt idx="1690">
                  <c:v>2.8149826281276948</c:v>
                </c:pt>
                <c:pt idx="1691">
                  <c:v>2.7529220630906814</c:v>
                </c:pt>
                <c:pt idx="1692">
                  <c:v>2.6655785405985428</c:v>
                </c:pt>
                <c:pt idx="1693">
                  <c:v>2.5539210248830346</c:v>
                </c:pt>
                <c:pt idx="1694">
                  <c:v>2.4191411359729003</c:v>
                </c:pt>
                <c:pt idx="1695">
                  <c:v>2.2626405791234099</c:v>
                </c:pt>
                <c:pt idx="1696">
                  <c:v>2.0860166582867392</c:v>
                </c:pt>
                <c:pt idx="1697">
                  <c:v>1.8910460225745866</c:v>
                </c:pt>
                <c:pt idx="1698">
                  <c:v>1.6796668106821553</c:v>
                </c:pt>
                <c:pt idx="1699">
                  <c:v>1.4539593725887088</c:v>
                </c:pt>
                <c:pt idx="1700">
                  <c:v>1.2161257603969509</c:v>
                </c:pt>
                <c:pt idx="1701">
                  <c:v>0.96846819081002133</c:v>
                </c:pt>
                <c:pt idx="1702">
                  <c:v>0.71336669037888434</c:v>
                </c:pt>
                <c:pt idx="1703">
                  <c:v>0.45325614121380098</c:v>
                </c:pt>
                <c:pt idx="1704">
                  <c:v>0.19060294928795773</c:v>
                </c:pt>
                <c:pt idx="1705">
                  <c:v>-7.2118440260552141E-2</c:v>
                </c:pt>
                <c:pt idx="1706">
                  <c:v>-0.33244895630870852</c:v>
                </c:pt>
                <c:pt idx="1707">
                  <c:v>-0.5879680209338578</c:v>
                </c:pt>
                <c:pt idx="1708">
                  <c:v>-0.83631615629287814</c:v>
                </c:pt>
                <c:pt idx="1709">
                  <c:v>-1.0752168671178435</c:v>
                </c:pt>
                <c:pt idx="1710">
                  <c:v>-1.3024975949855271</c:v>
                </c:pt>
                <c:pt idx="1711">
                  <c:v>-1.5161095506592615</c:v>
                </c:pt>
                <c:pt idx="1712">
                  <c:v>-1.7141462427395524</c:v>
                </c:pt>
                <c:pt idx="1713">
                  <c:v>-1.8948605344733715</c:v>
                </c:pt>
                <c:pt idx="1714">
                  <c:v>-2.0566800757158941</c:v>
                </c:pt>
                <c:pt idx="1715">
                  <c:v>-2.198220973557151</c:v>
                </c:pt>
                <c:pt idx="1716">
                  <c:v>-2.3182995828567408</c:v>
                </c:pt>
                <c:pt idx="1717">
                  <c:v>-2.4159423166895628</c:v>
                </c:pt>
                <c:pt idx="1718">
                  <c:v>-2.4903933963072462</c:v>
                </c:pt>
                <c:pt idx="1719">
                  <c:v>-2.5411204804738605</c:v>
                </c:pt>
                <c:pt idx="1720">
                  <c:v>-2.5678181347365276</c:v>
                </c:pt>
                <c:pt idx="1721">
                  <c:v>-2.5704091221390266</c:v>
                </c:pt>
                <c:pt idx="1722">
                  <c:v>-2.5490435178817359</c:v>
                </c:pt>
                <c:pt idx="1723">
                  <c:v>-2.5040956712615072</c:v>
                </c:pt>
                <c:pt idx="1724">
                  <c:v>-2.4361590586998725</c:v>
                </c:pt>
                <c:pt idx="1725">
                  <c:v>-2.3460390915854195</c:v>
                </c:pt>
                <c:pt idx="1726">
                  <c:v>-2.2347439618287686</c:v>
                </c:pt>
                <c:pt idx="1727">
                  <c:v>-2.1034736262782867</c:v>
                </c:pt>
                <c:pt idx="1728">
                  <c:v>-1.9536070482977728</c:v>
                </c:pt>
                <c:pt idx="1729">
                  <c:v>-1.7866878307061915</c:v>
                </c:pt>
                <c:pt idx="1730">
                  <c:v>-1.6044083887799219</c:v>
                </c:pt>
                <c:pt idx="1731">
                  <c:v>-1.4085928249865196</c:v>
                </c:pt>
                <c:pt idx="1732">
                  <c:v>-1.2011786784416136</c:v>
                </c:pt>
                <c:pt idx="1733">
                  <c:v>-0.9841977316585977</c:v>
                </c:pt>
                <c:pt idx="1734">
                  <c:v>-0.75975606491207803</c:v>
                </c:pt>
                <c:pt idx="1735">
                  <c:v>-0.53001355439918374</c:v>
                </c:pt>
                <c:pt idx="1736">
                  <c:v>-0.29716301431239045</c:v>
                </c:pt>
                <c:pt idx="1737">
                  <c:v>-6.3409184908780336E-2</c:v>
                </c:pt>
                <c:pt idx="1738">
                  <c:v>0.16905223133082314</c:v>
                </c:pt>
                <c:pt idx="1739">
                  <c:v>0.39805528530287027</c:v>
                </c:pt>
                <c:pt idx="1740">
                  <c:v>0.62148405235385407</c:v>
                </c:pt>
                <c:pt idx="1741">
                  <c:v>0.83729226826432868</c:v>
                </c:pt>
                <c:pt idx="1742">
                  <c:v>1.0435221471128853</c:v>
                </c:pt>
                <c:pt idx="1743">
                  <c:v>1.2383222072309952</c:v>
                </c:pt>
                <c:pt idx="1744">
                  <c:v>1.4199639423121786</c:v>
                </c:pt>
                <c:pt idx="1745">
                  <c:v>1.586857187089497</c:v>
                </c:pt>
                <c:pt idx="1746">
                  <c:v>1.737564040709614</c:v>
                </c:pt>
                <c:pt idx="1747">
                  <c:v>1.8708112258661782</c:v>
                </c:pt>
                <c:pt idx="1748">
                  <c:v>1.9855007777609175</c:v>
                </c:pt>
                <c:pt idx="1749">
                  <c:v>2.0807189738699798</c:v>
                </c:pt>
                <c:pt idx="1750">
                  <c:v>2.1557434331346306</c:v>
                </c:pt>
                <c:pt idx="1751">
                  <c:v>2.210048331397318</c:v>
                </c:pt>
                <c:pt idx="1752">
                  <c:v>2.2433076984805194</c:v>
                </c:pt>
                <c:pt idx="1753">
                  <c:v>2.2553967810734141</c:v>
                </c:pt>
                <c:pt idx="1754">
                  <c:v>2.2463914743707094</c:v>
                </c:pt>
                <c:pt idx="1755">
                  <c:v>2.2165658440112788</c:v>
                </c:pt>
                <c:pt idx="1756">
                  <c:v>2.1663877781124863</c:v>
                </c:pt>
                <c:pt idx="1757">
                  <c:v>2.096512826917809</c:v>
                </c:pt>
                <c:pt idx="1758">
                  <c:v>2.0077763045977237</c:v>
                </c:pt>
                <c:pt idx="1759">
                  <c:v>1.9011837439071602</c:v>
                </c:pt>
                <c:pt idx="1760">
                  <c:v>1.7778998095588567</c:v>
                </c:pt>
                <c:pt idx="1761">
                  <c:v>1.6392357901771903</c:v>
                </c:pt>
                <c:pt idx="1762">
                  <c:v>1.4866358014248058</c:v>
                </c:pt>
                <c:pt idx="1763">
                  <c:v>1.3216618442324524</c:v>
                </c:pt>
                <c:pt idx="1764">
                  <c:v>1.1459778719071809</c:v>
                </c:pt>
                <c:pt idx="1765">
                  <c:v>0.96133302816485799</c:v>
                </c:pt>
                <c:pt idx="1766">
                  <c:v>0.76954422475863149</c:v>
                </c:pt>
                <c:pt idx="1767">
                  <c:v>0.57247823230546668</c:v>
                </c:pt>
                <c:pt idx="1768">
                  <c:v>0.37203346111289703</c:v>
                </c:pt>
                <c:pt idx="1769">
                  <c:v>0.1701216102598393</c:v>
                </c:pt>
                <c:pt idx="1770">
                  <c:v>-3.1350637109937907E-2</c:v>
                </c:pt>
                <c:pt idx="1771">
                  <c:v>-0.23049969635021772</c:v>
                </c:pt>
                <c:pt idx="1772">
                  <c:v>-0.42548276952321462</c:v>
                </c:pt>
                <c:pt idx="1773">
                  <c:v>-0.61451497242089448</c:v>
                </c:pt>
                <c:pt idx="1774">
                  <c:v>-0.79588574051024996</c:v>
                </c:pt>
                <c:pt idx="1775">
                  <c:v>-0.96797436236636336</c:v>
                </c:pt>
                <c:pt idx="1776">
                  <c:v>-1.1292644990097749</c:v>
                </c:pt>
                <c:pt idx="1777">
                  <c:v>-1.2783575587152998</c:v>
                </c:pt>
                <c:pt idx="1778">
                  <c:v>-1.4139848091843699</c:v>
                </c:pt>
                <c:pt idx="1779">
                  <c:v>-1.5350181223405976</c:v>
                </c:pt>
                <c:pt idx="1780">
                  <c:v>-1.6404792612828536</c:v>
                </c:pt>
                <c:pt idx="1781">
                  <c:v>-1.7295476339597018</c:v>
                </c:pt>
                <c:pt idx="1782">
                  <c:v>-1.8015664537589178</c:v>
                </c:pt>
                <c:pt idx="1783">
                  <c:v>-1.8560472632818406</c:v>
                </c:pt>
                <c:pt idx="1784">
                  <c:v>-1.8926727939279369</c:v>
                </c:pt>
                <c:pt idx="1785">
                  <c:v>-1.9112981503866928</c:v>
                </c:pt>
                <c:pt idx="1786">
                  <c:v>-1.9119503255632364</c:v>
                </c:pt>
                <c:pt idx="1787">
                  <c:v>-1.8948260676846693</c:v>
                </c:pt>
                <c:pt idx="1788">
                  <c:v>-1.8602881371883644</c:v>
                </c:pt>
                <c:pt idx="1789">
                  <c:v>-1.8088600063324598</c:v>
                </c:pt>
                <c:pt idx="1790">
                  <c:v>-1.7412190691412337</c:v>
                </c:pt>
                <c:pt idx="1791">
                  <c:v>-1.6581884431659248</c:v>
                </c:pt>
                <c:pt idx="1792">
                  <c:v>-1.5607274574784442</c:v>
                </c:pt>
                <c:pt idx="1793">
                  <c:v>-1.4499209331980474</c:v>
                </c:pt>
                <c:pt idx="1794">
                  <c:v>-1.3269673735726264</c:v>
                </c:pt>
                <c:pt idx="1795">
                  <c:v>-1.1931661901036383</c:v>
                </c:pt>
                <c:pt idx="1796">
                  <c:v>-1.0499040993316939</c:v>
                </c:pt>
                <c:pt idx="1797">
                  <c:v>-0.89864083162169961</c:v>
                </c:pt>
                <c:pt idx="1798">
                  <c:v>-0.74089429854965538</c:v>
                </c:pt>
                <c:pt idx="1799">
                  <c:v>-0.57822536925735735</c:v>
                </c:pt>
                <c:pt idx="1800">
                  <c:v>-0.41222240838452051</c:v>
                </c:pt>
                <c:pt idx="1801">
                  <c:v>-0.24448572890199483</c:v>
                </c:pt>
                <c:pt idx="1802">
                  <c:v>-7.6612112361603923E-2</c:v>
                </c:pt>
                <c:pt idx="1803">
                  <c:v>8.9820453228077746E-2</c:v>
                </c:pt>
                <c:pt idx="1804">
                  <c:v>0.25326767146047025</c:v>
                </c:pt>
                <c:pt idx="1805">
                  <c:v>0.41223333026262843</c:v>
                </c:pt>
                <c:pt idx="1806">
                  <c:v>0.56528305456284622</c:v>
                </c:pt>
                <c:pt idx="1807">
                  <c:v>0.71105729194856382</c:v>
                </c:pt>
                <c:pt idx="1808">
                  <c:v>0.84828341333567114</c:v>
                </c:pt>
                <c:pt idx="1809">
                  <c:v>0.97578682071499956</c:v>
                </c:pt>
                <c:pt idx="1810">
                  <c:v>1.0925009650508135</c:v>
                </c:pt>
                <c:pt idx="1811">
                  <c:v>1.1974761892590435</c:v>
                </c:pt>
                <c:pt idx="1812">
                  <c:v>1.2898873237672015</c:v>
                </c:pt>
                <c:pt idx="1813">
                  <c:v>1.3690399753167295</c:v>
                </c:pt>
                <c:pt idx="1814">
                  <c:v>1.4343754632738659</c:v>
                </c:pt>
                <c:pt idx="1815">
                  <c:v>1.4854743716308154</c:v>
                </c:pt>
                <c:pt idx="1816">
                  <c:v>1.5220586989581983</c:v>
                </c:pt>
                <c:pt idx="1817">
                  <c:v>1.5439926026693749</c:v>
                </c:pt>
                <c:pt idx="1818">
                  <c:v>1.5512817479402961</c:v>
                </c:pt>
                <c:pt idx="1819">
                  <c:v>1.5440712853512057</c:v>
                </c:pt>
                <c:pt idx="1820">
                  <c:v>1.5226424946437449</c:v>
                </c:pt>
                <c:pt idx="1821">
                  <c:v>1.4874081447933429</c:v>
                </c:pt>
                <c:pt idx="1822">
                  <c:v>1.438906632754122</c:v>
                </c:pt>
                <c:pt idx="1823">
                  <c:v>1.3777949746268792</c:v>
                </c:pt>
                <c:pt idx="1824">
                  <c:v>1.3048407335269763</c:v>
                </c:pt>
                <c:pt idx="1825">
                  <c:v>1.2209129779870171</c:v>
                </c:pt>
                <c:pt idx="1826">
                  <c:v>1.1269723732336607</c:v>
                </c:pt>
                <c:pt idx="1827">
                  <c:v>1.0240605150570716</c:v>
                </c:pt>
                <c:pt idx="1828">
                  <c:v>0.91328862217923312</c:v>
                </c:pt>
                <c:pt idx="1829">
                  <c:v>0.79582570797511587</c:v>
                </c:pt>
                <c:pt idx="1830">
                  <c:v>0.67288635607346503</c:v>
                </c:pt>
                <c:pt idx="1831">
                  <c:v>0.54571822673590775</c:v>
                </c:pt>
                <c:pt idx="1832">
                  <c:v>0.41558942197569215</c:v>
                </c:pt>
                <c:pt idx="1833">
                  <c:v>0.28377583713463328</c:v>
                </c:pt>
                <c:pt idx="1834">
                  <c:v>0.151548625104309</c:v>
                </c:pt>
                <c:pt idx="1835">
                  <c:v>2.0161896586545769E-2</c:v>
                </c:pt>
                <c:pt idx="1836">
                  <c:v>-0.10915922421974544</c:v>
                </c:pt>
                <c:pt idx="1837">
                  <c:v>-0.23523007428885911</c:v>
                </c:pt>
                <c:pt idx="1838">
                  <c:v>-0.35691734884501969</c:v>
                </c:pt>
                <c:pt idx="1839">
                  <c:v>-0.47314932018189149</c:v>
                </c:pt>
                <c:pt idx="1840">
                  <c:v>-0.58292528578206371</c:v>
                </c:pt>
                <c:pt idx="1841">
                  <c:v>-0.6853241623523616</c:v>
                </c:pt>
                <c:pt idx="1842">
                  <c:v>-0.7795121521882139</c:v>
                </c:pt>
                <c:pt idx="1843">
                  <c:v>-0.86474941870500133</c:v>
                </c:pt>
                <c:pt idx="1844">
                  <c:v>-0.94039571891055562</c:v>
                </c:pt>
                <c:pt idx="1845">
                  <c:v>-1.0059149519288653</c:v>
                </c:pt>
                <c:pt idx="1846">
                  <c:v>-1.0608785942896344</c:v>
                </c:pt>
                <c:pt idx="1847">
                  <c:v>-1.1049680044585906</c:v>
                </c:pt>
                <c:pt idx="1848">
                  <c:v>-1.1379755908702953</c:v>
                </c:pt>
                <c:pt idx="1849">
                  <c:v>-1.1598048494166113</c:v>
                </c:pt>
                <c:pt idx="1850">
                  <c:v>-1.1704692878248641</c:v>
                </c:pt>
                <c:pt idx="1851">
                  <c:v>-1.1700902655092271</c:v>
                </c:pt>
                <c:pt idx="1852">
                  <c:v>-1.1588937881852384</c:v>
                </c:pt>
                <c:pt idx="1853">
                  <c:v>-1.1372063066994504</c:v>
                </c:pt>
                <c:pt idx="1854">
                  <c:v>-1.105449579040177</c:v>
                </c:pt>
                <c:pt idx="1855">
                  <c:v>-1.0641346632702691</c:v>
                </c:pt>
                <c:pt idx="1856">
                  <c:v>-1.0138551170804018</c:v>
                </c:pt>
                <c:pt idx="1857">
                  <c:v>-0.95527948672379348</c:v>
                </c:pt>
                <c:pt idx="1858">
                  <c:v>-0.88914317419835709</c:v>
                </c:pt>
                <c:pt idx="1859">
                  <c:v>-0.81623977664101055</c:v>
                </c:pt>
                <c:pt idx="1860">
                  <c:v>-0.73741199594612339</c:v>
                </c:pt>
                <c:pt idx="1861">
                  <c:v>-0.65354221958712433</c:v>
                </c:pt>
                <c:pt idx="1862">
                  <c:v>-0.56554287549144266</c:v>
                </c:pt>
                <c:pt idx="1863">
                  <c:v>-0.47434666458470565</c:v>
                </c:pt>
                <c:pt idx="1864">
                  <c:v>-0.38089677428721447</c:v>
                </c:pt>
                <c:pt idx="1865">
                  <c:v>-0.28613717483206313</c:v>
                </c:pt>
                <c:pt idx="1866">
                  <c:v>-0.19100309780607416</c:v>
                </c:pt>
                <c:pt idx="1867">
                  <c:v>-9.6411792832386656E-2</c:v>
                </c:pt>
                <c:pt idx="1868">
                  <c:v>-3.2536538660834502E-3</c:v>
                </c:pt>
                <c:pt idx="1869">
                  <c:v>8.7616198779957966E-2</c:v>
                </c:pt>
                <c:pt idx="1870">
                  <c:v>0.17538580075339261</c:v>
                </c:pt>
                <c:pt idx="1871">
                  <c:v>0.2592936173535807</c:v>
                </c:pt>
                <c:pt idx="1872">
                  <c:v>0.3386351432571999</c:v>
                </c:pt>
                <c:pt idx="1873">
                  <c:v>0.41276877116025279</c:v>
                </c:pt>
                <c:pt idx="1874">
                  <c:v>0.48112088093387317</c:v>
                </c:pt>
                <c:pt idx="1875">
                  <c:v>0.54319011000055872</c:v>
                </c:pt>
                <c:pt idx="1876">
                  <c:v>0.59855077503674214</c:v>
                </c:pt>
                <c:pt idx="1877">
                  <c:v>0.64685542469613311</c:v>
                </c:pt>
                <c:pt idx="1878">
                  <c:v>0.68783651271746449</c:v>
                </c:pt>
                <c:pt idx="1879">
                  <c:v>0.72130719042410618</c:v>
                </c:pt>
                <c:pt idx="1880">
                  <c:v>0.7471612271419823</c:v>
                </c:pt>
                <c:pt idx="1881">
                  <c:v>0.76537207635106186</c:v>
                </c:pt>
                <c:pt idx="1882">
                  <c:v>0.77599111434601076</c:v>
                </c:pt>
                <c:pt idx="1883">
                  <c:v>0.77914508672489458</c:v>
                </c:pt>
                <c:pt idx="1884">
                  <c:v>0.77503280605887381</c:v>
                </c:pt>
                <c:pt idx="1885">
                  <c:v>0.76392115153868634</c:v>
                </c:pt>
                <c:pt idx="1886">
                  <c:v>0.74614042817843473</c:v>
                </c:pt>
                <c:pt idx="1887">
                  <c:v>0.72207914920648875</c:v>
                </c:pt>
                <c:pt idx="1888">
                  <c:v>0.6921783105409649</c:v>
                </c:pt>
                <c:pt idx="1889">
                  <c:v>0.65692523067771236</c:v>
                </c:pt>
                <c:pt idx="1890">
                  <c:v>0.61684703287452658</c:v>
                </c:pt>
                <c:pt idx="1891">
                  <c:v>0.57250384917148667</c:v>
                </c:pt>
                <c:pt idx="1892">
                  <c:v>0.52448182752107919</c:v>
                </c:pt>
                <c:pt idx="1893">
                  <c:v>0.47338602410583785</c:v>
                </c:pt>
                <c:pt idx="1894">
                  <c:v>0.41983326280056965</c:v>
                </c:pt>
                <c:pt idx="1895">
                  <c:v>0.36444504269961442</c:v>
                </c:pt>
                <c:pt idx="1896">
                  <c:v>0.30784057270038612</c:v>
                </c:pt>
                <c:pt idx="1897">
                  <c:v>0.25063000934639001</c:v>
                </c:pt>
                <c:pt idx="1898">
                  <c:v>0.19340797052450198</c:v>
                </c:pt>
                <c:pt idx="1899">
                  <c:v>0.13674739323373974</c:v>
                </c:pt>
                <c:pt idx="1900">
                  <c:v>8.1193798554414665E-2</c:v>
                </c:pt>
                <c:pt idx="1901">
                  <c:v>2.7260021211252372E-2</c:v>
                </c:pt>
                <c:pt idx="1902">
                  <c:v>-2.4578545184814615E-2</c:v>
                </c:pt>
                <c:pt idx="1903">
                  <c:v>-7.3888142937310164E-2</c:v>
                </c:pt>
                <c:pt idx="1904">
                  <c:v>-0.12028024804881077</c:v>
                </c:pt>
                <c:pt idx="1905">
                  <c:v>-0.16341454147810297</c:v>
                </c:pt>
                <c:pt idx="1906">
                  <c:v>-0.20300123214537935</c:v>
                </c:pt>
                <c:pt idx="1907">
                  <c:v>-0.23880271789513241</c:v>
                </c:pt>
                <c:pt idx="1908">
                  <c:v>-0.27063457861462292</c:v>
                </c:pt>
                <c:pt idx="1909">
                  <c:v>-0.29836590365951565</c:v>
                </c:pt>
                <c:pt idx="1910">
                  <c:v>-0.32191896356432559</c:v>
                </c:pt>
                <c:pt idx="1911">
                  <c:v>-0.34126824362424113</c:v>
                </c:pt>
                <c:pt idx="1912">
                  <c:v>-0.35643886424551807</c:v>
                </c:pt>
                <c:pt idx="1913">
                  <c:v>-0.36750441988921928</c:v>
                </c:pt>
                <c:pt idx="1914">
                  <c:v>-0.37458427490075741</c:v>
                </c:pt>
                <c:pt idx="1915">
                  <c:v>-0.37784036045964986</c:v>
                </c:pt>
                <c:pt idx="1916">
                  <c:v>-0.37747352223202757</c:v>
                </c:pt>
                <c:pt idx="1917">
                  <c:v>-0.37371947300581276</c:v>
                </c:pt>
                <c:pt idx="1918">
                  <c:v>-0.36684440859108391</c:v>
                </c:pt>
                <c:pt idx="1919">
                  <c:v>-0.35714034853083743</c:v>
                </c:pt>
                <c:pt idx="1920">
                  <c:v>-0.34492026565851586</c:v>
                </c:pt>
                <c:pt idx="1921">
                  <c:v>-0.33051307024018628</c:v>
                </c:pt>
                <c:pt idx="1922">
                  <c:v>-0.31425851533297322</c:v>
                </c:pt>
                <c:pt idx="1923">
                  <c:v>-0.29650209007371586</c:v>
                </c:pt>
                <c:pt idx="1924">
                  <c:v>-0.27758996689212534</c:v>
                </c:pt>
                <c:pt idx="1925">
                  <c:v>-0.25786406713109877</c:v>
                </c:pt>
                <c:pt idx="1926">
                  <c:v>-0.23765730727748746</c:v>
                </c:pt>
                <c:pt idx="1927">
                  <c:v>-0.21728908499626676</c:v>
                </c:pt>
                <c:pt idx="1928">
                  <c:v>-0.19706106045297411</c:v>
                </c:pt>
                <c:pt idx="1929">
                  <c:v>-0.1772532840593477</c:v>
                </c:pt>
                <c:pt idx="1930">
                  <c:v>-0.15812071683599438</c:v>
                </c:pt>
                <c:pt idx="1931">
                  <c:v>-0.13989018411761189</c:v>
                </c:pt>
                <c:pt idx="1932">
                  <c:v>-0.12275779740001957</c:v>
                </c:pt>
                <c:pt idx="1933">
                  <c:v>-0.10688687281512332</c:v>
                </c:pt>
                <c:pt idx="1934">
                  <c:v>-9.2406368098775227E-2</c:v>
                </c:pt>
                <c:pt idx="1935">
                  <c:v>-7.9409853067686553E-2</c:v>
                </c:pt>
                <c:pt idx="1936">
                  <c:v>-6.7955021627396528E-2</c:v>
                </c:pt>
                <c:pt idx="1937">
                  <c:v>-5.80637462796183E-2</c:v>
                </c:pt>
                <c:pt idx="1938">
                  <c:v>-4.9722669067417513E-2</c:v>
                </c:pt>
                <c:pt idx="1939">
                  <c:v>-4.2884315975479925E-2</c:v>
                </c:pt>
                <c:pt idx="1940">
                  <c:v>-3.7468715074346681E-2</c:v>
                </c:pt>
                <c:pt idx="1941">
                  <c:v>-3.3365492239550543E-2</c:v>
                </c:pt>
                <c:pt idx="1942">
                  <c:v>-3.0436412167914817E-2</c:v>
                </c:pt>
                <c:pt idx="1943">
                  <c:v>-2.8518326727706156E-2</c:v>
                </c:pt>
                <c:pt idx="1944">
                  <c:v>-2.7426487480864403E-2</c:v>
                </c:pt>
                <c:pt idx="1945">
                  <c:v>-2.6958174568895155E-2</c:v>
                </c:pt>
                <c:pt idx="1946">
                  <c:v>-2.6896590115332908E-2</c:v>
                </c:pt>
                <c:pt idx="1947">
                  <c:v>-2.7014960910636349E-2</c:v>
                </c:pt>
                <c:pt idx="1948">
                  <c:v>-2.7080792454177889E-2</c:v>
                </c:pt>
                <c:pt idx="1949">
                  <c:v>-2.6860214465281085E-2</c:v>
                </c:pt>
                <c:pt idx="1950">
                  <c:v>-2.6122356759913257E-2</c:v>
                </c:pt>
                <c:pt idx="1951">
                  <c:v>-2.4643693940888056E-2</c:v>
                </c:pt>
                <c:pt idx="1952">
                  <c:v>-2.2212297673163239E-2</c:v>
                </c:pt>
                <c:pt idx="1953">
                  <c:v>-1.8631936404023608E-2</c:v>
                </c:pt>
                <c:pt idx="1954">
                  <c:v>-1.3725964233010979E-2</c:v>
                </c:pt>
                <c:pt idx="1955">
                  <c:v>-7.3409432169138089E-3</c:v>
                </c:pt>
                <c:pt idx="1956">
                  <c:v>6.5005332327494614E-4</c:v>
                </c:pt>
                <c:pt idx="1957">
                  <c:v>1.0344504977358948E-2</c:v>
                </c:pt>
                <c:pt idx="1958">
                  <c:v>2.1807919816844379E-2</c:v>
                </c:pt>
                <c:pt idx="1959">
                  <c:v>3.5071760142024955E-2</c:v>
                </c:pt>
                <c:pt idx="1960">
                  <c:v>5.0131851544204853E-2</c:v>
                </c:pt>
                <c:pt idx="1961">
                  <c:v>6.6947302340446768E-2</c:v>
                </c:pt>
                <c:pt idx="1962">
                  <c:v>8.5439953990662731E-2</c:v>
                </c:pt>
                <c:pt idx="1963">
                  <c:v>0.10549437636617442</c:v>
                </c:pt>
                <c:pt idx="1964">
                  <c:v>0.12695841478618242</c:v>
                </c:pt>
                <c:pt idx="1965">
                  <c:v>0.14964428865793811</c:v>
                </c:pt>
                <c:pt idx="1966">
                  <c:v>0.17333023442995654</c:v>
                </c:pt>
                <c:pt idx="1967">
                  <c:v>0.19776267848214024</c:v>
                </c:pt>
                <c:pt idx="1968">
                  <c:v>0.22265891861713438</c:v>
                </c:pt>
                <c:pt idx="1969">
                  <c:v>0.24771028606744783</c:v>
                </c:pt>
                <c:pt idx="1970">
                  <c:v>0.27258575347512548</c:v>
                </c:pt>
                <c:pt idx="1971">
                  <c:v>0.29693594821347902</c:v>
                </c:pt>
                <c:pt idx="1972">
                  <c:v>0.32039752478013961</c:v>
                </c:pt>
                <c:pt idx="1973">
                  <c:v>0.34259784486568723</c:v>
                </c:pt>
                <c:pt idx="1974">
                  <c:v>0.36315990915808194</c:v>
                </c:pt>
                <c:pt idx="1975">
                  <c:v>0.38170748103966301</c:v>
                </c:pt>
                <c:pt idx="1976">
                  <c:v>0.39787033911847258</c:v>
                </c:pt>
                <c:pt idx="1977">
                  <c:v>0.41128959305501456</c:v>
                </c:pt>
                <c:pt idx="1978">
                  <c:v>0.42162299543549053</c:v>
                </c:pt>
                <c:pt idx="1979">
                  <c:v>0.4285501815255493</c:v>
                </c:pt>
                <c:pt idx="1980">
                  <c:v>0.43177776863559475</c:v>
                </c:pt>
                <c:pt idx="1981">
                  <c:v>0.43104424754865855</c:v>
                </c:pt>
                <c:pt idx="1982">
                  <c:v>0.42612459999896773</c:v>
                </c:pt>
                <c:pt idx="1983">
                  <c:v>0.41683457853719758</c:v>
                </c:pt>
                <c:pt idx="1984">
                  <c:v>0.40303458825726296</c:v>
                </c:pt>
                <c:pt idx="1985">
                  <c:v>0.38463311375533538</c:v>
                </c:pt>
                <c:pt idx="1986">
                  <c:v>0.36158963931099664</c:v>
                </c:pt>
                <c:pt idx="1987">
                  <c:v>0.3339170155761888</c:v>
                </c:pt>
                <c:pt idx="1988">
                  <c:v>0.30168323197040525</c:v>
                </c:pt>
                <c:pt idx="1989">
                  <c:v>0.26501256045268939</c:v>
                </c:pt>
                <c:pt idx="1990">
                  <c:v>0.22408604330267035</c:v>
                </c:pt>
                <c:pt idx="1991">
                  <c:v>0.17914130491457647</c:v>
                </c:pt>
                <c:pt idx="1992">
                  <c:v>0.13047167531354553</c:v>
                </c:pt>
                <c:pt idx="1993">
                  <c:v>7.8424621056500055E-2</c:v>
                </c:pt>
                <c:pt idx="1994">
                  <c:v>2.3399487288335852E-2</c:v>
                </c:pt>
                <c:pt idx="1995">
                  <c:v>-3.4155437099350427E-2</c:v>
                </c:pt>
                <c:pt idx="1996">
                  <c:v>-9.3746511109509933E-2</c:v>
                </c:pt>
                <c:pt idx="1997">
                  <c:v>-0.15483896195482183</c:v>
                </c:pt>
                <c:pt idx="1998">
                  <c:v>-0.21686169810414024</c:v>
                </c:pt>
                <c:pt idx="1999">
                  <c:v>-0.27921267160567331</c:v>
                </c:pt>
                <c:pt idx="2000">
                  <c:v>-0.34126473911493882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FF-4D54-BE2F-0B90DF8F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52144"/>
        <c:axId val="1"/>
      </c:scatterChart>
      <c:valAx>
        <c:axId val="193352144"/>
        <c:scaling>
          <c:orientation val="minMax"/>
          <c:max val="5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6"/>
          <c:min val="-6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9335214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904009720534624E-2"/>
          <c:y val="3.2418952618453921E-2"/>
          <c:w val="0.89064398541919865"/>
          <c:h val="0.8653366583541154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'circ.elétr. - dif.finitas'!$B$11</c:f>
              <c:strCache>
                <c:ptCount val="1"/>
                <c:pt idx="0">
                  <c:v>q</c:v>
                </c:pt>
              </c:strCache>
            </c:strRef>
          </c:tx>
          <c:marker>
            <c:symbol val="none"/>
          </c:marker>
          <c:xVal>
            <c:numRef>
              <c:f>'circ.elétr. - dif.finitas'!$A$12:$A$595</c:f>
              <c:numCache>
                <c:formatCode>0.00</c:formatCode>
                <c:ptCount val="58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</c:numCache>
            </c:numRef>
          </c:xVal>
          <c:yVal>
            <c:numRef>
              <c:f>'circ.elétr. - dif.finitas'!$B$12:$B$595</c:f>
              <c:numCache>
                <c:formatCode>0.00</c:formatCode>
                <c:ptCount val="584"/>
                <c:pt idx="0">
                  <c:v>0</c:v>
                </c:pt>
                <c:pt idx="1">
                  <c:v>4.6037985350111138E-4</c:v>
                </c:pt>
                <c:pt idx="2">
                  <c:v>2.7279799029632755E-3</c:v>
                </c:pt>
                <c:pt idx="3">
                  <c:v>8.4747425411919562E-3</c:v>
                </c:pt>
                <c:pt idx="4">
                  <c:v>1.9109635261244675E-2</c:v>
                </c:pt>
                <c:pt idx="5">
                  <c:v>3.5665737162703451E-2</c:v>
                </c:pt>
                <c:pt idx="6">
                  <c:v>5.8708574006911082E-2</c:v>
                </c:pt>
                <c:pt idx="7">
                  <c:v>8.827110322346636E-2</c:v>
                </c:pt>
                <c:pt idx="8">
                  <c:v>0.12381941100137564</c:v>
                </c:pt>
                <c:pt idx="9">
                  <c:v>0.16425163154956415</c:v>
                </c:pt>
                <c:pt idx="10">
                  <c:v>0.2079309069665003</c:v>
                </c:pt>
                <c:pt idx="11">
                  <c:v>0.25275145503203167</c:v>
                </c:pt>
                <c:pt idx="12">
                  <c:v>0.29623508504106266</c:v>
                </c:pt>
                <c:pt idx="13">
                  <c:v>0.33565388145930863</c:v>
                </c:pt>
                <c:pt idx="14">
                  <c:v>0.36817334033230875</c:v>
                </c:pt>
                <c:pt idx="15">
                  <c:v>0.39100906475272823</c:v>
                </c:pt>
                <c:pt idx="16">
                  <c:v>0.40158926282997381</c:v>
                </c:pt>
                <c:pt idx="17">
                  <c:v>0.39771479005517046</c:v>
                </c:pt>
                <c:pt idx="18">
                  <c:v>0.3777083670605117</c:v>
                </c:pt>
                <c:pt idx="19">
                  <c:v>0.34054489519061626</c:v>
                </c:pt>
                <c:pt idx="20">
                  <c:v>0.28595547928422932</c:v>
                </c:pt>
                <c:pt idx="21">
                  <c:v>0.21449882455067809</c:v>
                </c:pt>
                <c:pt idx="22">
                  <c:v>0.1275950599713879</c:v>
                </c:pt>
                <c:pt idx="23">
                  <c:v>2.7518696128825293E-2</c:v>
                </c:pt>
                <c:pt idx="24">
                  <c:v>-8.2650720642198014E-2</c:v>
                </c:pt>
                <c:pt idx="25">
                  <c:v>-0.19911972501867276</c:v>
                </c:pt>
                <c:pt idx="26">
                  <c:v>-0.31751128823047847</c:v>
                </c:pt>
                <c:pt idx="27">
                  <c:v>-0.43302994358042585</c:v>
                </c:pt>
                <c:pt idx="28">
                  <c:v>-0.54065542925572352</c:v>
                </c:pt>
                <c:pt idx="29">
                  <c:v>-0.63535704947143912</c:v>
                </c:pt>
                <c:pt idx="30">
                  <c:v>-0.71231972211886141</c:v>
                </c:pt>
                <c:pt idx="31">
                  <c:v>-0.76717182484452318</c:v>
                </c:pt>
                <c:pt idx="32">
                  <c:v>-0.79620451949921889</c:v>
                </c:pt>
                <c:pt idx="33">
                  <c:v>-0.79657225686887989</c:v>
                </c:pt>
                <c:pt idx="34">
                  <c:v>-0.76646464967140915</c:v>
                </c:pt>
                <c:pt idx="35">
                  <c:v>-0.70524084177291091</c:v>
                </c:pt>
                <c:pt idx="36">
                  <c:v>-0.61351886498552333</c:v>
                </c:pt>
                <c:pt idx="37">
                  <c:v>-0.49321421191458503</c:v>
                </c:pt>
                <c:pt idx="38">
                  <c:v>-0.34752389691899832</c:v>
                </c:pt>
                <c:pt idx="39">
                  <c:v>-0.18085454527191669</c:v>
                </c:pt>
                <c:pt idx="40">
                  <c:v>1.304550572073182E-3</c:v>
                </c:pt>
                <c:pt idx="41">
                  <c:v>0.1925600404404452</c:v>
                </c:pt>
                <c:pt idx="42">
                  <c:v>0.3858390716287784</c:v>
                </c:pt>
                <c:pt idx="43">
                  <c:v>0.57365189625174096</c:v>
                </c:pt>
                <c:pt idx="44">
                  <c:v>0.74838274137989558</c:v>
                </c:pt>
                <c:pt idx="45">
                  <c:v>0.90259762314025516</c:v>
                </c:pt>
                <c:pt idx="46">
                  <c:v>1.029356697778665</c:v>
                </c:pt>
                <c:pt idx="47">
                  <c:v>1.1225181534186417</c:v>
                </c:pt>
                <c:pt idx="48">
                  <c:v>1.1770205935350322</c:v>
                </c:pt>
                <c:pt idx="49">
                  <c:v>1.1891313626108384</c:v>
                </c:pt>
                <c:pt idx="50">
                  <c:v>1.1566493085783751</c:v>
                </c:pt>
                <c:pt idx="51">
                  <c:v>1.0790520347429338</c:v>
                </c:pt>
                <c:pt idx="52">
                  <c:v>0.95757971283991539</c:v>
                </c:pt>
                <c:pt idx="53">
                  <c:v>0.79524993499007379</c:v>
                </c:pt>
                <c:pt idx="54">
                  <c:v>0.59680078401067371</c:v>
                </c:pt>
                <c:pt idx="55">
                  <c:v>0.36856219284267433</c:v>
                </c:pt>
                <c:pt idx="56">
                  <c:v>0.11825862856712138</c:v>
                </c:pt>
                <c:pt idx="57">
                  <c:v>-0.14525094715761033</c:v>
                </c:pt>
                <c:pt idx="58">
                  <c:v>-0.41228714376046094</c:v>
                </c:pt>
                <c:pt idx="59">
                  <c:v>-0.67270707897995585</c:v>
                </c:pt>
                <c:pt idx="60">
                  <c:v>-0.91629097299837281</c:v>
                </c:pt>
                <c:pt idx="61">
                  <c:v>-1.1331436159350017</c:v>
                </c:pt>
                <c:pt idx="62">
                  <c:v>-1.3140949233309003</c:v>
                </c:pt>
                <c:pt idx="63">
                  <c:v>-1.4510834136157511</c:v>
                </c:pt>
                <c:pt idx="64">
                  <c:v>-1.5375067116977006</c:v>
                </c:pt>
                <c:pt idx="65">
                  <c:v>-1.5685241072361904</c:v>
                </c:pt>
                <c:pt idx="66">
                  <c:v>-1.541297751547936</c:v>
                </c:pt>
                <c:pt idx="67">
                  <c:v>-1.4551612138429142</c:v>
                </c:pt>
                <c:pt idx="68">
                  <c:v>-1.3117067612061961</c:v>
                </c:pt>
                <c:pt idx="69">
                  <c:v>-1.1147857808670356</c:v>
                </c:pt>
                <c:pt idx="70">
                  <c:v>-0.87042011262231189</c:v>
                </c:pt>
                <c:pt idx="71">
                  <c:v>-0.5866255743218467</c:v>
                </c:pt>
                <c:pt idx="72">
                  <c:v>-0.27315250533186725</c:v>
                </c:pt>
                <c:pt idx="73">
                  <c:v>5.8848420658760614E-2</c:v>
                </c:pt>
                <c:pt idx="74">
                  <c:v>0.39722369182469291</c:v>
                </c:pt>
                <c:pt idx="75">
                  <c:v>0.72926356047418162</c:v>
                </c:pt>
                <c:pt idx="76">
                  <c:v>1.0421812760163252</c:v>
                </c:pt>
                <c:pt idx="77">
                  <c:v>1.3236068109605099</c:v>
                </c:pt>
                <c:pt idx="78">
                  <c:v>1.5620759689489709</c:v>
                </c:pt>
                <c:pt idx="79">
                  <c:v>1.7474955319179746</c:v>
                </c:pt>
                <c:pt idx="80">
                  <c:v>1.8715656366662827</c:v>
                </c:pt>
                <c:pt idx="81">
                  <c:v>1.9281418627744058</c:v>
                </c:pt>
                <c:pt idx="82">
                  <c:v>1.9135215268463457</c:v>
                </c:pt>
                <c:pt idx="83">
                  <c:v>1.8266413457874155</c:v>
                </c:pt>
                <c:pt idx="84">
                  <c:v>1.6691768602896733</c:v>
                </c:pt>
                <c:pt idx="85">
                  <c:v>1.4455376808408624</c:v>
                </c:pt>
                <c:pt idx="86">
                  <c:v>1.1627565946731846</c:v>
                </c:pt>
                <c:pt idx="87">
                  <c:v>0.83027470088104804</c:v>
                </c:pt>
                <c:pt idx="88">
                  <c:v>0.45962886155219973</c:v>
                </c:pt>
                <c:pt idx="89">
                  <c:v>6.40517058797897E-2</c:v>
                </c:pt>
                <c:pt idx="90">
                  <c:v>-0.34200195735453015</c:v>
                </c:pt>
                <c:pt idx="91">
                  <c:v>-0.74338532453355322</c:v>
                </c:pt>
                <c:pt idx="92">
                  <c:v>-1.1248268573684579</c:v>
                </c:pt>
                <c:pt idx="93">
                  <c:v>-1.4715132908629196</c:v>
                </c:pt>
                <c:pt idx="94">
                  <c:v>-1.7696660606198673</c:v>
                </c:pt>
                <c:pt idx="95">
                  <c:v>-2.0070886779257577</c:v>
                </c:pt>
                <c:pt idx="96">
                  <c:v>-2.1736633154356664</c:v>
                </c:pt>
                <c:pt idx="97">
                  <c:v>-2.2617764636066418</c:v>
                </c:pt>
                <c:pt idx="98">
                  <c:v>-2.2666559294788509</c:v>
                </c:pt>
                <c:pt idx="99">
                  <c:v>-2.1866045933574028</c:v>
                </c:pt>
                <c:pt idx="100">
                  <c:v>-2.0231201037053661</c:v>
                </c:pt>
                <c:pt idx="101">
                  <c:v>-1.7808939383293791</c:v>
                </c:pt>
                <c:pt idx="102">
                  <c:v>-1.4676878319008226</c:v>
                </c:pt>
                <c:pt idx="103">
                  <c:v>-1.094090292115427</c:v>
                </c:pt>
                <c:pt idx="104">
                  <c:v>-0.67316061702666363</c:v>
                </c:pt>
                <c:pt idx="105">
                  <c:v>-0.21997230059118356</c:v>
                </c:pt>
                <c:pt idx="106">
                  <c:v>0.24892820563679724</c:v>
                </c:pt>
                <c:pt idx="107">
                  <c:v>0.71612788441041841</c:v>
                </c:pt>
                <c:pt idx="108">
                  <c:v>1.1639963897447732</c:v>
                </c:pt>
                <c:pt idx="109">
                  <c:v>1.5753538260106419</c:v>
                </c:pt>
                <c:pt idx="110">
                  <c:v>1.9341316852005843</c:v>
                </c:pt>
                <c:pt idx="111">
                  <c:v>2.2260014455628006</c:v>
                </c:pt>
                <c:pt idx="112">
                  <c:v>2.4389462080415214</c:v>
                </c:pt>
                <c:pt idx="113">
                  <c:v>2.5637525859240631</c:v>
                </c:pt>
                <c:pt idx="114">
                  <c:v>2.594402809495258</c:v>
                </c:pt>
                <c:pt idx="115">
                  <c:v>2.5283505669455111</c:v>
                </c:pt>
                <c:pt idx="116">
                  <c:v>2.3666683479962973</c:v>
                </c:pt>
                <c:pt idx="117">
                  <c:v>2.1140588321075207</c:v>
                </c:pt>
                <c:pt idx="118">
                  <c:v>1.7787279905340589</c:v>
                </c:pt>
                <c:pt idx="119">
                  <c:v>1.3721228568063055</c:v>
                </c:pt>
                <c:pt idx="120">
                  <c:v>0.90854216078099737</c:v>
                </c:pt>
                <c:pt idx="121">
                  <c:v>0.40463301385285944</c:v>
                </c:pt>
                <c:pt idx="122">
                  <c:v>-0.1212086189971282</c:v>
                </c:pt>
                <c:pt idx="123">
                  <c:v>-0.64951200226743622</c:v>
                </c:pt>
                <c:pt idx="124">
                  <c:v>-1.1604554726527276</c:v>
                </c:pt>
                <c:pt idx="125">
                  <c:v>-1.6346130241961681</c:v>
                </c:pt>
                <c:pt idx="126">
                  <c:v>-2.0536954093224535</c:v>
                </c:pt>
                <c:pt idx="127">
                  <c:v>-2.4012573909363528</c:v>
                </c:pt>
                <c:pt idx="128">
                  <c:v>-2.6633437314705009</c:v>
                </c:pt>
                <c:pt idx="129">
                  <c:v>-2.8290485203780884</c:v>
                </c:pt>
                <c:pt idx="130">
                  <c:v>-2.8909654565955241</c:v>
                </c:pt>
                <c:pt idx="131">
                  <c:v>-2.8455106120963825</c:v>
                </c:pt>
                <c:pt idx="132">
                  <c:v>-2.6931038662594413</c:v>
                </c:pt>
                <c:pt idx="133">
                  <c:v>-2.4382004471766723</c:v>
                </c:pt>
                <c:pt idx="134">
                  <c:v>-2.0891696496953158</c:v>
                </c:pt>
                <c:pt idx="135">
                  <c:v>-1.6580236083693594</c:v>
                </c:pt>
                <c:pt idx="136">
                  <c:v>-1.1600047650709768</c:v>
                </c:pt>
                <c:pt idx="137">
                  <c:v>-0.61304616377207555</c:v>
                </c:pt>
                <c:pt idx="138">
                  <c:v>-3.712371502665579E-2</c:v>
                </c:pt>
                <c:pt idx="139">
                  <c:v>0.54647609752467963</c:v>
                </c:pt>
                <c:pt idx="140">
                  <c:v>1.1159461200153673</c:v>
                </c:pt>
                <c:pt idx="141">
                  <c:v>1.6497766112968941</c:v>
                </c:pt>
                <c:pt idx="142">
                  <c:v>2.1275706968304773</c:v>
                </c:pt>
                <c:pt idx="143">
                  <c:v>2.5308261692061143</c:v>
                </c:pt>
                <c:pt idx="144">
                  <c:v>2.8436535801187288</c:v>
                </c:pt>
                <c:pt idx="145">
                  <c:v>3.0534026964245093</c:v>
                </c:pt>
                <c:pt idx="146">
                  <c:v>3.1511726088640142</c:v>
                </c:pt>
                <c:pt idx="147">
                  <c:v>3.1321849732265332</c:v>
                </c:pt>
                <c:pt idx="148">
                  <c:v>2.996004878694396</c:v>
                </c:pt>
                <c:pt idx="149">
                  <c:v>2.7465994923862613</c:v>
                </c:pt>
                <c:pt idx="150">
                  <c:v>2.3922307120542747</c:v>
                </c:pt>
                <c:pt idx="151">
                  <c:v>1.9451843415000818</c:v>
                </c:pt>
                <c:pt idx="152">
                  <c:v>1.4213445469094075</c:v>
                </c:pt>
                <c:pt idx="153">
                  <c:v>0.83962831774306346</c:v>
                </c:pt>
                <c:pt idx="154">
                  <c:v>0.22130011246405823</c:v>
                </c:pt>
                <c:pt idx="155">
                  <c:v>-0.41080839581697692</c:v>
                </c:pt>
                <c:pt idx="156">
                  <c:v>-1.0331447328882191</c:v>
                </c:pt>
                <c:pt idx="157">
                  <c:v>-1.6223166923412919</c:v>
                </c:pt>
                <c:pt idx="158">
                  <c:v>-2.1559749703266045</c:v>
                </c:pt>
                <c:pt idx="159">
                  <c:v>-2.6136639384866838</c:v>
                </c:pt>
                <c:pt idx="160">
                  <c:v>-2.9776080597680643</c:v>
                </c:pt>
                <c:pt idx="161">
                  <c:v>-3.23340362929661</c:v>
                </c:pt>
                <c:pt idx="162">
                  <c:v>-3.3705888718175649</c:v>
                </c:pt>
                <c:pt idx="163">
                  <c:v>-3.3830698296696968</c:v>
                </c:pt>
                <c:pt idx="164">
                  <c:v>-3.2693847710133546</c:v>
                </c:pt>
                <c:pt idx="165">
                  <c:v>-3.0327958418331313</c:v>
                </c:pt>
                <c:pt idx="166">
                  <c:v>-2.6812031537181884</c:v>
                </c:pt>
                <c:pt idx="167">
                  <c:v>-2.2268831994387428</c:v>
                </c:pt>
                <c:pt idx="168">
                  <c:v>-1.6860601661328456</c:v>
                </c:pt>
                <c:pt idx="169">
                  <c:v>-1.0783251167808765</c:v>
                </c:pt>
                <c:pt idx="170">
                  <c:v>-0.42592388865135444</c:v>
                </c:pt>
                <c:pt idx="171">
                  <c:v>0.24706031511116777</c:v>
                </c:pt>
                <c:pt idx="172">
                  <c:v>0.91559948817891756</c:v>
                </c:pt>
                <c:pt idx="173">
                  <c:v>1.5546553257174371</c:v>
                </c:pt>
                <c:pt idx="174">
                  <c:v>2.1401206398002284</c:v>
                </c:pt>
                <c:pt idx="175">
                  <c:v>2.6497321536856813</c:v>
                </c:pt>
                <c:pt idx="176">
                  <c:v>3.0639199885152819</c:v>
                </c:pt>
                <c:pt idx="177">
                  <c:v>3.3665613240626389</c:v>
                </c:pt>
                <c:pt idx="178">
                  <c:v>3.5456091318410157</c:v>
                </c:pt>
                <c:pt idx="179">
                  <c:v>3.5935714220545094</c:v>
                </c:pt>
                <c:pt idx="180">
                  <c:v>3.5078219497415679</c:v>
                </c:pt>
                <c:pt idx="181">
                  <c:v>3.2907295865652277</c:v>
                </c:pt>
                <c:pt idx="182">
                  <c:v>2.949600349527731</c:v>
                </c:pt>
                <c:pt idx="183">
                  <c:v>2.4964331315674757</c:v>
                </c:pt>
                <c:pt idx="184">
                  <c:v>1.9474972349472139</c:v>
                </c:pt>
                <c:pt idx="185">
                  <c:v>1.3227465983643474</c:v>
                </c:pt>
                <c:pt idx="186">
                  <c:v>0.64509187322331063</c:v>
                </c:pt>
                <c:pt idx="187">
                  <c:v>-6.0442997506371055E-2</c:v>
                </c:pt>
                <c:pt idx="188">
                  <c:v>-0.76764852610874235</c:v>
                </c:pt>
                <c:pt idx="189">
                  <c:v>-1.4501072192291147</c:v>
                </c:pt>
                <c:pt idx="190">
                  <c:v>-2.082184304800093</c:v>
                </c:pt>
                <c:pt idx="191">
                  <c:v>-2.6399943472811156</c:v>
                </c:pt>
                <c:pt idx="192">
                  <c:v>-3.1023071662760442</c:v>
                </c:pt>
                <c:pt idx="193">
                  <c:v>-3.4513585778540712</c:v>
                </c:pt>
                <c:pt idx="194">
                  <c:v>-3.6735348989685459</c:v>
                </c:pt>
                <c:pt idx="195">
                  <c:v>-3.7599047699143116</c:v>
                </c:pt>
                <c:pt idx="196">
                  <c:v>-3.7065774884660305</c:v>
                </c:pt>
                <c:pt idx="197">
                  <c:v>-3.514873503124945</c:v>
                </c:pt>
                <c:pt idx="198">
                  <c:v>-3.1912997407280743</c:v>
                </c:pt>
                <c:pt idx="199">
                  <c:v>-2.7473297815697704</c:v>
                </c:pt>
                <c:pt idx="200">
                  <c:v>-2.198996266201533</c:v>
                </c:pt>
                <c:pt idx="201">
                  <c:v>-1.5663100427769074</c:v>
                </c:pt>
                <c:pt idx="202">
                  <c:v>-0.87252717090440624</c:v>
                </c:pt>
                <c:pt idx="203">
                  <c:v>-0.14329073468283138</c:v>
                </c:pt>
                <c:pt idx="204">
                  <c:v>0.59432074064895046</c:v>
                </c:pt>
                <c:pt idx="205">
                  <c:v>1.3128028149061346</c:v>
                </c:pt>
                <c:pt idx="206">
                  <c:v>1.9852548155206402</c:v>
                </c:pt>
                <c:pt idx="207">
                  <c:v>2.5863909769644784</c:v>
                </c:pt>
                <c:pt idx="208">
                  <c:v>3.0934948845594081</c:v>
                </c:pt>
                <c:pt idx="209">
                  <c:v>3.4872810621711525</c:v>
                </c:pt>
                <c:pt idx="210">
                  <c:v>3.7526309101514945</c:v>
                </c:pt>
                <c:pt idx="211">
                  <c:v>3.8791748191473019</c:v>
                </c:pt>
                <c:pt idx="212">
                  <c:v>3.8616979865587338</c:v>
                </c:pt>
                <c:pt idx="213">
                  <c:v>3.7003540333519274</c:v>
                </c:pt>
                <c:pt idx="214">
                  <c:v>3.4006777137280979</c:v>
                </c:pt>
                <c:pt idx="215">
                  <c:v>2.9733955584337375</c:v>
                </c:pt>
                <c:pt idx="216">
                  <c:v>2.4340409095771482</c:v>
                </c:pt>
                <c:pt idx="217">
                  <c:v>1.8023872024832133</c:v>
                </c:pt>
                <c:pt idx="218">
                  <c:v>1.1017202475807446</c:v>
                </c:pt>
                <c:pt idx="219">
                  <c:v>0.35797639990104957</c:v>
                </c:pt>
                <c:pt idx="220">
                  <c:v>-0.40122135904808898</c:v>
                </c:pt>
                <c:pt idx="221">
                  <c:v>-1.1475934598558375</c:v>
                </c:pt>
                <c:pt idx="222">
                  <c:v>-1.8532613420338104</c:v>
                </c:pt>
                <c:pt idx="223">
                  <c:v>-2.4917929012239468</c:v>
                </c:pt>
                <c:pt idx="224">
                  <c:v>-3.0391964298552256</c:v>
                </c:pt>
                <c:pt idx="225">
                  <c:v>-3.4748255325089321</c:v>
                </c:pt>
                <c:pt idx="226">
                  <c:v>-3.7821607569406597</c:v>
                </c:pt>
                <c:pt idx="227">
                  <c:v>-3.9494382430795589</c:v>
                </c:pt>
                <c:pt idx="228">
                  <c:v>-3.9701013859414895</c:v>
                </c:pt>
                <c:pt idx="229">
                  <c:v>-3.8430581215034749</c:v>
                </c:pt>
                <c:pt idx="230">
                  <c:v>-3.5727337291147703</c:v>
                </c:pt>
                <c:pt idx="231">
                  <c:v>-3.1689167259016693</c:v>
                </c:pt>
                <c:pt idx="232">
                  <c:v>-2.6464032181600396</c:v>
                </c:pt>
                <c:pt idx="233">
                  <c:v>-2.0244526775530818</c:v>
                </c:pt>
                <c:pt idx="234">
                  <c:v>-1.3260752381691225</c:v>
                </c:pt>
                <c:pt idx="235">
                  <c:v>-0.57717699370731168</c:v>
                </c:pt>
                <c:pt idx="236">
                  <c:v>0.19440483045911583</c:v>
                </c:pt>
                <c:pt idx="237">
                  <c:v>0.95994075355791419</c:v>
                </c:pt>
                <c:pt idx="238">
                  <c:v>1.6908830395160335</c:v>
                </c:pt>
                <c:pt idx="239">
                  <c:v>2.3599345127573832</c:v>
                </c:pt>
                <c:pt idx="240">
                  <c:v>2.9420720166278844</c:v>
                </c:pt>
                <c:pt idx="241">
                  <c:v>3.4154859921901517</c:v>
                </c:pt>
                <c:pt idx="242">
                  <c:v>3.7624007614075281</c:v>
                </c:pt>
                <c:pt idx="243">
                  <c:v>3.969744544983548</c:v>
                </c:pt>
                <c:pt idx="244">
                  <c:v>4.0296438649625124</c:v>
                </c:pt>
                <c:pt idx="245">
                  <c:v>3.9397235646222657</c:v>
                </c:pt>
                <c:pt idx="246">
                  <c:v>3.7032009755155104</c:v>
                </c:pt>
                <c:pt idx="247">
                  <c:v>3.3287704987322302</c:v>
                </c:pt>
                <c:pt idx="248">
                  <c:v>2.8302827526342531</c:v>
                </c:pt>
                <c:pt idx="249">
                  <c:v>2.2262301746607522</c:v>
                </c:pt>
                <c:pt idx="250">
                  <c:v>1.5390582579514556</c:v>
                </c:pt>
                <c:pt idx="251">
                  <c:v>0.79432817862835281</c:v>
                </c:pt>
                <c:pt idx="252">
                  <c:v>1.9762177749308441E-2</c:v>
                </c:pt>
                <c:pt idx="253">
                  <c:v>-0.75579250922880192</c:v>
                </c:pt>
                <c:pt idx="254">
                  <c:v>-1.5034423010754541</c:v>
                </c:pt>
                <c:pt idx="255">
                  <c:v>-2.1953280058010076</c:v>
                </c:pt>
                <c:pt idx="256">
                  <c:v>-2.8056670589754384</c:v>
                </c:pt>
                <c:pt idx="257">
                  <c:v>-3.3117181207171713</c:v>
                </c:pt>
                <c:pt idx="258">
                  <c:v>-3.6946318010441397</c:v>
                </c:pt>
                <c:pt idx="259">
                  <c:v>-3.9401555636657752</c:v>
                </c:pt>
                <c:pt idx="260">
                  <c:v>-4.0391663432262526</c:v>
                </c:pt>
                <c:pt idx="261">
                  <c:v>-3.9880108933876564</c:v>
                </c:pt>
                <c:pt idx="262">
                  <c:v>-3.7886411181340014</c:v>
                </c:pt>
                <c:pt idx="263">
                  <c:v>-3.448539352997134</c:v>
                </c:pt>
                <c:pt idx="264">
                  <c:v>-2.9804364651750093</c:v>
                </c:pt>
                <c:pt idx="265">
                  <c:v>-2.401833433307119</c:v>
                </c:pt>
                <c:pt idx="266">
                  <c:v>-1.7343444548318296</c:v>
                </c:pt>
                <c:pt idx="267">
                  <c:v>-1.0028863326287292</c:v>
                </c:pt>
                <c:pt idx="268">
                  <c:v>-0.23474466026775875</c:v>
                </c:pt>
                <c:pt idx="269">
                  <c:v>0.54144806059576966</c:v>
                </c:pt>
                <c:pt idx="270">
                  <c:v>1.2967839498168563</c:v>
                </c:pt>
                <c:pt idx="271">
                  <c:v>2.0031606672461142</c:v>
                </c:pt>
                <c:pt idx="272">
                  <c:v>2.634331143113311</c:v>
                </c:pt>
                <c:pt idx="273">
                  <c:v>3.1668827535564477</c:v>
                </c:pt>
                <c:pt idx="274">
                  <c:v>3.5811092668511773</c:v>
                </c:pt>
                <c:pt idx="275">
                  <c:v>3.8617429572033455</c:v>
                </c:pt>
                <c:pt idx="276">
                  <c:v>3.9985195781569551</c:v>
                </c:pt>
                <c:pt idx="277">
                  <c:v>3.9865552055012121</c:v>
                </c:pt>
                <c:pt idx="278">
                  <c:v>3.8265210603472357</c:v>
                </c:pt>
                <c:pt idx="279">
                  <c:v>3.5246100377799778</c:v>
                </c:pt>
                <c:pt idx="280">
                  <c:v>3.0922965070726129</c:v>
                </c:pt>
                <c:pt idx="281">
                  <c:v>2.5458987196239673</c:v>
                </c:pt>
                <c:pt idx="282">
                  <c:v>1.9059605673704898</c:v>
                </c:pt>
                <c:pt idx="283">
                  <c:v>1.1964761984429697</c:v>
                </c:pt>
                <c:pt idx="284">
                  <c:v>0.44398686402756493</c:v>
                </c:pt>
                <c:pt idx="285">
                  <c:v>-0.32341587917952119</c:v>
                </c:pt>
                <c:pt idx="286">
                  <c:v>-1.0771430301913982</c:v>
                </c:pt>
                <c:pt idx="287">
                  <c:v>-1.7891774537138396</c:v>
                </c:pt>
                <c:pt idx="288">
                  <c:v>-2.4331194860348</c:v>
                </c:pt>
                <c:pt idx="289">
                  <c:v>-2.9851696595887618</c:v>
                </c:pt>
                <c:pt idx="290">
                  <c:v>-3.4250118182406579</c:v>
                </c:pt>
                <c:pt idx="291">
                  <c:v>-3.7365637226921424</c:v>
                </c:pt>
                <c:pt idx="292">
                  <c:v>-3.9085673033771644</c:v>
                </c:pt>
                <c:pt idx="293">
                  <c:v>-3.9349968130976714</c:v>
                </c:pt>
                <c:pt idx="294">
                  <c:v>-3.8152700309960892</c:v>
                </c:pt>
                <c:pt idx="295">
                  <c:v>-3.5542551109348008</c:v>
                </c:pt>
                <c:pt idx="296">
                  <c:v>-3.1620733687523752</c:v>
                </c:pt>
                <c:pt idx="297">
                  <c:v>-2.6537059728620993</c:v>
                </c:pt>
                <c:pt idx="298">
                  <c:v>-2.0484198518533923</c:v>
                </c:pt>
                <c:pt idx="299">
                  <c:v>-1.3690348846465321</c:v>
                </c:pt>
                <c:pt idx="300">
                  <c:v>-0.64106034016675739</c:v>
                </c:pt>
                <c:pt idx="301">
                  <c:v>0.10826663585855512</c:v>
                </c:pt>
                <c:pt idx="302">
                  <c:v>0.85100410869814125</c:v>
                </c:pt>
                <c:pt idx="303">
                  <c:v>1.5595514393980308</c:v>
                </c:pt>
                <c:pt idx="304">
                  <c:v>2.2076790497012082</c:v>
                </c:pt>
                <c:pt idx="305">
                  <c:v>2.7715032944185207</c:v>
                </c:pt>
                <c:pt idx="306">
                  <c:v>3.2303700632244854</c:v>
                </c:pt>
                <c:pt idx="307">
                  <c:v>3.5676142913765934</c:v>
                </c:pt>
                <c:pt idx="308">
                  <c:v>3.7711673403480939</c:v>
                </c:pt>
                <c:pt idx="309">
                  <c:v>3.8339900300977723</c:v>
                </c:pt>
                <c:pt idx="310">
                  <c:v>3.7543157412786696</c:v>
                </c:pt>
                <c:pt idx="311">
                  <c:v>3.535695204639655</c:v>
                </c:pt>
                <c:pt idx="312">
                  <c:v>3.1868420823653794</c:v>
                </c:pt>
                <c:pt idx="313">
                  <c:v>2.7212859383865444</c:v>
                </c:pt>
                <c:pt idx="314">
                  <c:v>2.1568464089088808</c:v>
                </c:pt>
                <c:pt idx="315">
                  <c:v>1.5149490492899864</c:v>
                </c:pt>
                <c:pt idx="316">
                  <c:v>0.81980919951058917</c:v>
                </c:pt>
                <c:pt idx="317">
                  <c:v>9.7515059622567679E-2</c:v>
                </c:pt>
                <c:pt idx="318">
                  <c:v>-0.62495518014852858</c:v>
                </c:pt>
                <c:pt idx="319">
                  <c:v>-1.320744985389537</c:v>
                </c:pt>
                <c:pt idx="320">
                  <c:v>-1.9641218164971606</c:v>
                </c:pt>
                <c:pt idx="321">
                  <c:v>-2.5314326028583798</c:v>
                </c:pt>
                <c:pt idx="322">
                  <c:v>-3.0019767324340285</c:v>
                </c:pt>
                <c:pt idx="323">
                  <c:v>-3.3587642081979068</c:v>
                </c:pt>
                <c:pt idx="324">
                  <c:v>-3.5891310975880297</c:v>
                </c:pt>
                <c:pt idx="325">
                  <c:v>-3.6851899046394903</c:v>
                </c:pt>
                <c:pt idx="326">
                  <c:v>-3.6440988140026103</c:v>
                </c:pt>
                <c:pt idx="327">
                  <c:v>-3.4681406489411057</c:v>
                </c:pt>
                <c:pt idx="328">
                  <c:v>-3.164609588455995</c:v>
                </c:pt>
                <c:pt idx="329">
                  <c:v>-2.7455109282446402</c:v>
                </c:pt>
                <c:pt idx="330">
                  <c:v>-2.2270861726148916</c:v>
                </c:pt>
                <c:pt idx="331">
                  <c:v>-1.629182246430424</c:v>
                </c:pt>
                <c:pt idx="332">
                  <c:v>-0.97448937466646091</c:v>
                </c:pt>
                <c:pt idx="333">
                  <c:v>-0.28767697862699182</c:v>
                </c:pt>
                <c:pt idx="334">
                  <c:v>0.40553939388942395</c:v>
                </c:pt>
                <c:pt idx="335">
                  <c:v>1.0793646845277569</c:v>
                </c:pt>
                <c:pt idx="336">
                  <c:v>1.7088880130711748</c:v>
                </c:pt>
                <c:pt idx="337">
                  <c:v>2.2710072935219907</c:v>
                </c:pt>
                <c:pt idx="338">
                  <c:v>2.7452803211633459</c:v>
                </c:pt>
                <c:pt idx="339">
                  <c:v>3.1146708523195206</c:v>
                </c:pt>
                <c:pt idx="340">
                  <c:v>3.366162345563291</c:v>
                </c:pt>
                <c:pt idx="341">
                  <c:v>3.4912171852248965</c:v>
                </c:pt>
                <c:pt idx="342">
                  <c:v>3.486065164301968</c:v>
                </c:pt>
                <c:pt idx="343">
                  <c:v>3.3518115340600216</c:v>
                </c:pt>
                <c:pt idx="344">
                  <c:v>3.0943617812172999</c:v>
                </c:pt>
                <c:pt idx="345">
                  <c:v>2.7241672093956009</c:v>
                </c:pt>
                <c:pt idx="346">
                  <c:v>2.2558021175511511</c:v>
                </c:pt>
                <c:pt idx="347">
                  <c:v>1.7073896316852557</c:v>
                </c:pt>
                <c:pt idx="348">
                  <c:v>1.0998988233736098</c:v>
                </c:pt>
                <c:pt idx="349">
                  <c:v>0.4563404332067319</c:v>
                </c:pt>
                <c:pt idx="350">
                  <c:v>-0.19910786201208819</c:v>
                </c:pt>
                <c:pt idx="351">
                  <c:v>-0.84201327212584887</c:v>
                </c:pt>
                <c:pt idx="352">
                  <c:v>-1.4486022898941684</c:v>
                </c:pt>
                <c:pt idx="353">
                  <c:v>-1.9966433048971575</c:v>
                </c:pt>
                <c:pt idx="354">
                  <c:v>-2.4662645359496418</c:v>
                </c:pt>
                <c:pt idx="355">
                  <c:v>-2.8406770707463869</c:v>
                </c:pt>
                <c:pt idx="356">
                  <c:v>-3.1067766096386911</c:v>
                </c:pt>
                <c:pt idx="357">
                  <c:v>-3.2556022863926701</c:v>
                </c:pt>
                <c:pt idx="358">
                  <c:v>-3.2826364943249797</c:v>
                </c:pt>
                <c:pt idx="359">
                  <c:v>-3.1879357649874098</c:v>
                </c:pt>
                <c:pt idx="360">
                  <c:v>-2.976089192463204</c:v>
                </c:pt>
                <c:pt idx="361">
                  <c:v>-2.656007422615744</c:v>
                </c:pt>
                <c:pt idx="362">
                  <c:v>-2.2405515854228857</c:v>
                </c:pt>
                <c:pt idx="363">
                  <c:v>-1.7460175002713056</c:v>
                </c:pt>
                <c:pt idx="364">
                  <c:v>-1.1914958065728096</c:v>
                </c:pt>
                <c:pt idx="365">
                  <c:v>-0.59813316879005118</c:v>
                </c:pt>
                <c:pt idx="366">
                  <c:v>1.1676787608871142E-2</c:v>
                </c:pt>
                <c:pt idx="367">
                  <c:v>0.61514175919450209</c:v>
                </c:pt>
                <c:pt idx="368">
                  <c:v>1.1899260180780113</c:v>
                </c:pt>
                <c:pt idx="369">
                  <c:v>1.7149804190302314</c:v>
                </c:pt>
                <c:pt idx="370">
                  <c:v>2.1713161932495897</c:v>
                </c:pt>
                <c:pt idx="371">
                  <c:v>2.5426939716311958</c:v>
                </c:pt>
                <c:pt idx="372">
                  <c:v>2.8162029483135891</c:v>
                </c:pt>
                <c:pt idx="373">
                  <c:v>2.9827094801017688</c:v>
                </c:pt>
                <c:pt idx="374">
                  <c:v>3.0371595442442914</c:v>
                </c:pt>
                <c:pt idx="375">
                  <c:v>2.9787251444684415</c:v>
                </c:pt>
                <c:pt idx="376">
                  <c:v>2.8107907428985972</c:v>
                </c:pt>
                <c:pt idx="377">
                  <c:v>2.5407818730809568</c:v>
                </c:pt>
                <c:pt idx="378">
                  <c:v>2.1798440251198512</c:v>
                </c:pt>
                <c:pt idx="379">
                  <c:v>1.7423854637909009</c:v>
                </c:pt>
                <c:pt idx="380">
                  <c:v>1.2455026364075734</c:v>
                </c:pt>
                <c:pt idx="381">
                  <c:v>0.7083110650331671</c:v>
                </c:pt>
                <c:pt idx="382">
                  <c:v>0.1512079438969588</c:v>
                </c:pt>
                <c:pt idx="383">
                  <c:v>-0.40490503959220714</c:v>
                </c:pt>
                <c:pt idx="384">
                  <c:v>-0.93940894981986334</c:v>
                </c:pt>
                <c:pt idx="385">
                  <c:v>-1.4327351508364479</c:v>
                </c:pt>
                <c:pt idx="386">
                  <c:v>-1.8670844707156116</c:v>
                </c:pt>
                <c:pt idx="387">
                  <c:v>-2.2270714490401278</c:v>
                </c:pt>
                <c:pt idx="388">
                  <c:v>-2.5002702700347856</c:v>
                </c:pt>
                <c:pt idx="389">
                  <c:v>-2.6776429724894921</c:v>
                </c:pt>
                <c:pt idx="390">
                  <c:v>-2.7538352077038133</c:v>
                </c:pt>
                <c:pt idx="391">
                  <c:v>-2.7273300022657421</c:v>
                </c:pt>
                <c:pt idx="392">
                  <c:v>-2.6004554702783551</c:v>
                </c:pt>
                <c:pt idx="393">
                  <c:v>-2.3792479970676754</c:v>
                </c:pt>
                <c:pt idx="394">
                  <c:v>-2.0731778697711127</c:v>
                </c:pt>
                <c:pt idx="395">
                  <c:v>-1.6947494529845959</c:v>
                </c:pt>
                <c:pt idx="396">
                  <c:v>-1.2589926082929035</c:v>
                </c:pt>
                <c:pt idx="397">
                  <c:v>-0.78286596565575506</c:v>
                </c:pt>
                <c:pt idx="398">
                  <c:v>-0.28459573134445915</c:v>
                </c:pt>
                <c:pt idx="399">
                  <c:v>0.21702414597201092</c:v>
                </c:pt>
                <c:pt idx="400">
                  <c:v>0.70334350241540378</c:v>
                </c:pt>
                <c:pt idx="401">
                  <c:v>1.1565521442896449</c:v>
                </c:pt>
                <c:pt idx="402">
                  <c:v>1.5603346008734444</c:v>
                </c:pt>
                <c:pt idx="403">
                  <c:v>1.9004592797003106</c:v>
                </c:pt>
                <c:pt idx="404">
                  <c:v>2.1652806807005973</c:v>
                </c:pt>
                <c:pt idx="405">
                  <c:v>2.346136922739511</c:v>
                </c:pt>
                <c:pt idx="406">
                  <c:v>2.4376290612810778</c:v>
                </c:pt>
                <c:pt idx="407">
                  <c:v>2.4377733590441433</c:v>
                </c:pt>
                <c:pt idx="408">
                  <c:v>2.3480226270661193</c:v>
                </c:pt>
                <c:pt idx="409">
                  <c:v>2.1731577879467636</c:v>
                </c:pt>
                <c:pt idx="410">
                  <c:v>1.9210557320960326</c:v>
                </c:pt>
                <c:pt idx="411">
                  <c:v>1.6023441544437704</c:v>
                </c:pt>
                <c:pt idx="412">
                  <c:v>1.2299582003117653</c:v>
                </c:pt>
                <c:pt idx="413">
                  <c:v>0.81861726267402024</c:v>
                </c:pt>
                <c:pt idx="414">
                  <c:v>0.384243032783877</c:v>
                </c:pt>
                <c:pt idx="415">
                  <c:v>-5.6658183121368E-2</c:v>
                </c:pt>
                <c:pt idx="416">
                  <c:v>-0.48762486777612146</c:v>
                </c:pt>
                <c:pt idx="417">
                  <c:v>-0.89285733902422371</c:v>
                </c:pt>
                <c:pt idx="418">
                  <c:v>-1.2577992184397968</c:v>
                </c:pt>
                <c:pt idx="419">
                  <c:v>-1.5696618386056929</c:v>
                </c:pt>
                <c:pt idx="420">
                  <c:v>-1.8178726380373209</c:v>
                </c:pt>
                <c:pt idx="421">
                  <c:v>-1.9944318126576475</c:v>
                </c:pt>
                <c:pt idx="422">
                  <c:v>-2.0941652649182787</c:v>
                </c:pt>
                <c:pt idx="423">
                  <c:v>-2.1148660618847992</c:v>
                </c:pt>
                <c:pt idx="424">
                  <c:v>-2.0573210144990606</c:v>
                </c:pt>
                <c:pt idx="425">
                  <c:v>-1.9252234480132711</c:v>
                </c:pt>
                <c:pt idx="426">
                  <c:v>-1.7249775749209266</c:v>
                </c:pt>
                <c:pt idx="427">
                  <c:v>-1.4654039404453292</c:v>
                </c:pt>
                <c:pt idx="428">
                  <c:v>-1.1573590342199549</c:v>
                </c:pt>
                <c:pt idx="429">
                  <c:v>-0.81328521697048872</c:v>
                </c:pt>
                <c:pt idx="430">
                  <c:v>-0.44670948880018413</c:v>
                </c:pt>
                <c:pt idx="431">
                  <c:v>-7.1711245249765521E-2</c:v>
                </c:pt>
                <c:pt idx="432">
                  <c:v>0.29762002130474918</c:v>
                </c:pt>
                <c:pt idx="433">
                  <c:v>0.64771613172650322</c:v>
                </c:pt>
                <c:pt idx="434">
                  <c:v>0.9660306236466194</c:v>
                </c:pt>
                <c:pt idx="435">
                  <c:v>1.2414896199717611</c:v>
                </c:pt>
                <c:pt idx="436">
                  <c:v>1.4648769122375989</c:v>
                </c:pt>
                <c:pt idx="437">
                  <c:v>1.6291398745399031</c:v>
                </c:pt>
                <c:pt idx="438">
                  <c:v>1.7296061545703827</c:v>
                </c:pt>
                <c:pt idx="439">
                  <c:v>1.7641047452798111</c:v>
                </c:pt>
                <c:pt idx="440">
                  <c:v>1.7329888747479665</c:v>
                </c:pt>
                <c:pt idx="441">
                  <c:v>1.6390620094691482</c:v>
                </c:pt>
                <c:pt idx="442">
                  <c:v>1.4874119957595215</c:v>
                </c:pt>
                <c:pt idx="443">
                  <c:v>1.2851618214102893</c:v>
                </c:pt>
                <c:pt idx="444">
                  <c:v>1.0411485344264859</c:v>
                </c:pt>
                <c:pt idx="445">
                  <c:v>0.76554439536183017</c:v>
                </c:pt>
                <c:pt idx="446">
                  <c:v>0.46943627446912994</c:v>
                </c:pt>
                <c:pt idx="447">
                  <c:v>0.16438057033249842</c:v>
                </c:pt>
                <c:pt idx="448">
                  <c:v>-0.13804851373633648</c:v>
                </c:pt>
                <c:pt idx="449">
                  <c:v>-0.42669965333080689</c:v>
                </c:pt>
                <c:pt idx="450">
                  <c:v>-0.69125721151232256</c:v>
                </c:pt>
                <c:pt idx="451">
                  <c:v>-0.9226108294913099</c:v>
                </c:pt>
                <c:pt idx="452">
                  <c:v>-1.113168521429091</c:v>
                </c:pt>
                <c:pt idx="453">
                  <c:v>-1.2571025386035222</c:v>
                </c:pt>
                <c:pt idx="454">
                  <c:v>-1.35052017845399</c:v>
                </c:pt>
                <c:pt idx="455">
                  <c:v>-1.3915548674247613</c:v>
                </c:pt>
                <c:pt idx="456">
                  <c:v>-1.3803761118586988</c:v>
                </c:pt>
                <c:pt idx="457">
                  <c:v>-1.3191201553717422</c:v>
                </c:pt>
                <c:pt idx="458">
                  <c:v>-1.211746274597078</c:v>
                </c:pt>
                <c:pt idx="459">
                  <c:v>-1.0638264670493343</c:v>
                </c:pt>
                <c:pt idx="460">
                  <c:v>-0.8822787276643812</c:v>
                </c:pt>
                <c:pt idx="461">
                  <c:v>-0.67505608438429709</c:v>
                </c:pt>
                <c:pt idx="462">
                  <c:v>-0.450804998892819</c:v>
                </c:pt>
                <c:pt idx="463">
                  <c:v>-0.21850759044438495</c:v>
                </c:pt>
                <c:pt idx="464">
                  <c:v>1.287761245347574E-2</c:v>
                </c:pt>
                <c:pt idx="465">
                  <c:v>0.23476204197936254</c:v>
                </c:pt>
                <c:pt idx="466">
                  <c:v>0.43924715889402544</c:v>
                </c:pt>
                <c:pt idx="467">
                  <c:v>0.6194062429604017</c:v>
                </c:pt>
                <c:pt idx="468">
                  <c:v>0.76951782851457784</c:v>
                </c:pt>
                <c:pt idx="469">
                  <c:v>0.88524296719603834</c:v>
                </c:pt>
                <c:pt idx="470">
                  <c:v>0.96374101905158804</c:v>
                </c:pt>
                <c:pt idx="471">
                  <c:v>1.0037213422085642</c:v>
                </c:pt>
                <c:pt idx="472">
                  <c:v>1.0054309561849066</c:v>
                </c:pt>
                <c:pt idx="473">
                  <c:v>0.97058088174257406</c:v>
                </c:pt>
                <c:pt idx="474">
                  <c:v>0.90221630370829253</c:v>
                </c:pt>
                <c:pt idx="475">
                  <c:v>0.80453786508992087</c:v>
                </c:pt>
                <c:pt idx="476">
                  <c:v>0.68268319768391572</c:v>
                </c:pt>
                <c:pt idx="477">
                  <c:v>0.54247915987071482</c:v>
                </c:pt>
                <c:pt idx="478">
                  <c:v>0.39017613965488673</c:v>
                </c:pt>
                <c:pt idx="479">
                  <c:v>0.2321761646011008</c:v>
                </c:pt>
                <c:pt idx="480">
                  <c:v>7.4766436354403276E-2</c:v>
                </c:pt>
                <c:pt idx="481">
                  <c:v>-7.6130706291151262E-2</c:v>
                </c:pt>
                <c:pt idx="482">
                  <c:v>-0.21518145707146116</c:v>
                </c:pt>
                <c:pt idx="483">
                  <c:v>-0.33782936611240999</c:v>
                </c:pt>
                <c:pt idx="484">
                  <c:v>-0.44044262207862989</c:v>
                </c:pt>
                <c:pt idx="485">
                  <c:v>-0.52041511727721912</c:v>
                </c:pt>
                <c:pt idx="486">
                  <c:v>-0.57621878570486307</c:v>
                </c:pt>
                <c:pt idx="487">
                  <c:v>-0.60740691666859536</c:v>
                </c:pt>
                <c:pt idx="488">
                  <c:v>-0.61457030907137777</c:v>
                </c:pt>
                <c:pt idx="489">
                  <c:v>-0.5992501503829688</c:v>
                </c:pt>
                <c:pt idx="490">
                  <c:v>-0.56381329447903328</c:v>
                </c:pt>
                <c:pt idx="491">
                  <c:v>-0.51129710036748</c:v>
                </c:pt>
                <c:pt idx="492">
                  <c:v>-0.44523212045259741</c:v>
                </c:pt>
                <c:pt idx="493">
                  <c:v>-0.36945165054852941</c:v>
                </c:pt>
                <c:pt idx="494">
                  <c:v>-0.28789745105167008</c:v>
                </c:pt>
                <c:pt idx="495">
                  <c:v>-0.20443081553344872</c:v>
                </c:pt>
                <c:pt idx="496">
                  <c:v>-0.12265761473262614</c:v>
                </c:pt>
                <c:pt idx="497">
                  <c:v>-4.5775013967350134E-2</c:v>
                </c:pt>
                <c:pt idx="498">
                  <c:v>2.3553699679552384E-2</c:v>
                </c:pt>
                <c:pt idx="499">
                  <c:v>8.3291273381166486E-2</c:v>
                </c:pt>
                <c:pt idx="500">
                  <c:v>0.13208244268254121</c:v>
                </c:pt>
                <c:pt idx="501">
                  <c:v>0.16927233043675841</c:v>
                </c:pt>
                <c:pt idx="502">
                  <c:v>0.19488779260438052</c:v>
                </c:pt>
                <c:pt idx="503">
                  <c:v>0.20958400544249123</c:v>
                </c:pt>
                <c:pt idx="504">
                  <c:v>0.21456023592436679</c:v>
                </c:pt>
                <c:pt idx="505">
                  <c:v>0.21145016468982603</c:v>
                </c:pt>
                <c:pt idx="506">
                  <c:v>0.20219327467369322</c:v>
                </c:pt>
                <c:pt idx="507">
                  <c:v>0.18889462874887705</c:v>
                </c:pt>
                <c:pt idx="508">
                  <c:v>0.17368080206149394</c:v>
                </c:pt>
                <c:pt idx="509">
                  <c:v>0.15855979232285611</c:v>
                </c:pt>
                <c:pt idx="510">
                  <c:v>0.14529240518431175</c:v>
                </c:pt>
                <c:pt idx="511">
                  <c:v>0.13528192075990236</c:v>
                </c:pt>
                <c:pt idx="512">
                  <c:v>0.12948782700935479</c:v>
                </c:pt>
                <c:pt idx="513">
                  <c:v>0.12836810680831476</c:v>
                </c:pt>
                <c:pt idx="514">
                  <c:v>0.1318530516285919</c:v>
                </c:pt>
                <c:pt idx="515">
                  <c:v>0.13935191916303841</c:v>
                </c:pt>
                <c:pt idx="516">
                  <c:v>0.1497920347410272</c:v>
                </c:pt>
                <c:pt idx="517">
                  <c:v>0.16168823956833095</c:v>
                </c:pt>
                <c:pt idx="518">
                  <c:v>0.1732389942820039</c:v>
                </c:pt>
                <c:pt idx="519">
                  <c:v>0.18244403091136946</c:v>
                </c:pt>
                <c:pt idx="520">
                  <c:v>0.18723727871436921</c:v>
                </c:pt>
                <c:pt idx="521">
                  <c:v>0.18562792675085332</c:v>
                </c:pt>
                <c:pt idx="522">
                  <c:v>0.17584197165002449</c:v>
                </c:pt>
                <c:pt idx="523">
                  <c:v>0.15645645994501037</c:v>
                </c:pt>
                <c:pt idx="524">
                  <c:v>0.1265188803191663</c:v>
                </c:pt>
                <c:pt idx="525">
                  <c:v>8.5644783958268633E-2</c:v>
                </c:pt>
                <c:pt idx="526">
                  <c:v>3.4087685108422056E-2</c:v>
                </c:pt>
                <c:pt idx="527">
                  <c:v>-2.7223423501108554E-2</c:v>
                </c:pt>
                <c:pt idx="528">
                  <c:v>-9.668207166746734E-2</c:v>
                </c:pt>
                <c:pt idx="529">
                  <c:v>-0.17203924437614365</c:v>
                </c:pt>
                <c:pt idx="530">
                  <c:v>-0.25047484190088498</c:v>
                </c:pt>
                <c:pt idx="531">
                  <c:v>-0.32870342475013881</c:v>
                </c:pt>
                <c:pt idx="532">
                  <c:v>-0.40311022992703233</c:v>
                </c:pt>
                <c:pt idx="533">
                  <c:v>-0.46991182591294994</c:v>
                </c:pt>
                <c:pt idx="534">
                  <c:v>-0.52533438529054444</c:v>
                </c:pt>
                <c:pt idx="535">
                  <c:v>-0.56580146527680464</c:v>
                </c:pt>
                <c:pt idx="536">
                  <c:v>-0.58812245429631638</c:v>
                </c:pt>
                <c:pt idx="537">
                  <c:v>-0.58967250840347363</c:v>
                </c:pt>
                <c:pt idx="538">
                  <c:v>-0.56855488877429883</c:v>
                </c:pt>
                <c:pt idx="539">
                  <c:v>-0.52373712583737875</c:v>
                </c:pt>
                <c:pt idx="540">
                  <c:v>-0.45515336289560288</c:v>
                </c:pt>
                <c:pt idx="541">
                  <c:v>-0.36376653944201592</c:v>
                </c:pt>
                <c:pt idx="542">
                  <c:v>-0.25158571125492035</c:v>
                </c:pt>
                <c:pt idx="543">
                  <c:v>-0.12163570453524566</c:v>
                </c:pt>
                <c:pt idx="544">
                  <c:v>2.2121614406842599E-2</c:v>
                </c:pt>
                <c:pt idx="545">
                  <c:v>0.17491299301605392</c:v>
                </c:pt>
                <c:pt idx="546">
                  <c:v>0.33132272928608675</c:v>
                </c:pt>
                <c:pt idx="547">
                  <c:v>0.4854991674427116</c:v>
                </c:pt>
                <c:pt idx="548">
                  <c:v>0.63139113554889559</c:v>
                </c:pt>
                <c:pt idx="549">
                  <c:v>0.76300509319235321</c:v>
                </c:pt>
                <c:pt idx="550">
                  <c:v>0.87467249753932308</c:v>
                </c:pt>
                <c:pt idx="551">
                  <c:v>0.961316053899542</c:v>
                </c:pt>
                <c:pt idx="552">
                  <c:v>1.0187031380562359</c:v>
                </c:pt>
                <c:pt idx="553">
                  <c:v>1.0436747879122379</c:v>
                </c:pt>
                <c:pt idx="554">
                  <c:v>1.0343392663265079</c:v>
                </c:pt>
                <c:pt idx="555">
                  <c:v>0.99022027844549398</c:v>
                </c:pt>
                <c:pt idx="556">
                  <c:v>0.91235144696540815</c:v>
                </c:pt>
                <c:pt idx="557">
                  <c:v>0.80331054889818032</c:v>
                </c:pt>
                <c:pt idx="558">
                  <c:v>0.66718922065472352</c:v>
                </c:pt>
                <c:pt idx="559">
                  <c:v>0.50949625240313079</c:v>
                </c:pt>
                <c:pt idx="560">
                  <c:v>0.33699511381973268</c:v>
                </c:pt>
                <c:pt idx="561">
                  <c:v>0.15747887014159176</c:v>
                </c:pt>
                <c:pt idx="562">
                  <c:v>-2.0511954439405511E-2</c:v>
                </c:pt>
                <c:pt idx="563">
                  <c:v>-0.18802084189699025</c:v>
                </c:pt>
                <c:pt idx="564">
                  <c:v>-0.33604651937314572</c:v>
                </c:pt>
                <c:pt idx="565">
                  <c:v>-0.45594301765918976</c:v>
                </c:pt>
                <c:pt idx="566">
                  <c:v>-0.53983670395381222</c:v>
                </c:pt>
                <c:pt idx="567">
                  <c:v>-0.58104812044164045</c:v>
                </c:pt>
                <c:pt idx="568">
                  <c:v>-0.5745067402319004</c:v>
                </c:pt>
                <c:pt idx="569">
                  <c:v>-0.51714764590765461</c:v>
                </c:pt>
                <c:pt idx="570">
                  <c:v>-0.40828062707619256</c:v>
                </c:pt>
                <c:pt idx="571">
                  <c:v>-0.24992423826430327</c:v>
                </c:pt>
                <c:pt idx="572">
                  <c:v>-4.7099886671314012E-2</c:v>
                </c:pt>
                <c:pt idx="573">
                  <c:v>0.19191606565915939</c:v>
                </c:pt>
                <c:pt idx="574">
                  <c:v>0.45538101878699988</c:v>
                </c:pt>
                <c:pt idx="575">
                  <c:v>0.72791119670402593</c:v>
                </c:pt>
                <c:pt idx="576">
                  <c:v>0.99033530480911036</c:v>
                </c:pt>
                <c:pt idx="577">
                  <c:v>1.2195659643146577</c:v>
                </c:pt>
                <c:pt idx="578">
                  <c:v>1.388475423969374</c:v>
                </c:pt>
                <c:pt idx="579">
                  <c:v>1.4657599469296401</c:v>
                </c:pt>
                <c:pt idx="580">
                  <c:v>1.4157759395607576</c:v>
                </c:pt>
                <c:pt idx="581">
                  <c:v>1.1983305231911343</c:v>
                </c:pt>
                <c:pt idx="582">
                  <c:v>0.76841004181952699</c:v>
                </c:pt>
                <c:pt idx="583">
                  <c:v>7.5832138545973704E-2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2D-4DC9-8B0E-1D493653FB60}"/>
            </c:ext>
          </c:extLst>
        </c:ser>
        <c:ser>
          <c:idx val="0"/>
          <c:order val="1"/>
          <c:tx>
            <c:strRef>
              <c:f>'circ.elétr. - exata'!$B$7</c:f>
              <c:strCache>
                <c:ptCount val="1"/>
                <c:pt idx="0">
                  <c:v>q(exata)</c:v>
                </c:pt>
              </c:strCache>
            </c:strRef>
          </c:tx>
          <c:marker>
            <c:symbol val="none"/>
          </c:marker>
          <c:xVal>
            <c:numRef>
              <c:f>'circ.elétr. - exata'!$A$8:$A$2008</c:f>
              <c:numCache>
                <c:formatCode>0.00</c:formatCode>
                <c:ptCount val="20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  <c:pt idx="1201">
                  <c:v>60.049999999998725</c:v>
                </c:pt>
                <c:pt idx="1202">
                  <c:v>60.099999999998722</c:v>
                </c:pt>
                <c:pt idx="1203">
                  <c:v>60.14999999999872</c:v>
                </c:pt>
                <c:pt idx="1204">
                  <c:v>60.199999999998717</c:v>
                </c:pt>
                <c:pt idx="1205">
                  <c:v>60.249999999998714</c:v>
                </c:pt>
                <c:pt idx="1206">
                  <c:v>60.299999999998711</c:v>
                </c:pt>
                <c:pt idx="1207">
                  <c:v>60.349999999998708</c:v>
                </c:pt>
                <c:pt idx="1208">
                  <c:v>60.399999999998705</c:v>
                </c:pt>
                <c:pt idx="1209">
                  <c:v>60.449999999998703</c:v>
                </c:pt>
                <c:pt idx="1210">
                  <c:v>60.4999999999987</c:v>
                </c:pt>
                <c:pt idx="1211">
                  <c:v>60.549999999998697</c:v>
                </c:pt>
                <c:pt idx="1212">
                  <c:v>60.599999999998694</c:v>
                </c:pt>
                <c:pt idx="1213">
                  <c:v>60.649999999998691</c:v>
                </c:pt>
                <c:pt idx="1214">
                  <c:v>60.699999999998688</c:v>
                </c:pt>
                <c:pt idx="1215">
                  <c:v>60.749999999998685</c:v>
                </c:pt>
                <c:pt idx="1216">
                  <c:v>60.799999999998683</c:v>
                </c:pt>
                <c:pt idx="1217">
                  <c:v>60.84999999999868</c:v>
                </c:pt>
                <c:pt idx="1218">
                  <c:v>60.899999999998677</c:v>
                </c:pt>
                <c:pt idx="1219">
                  <c:v>60.949999999998674</c:v>
                </c:pt>
                <c:pt idx="1220">
                  <c:v>60.999999999998671</c:v>
                </c:pt>
                <c:pt idx="1221">
                  <c:v>61.049999999998668</c:v>
                </c:pt>
                <c:pt idx="1222">
                  <c:v>61.099999999998666</c:v>
                </c:pt>
                <c:pt idx="1223">
                  <c:v>61.149999999998663</c:v>
                </c:pt>
                <c:pt idx="1224">
                  <c:v>61.19999999999866</c:v>
                </c:pt>
                <c:pt idx="1225">
                  <c:v>61.249999999998657</c:v>
                </c:pt>
                <c:pt idx="1226">
                  <c:v>61.299999999998654</c:v>
                </c:pt>
                <c:pt idx="1227">
                  <c:v>61.349999999998651</c:v>
                </c:pt>
                <c:pt idx="1228">
                  <c:v>61.399999999998649</c:v>
                </c:pt>
                <c:pt idx="1229">
                  <c:v>61.449999999998646</c:v>
                </c:pt>
                <c:pt idx="1230">
                  <c:v>61.499999999998643</c:v>
                </c:pt>
                <c:pt idx="1231">
                  <c:v>61.54999999999864</c:v>
                </c:pt>
                <c:pt idx="1232">
                  <c:v>61.599999999998637</c:v>
                </c:pt>
                <c:pt idx="1233">
                  <c:v>61.649999999998634</c:v>
                </c:pt>
                <c:pt idx="1234">
                  <c:v>61.699999999998631</c:v>
                </c:pt>
                <c:pt idx="1235">
                  <c:v>61.749999999998629</c:v>
                </c:pt>
                <c:pt idx="1236">
                  <c:v>61.799999999998626</c:v>
                </c:pt>
                <c:pt idx="1237">
                  <c:v>61.849999999998623</c:v>
                </c:pt>
                <c:pt idx="1238">
                  <c:v>61.89999999999862</c:v>
                </c:pt>
                <c:pt idx="1239">
                  <c:v>61.949999999998617</c:v>
                </c:pt>
                <c:pt idx="1240">
                  <c:v>61.999999999998614</c:v>
                </c:pt>
                <c:pt idx="1241">
                  <c:v>62.049999999998612</c:v>
                </c:pt>
                <c:pt idx="1242">
                  <c:v>62.099999999998609</c:v>
                </c:pt>
                <c:pt idx="1243">
                  <c:v>62.149999999998606</c:v>
                </c:pt>
                <c:pt idx="1244">
                  <c:v>62.199999999998603</c:v>
                </c:pt>
                <c:pt idx="1245">
                  <c:v>62.2499999999986</c:v>
                </c:pt>
                <c:pt idx="1246">
                  <c:v>62.299999999998597</c:v>
                </c:pt>
                <c:pt idx="1247">
                  <c:v>62.349999999998595</c:v>
                </c:pt>
                <c:pt idx="1248">
                  <c:v>62.399999999998592</c:v>
                </c:pt>
                <c:pt idx="1249">
                  <c:v>62.449999999998589</c:v>
                </c:pt>
                <c:pt idx="1250">
                  <c:v>62.499999999998586</c:v>
                </c:pt>
                <c:pt idx="1251">
                  <c:v>62.549999999998583</c:v>
                </c:pt>
                <c:pt idx="1252">
                  <c:v>62.59999999999858</c:v>
                </c:pt>
                <c:pt idx="1253">
                  <c:v>62.649999999998577</c:v>
                </c:pt>
                <c:pt idx="1254">
                  <c:v>62.699999999998575</c:v>
                </c:pt>
                <c:pt idx="1255">
                  <c:v>62.749999999998572</c:v>
                </c:pt>
                <c:pt idx="1256">
                  <c:v>62.799999999998569</c:v>
                </c:pt>
                <c:pt idx="1257">
                  <c:v>62.849999999998566</c:v>
                </c:pt>
                <c:pt idx="1258">
                  <c:v>62.899999999998563</c:v>
                </c:pt>
                <c:pt idx="1259">
                  <c:v>62.94999999999856</c:v>
                </c:pt>
                <c:pt idx="1260">
                  <c:v>62.999999999998558</c:v>
                </c:pt>
                <c:pt idx="1261">
                  <c:v>63.049999999998555</c:v>
                </c:pt>
                <c:pt idx="1262">
                  <c:v>63.099999999998552</c:v>
                </c:pt>
                <c:pt idx="1263">
                  <c:v>63.149999999998549</c:v>
                </c:pt>
                <c:pt idx="1264">
                  <c:v>63.199999999998546</c:v>
                </c:pt>
                <c:pt idx="1265">
                  <c:v>63.249999999998543</c:v>
                </c:pt>
                <c:pt idx="1266">
                  <c:v>63.299999999998541</c:v>
                </c:pt>
                <c:pt idx="1267">
                  <c:v>63.349999999998538</c:v>
                </c:pt>
                <c:pt idx="1268">
                  <c:v>63.399999999998535</c:v>
                </c:pt>
                <c:pt idx="1269">
                  <c:v>63.449999999998532</c:v>
                </c:pt>
                <c:pt idx="1270">
                  <c:v>63.499999999998529</c:v>
                </c:pt>
                <c:pt idx="1271">
                  <c:v>63.549999999998526</c:v>
                </c:pt>
                <c:pt idx="1272">
                  <c:v>63.599999999998523</c:v>
                </c:pt>
                <c:pt idx="1273">
                  <c:v>63.649999999998521</c:v>
                </c:pt>
                <c:pt idx="1274">
                  <c:v>63.699999999998518</c:v>
                </c:pt>
                <c:pt idx="1275">
                  <c:v>63.749999999998515</c:v>
                </c:pt>
                <c:pt idx="1276">
                  <c:v>63.799999999998512</c:v>
                </c:pt>
                <c:pt idx="1277">
                  <c:v>63.849999999998509</c:v>
                </c:pt>
                <c:pt idx="1278">
                  <c:v>63.899999999998506</c:v>
                </c:pt>
                <c:pt idx="1279">
                  <c:v>63.949999999998504</c:v>
                </c:pt>
                <c:pt idx="1280">
                  <c:v>63.999999999998501</c:v>
                </c:pt>
                <c:pt idx="1281">
                  <c:v>64.049999999998505</c:v>
                </c:pt>
                <c:pt idx="1282">
                  <c:v>64.099999999998502</c:v>
                </c:pt>
                <c:pt idx="1283">
                  <c:v>64.149999999998499</c:v>
                </c:pt>
                <c:pt idx="1284">
                  <c:v>64.199999999998496</c:v>
                </c:pt>
                <c:pt idx="1285">
                  <c:v>64.249999999998494</c:v>
                </c:pt>
                <c:pt idx="1286">
                  <c:v>64.299999999998491</c:v>
                </c:pt>
                <c:pt idx="1287">
                  <c:v>64.349999999998488</c:v>
                </c:pt>
                <c:pt idx="1288">
                  <c:v>64.399999999998485</c:v>
                </c:pt>
                <c:pt idx="1289">
                  <c:v>64.449999999998482</c:v>
                </c:pt>
                <c:pt idx="1290">
                  <c:v>64.499999999998479</c:v>
                </c:pt>
                <c:pt idx="1291">
                  <c:v>64.549999999998477</c:v>
                </c:pt>
                <c:pt idx="1292">
                  <c:v>64.599999999998474</c:v>
                </c:pt>
                <c:pt idx="1293">
                  <c:v>64.649999999998471</c:v>
                </c:pt>
                <c:pt idx="1294">
                  <c:v>64.699999999998468</c:v>
                </c:pt>
                <c:pt idx="1295">
                  <c:v>64.749999999998465</c:v>
                </c:pt>
                <c:pt idx="1296">
                  <c:v>64.799999999998462</c:v>
                </c:pt>
                <c:pt idx="1297">
                  <c:v>64.84999999999846</c:v>
                </c:pt>
                <c:pt idx="1298">
                  <c:v>64.899999999998457</c:v>
                </c:pt>
                <c:pt idx="1299">
                  <c:v>64.949999999998454</c:v>
                </c:pt>
                <c:pt idx="1300">
                  <c:v>64.999999999998451</c:v>
                </c:pt>
                <c:pt idx="1301">
                  <c:v>65.049999999998448</c:v>
                </c:pt>
                <c:pt idx="1302">
                  <c:v>65.099999999998445</c:v>
                </c:pt>
                <c:pt idx="1303">
                  <c:v>65.149999999998442</c:v>
                </c:pt>
                <c:pt idx="1304">
                  <c:v>65.19999999999844</c:v>
                </c:pt>
                <c:pt idx="1305">
                  <c:v>65.249999999998437</c:v>
                </c:pt>
                <c:pt idx="1306">
                  <c:v>65.299999999998434</c:v>
                </c:pt>
                <c:pt idx="1307">
                  <c:v>65.349999999998431</c:v>
                </c:pt>
                <c:pt idx="1308">
                  <c:v>65.399999999998428</c:v>
                </c:pt>
                <c:pt idx="1309">
                  <c:v>65.449999999998425</c:v>
                </c:pt>
                <c:pt idx="1310">
                  <c:v>65.499999999998423</c:v>
                </c:pt>
                <c:pt idx="1311">
                  <c:v>65.54999999999842</c:v>
                </c:pt>
                <c:pt idx="1312">
                  <c:v>65.599999999998417</c:v>
                </c:pt>
                <c:pt idx="1313">
                  <c:v>65.649999999998414</c:v>
                </c:pt>
                <c:pt idx="1314">
                  <c:v>65.699999999998411</c:v>
                </c:pt>
                <c:pt idx="1315">
                  <c:v>65.749999999998408</c:v>
                </c:pt>
                <c:pt idx="1316">
                  <c:v>65.799999999998406</c:v>
                </c:pt>
                <c:pt idx="1317">
                  <c:v>65.849999999998403</c:v>
                </c:pt>
                <c:pt idx="1318">
                  <c:v>65.8999999999984</c:v>
                </c:pt>
                <c:pt idx="1319">
                  <c:v>65.949999999998397</c:v>
                </c:pt>
                <c:pt idx="1320">
                  <c:v>65.999999999998394</c:v>
                </c:pt>
                <c:pt idx="1321">
                  <c:v>66.049999999998391</c:v>
                </c:pt>
                <c:pt idx="1322">
                  <c:v>66.099999999998388</c:v>
                </c:pt>
                <c:pt idx="1323">
                  <c:v>66.149999999998386</c:v>
                </c:pt>
                <c:pt idx="1324">
                  <c:v>66.199999999998383</c:v>
                </c:pt>
                <c:pt idx="1325">
                  <c:v>66.24999999999838</c:v>
                </c:pt>
                <c:pt idx="1326">
                  <c:v>66.299999999998377</c:v>
                </c:pt>
                <c:pt idx="1327">
                  <c:v>66.349999999998374</c:v>
                </c:pt>
                <c:pt idx="1328">
                  <c:v>66.399999999998371</c:v>
                </c:pt>
                <c:pt idx="1329">
                  <c:v>66.449999999998369</c:v>
                </c:pt>
                <c:pt idx="1330">
                  <c:v>66.499999999998366</c:v>
                </c:pt>
                <c:pt idx="1331">
                  <c:v>66.549999999998363</c:v>
                </c:pt>
                <c:pt idx="1332">
                  <c:v>66.59999999999836</c:v>
                </c:pt>
                <c:pt idx="1333">
                  <c:v>66.649999999998357</c:v>
                </c:pt>
                <c:pt idx="1334">
                  <c:v>66.699999999998354</c:v>
                </c:pt>
                <c:pt idx="1335">
                  <c:v>66.749999999998352</c:v>
                </c:pt>
                <c:pt idx="1336">
                  <c:v>66.799999999998349</c:v>
                </c:pt>
                <c:pt idx="1337">
                  <c:v>66.849999999998346</c:v>
                </c:pt>
                <c:pt idx="1338">
                  <c:v>66.899999999998343</c:v>
                </c:pt>
                <c:pt idx="1339">
                  <c:v>66.94999999999834</c:v>
                </c:pt>
                <c:pt idx="1340">
                  <c:v>66.999999999998337</c:v>
                </c:pt>
                <c:pt idx="1341">
                  <c:v>67.049999999998334</c:v>
                </c:pt>
                <c:pt idx="1342">
                  <c:v>67.099999999998332</c:v>
                </c:pt>
                <c:pt idx="1343">
                  <c:v>67.149999999998329</c:v>
                </c:pt>
                <c:pt idx="1344">
                  <c:v>67.199999999998326</c:v>
                </c:pt>
                <c:pt idx="1345">
                  <c:v>67.249999999998323</c:v>
                </c:pt>
                <c:pt idx="1346">
                  <c:v>67.29999999999832</c:v>
                </c:pt>
                <c:pt idx="1347">
                  <c:v>67.349999999998317</c:v>
                </c:pt>
                <c:pt idx="1348">
                  <c:v>67.399999999998315</c:v>
                </c:pt>
                <c:pt idx="1349">
                  <c:v>67.449999999998312</c:v>
                </c:pt>
                <c:pt idx="1350">
                  <c:v>67.499999999998309</c:v>
                </c:pt>
                <c:pt idx="1351">
                  <c:v>67.549999999998306</c:v>
                </c:pt>
                <c:pt idx="1352">
                  <c:v>67.599999999998303</c:v>
                </c:pt>
                <c:pt idx="1353">
                  <c:v>67.6499999999983</c:v>
                </c:pt>
                <c:pt idx="1354">
                  <c:v>67.699999999998298</c:v>
                </c:pt>
                <c:pt idx="1355">
                  <c:v>67.749999999998295</c:v>
                </c:pt>
                <c:pt idx="1356">
                  <c:v>67.799999999998292</c:v>
                </c:pt>
                <c:pt idx="1357">
                  <c:v>67.849999999998289</c:v>
                </c:pt>
                <c:pt idx="1358">
                  <c:v>67.899999999998286</c:v>
                </c:pt>
                <c:pt idx="1359">
                  <c:v>67.949999999998283</c:v>
                </c:pt>
                <c:pt idx="1360">
                  <c:v>67.99999999999828</c:v>
                </c:pt>
                <c:pt idx="1361">
                  <c:v>68.049999999998278</c:v>
                </c:pt>
                <c:pt idx="1362">
                  <c:v>68.099999999998275</c:v>
                </c:pt>
                <c:pt idx="1363">
                  <c:v>68.149999999998272</c:v>
                </c:pt>
                <c:pt idx="1364">
                  <c:v>68.199999999998269</c:v>
                </c:pt>
                <c:pt idx="1365">
                  <c:v>68.249999999998266</c:v>
                </c:pt>
                <c:pt idx="1366">
                  <c:v>68.299999999998263</c:v>
                </c:pt>
                <c:pt idx="1367">
                  <c:v>68.349999999998261</c:v>
                </c:pt>
                <c:pt idx="1368">
                  <c:v>68.399999999998258</c:v>
                </c:pt>
                <c:pt idx="1369">
                  <c:v>68.449999999998255</c:v>
                </c:pt>
                <c:pt idx="1370">
                  <c:v>68.499999999998252</c:v>
                </c:pt>
                <c:pt idx="1371">
                  <c:v>68.549999999998249</c:v>
                </c:pt>
                <c:pt idx="1372">
                  <c:v>68.599999999998246</c:v>
                </c:pt>
                <c:pt idx="1373">
                  <c:v>68.649999999998244</c:v>
                </c:pt>
                <c:pt idx="1374">
                  <c:v>68.699999999998241</c:v>
                </c:pt>
                <c:pt idx="1375">
                  <c:v>68.749999999998238</c:v>
                </c:pt>
                <c:pt idx="1376">
                  <c:v>68.799999999998235</c:v>
                </c:pt>
                <c:pt idx="1377">
                  <c:v>68.849999999998232</c:v>
                </c:pt>
                <c:pt idx="1378">
                  <c:v>68.899999999998229</c:v>
                </c:pt>
                <c:pt idx="1379">
                  <c:v>68.949999999998226</c:v>
                </c:pt>
                <c:pt idx="1380">
                  <c:v>68.999999999998224</c:v>
                </c:pt>
                <c:pt idx="1381">
                  <c:v>69.049999999998221</c:v>
                </c:pt>
                <c:pt idx="1382">
                  <c:v>69.099999999998218</c:v>
                </c:pt>
                <c:pt idx="1383">
                  <c:v>69.149999999998215</c:v>
                </c:pt>
                <c:pt idx="1384">
                  <c:v>69.199999999998212</c:v>
                </c:pt>
                <c:pt idx="1385">
                  <c:v>69.249999999998209</c:v>
                </c:pt>
                <c:pt idx="1386">
                  <c:v>69.299999999998207</c:v>
                </c:pt>
                <c:pt idx="1387">
                  <c:v>69.349999999998204</c:v>
                </c:pt>
                <c:pt idx="1388">
                  <c:v>69.399999999998201</c:v>
                </c:pt>
                <c:pt idx="1389">
                  <c:v>69.449999999998198</c:v>
                </c:pt>
                <c:pt idx="1390">
                  <c:v>69.499999999998195</c:v>
                </c:pt>
                <c:pt idx="1391">
                  <c:v>69.549999999998192</c:v>
                </c:pt>
                <c:pt idx="1392">
                  <c:v>69.59999999999819</c:v>
                </c:pt>
                <c:pt idx="1393">
                  <c:v>69.649999999998187</c:v>
                </c:pt>
                <c:pt idx="1394">
                  <c:v>69.699999999998184</c:v>
                </c:pt>
                <c:pt idx="1395">
                  <c:v>69.749999999998181</c:v>
                </c:pt>
                <c:pt idx="1396">
                  <c:v>69.799999999998178</c:v>
                </c:pt>
                <c:pt idx="1397">
                  <c:v>69.849999999998175</c:v>
                </c:pt>
                <c:pt idx="1398">
                  <c:v>69.899999999998172</c:v>
                </c:pt>
                <c:pt idx="1399">
                  <c:v>69.94999999999817</c:v>
                </c:pt>
                <c:pt idx="1400">
                  <c:v>69.999999999998167</c:v>
                </c:pt>
                <c:pt idx="1401">
                  <c:v>70.049999999998164</c:v>
                </c:pt>
                <c:pt idx="1402">
                  <c:v>70.099999999998161</c:v>
                </c:pt>
                <c:pt idx="1403">
                  <c:v>70.149999999998158</c:v>
                </c:pt>
                <c:pt idx="1404">
                  <c:v>70.199999999998155</c:v>
                </c:pt>
                <c:pt idx="1405">
                  <c:v>70.249999999998153</c:v>
                </c:pt>
                <c:pt idx="1406">
                  <c:v>70.29999999999815</c:v>
                </c:pt>
                <c:pt idx="1407">
                  <c:v>70.349999999998147</c:v>
                </c:pt>
                <c:pt idx="1408">
                  <c:v>70.399999999998144</c:v>
                </c:pt>
                <c:pt idx="1409">
                  <c:v>70.449999999998141</c:v>
                </c:pt>
                <c:pt idx="1410">
                  <c:v>70.499999999998138</c:v>
                </c:pt>
                <c:pt idx="1411">
                  <c:v>70.549999999998136</c:v>
                </c:pt>
                <c:pt idx="1412">
                  <c:v>70.599999999998133</c:v>
                </c:pt>
                <c:pt idx="1413">
                  <c:v>70.64999999999813</c:v>
                </c:pt>
                <c:pt idx="1414">
                  <c:v>70.699999999998127</c:v>
                </c:pt>
                <c:pt idx="1415">
                  <c:v>70.749999999998124</c:v>
                </c:pt>
                <c:pt idx="1416">
                  <c:v>70.799999999998121</c:v>
                </c:pt>
                <c:pt idx="1417">
                  <c:v>70.849999999998118</c:v>
                </c:pt>
                <c:pt idx="1418">
                  <c:v>70.899999999998116</c:v>
                </c:pt>
                <c:pt idx="1419">
                  <c:v>70.949999999998113</c:v>
                </c:pt>
                <c:pt idx="1420">
                  <c:v>70.99999999999811</c:v>
                </c:pt>
                <c:pt idx="1421">
                  <c:v>71.049999999998107</c:v>
                </c:pt>
                <c:pt idx="1422">
                  <c:v>71.099999999998104</c:v>
                </c:pt>
                <c:pt idx="1423">
                  <c:v>71.149999999998101</c:v>
                </c:pt>
                <c:pt idx="1424">
                  <c:v>71.199999999998099</c:v>
                </c:pt>
                <c:pt idx="1425">
                  <c:v>71.249999999998096</c:v>
                </c:pt>
                <c:pt idx="1426">
                  <c:v>71.299999999998093</c:v>
                </c:pt>
                <c:pt idx="1427">
                  <c:v>71.34999999999809</c:v>
                </c:pt>
                <c:pt idx="1428">
                  <c:v>71.399999999998087</c:v>
                </c:pt>
                <c:pt idx="1429">
                  <c:v>71.449999999998084</c:v>
                </c:pt>
                <c:pt idx="1430">
                  <c:v>71.499999999998082</c:v>
                </c:pt>
                <c:pt idx="1431">
                  <c:v>71.549999999998079</c:v>
                </c:pt>
                <c:pt idx="1432">
                  <c:v>71.599999999998076</c:v>
                </c:pt>
                <c:pt idx="1433">
                  <c:v>71.649999999998073</c:v>
                </c:pt>
                <c:pt idx="1434">
                  <c:v>71.69999999999807</c:v>
                </c:pt>
                <c:pt idx="1435">
                  <c:v>71.749999999998067</c:v>
                </c:pt>
                <c:pt idx="1436">
                  <c:v>71.799999999998064</c:v>
                </c:pt>
                <c:pt idx="1437">
                  <c:v>71.849999999998062</c:v>
                </c:pt>
                <c:pt idx="1438">
                  <c:v>71.899999999998059</c:v>
                </c:pt>
                <c:pt idx="1439">
                  <c:v>71.949999999998056</c:v>
                </c:pt>
                <c:pt idx="1440">
                  <c:v>71.999999999998053</c:v>
                </c:pt>
                <c:pt idx="1441">
                  <c:v>72.04999999999805</c:v>
                </c:pt>
                <c:pt idx="1442">
                  <c:v>72.099999999998047</c:v>
                </c:pt>
                <c:pt idx="1443">
                  <c:v>72.149999999998045</c:v>
                </c:pt>
                <c:pt idx="1444">
                  <c:v>72.199999999998042</c:v>
                </c:pt>
                <c:pt idx="1445">
                  <c:v>72.249999999998039</c:v>
                </c:pt>
                <c:pt idx="1446">
                  <c:v>72.299999999998036</c:v>
                </c:pt>
                <c:pt idx="1447">
                  <c:v>72.349999999998033</c:v>
                </c:pt>
                <c:pt idx="1448">
                  <c:v>72.39999999999803</c:v>
                </c:pt>
                <c:pt idx="1449">
                  <c:v>72.449999999998028</c:v>
                </c:pt>
                <c:pt idx="1450">
                  <c:v>72.499999999998025</c:v>
                </c:pt>
                <c:pt idx="1451">
                  <c:v>72.549999999998022</c:v>
                </c:pt>
                <c:pt idx="1452">
                  <c:v>72.599999999998019</c:v>
                </c:pt>
                <c:pt idx="1453">
                  <c:v>72.649999999998016</c:v>
                </c:pt>
                <c:pt idx="1454">
                  <c:v>72.699999999998013</c:v>
                </c:pt>
                <c:pt idx="1455">
                  <c:v>72.74999999999801</c:v>
                </c:pt>
                <c:pt idx="1456">
                  <c:v>72.799999999998008</c:v>
                </c:pt>
                <c:pt idx="1457">
                  <c:v>72.849999999998005</c:v>
                </c:pt>
                <c:pt idx="1458">
                  <c:v>72.899999999998002</c:v>
                </c:pt>
                <c:pt idx="1459">
                  <c:v>72.949999999997999</c:v>
                </c:pt>
                <c:pt idx="1460">
                  <c:v>72.999999999997996</c:v>
                </c:pt>
                <c:pt idx="1461">
                  <c:v>73.049999999997993</c:v>
                </c:pt>
                <c:pt idx="1462">
                  <c:v>73.099999999997991</c:v>
                </c:pt>
                <c:pt idx="1463">
                  <c:v>73.149999999997988</c:v>
                </c:pt>
                <c:pt idx="1464">
                  <c:v>73.199999999997985</c:v>
                </c:pt>
                <c:pt idx="1465">
                  <c:v>73.249999999997982</c:v>
                </c:pt>
                <c:pt idx="1466">
                  <c:v>73.299999999997979</c:v>
                </c:pt>
                <c:pt idx="1467">
                  <c:v>73.349999999997976</c:v>
                </c:pt>
                <c:pt idx="1468">
                  <c:v>73.399999999997974</c:v>
                </c:pt>
                <c:pt idx="1469">
                  <c:v>73.449999999997971</c:v>
                </c:pt>
                <c:pt idx="1470">
                  <c:v>73.499999999997968</c:v>
                </c:pt>
                <c:pt idx="1471">
                  <c:v>73.549999999997965</c:v>
                </c:pt>
                <c:pt idx="1472">
                  <c:v>73.599999999997962</c:v>
                </c:pt>
                <c:pt idx="1473">
                  <c:v>73.649999999997959</c:v>
                </c:pt>
                <c:pt idx="1474">
                  <c:v>73.699999999997956</c:v>
                </c:pt>
                <c:pt idx="1475">
                  <c:v>73.749999999997954</c:v>
                </c:pt>
                <c:pt idx="1476">
                  <c:v>73.799999999997951</c:v>
                </c:pt>
                <c:pt idx="1477">
                  <c:v>73.849999999997948</c:v>
                </c:pt>
                <c:pt idx="1478">
                  <c:v>73.899999999997945</c:v>
                </c:pt>
                <c:pt idx="1479">
                  <c:v>73.949999999997942</c:v>
                </c:pt>
                <c:pt idx="1480">
                  <c:v>73.999999999997939</c:v>
                </c:pt>
                <c:pt idx="1481">
                  <c:v>74.049999999997937</c:v>
                </c:pt>
                <c:pt idx="1482">
                  <c:v>74.099999999997934</c:v>
                </c:pt>
                <c:pt idx="1483">
                  <c:v>74.149999999997931</c:v>
                </c:pt>
                <c:pt idx="1484">
                  <c:v>74.199999999997928</c:v>
                </c:pt>
                <c:pt idx="1485">
                  <c:v>74.249999999997925</c:v>
                </c:pt>
                <c:pt idx="1486">
                  <c:v>74.299999999997922</c:v>
                </c:pt>
                <c:pt idx="1487">
                  <c:v>74.34999999999792</c:v>
                </c:pt>
                <c:pt idx="1488">
                  <c:v>74.399999999997917</c:v>
                </c:pt>
                <c:pt idx="1489">
                  <c:v>74.449999999997914</c:v>
                </c:pt>
                <c:pt idx="1490">
                  <c:v>74.499999999997911</c:v>
                </c:pt>
                <c:pt idx="1491">
                  <c:v>74.549999999997908</c:v>
                </c:pt>
                <c:pt idx="1492">
                  <c:v>74.599999999997905</c:v>
                </c:pt>
                <c:pt idx="1493">
                  <c:v>74.649999999997902</c:v>
                </c:pt>
                <c:pt idx="1494">
                  <c:v>74.6999999999979</c:v>
                </c:pt>
                <c:pt idx="1495">
                  <c:v>74.749999999997897</c:v>
                </c:pt>
                <c:pt idx="1496">
                  <c:v>74.799999999997894</c:v>
                </c:pt>
                <c:pt idx="1497">
                  <c:v>74.849999999997891</c:v>
                </c:pt>
                <c:pt idx="1498">
                  <c:v>74.899999999997888</c:v>
                </c:pt>
                <c:pt idx="1499">
                  <c:v>74.949999999997885</c:v>
                </c:pt>
                <c:pt idx="1500">
                  <c:v>74.999999999997883</c:v>
                </c:pt>
                <c:pt idx="1501">
                  <c:v>75.04999999999788</c:v>
                </c:pt>
                <c:pt idx="1502">
                  <c:v>75.099999999997877</c:v>
                </c:pt>
                <c:pt idx="1503">
                  <c:v>75.149999999997874</c:v>
                </c:pt>
                <c:pt idx="1504">
                  <c:v>75.199999999997871</c:v>
                </c:pt>
                <c:pt idx="1505">
                  <c:v>75.249999999997868</c:v>
                </c:pt>
                <c:pt idx="1506">
                  <c:v>75.299999999997866</c:v>
                </c:pt>
                <c:pt idx="1507">
                  <c:v>75.349999999997863</c:v>
                </c:pt>
                <c:pt idx="1508">
                  <c:v>75.39999999999786</c:v>
                </c:pt>
                <c:pt idx="1509">
                  <c:v>75.449999999997857</c:v>
                </c:pt>
                <c:pt idx="1510">
                  <c:v>75.499999999997854</c:v>
                </c:pt>
                <c:pt idx="1511">
                  <c:v>75.549999999997851</c:v>
                </c:pt>
                <c:pt idx="1512">
                  <c:v>75.599999999997848</c:v>
                </c:pt>
                <c:pt idx="1513">
                  <c:v>75.649999999997846</c:v>
                </c:pt>
                <c:pt idx="1514">
                  <c:v>75.699999999997843</c:v>
                </c:pt>
                <c:pt idx="1515">
                  <c:v>75.74999999999784</c:v>
                </c:pt>
                <c:pt idx="1516">
                  <c:v>75.799999999997837</c:v>
                </c:pt>
                <c:pt idx="1517">
                  <c:v>75.849999999997834</c:v>
                </c:pt>
                <c:pt idx="1518">
                  <c:v>75.899999999997831</c:v>
                </c:pt>
                <c:pt idx="1519">
                  <c:v>75.949999999997829</c:v>
                </c:pt>
                <c:pt idx="1520">
                  <c:v>75.999999999997826</c:v>
                </c:pt>
                <c:pt idx="1521">
                  <c:v>76.049999999997823</c:v>
                </c:pt>
                <c:pt idx="1522">
                  <c:v>76.09999999999782</c:v>
                </c:pt>
                <c:pt idx="1523">
                  <c:v>76.149999999997817</c:v>
                </c:pt>
                <c:pt idx="1524">
                  <c:v>76.199999999997814</c:v>
                </c:pt>
                <c:pt idx="1525">
                  <c:v>76.249999999997812</c:v>
                </c:pt>
                <c:pt idx="1526">
                  <c:v>76.299999999997809</c:v>
                </c:pt>
                <c:pt idx="1527">
                  <c:v>76.349999999997806</c:v>
                </c:pt>
                <c:pt idx="1528">
                  <c:v>76.399999999997803</c:v>
                </c:pt>
                <c:pt idx="1529">
                  <c:v>76.4499999999978</c:v>
                </c:pt>
                <c:pt idx="1530">
                  <c:v>76.499999999997797</c:v>
                </c:pt>
                <c:pt idx="1531">
                  <c:v>76.549999999997794</c:v>
                </c:pt>
                <c:pt idx="1532">
                  <c:v>76.599999999997792</c:v>
                </c:pt>
                <c:pt idx="1533">
                  <c:v>76.649999999997789</c:v>
                </c:pt>
                <c:pt idx="1534">
                  <c:v>76.699999999997786</c:v>
                </c:pt>
                <c:pt idx="1535">
                  <c:v>76.749999999997783</c:v>
                </c:pt>
                <c:pt idx="1536">
                  <c:v>76.79999999999778</c:v>
                </c:pt>
                <c:pt idx="1537">
                  <c:v>76.849999999997777</c:v>
                </c:pt>
                <c:pt idx="1538">
                  <c:v>76.899999999997775</c:v>
                </c:pt>
                <c:pt idx="1539">
                  <c:v>76.949999999997772</c:v>
                </c:pt>
                <c:pt idx="1540">
                  <c:v>76.999999999997769</c:v>
                </c:pt>
                <c:pt idx="1541">
                  <c:v>77.049999999997766</c:v>
                </c:pt>
                <c:pt idx="1542">
                  <c:v>77.099999999997763</c:v>
                </c:pt>
                <c:pt idx="1543">
                  <c:v>77.14999999999776</c:v>
                </c:pt>
                <c:pt idx="1544">
                  <c:v>77.199999999997758</c:v>
                </c:pt>
                <c:pt idx="1545">
                  <c:v>77.249999999997755</c:v>
                </c:pt>
                <c:pt idx="1546">
                  <c:v>77.299999999997752</c:v>
                </c:pt>
                <c:pt idx="1547">
                  <c:v>77.349999999997749</c:v>
                </c:pt>
                <c:pt idx="1548">
                  <c:v>77.399999999997746</c:v>
                </c:pt>
                <c:pt idx="1549">
                  <c:v>77.449999999997743</c:v>
                </c:pt>
                <c:pt idx="1550">
                  <c:v>77.49999999999774</c:v>
                </c:pt>
                <c:pt idx="1551">
                  <c:v>77.549999999997738</c:v>
                </c:pt>
                <c:pt idx="1552">
                  <c:v>77.599999999997735</c:v>
                </c:pt>
                <c:pt idx="1553">
                  <c:v>77.649999999997732</c:v>
                </c:pt>
                <c:pt idx="1554">
                  <c:v>77.699999999997729</c:v>
                </c:pt>
                <c:pt idx="1555">
                  <c:v>77.749999999997726</c:v>
                </c:pt>
                <c:pt idx="1556">
                  <c:v>77.799999999997723</c:v>
                </c:pt>
                <c:pt idx="1557">
                  <c:v>77.849999999997721</c:v>
                </c:pt>
                <c:pt idx="1558">
                  <c:v>77.899999999997718</c:v>
                </c:pt>
                <c:pt idx="1559">
                  <c:v>77.949999999997715</c:v>
                </c:pt>
                <c:pt idx="1560">
                  <c:v>77.999999999997712</c:v>
                </c:pt>
                <c:pt idx="1561">
                  <c:v>78.049999999997709</c:v>
                </c:pt>
                <c:pt idx="1562">
                  <c:v>78.099999999997706</c:v>
                </c:pt>
                <c:pt idx="1563">
                  <c:v>78.149999999997704</c:v>
                </c:pt>
                <c:pt idx="1564">
                  <c:v>78.199999999997701</c:v>
                </c:pt>
                <c:pt idx="1565">
                  <c:v>78.249999999997698</c:v>
                </c:pt>
                <c:pt idx="1566">
                  <c:v>78.299999999997695</c:v>
                </c:pt>
                <c:pt idx="1567">
                  <c:v>78.349999999997692</c:v>
                </c:pt>
                <c:pt idx="1568">
                  <c:v>78.399999999997689</c:v>
                </c:pt>
                <c:pt idx="1569">
                  <c:v>78.449999999997686</c:v>
                </c:pt>
                <c:pt idx="1570">
                  <c:v>78.499999999997684</c:v>
                </c:pt>
                <c:pt idx="1571">
                  <c:v>78.549999999997681</c:v>
                </c:pt>
                <c:pt idx="1572">
                  <c:v>78.599999999997678</c:v>
                </c:pt>
                <c:pt idx="1573">
                  <c:v>78.649999999997675</c:v>
                </c:pt>
                <c:pt idx="1574">
                  <c:v>78.699999999997672</c:v>
                </c:pt>
                <c:pt idx="1575">
                  <c:v>78.749999999997669</c:v>
                </c:pt>
                <c:pt idx="1576">
                  <c:v>78.799999999997667</c:v>
                </c:pt>
                <c:pt idx="1577">
                  <c:v>78.849999999997664</c:v>
                </c:pt>
                <c:pt idx="1578">
                  <c:v>78.899999999997661</c:v>
                </c:pt>
                <c:pt idx="1579">
                  <c:v>78.949999999997658</c:v>
                </c:pt>
                <c:pt idx="1580">
                  <c:v>78.999999999997655</c:v>
                </c:pt>
                <c:pt idx="1581">
                  <c:v>79.049999999997652</c:v>
                </c:pt>
                <c:pt idx="1582">
                  <c:v>79.09999999999765</c:v>
                </c:pt>
                <c:pt idx="1583">
                  <c:v>79.149999999997647</c:v>
                </c:pt>
                <c:pt idx="1584">
                  <c:v>79.199999999997644</c:v>
                </c:pt>
                <c:pt idx="1585">
                  <c:v>79.249999999997641</c:v>
                </c:pt>
                <c:pt idx="1586">
                  <c:v>79.299999999997638</c:v>
                </c:pt>
                <c:pt idx="1587">
                  <c:v>79.349999999997635</c:v>
                </c:pt>
                <c:pt idx="1588">
                  <c:v>79.399999999997632</c:v>
                </c:pt>
                <c:pt idx="1589">
                  <c:v>79.44999999999763</c:v>
                </c:pt>
                <c:pt idx="1590">
                  <c:v>79.499999999997627</c:v>
                </c:pt>
                <c:pt idx="1591">
                  <c:v>79.549999999997624</c:v>
                </c:pt>
                <c:pt idx="1592">
                  <c:v>79.599999999997621</c:v>
                </c:pt>
                <c:pt idx="1593">
                  <c:v>79.649999999997618</c:v>
                </c:pt>
                <c:pt idx="1594">
                  <c:v>79.699999999997615</c:v>
                </c:pt>
                <c:pt idx="1595">
                  <c:v>79.749999999997613</c:v>
                </c:pt>
                <c:pt idx="1596">
                  <c:v>79.79999999999761</c:v>
                </c:pt>
                <c:pt idx="1597">
                  <c:v>79.849999999997607</c:v>
                </c:pt>
                <c:pt idx="1598">
                  <c:v>79.899999999997604</c:v>
                </c:pt>
                <c:pt idx="1599">
                  <c:v>79.949999999997601</c:v>
                </c:pt>
                <c:pt idx="1600">
                  <c:v>79.999999999997598</c:v>
                </c:pt>
                <c:pt idx="1601">
                  <c:v>80.049999999997596</c:v>
                </c:pt>
                <c:pt idx="1602">
                  <c:v>80.099999999997593</c:v>
                </c:pt>
                <c:pt idx="1603">
                  <c:v>80.14999999999759</c:v>
                </c:pt>
                <c:pt idx="1604">
                  <c:v>80.199999999997587</c:v>
                </c:pt>
                <c:pt idx="1605">
                  <c:v>80.249999999997584</c:v>
                </c:pt>
                <c:pt idx="1606">
                  <c:v>80.299999999997581</c:v>
                </c:pt>
                <c:pt idx="1607">
                  <c:v>80.349999999997578</c:v>
                </c:pt>
                <c:pt idx="1608">
                  <c:v>80.399999999997576</c:v>
                </c:pt>
                <c:pt idx="1609">
                  <c:v>80.449999999997573</c:v>
                </c:pt>
                <c:pt idx="1610">
                  <c:v>80.49999999999757</c:v>
                </c:pt>
                <c:pt idx="1611">
                  <c:v>80.549999999997567</c:v>
                </c:pt>
                <c:pt idx="1612">
                  <c:v>80.599999999997564</c:v>
                </c:pt>
                <c:pt idx="1613">
                  <c:v>80.649999999997561</c:v>
                </c:pt>
                <c:pt idx="1614">
                  <c:v>80.699999999997559</c:v>
                </c:pt>
                <c:pt idx="1615">
                  <c:v>80.749999999997556</c:v>
                </c:pt>
                <c:pt idx="1616">
                  <c:v>80.799999999997553</c:v>
                </c:pt>
                <c:pt idx="1617">
                  <c:v>80.84999999999755</c:v>
                </c:pt>
                <c:pt idx="1618">
                  <c:v>80.899999999997547</c:v>
                </c:pt>
                <c:pt idx="1619">
                  <c:v>80.949999999997544</c:v>
                </c:pt>
                <c:pt idx="1620">
                  <c:v>80.999999999997542</c:v>
                </c:pt>
                <c:pt idx="1621">
                  <c:v>81.049999999997539</c:v>
                </c:pt>
                <c:pt idx="1622">
                  <c:v>81.099999999997536</c:v>
                </c:pt>
                <c:pt idx="1623">
                  <c:v>81.149999999997533</c:v>
                </c:pt>
                <c:pt idx="1624">
                  <c:v>81.19999999999753</c:v>
                </c:pt>
                <c:pt idx="1625">
                  <c:v>81.249999999997527</c:v>
                </c:pt>
                <c:pt idx="1626">
                  <c:v>81.299999999997524</c:v>
                </c:pt>
                <c:pt idx="1627">
                  <c:v>81.349999999997522</c:v>
                </c:pt>
                <c:pt idx="1628">
                  <c:v>81.399999999997519</c:v>
                </c:pt>
                <c:pt idx="1629">
                  <c:v>81.449999999997516</c:v>
                </c:pt>
                <c:pt idx="1630">
                  <c:v>81.499999999997513</c:v>
                </c:pt>
                <c:pt idx="1631">
                  <c:v>81.54999999999751</c:v>
                </c:pt>
                <c:pt idx="1632">
                  <c:v>81.599999999997507</c:v>
                </c:pt>
                <c:pt idx="1633">
                  <c:v>81.649999999997505</c:v>
                </c:pt>
                <c:pt idx="1634">
                  <c:v>81.699999999997502</c:v>
                </c:pt>
                <c:pt idx="1635">
                  <c:v>81.749999999997499</c:v>
                </c:pt>
                <c:pt idx="1636">
                  <c:v>81.799999999997496</c:v>
                </c:pt>
                <c:pt idx="1637">
                  <c:v>81.849999999997493</c:v>
                </c:pt>
                <c:pt idx="1638">
                  <c:v>81.89999999999749</c:v>
                </c:pt>
                <c:pt idx="1639">
                  <c:v>81.949999999997488</c:v>
                </c:pt>
                <c:pt idx="1640">
                  <c:v>81.999999999997485</c:v>
                </c:pt>
                <c:pt idx="1641">
                  <c:v>82.049999999997482</c:v>
                </c:pt>
                <c:pt idx="1642">
                  <c:v>82.099999999997479</c:v>
                </c:pt>
                <c:pt idx="1643">
                  <c:v>82.149999999997476</c:v>
                </c:pt>
                <c:pt idx="1644">
                  <c:v>82.199999999997473</c:v>
                </c:pt>
                <c:pt idx="1645">
                  <c:v>82.24999999999747</c:v>
                </c:pt>
                <c:pt idx="1646">
                  <c:v>82.299999999997468</c:v>
                </c:pt>
                <c:pt idx="1647">
                  <c:v>82.349999999997465</c:v>
                </c:pt>
                <c:pt idx="1648">
                  <c:v>82.399999999997462</c:v>
                </c:pt>
                <c:pt idx="1649">
                  <c:v>82.449999999997459</c:v>
                </c:pt>
                <c:pt idx="1650">
                  <c:v>82.499999999997456</c:v>
                </c:pt>
                <c:pt idx="1651">
                  <c:v>82.549999999997453</c:v>
                </c:pt>
                <c:pt idx="1652">
                  <c:v>82.599999999997451</c:v>
                </c:pt>
                <c:pt idx="1653">
                  <c:v>82.649999999997448</c:v>
                </c:pt>
                <c:pt idx="1654">
                  <c:v>82.699999999997445</c:v>
                </c:pt>
                <c:pt idx="1655">
                  <c:v>82.749999999997442</c:v>
                </c:pt>
                <c:pt idx="1656">
                  <c:v>82.799999999997439</c:v>
                </c:pt>
                <c:pt idx="1657">
                  <c:v>82.849999999997436</c:v>
                </c:pt>
                <c:pt idx="1658">
                  <c:v>82.899999999997434</c:v>
                </c:pt>
                <c:pt idx="1659">
                  <c:v>82.949999999997431</c:v>
                </c:pt>
                <c:pt idx="1660">
                  <c:v>82.999999999997428</c:v>
                </c:pt>
                <c:pt idx="1661">
                  <c:v>83.049999999997425</c:v>
                </c:pt>
                <c:pt idx="1662">
                  <c:v>83.099999999997422</c:v>
                </c:pt>
                <c:pt idx="1663">
                  <c:v>83.149999999997419</c:v>
                </c:pt>
                <c:pt idx="1664">
                  <c:v>83.199999999997416</c:v>
                </c:pt>
                <c:pt idx="1665">
                  <c:v>83.249999999997414</c:v>
                </c:pt>
                <c:pt idx="1666">
                  <c:v>83.299999999997411</c:v>
                </c:pt>
                <c:pt idx="1667">
                  <c:v>83.349999999997408</c:v>
                </c:pt>
                <c:pt idx="1668">
                  <c:v>83.399999999997405</c:v>
                </c:pt>
                <c:pt idx="1669">
                  <c:v>83.449999999997402</c:v>
                </c:pt>
                <c:pt idx="1670">
                  <c:v>83.499999999997399</c:v>
                </c:pt>
                <c:pt idx="1671">
                  <c:v>83.549999999997397</c:v>
                </c:pt>
                <c:pt idx="1672">
                  <c:v>83.599999999997394</c:v>
                </c:pt>
                <c:pt idx="1673">
                  <c:v>83.649999999997391</c:v>
                </c:pt>
                <c:pt idx="1674">
                  <c:v>83.699999999997388</c:v>
                </c:pt>
                <c:pt idx="1675">
                  <c:v>83.749999999997385</c:v>
                </c:pt>
                <c:pt idx="1676">
                  <c:v>83.799999999997382</c:v>
                </c:pt>
                <c:pt idx="1677">
                  <c:v>83.84999999999738</c:v>
                </c:pt>
                <c:pt idx="1678">
                  <c:v>83.899999999997377</c:v>
                </c:pt>
                <c:pt idx="1679">
                  <c:v>83.949999999997374</c:v>
                </c:pt>
                <c:pt idx="1680">
                  <c:v>83.999999999997371</c:v>
                </c:pt>
                <c:pt idx="1681">
                  <c:v>84.049999999997368</c:v>
                </c:pt>
                <c:pt idx="1682">
                  <c:v>84.099999999997365</c:v>
                </c:pt>
                <c:pt idx="1683">
                  <c:v>84.149999999997362</c:v>
                </c:pt>
                <c:pt idx="1684">
                  <c:v>84.19999999999736</c:v>
                </c:pt>
                <c:pt idx="1685">
                  <c:v>84.249999999997357</c:v>
                </c:pt>
                <c:pt idx="1686">
                  <c:v>84.299999999997354</c:v>
                </c:pt>
                <c:pt idx="1687">
                  <c:v>84.349999999997351</c:v>
                </c:pt>
                <c:pt idx="1688">
                  <c:v>84.399999999997348</c:v>
                </c:pt>
                <c:pt idx="1689">
                  <c:v>84.449999999997345</c:v>
                </c:pt>
                <c:pt idx="1690">
                  <c:v>84.499999999997343</c:v>
                </c:pt>
                <c:pt idx="1691">
                  <c:v>84.54999999999734</c:v>
                </c:pt>
                <c:pt idx="1692">
                  <c:v>84.599999999997337</c:v>
                </c:pt>
                <c:pt idx="1693">
                  <c:v>84.649999999997334</c:v>
                </c:pt>
                <c:pt idx="1694">
                  <c:v>84.699999999997331</c:v>
                </c:pt>
                <c:pt idx="1695">
                  <c:v>84.749999999997328</c:v>
                </c:pt>
                <c:pt idx="1696">
                  <c:v>84.799999999997326</c:v>
                </c:pt>
                <c:pt idx="1697">
                  <c:v>84.849999999997323</c:v>
                </c:pt>
                <c:pt idx="1698">
                  <c:v>84.89999999999732</c:v>
                </c:pt>
                <c:pt idx="1699">
                  <c:v>84.949999999997317</c:v>
                </c:pt>
                <c:pt idx="1700">
                  <c:v>84.999999999997314</c:v>
                </c:pt>
                <c:pt idx="1701">
                  <c:v>85.049999999997311</c:v>
                </c:pt>
                <c:pt idx="1702">
                  <c:v>85.099999999997308</c:v>
                </c:pt>
                <c:pt idx="1703">
                  <c:v>85.149999999997306</c:v>
                </c:pt>
                <c:pt idx="1704">
                  <c:v>85.199999999997303</c:v>
                </c:pt>
                <c:pt idx="1705">
                  <c:v>85.2499999999973</c:v>
                </c:pt>
                <c:pt idx="1706">
                  <c:v>85.299999999997297</c:v>
                </c:pt>
                <c:pt idx="1707">
                  <c:v>85.349999999997294</c:v>
                </c:pt>
                <c:pt idx="1708">
                  <c:v>85.399999999997291</c:v>
                </c:pt>
                <c:pt idx="1709">
                  <c:v>85.449999999997289</c:v>
                </c:pt>
                <c:pt idx="1710">
                  <c:v>85.499999999997286</c:v>
                </c:pt>
                <c:pt idx="1711">
                  <c:v>85.549999999997283</c:v>
                </c:pt>
                <c:pt idx="1712">
                  <c:v>85.59999999999728</c:v>
                </c:pt>
                <c:pt idx="1713">
                  <c:v>85.649999999997277</c:v>
                </c:pt>
                <c:pt idx="1714">
                  <c:v>85.699999999997274</c:v>
                </c:pt>
                <c:pt idx="1715">
                  <c:v>85.749999999997272</c:v>
                </c:pt>
                <c:pt idx="1716">
                  <c:v>85.799999999997269</c:v>
                </c:pt>
                <c:pt idx="1717">
                  <c:v>85.849999999997266</c:v>
                </c:pt>
                <c:pt idx="1718">
                  <c:v>85.899999999997263</c:v>
                </c:pt>
                <c:pt idx="1719">
                  <c:v>85.94999999999726</c:v>
                </c:pt>
                <c:pt idx="1720">
                  <c:v>85.999999999997257</c:v>
                </c:pt>
                <c:pt idx="1721">
                  <c:v>86.049999999997254</c:v>
                </c:pt>
                <c:pt idx="1722">
                  <c:v>86.099999999997252</c:v>
                </c:pt>
                <c:pt idx="1723">
                  <c:v>86.149999999997249</c:v>
                </c:pt>
                <c:pt idx="1724">
                  <c:v>86.199999999997246</c:v>
                </c:pt>
                <c:pt idx="1725">
                  <c:v>86.249999999997243</c:v>
                </c:pt>
                <c:pt idx="1726">
                  <c:v>86.29999999999724</c:v>
                </c:pt>
                <c:pt idx="1727">
                  <c:v>86.349999999997237</c:v>
                </c:pt>
                <c:pt idx="1728">
                  <c:v>86.399999999997235</c:v>
                </c:pt>
                <c:pt idx="1729">
                  <c:v>86.449999999997232</c:v>
                </c:pt>
                <c:pt idx="1730">
                  <c:v>86.499999999997229</c:v>
                </c:pt>
                <c:pt idx="1731">
                  <c:v>86.549999999997226</c:v>
                </c:pt>
                <c:pt idx="1732">
                  <c:v>86.599999999997223</c:v>
                </c:pt>
                <c:pt idx="1733">
                  <c:v>86.64999999999722</c:v>
                </c:pt>
                <c:pt idx="1734">
                  <c:v>86.699999999997218</c:v>
                </c:pt>
                <c:pt idx="1735">
                  <c:v>86.749999999997215</c:v>
                </c:pt>
                <c:pt idx="1736">
                  <c:v>86.799999999997212</c:v>
                </c:pt>
                <c:pt idx="1737">
                  <c:v>86.849999999997209</c:v>
                </c:pt>
                <c:pt idx="1738">
                  <c:v>86.899999999997206</c:v>
                </c:pt>
                <c:pt idx="1739">
                  <c:v>86.949999999997203</c:v>
                </c:pt>
                <c:pt idx="1740">
                  <c:v>86.9999999999972</c:v>
                </c:pt>
                <c:pt idx="1741">
                  <c:v>87.049999999997198</c:v>
                </c:pt>
                <c:pt idx="1742">
                  <c:v>87.099999999997195</c:v>
                </c:pt>
                <c:pt idx="1743">
                  <c:v>87.149999999997192</c:v>
                </c:pt>
                <c:pt idx="1744">
                  <c:v>87.199999999997189</c:v>
                </c:pt>
                <c:pt idx="1745">
                  <c:v>87.249999999997186</c:v>
                </c:pt>
                <c:pt idx="1746">
                  <c:v>87.299999999997183</c:v>
                </c:pt>
                <c:pt idx="1747">
                  <c:v>87.349999999997181</c:v>
                </c:pt>
                <c:pt idx="1748">
                  <c:v>87.399999999997178</c:v>
                </c:pt>
                <c:pt idx="1749">
                  <c:v>87.449999999997175</c:v>
                </c:pt>
                <c:pt idx="1750">
                  <c:v>87.499999999997172</c:v>
                </c:pt>
                <c:pt idx="1751">
                  <c:v>87.549999999997169</c:v>
                </c:pt>
                <c:pt idx="1752">
                  <c:v>87.599999999997166</c:v>
                </c:pt>
                <c:pt idx="1753">
                  <c:v>87.649999999997164</c:v>
                </c:pt>
                <c:pt idx="1754">
                  <c:v>87.699999999997161</c:v>
                </c:pt>
                <c:pt idx="1755">
                  <c:v>87.749999999997158</c:v>
                </c:pt>
                <c:pt idx="1756">
                  <c:v>87.799999999997155</c:v>
                </c:pt>
                <c:pt idx="1757">
                  <c:v>87.849999999997152</c:v>
                </c:pt>
                <c:pt idx="1758">
                  <c:v>87.899999999997149</c:v>
                </c:pt>
                <c:pt idx="1759">
                  <c:v>87.949999999997146</c:v>
                </c:pt>
                <c:pt idx="1760">
                  <c:v>87.999999999997144</c:v>
                </c:pt>
                <c:pt idx="1761">
                  <c:v>88.049999999997141</c:v>
                </c:pt>
                <c:pt idx="1762">
                  <c:v>88.099999999997138</c:v>
                </c:pt>
                <c:pt idx="1763">
                  <c:v>88.149999999997135</c:v>
                </c:pt>
                <c:pt idx="1764">
                  <c:v>88.199999999997132</c:v>
                </c:pt>
                <c:pt idx="1765">
                  <c:v>88.249999999997129</c:v>
                </c:pt>
                <c:pt idx="1766">
                  <c:v>88.299999999997127</c:v>
                </c:pt>
                <c:pt idx="1767">
                  <c:v>88.349999999997124</c:v>
                </c:pt>
                <c:pt idx="1768">
                  <c:v>88.399999999997121</c:v>
                </c:pt>
                <c:pt idx="1769">
                  <c:v>88.449999999997118</c:v>
                </c:pt>
                <c:pt idx="1770">
                  <c:v>88.499999999997115</c:v>
                </c:pt>
                <c:pt idx="1771">
                  <c:v>88.549999999997112</c:v>
                </c:pt>
                <c:pt idx="1772">
                  <c:v>88.59999999999711</c:v>
                </c:pt>
                <c:pt idx="1773">
                  <c:v>88.649999999997107</c:v>
                </c:pt>
                <c:pt idx="1774">
                  <c:v>88.699999999997104</c:v>
                </c:pt>
                <c:pt idx="1775">
                  <c:v>88.749999999997101</c:v>
                </c:pt>
                <c:pt idx="1776">
                  <c:v>88.799999999997098</c:v>
                </c:pt>
                <c:pt idx="1777">
                  <c:v>88.849999999997095</c:v>
                </c:pt>
                <c:pt idx="1778">
                  <c:v>88.899999999997092</c:v>
                </c:pt>
                <c:pt idx="1779">
                  <c:v>88.94999999999709</c:v>
                </c:pt>
                <c:pt idx="1780">
                  <c:v>88.999999999997087</c:v>
                </c:pt>
                <c:pt idx="1781">
                  <c:v>89.049999999997084</c:v>
                </c:pt>
                <c:pt idx="1782">
                  <c:v>89.099999999997081</c:v>
                </c:pt>
                <c:pt idx="1783">
                  <c:v>89.149999999997078</c:v>
                </c:pt>
                <c:pt idx="1784">
                  <c:v>89.199999999997075</c:v>
                </c:pt>
                <c:pt idx="1785">
                  <c:v>89.249999999997073</c:v>
                </c:pt>
                <c:pt idx="1786">
                  <c:v>89.29999999999707</c:v>
                </c:pt>
                <c:pt idx="1787">
                  <c:v>89.349999999997067</c:v>
                </c:pt>
                <c:pt idx="1788">
                  <c:v>89.399999999997064</c:v>
                </c:pt>
                <c:pt idx="1789">
                  <c:v>89.449999999997061</c:v>
                </c:pt>
                <c:pt idx="1790">
                  <c:v>89.499999999997058</c:v>
                </c:pt>
                <c:pt idx="1791">
                  <c:v>89.549999999997056</c:v>
                </c:pt>
                <c:pt idx="1792">
                  <c:v>89.599999999997053</c:v>
                </c:pt>
                <c:pt idx="1793">
                  <c:v>89.64999999999705</c:v>
                </c:pt>
                <c:pt idx="1794">
                  <c:v>89.699999999997047</c:v>
                </c:pt>
                <c:pt idx="1795">
                  <c:v>89.749999999997044</c:v>
                </c:pt>
                <c:pt idx="1796">
                  <c:v>89.799999999997041</c:v>
                </c:pt>
                <c:pt idx="1797">
                  <c:v>89.849999999997038</c:v>
                </c:pt>
                <c:pt idx="1798">
                  <c:v>89.899999999997036</c:v>
                </c:pt>
                <c:pt idx="1799">
                  <c:v>89.949999999997033</c:v>
                </c:pt>
                <c:pt idx="1800">
                  <c:v>89.99999999999703</c:v>
                </c:pt>
                <c:pt idx="1801">
                  <c:v>90.049999999997027</c:v>
                </c:pt>
                <c:pt idx="1802">
                  <c:v>90.099999999997024</c:v>
                </c:pt>
                <c:pt idx="1803">
                  <c:v>90.149999999997021</c:v>
                </c:pt>
                <c:pt idx="1804">
                  <c:v>90.199999999997019</c:v>
                </c:pt>
                <c:pt idx="1805">
                  <c:v>90.249999999997016</c:v>
                </c:pt>
                <c:pt idx="1806">
                  <c:v>90.299999999997013</c:v>
                </c:pt>
                <c:pt idx="1807">
                  <c:v>90.34999999999701</c:v>
                </c:pt>
                <c:pt idx="1808">
                  <c:v>90.399999999997007</c:v>
                </c:pt>
                <c:pt idx="1809">
                  <c:v>90.449999999997004</c:v>
                </c:pt>
                <c:pt idx="1810">
                  <c:v>90.499999999997002</c:v>
                </c:pt>
                <c:pt idx="1811">
                  <c:v>90.549999999996999</c:v>
                </c:pt>
                <c:pt idx="1812">
                  <c:v>90.599999999996996</c:v>
                </c:pt>
                <c:pt idx="1813">
                  <c:v>90.649999999996993</c:v>
                </c:pt>
                <c:pt idx="1814">
                  <c:v>90.69999999999699</c:v>
                </c:pt>
                <c:pt idx="1815">
                  <c:v>90.749999999996987</c:v>
                </c:pt>
                <c:pt idx="1816">
                  <c:v>90.799999999996984</c:v>
                </c:pt>
                <c:pt idx="1817">
                  <c:v>90.849999999996982</c:v>
                </c:pt>
                <c:pt idx="1818">
                  <c:v>90.899999999996979</c:v>
                </c:pt>
                <c:pt idx="1819">
                  <c:v>90.949999999996976</c:v>
                </c:pt>
                <c:pt idx="1820">
                  <c:v>90.999999999996973</c:v>
                </c:pt>
                <c:pt idx="1821">
                  <c:v>91.04999999999697</c:v>
                </c:pt>
                <c:pt idx="1822">
                  <c:v>91.099999999996967</c:v>
                </c:pt>
                <c:pt idx="1823">
                  <c:v>91.149999999996965</c:v>
                </c:pt>
                <c:pt idx="1824">
                  <c:v>91.199999999996962</c:v>
                </c:pt>
                <c:pt idx="1825">
                  <c:v>91.249999999996959</c:v>
                </c:pt>
                <c:pt idx="1826">
                  <c:v>91.299999999996956</c:v>
                </c:pt>
                <c:pt idx="1827">
                  <c:v>91.349999999996953</c:v>
                </c:pt>
                <c:pt idx="1828">
                  <c:v>91.39999999999695</c:v>
                </c:pt>
                <c:pt idx="1829">
                  <c:v>91.449999999996948</c:v>
                </c:pt>
                <c:pt idx="1830">
                  <c:v>91.499999999996945</c:v>
                </c:pt>
                <c:pt idx="1831">
                  <c:v>91.549999999996942</c:v>
                </c:pt>
                <c:pt idx="1832">
                  <c:v>91.599999999996939</c:v>
                </c:pt>
                <c:pt idx="1833">
                  <c:v>91.649999999996936</c:v>
                </c:pt>
                <c:pt idx="1834">
                  <c:v>91.699999999996933</c:v>
                </c:pt>
                <c:pt idx="1835">
                  <c:v>91.74999999999693</c:v>
                </c:pt>
                <c:pt idx="1836">
                  <c:v>91.799999999996928</c:v>
                </c:pt>
                <c:pt idx="1837">
                  <c:v>91.849999999996925</c:v>
                </c:pt>
                <c:pt idx="1838">
                  <c:v>91.899999999996922</c:v>
                </c:pt>
                <c:pt idx="1839">
                  <c:v>91.949999999996919</c:v>
                </c:pt>
                <c:pt idx="1840">
                  <c:v>91.999999999996916</c:v>
                </c:pt>
                <c:pt idx="1841">
                  <c:v>92.049999999996913</c:v>
                </c:pt>
                <c:pt idx="1842">
                  <c:v>92.099999999996911</c:v>
                </c:pt>
                <c:pt idx="1843">
                  <c:v>92.149999999996908</c:v>
                </c:pt>
                <c:pt idx="1844">
                  <c:v>92.199999999996905</c:v>
                </c:pt>
                <c:pt idx="1845">
                  <c:v>92.249999999996902</c:v>
                </c:pt>
                <c:pt idx="1846">
                  <c:v>92.299999999996899</c:v>
                </c:pt>
                <c:pt idx="1847">
                  <c:v>92.349999999996896</c:v>
                </c:pt>
                <c:pt idx="1848">
                  <c:v>92.399999999996894</c:v>
                </c:pt>
                <c:pt idx="1849">
                  <c:v>92.449999999996891</c:v>
                </c:pt>
                <c:pt idx="1850">
                  <c:v>92.499999999996888</c:v>
                </c:pt>
                <c:pt idx="1851">
                  <c:v>92.549999999996885</c:v>
                </c:pt>
                <c:pt idx="1852">
                  <c:v>92.599999999996882</c:v>
                </c:pt>
                <c:pt idx="1853">
                  <c:v>92.649999999996879</c:v>
                </c:pt>
                <c:pt idx="1854">
                  <c:v>92.699999999996876</c:v>
                </c:pt>
                <c:pt idx="1855">
                  <c:v>92.749999999996874</c:v>
                </c:pt>
                <c:pt idx="1856">
                  <c:v>92.799999999996871</c:v>
                </c:pt>
                <c:pt idx="1857">
                  <c:v>92.849999999996868</c:v>
                </c:pt>
                <c:pt idx="1858">
                  <c:v>92.899999999996865</c:v>
                </c:pt>
                <c:pt idx="1859">
                  <c:v>92.949999999996862</c:v>
                </c:pt>
                <c:pt idx="1860">
                  <c:v>92.999999999996859</c:v>
                </c:pt>
                <c:pt idx="1861">
                  <c:v>93.049999999996857</c:v>
                </c:pt>
                <c:pt idx="1862">
                  <c:v>93.099999999996854</c:v>
                </c:pt>
                <c:pt idx="1863">
                  <c:v>93.149999999996851</c:v>
                </c:pt>
                <c:pt idx="1864">
                  <c:v>93.199999999996848</c:v>
                </c:pt>
                <c:pt idx="1865">
                  <c:v>93.249999999996845</c:v>
                </c:pt>
                <c:pt idx="1866">
                  <c:v>93.299999999996842</c:v>
                </c:pt>
                <c:pt idx="1867">
                  <c:v>93.34999999999684</c:v>
                </c:pt>
                <c:pt idx="1868">
                  <c:v>93.399999999996837</c:v>
                </c:pt>
                <c:pt idx="1869">
                  <c:v>93.449999999996834</c:v>
                </c:pt>
                <c:pt idx="1870">
                  <c:v>93.499999999996831</c:v>
                </c:pt>
                <c:pt idx="1871">
                  <c:v>93.549999999996828</c:v>
                </c:pt>
                <c:pt idx="1872">
                  <c:v>93.599999999996825</c:v>
                </c:pt>
                <c:pt idx="1873">
                  <c:v>93.649999999996822</c:v>
                </c:pt>
                <c:pt idx="1874">
                  <c:v>93.69999999999682</c:v>
                </c:pt>
                <c:pt idx="1875">
                  <c:v>93.749999999996817</c:v>
                </c:pt>
                <c:pt idx="1876">
                  <c:v>93.799999999996814</c:v>
                </c:pt>
                <c:pt idx="1877">
                  <c:v>93.849999999996811</c:v>
                </c:pt>
                <c:pt idx="1878">
                  <c:v>93.899999999996808</c:v>
                </c:pt>
                <c:pt idx="1879">
                  <c:v>93.949999999996805</c:v>
                </c:pt>
                <c:pt idx="1880">
                  <c:v>93.999999999996803</c:v>
                </c:pt>
                <c:pt idx="1881">
                  <c:v>94.0499999999968</c:v>
                </c:pt>
                <c:pt idx="1882">
                  <c:v>94.099999999996797</c:v>
                </c:pt>
                <c:pt idx="1883">
                  <c:v>94.149999999996794</c:v>
                </c:pt>
                <c:pt idx="1884">
                  <c:v>94.199999999996791</c:v>
                </c:pt>
                <c:pt idx="1885">
                  <c:v>94.249999999996788</c:v>
                </c:pt>
                <c:pt idx="1886">
                  <c:v>94.299999999996786</c:v>
                </c:pt>
                <c:pt idx="1887">
                  <c:v>94.349999999996783</c:v>
                </c:pt>
                <c:pt idx="1888">
                  <c:v>94.39999999999678</c:v>
                </c:pt>
                <c:pt idx="1889">
                  <c:v>94.449999999996777</c:v>
                </c:pt>
                <c:pt idx="1890">
                  <c:v>94.499999999996774</c:v>
                </c:pt>
                <c:pt idx="1891">
                  <c:v>94.549999999996771</c:v>
                </c:pt>
                <c:pt idx="1892">
                  <c:v>94.599999999996768</c:v>
                </c:pt>
                <c:pt idx="1893">
                  <c:v>94.649999999996766</c:v>
                </c:pt>
                <c:pt idx="1894">
                  <c:v>94.699999999996763</c:v>
                </c:pt>
                <c:pt idx="1895">
                  <c:v>94.74999999999676</c:v>
                </c:pt>
                <c:pt idx="1896">
                  <c:v>94.799999999996757</c:v>
                </c:pt>
                <c:pt idx="1897">
                  <c:v>94.849999999996754</c:v>
                </c:pt>
                <c:pt idx="1898">
                  <c:v>94.899999999996751</c:v>
                </c:pt>
                <c:pt idx="1899">
                  <c:v>94.949999999996749</c:v>
                </c:pt>
                <c:pt idx="1900">
                  <c:v>94.999999999996746</c:v>
                </c:pt>
                <c:pt idx="1901">
                  <c:v>95.049999999996743</c:v>
                </c:pt>
                <c:pt idx="1902">
                  <c:v>95.09999999999674</c:v>
                </c:pt>
                <c:pt idx="1903">
                  <c:v>95.149999999996737</c:v>
                </c:pt>
                <c:pt idx="1904">
                  <c:v>95.199999999996734</c:v>
                </c:pt>
                <c:pt idx="1905">
                  <c:v>95.249999999996732</c:v>
                </c:pt>
                <c:pt idx="1906">
                  <c:v>95.299999999996729</c:v>
                </c:pt>
                <c:pt idx="1907">
                  <c:v>95.349999999996726</c:v>
                </c:pt>
                <c:pt idx="1908">
                  <c:v>95.399999999996723</c:v>
                </c:pt>
                <c:pt idx="1909">
                  <c:v>95.44999999999672</c:v>
                </c:pt>
                <c:pt idx="1910">
                  <c:v>95.499999999996717</c:v>
                </c:pt>
                <c:pt idx="1911">
                  <c:v>95.549999999996714</c:v>
                </c:pt>
                <c:pt idx="1912">
                  <c:v>95.599999999996712</c:v>
                </c:pt>
                <c:pt idx="1913">
                  <c:v>95.649999999996709</c:v>
                </c:pt>
                <c:pt idx="1914">
                  <c:v>95.699999999996706</c:v>
                </c:pt>
                <c:pt idx="1915">
                  <c:v>95.749999999996703</c:v>
                </c:pt>
                <c:pt idx="1916">
                  <c:v>95.7999999999967</c:v>
                </c:pt>
                <c:pt idx="1917">
                  <c:v>95.849999999996697</c:v>
                </c:pt>
                <c:pt idx="1918">
                  <c:v>95.899999999996695</c:v>
                </c:pt>
                <c:pt idx="1919">
                  <c:v>95.949999999996692</c:v>
                </c:pt>
                <c:pt idx="1920">
                  <c:v>95.999999999996689</c:v>
                </c:pt>
                <c:pt idx="1921">
                  <c:v>96.049999999996686</c:v>
                </c:pt>
                <c:pt idx="1922">
                  <c:v>96.099999999996683</c:v>
                </c:pt>
                <c:pt idx="1923">
                  <c:v>96.14999999999668</c:v>
                </c:pt>
                <c:pt idx="1924">
                  <c:v>96.199999999996678</c:v>
                </c:pt>
                <c:pt idx="1925">
                  <c:v>96.249999999996675</c:v>
                </c:pt>
                <c:pt idx="1926">
                  <c:v>96.299999999996672</c:v>
                </c:pt>
                <c:pt idx="1927">
                  <c:v>96.349999999996669</c:v>
                </c:pt>
                <c:pt idx="1928">
                  <c:v>96.399999999996666</c:v>
                </c:pt>
                <c:pt idx="1929">
                  <c:v>96.449999999996663</c:v>
                </c:pt>
                <c:pt idx="1930">
                  <c:v>96.49999999999666</c:v>
                </c:pt>
                <c:pt idx="1931">
                  <c:v>96.549999999996658</c:v>
                </c:pt>
                <c:pt idx="1932">
                  <c:v>96.599999999996655</c:v>
                </c:pt>
                <c:pt idx="1933">
                  <c:v>96.649999999996652</c:v>
                </c:pt>
                <c:pt idx="1934">
                  <c:v>96.699999999996649</c:v>
                </c:pt>
                <c:pt idx="1935">
                  <c:v>96.749999999996646</c:v>
                </c:pt>
                <c:pt idx="1936">
                  <c:v>96.799999999996643</c:v>
                </c:pt>
                <c:pt idx="1937">
                  <c:v>96.849999999996641</c:v>
                </c:pt>
                <c:pt idx="1938">
                  <c:v>96.899999999996638</c:v>
                </c:pt>
                <c:pt idx="1939">
                  <c:v>96.949999999996635</c:v>
                </c:pt>
                <c:pt idx="1940">
                  <c:v>96.999999999996632</c:v>
                </c:pt>
                <c:pt idx="1941">
                  <c:v>97.049999999996629</c:v>
                </c:pt>
                <c:pt idx="1942">
                  <c:v>97.099999999996626</c:v>
                </c:pt>
                <c:pt idx="1943">
                  <c:v>97.149999999996624</c:v>
                </c:pt>
                <c:pt idx="1944">
                  <c:v>97.199999999996621</c:v>
                </c:pt>
                <c:pt idx="1945">
                  <c:v>97.249999999996618</c:v>
                </c:pt>
                <c:pt idx="1946">
                  <c:v>97.299999999996615</c:v>
                </c:pt>
                <c:pt idx="1947">
                  <c:v>97.349999999996612</c:v>
                </c:pt>
                <c:pt idx="1948">
                  <c:v>97.399999999996609</c:v>
                </c:pt>
                <c:pt idx="1949">
                  <c:v>97.449999999996606</c:v>
                </c:pt>
                <c:pt idx="1950">
                  <c:v>97.499999999996604</c:v>
                </c:pt>
                <c:pt idx="1951">
                  <c:v>97.549999999996601</c:v>
                </c:pt>
                <c:pt idx="1952">
                  <c:v>97.599999999996598</c:v>
                </c:pt>
                <c:pt idx="1953">
                  <c:v>97.649999999996595</c:v>
                </c:pt>
                <c:pt idx="1954">
                  <c:v>97.699999999996592</c:v>
                </c:pt>
                <c:pt idx="1955">
                  <c:v>97.749999999996589</c:v>
                </c:pt>
                <c:pt idx="1956">
                  <c:v>97.799999999996587</c:v>
                </c:pt>
                <c:pt idx="1957">
                  <c:v>97.849999999996584</c:v>
                </c:pt>
                <c:pt idx="1958">
                  <c:v>97.899999999996581</c:v>
                </c:pt>
                <c:pt idx="1959">
                  <c:v>97.949999999996578</c:v>
                </c:pt>
                <c:pt idx="1960">
                  <c:v>97.999999999996575</c:v>
                </c:pt>
                <c:pt idx="1961">
                  <c:v>98.049999999996572</c:v>
                </c:pt>
                <c:pt idx="1962">
                  <c:v>98.099999999996569</c:v>
                </c:pt>
                <c:pt idx="1963">
                  <c:v>98.149999999996567</c:v>
                </c:pt>
                <c:pt idx="1964">
                  <c:v>98.199999999996564</c:v>
                </c:pt>
                <c:pt idx="1965">
                  <c:v>98.249999999996561</c:v>
                </c:pt>
                <c:pt idx="1966">
                  <c:v>98.299999999996558</c:v>
                </c:pt>
                <c:pt idx="1967">
                  <c:v>98.349999999996555</c:v>
                </c:pt>
                <c:pt idx="1968">
                  <c:v>98.399999999996552</c:v>
                </c:pt>
                <c:pt idx="1969">
                  <c:v>98.44999999999655</c:v>
                </c:pt>
                <c:pt idx="1970">
                  <c:v>98.499999999996547</c:v>
                </c:pt>
                <c:pt idx="1971">
                  <c:v>98.549999999996544</c:v>
                </c:pt>
                <c:pt idx="1972">
                  <c:v>98.599999999996541</c:v>
                </c:pt>
                <c:pt idx="1973">
                  <c:v>98.649999999996538</c:v>
                </c:pt>
                <c:pt idx="1974">
                  <c:v>98.699999999996535</c:v>
                </c:pt>
                <c:pt idx="1975">
                  <c:v>98.749999999996533</c:v>
                </c:pt>
                <c:pt idx="1976">
                  <c:v>98.79999999999653</c:v>
                </c:pt>
                <c:pt idx="1977">
                  <c:v>98.849999999996527</c:v>
                </c:pt>
                <c:pt idx="1978">
                  <c:v>98.899999999996524</c:v>
                </c:pt>
                <c:pt idx="1979">
                  <c:v>98.949999999996521</c:v>
                </c:pt>
                <c:pt idx="1980">
                  <c:v>98.999999999996518</c:v>
                </c:pt>
                <c:pt idx="1981">
                  <c:v>99.049999999996515</c:v>
                </c:pt>
                <c:pt idx="1982">
                  <c:v>99.099999999996513</c:v>
                </c:pt>
                <c:pt idx="1983">
                  <c:v>99.14999999999651</c:v>
                </c:pt>
                <c:pt idx="1984">
                  <c:v>99.199999999996507</c:v>
                </c:pt>
                <c:pt idx="1985">
                  <c:v>99.249999999996504</c:v>
                </c:pt>
                <c:pt idx="1986">
                  <c:v>99.299999999996501</c:v>
                </c:pt>
                <c:pt idx="1987">
                  <c:v>99.349999999996498</c:v>
                </c:pt>
                <c:pt idx="1988">
                  <c:v>99.399999999996496</c:v>
                </c:pt>
                <c:pt idx="1989">
                  <c:v>99.449999999996493</c:v>
                </c:pt>
                <c:pt idx="1990">
                  <c:v>99.49999999999649</c:v>
                </c:pt>
                <c:pt idx="1991">
                  <c:v>99.549999999996487</c:v>
                </c:pt>
                <c:pt idx="1992">
                  <c:v>99.599999999996484</c:v>
                </c:pt>
                <c:pt idx="1993">
                  <c:v>99.649999999996481</c:v>
                </c:pt>
                <c:pt idx="1994">
                  <c:v>99.699999999996479</c:v>
                </c:pt>
                <c:pt idx="1995">
                  <c:v>99.749999999996476</c:v>
                </c:pt>
                <c:pt idx="1996">
                  <c:v>99.799999999996473</c:v>
                </c:pt>
                <c:pt idx="1997">
                  <c:v>99.84999999999647</c:v>
                </c:pt>
                <c:pt idx="1998">
                  <c:v>99.899999999996467</c:v>
                </c:pt>
                <c:pt idx="1999">
                  <c:v>99.949999999996464</c:v>
                </c:pt>
                <c:pt idx="2000">
                  <c:v>99.999999999996461</c:v>
                </c:pt>
              </c:numCache>
            </c:numRef>
          </c:xVal>
          <c:yVal>
            <c:numRef>
              <c:f>'circ.elétr. - exata'!$B$8:$B$2008</c:f>
              <c:numCache>
                <c:formatCode>0.00</c:formatCode>
                <c:ptCount val="2001"/>
                <c:pt idx="0">
                  <c:v>0</c:v>
                </c:pt>
                <c:pt idx="1">
                  <c:v>3.8939070406224241E-5</c:v>
                </c:pt>
                <c:pt idx="2">
                  <c:v>3.106370815098014E-4</c:v>
                </c:pt>
                <c:pt idx="3">
                  <c:v>1.0434887656500802E-3</c:v>
                </c:pt>
                <c:pt idx="4">
                  <c:v>2.4572218685574576E-3</c:v>
                </c:pt>
                <c:pt idx="5">
                  <c:v>4.7587164616770261E-3</c:v>
                </c:pt>
                <c:pt idx="6">
                  <c:v>8.1380054753097397E-3</c:v>
                </c:pt>
                <c:pt idx="7">
                  <c:v>1.2764513310004277E-2</c:v>
                </c:pt>
                <c:pt idx="8">
                  <c:v>1.8783586394993446E-2</c:v>
                </c:pt>
                <c:pt idx="9">
                  <c:v>2.6313365893183116E-2</c:v>
                </c:pt>
                <c:pt idx="10">
                  <c:v>3.5442048445522012E-2</c:v>
                </c:pt>
                <c:pt idx="11">
                  <c:v>4.6225575954291998E-2</c:v>
                </c:pt>
                <c:pt idx="12">
                  <c:v>5.8685789982747094E-2</c:v>
                </c:pt>
                <c:pt idx="13">
                  <c:v>7.280908046168455E-2</c:v>
                </c:pt>
                <c:pt idx="14">
                  <c:v>8.8545552111675141E-2</c:v>
                </c:pt>
                <c:pt idx="15">
                  <c:v>0.10580872538729302</c:v>
                </c:pt>
                <c:pt idx="16">
                  <c:v>0.1244757819052611</c:v>
                </c:pt>
                <c:pt idx="17">
                  <c:v>0.1443883573134952</c:v>
                </c:pt>
                <c:pt idx="18">
                  <c:v>0.16535387747623909</c:v>
                </c:pt>
                <c:pt idx="19">
                  <c:v>0.18714742677671437</c:v>
                </c:pt>
                <c:pt idx="20">
                  <c:v>0.20951413035802657</c:v>
                </c:pt>
                <c:pt idx="21">
                  <c:v>0.23217202531973324</c:v>
                </c:pt>
                <c:pt idx="22">
                  <c:v>0.25481538934409542</c:v>
                </c:pt>
                <c:pt idx="23">
                  <c:v>0.27711848902247183</c:v>
                </c:pt>
                <c:pt idx="24">
                  <c:v>0.29873970436479169</c:v>
                </c:pt>
                <c:pt idx="25">
                  <c:v>0.31932598067540519</c:v>
                </c:pt>
                <c:pt idx="26">
                  <c:v>0.33851755423318197</c:v>
                </c:pt>
                <c:pt idx="27">
                  <c:v>0.35595289408293174</c:v>
                </c:pt>
                <c:pt idx="28">
                  <c:v>0.37127379878240463</c:v>
                </c:pt>
                <c:pt idx="29">
                  <c:v>0.38413058420041202</c:v>
                </c:pt>
                <c:pt idx="30">
                  <c:v>0.39418729646483747</c:v>
                </c:pt>
                <c:pt idx="31">
                  <c:v>0.40112688294403037</c:v>
                </c:pt>
                <c:pt idx="32">
                  <c:v>0.40465625373180508</c:v>
                </c:pt>
                <c:pt idx="33">
                  <c:v>0.40451116650643892</c:v>
                </c:pt>
                <c:pt idx="34">
                  <c:v>0.40046086884973764</c:v>
                </c:pt>
                <c:pt idx="35">
                  <c:v>0.39231243413607159</c:v>
                </c:pt>
                <c:pt idx="36">
                  <c:v>0.37991472991654923</c:v>
                </c:pt>
                <c:pt idx="37">
                  <c:v>0.36316196130421774</c:v>
                </c:pt>
                <c:pt idx="38">
                  <c:v>0.34199673617737747</c:v>
                </c:pt>
                <c:pt idx="39">
                  <c:v>0.31641260401613436</c:v>
                </c:pt>
                <c:pt idx="40">
                  <c:v>0.28645602582031526</c:v>
                </c:pt>
                <c:pt idx="41">
                  <c:v>0.25222773876530225</c:v>
                </c:pt>
                <c:pt idx="42">
                  <c:v>0.2138834859695713</c:v>
                </c:pt>
                <c:pt idx="43">
                  <c:v>0.17163408890078791</c:v>
                </c:pt>
                <c:pt idx="44">
                  <c:v>0.12574484745766412</c:v>
                </c:pt>
                <c:pt idx="45">
                  <c:v>7.6534260549146582E-2</c:v>
                </c:pt>
                <c:pt idx="46">
                  <c:v>2.4372067963753352E-2</c:v>
                </c:pt>
                <c:pt idx="47">
                  <c:v>-3.032337760991699E-2</c:v>
                </c:pt>
                <c:pt idx="48">
                  <c:v>-8.7088391477281535E-2</c:v>
                </c:pt>
                <c:pt idx="49">
                  <c:v>-0.14541786582665073</c:v>
                </c:pt>
                <c:pt idx="50">
                  <c:v>-0.20476977388779516</c:v>
                </c:pt>
                <c:pt idx="51">
                  <c:v>-0.26457022910139028</c:v>
                </c:pt>
                <c:pt idx="52">
                  <c:v>-0.32421905186762645</c:v>
                </c:pt>
                <c:pt idx="53">
                  <c:v>-0.3830957897159899</c:v>
                </c:pt>
                <c:pt idx="54">
                  <c:v>-0.44056613054029903</c:v>
                </c:pt>
                <c:pt idx="55">
                  <c:v>-0.49598864295000067</c:v>
                </c:pt>
                <c:pt idx="56">
                  <c:v>-0.54872177287091772</c:v>
                </c:pt>
                <c:pt idx="57">
                  <c:v>-0.59813102134972396</c:v>
                </c:pt>
                <c:pt idx="58">
                  <c:v>-0.64359622513220993</c:v>
                </c:pt>
                <c:pt idx="59">
                  <c:v>-0.68451885904355547</c:v>
                </c:pt>
                <c:pt idx="60">
                  <c:v>-0.72032927753796661</c:v>
                </c:pt>
                <c:pt idx="61">
                  <c:v>-0.75049381203427978</c:v>
                </c:pt>
                <c:pt idx="62">
                  <c:v>-0.77452164083308883</c:v>
                </c:pt>
                <c:pt idx="63">
                  <c:v>-0.7919713495285402</c:v>
                </c:pt>
                <c:pt idx="64">
                  <c:v>-0.80245710188345876</c:v>
                </c:pt>
                <c:pt idx="65">
                  <c:v>-0.80565434411807146</c:v>
                </c:pt>
                <c:pt idx="66">
                  <c:v>-0.80130496944882001</c:v>
                </c:pt>
                <c:pt idx="67">
                  <c:v>-0.78922187447219283</c:v>
                </c:pt>
                <c:pt idx="68">
                  <c:v>-0.769292844577528</c:v>
                </c:pt>
                <c:pt idx="69">
                  <c:v>-0.74148371194038143</c:v>
                </c:pt>
                <c:pt idx="70">
                  <c:v>-0.70584073673403369</c:v>
                </c:pt>
                <c:pt idx="71">
                  <c:v>-0.66249216993141813</c:v>
                </c:pt>
                <c:pt idx="72">
                  <c:v>-0.61164896437649685</c:v>
                </c:pt>
                <c:pt idx="73">
                  <c:v>-0.55360460959852853</c:v>
                </c:pt>
                <c:pt idx="74">
                  <c:v>-0.48873407503444133</c:v>
                </c:pt>
                <c:pt idx="75">
                  <c:v>-0.41749185581815818</c:v>
                </c:pt>
                <c:pt idx="76">
                  <c:v>-0.34040912499093579</c:v>
                </c:pt>
                <c:pt idx="77">
                  <c:v>-0.25809000578070185</c:v>
                </c:pt>
                <c:pt idx="78">
                  <c:v>-0.1712069873852069</c:v>
                </c:pt>
                <c:pt idx="79">
                  <c:v>-8.0495517367425773E-2</c:v>
                </c:pt>
                <c:pt idx="80">
                  <c:v>1.3252186774714625E-2</c:v>
                </c:pt>
                <c:pt idx="81">
                  <c:v>0.1091940551733801</c:v>
                </c:pt>
                <c:pt idx="82">
                  <c:v>0.20644575189888914</c:v>
                </c:pt>
                <c:pt idx="83">
                  <c:v>0.30408886144512692</c:v>
                </c:pt>
                <c:pt idx="84">
                  <c:v>0.40117959927473201</c:v>
                </c:pt>
                <c:pt idx="85">
                  <c:v>0.49675796346531342</c:v>
                </c:pt>
                <c:pt idx="86">
                  <c:v>0.58985723845016103</c:v>
                </c:pt>
                <c:pt idx="87">
                  <c:v>0.67951375666710168</c:v>
                </c:pt>
                <c:pt idx="88">
                  <c:v>0.76477681968371125</c:v>
                </c:pt>
                <c:pt idx="89">
                  <c:v>0.84471867711296345</c:v>
                </c:pt>
                <c:pt idx="90">
                  <c:v>0.91844445941764841</c:v>
                </c:pt>
                <c:pt idx="91">
                  <c:v>0.98510195956100244</c:v>
                </c:pt>
                <c:pt idx="92">
                  <c:v>1.0438911584202697</c:v>
                </c:pt>
                <c:pt idx="93">
                  <c:v>1.09407338995352</c:v>
                </c:pt>
                <c:pt idx="94">
                  <c:v>1.1349800443000049</c:v>
                </c:pt>
                <c:pt idx="95">
                  <c:v>1.1660207102913116</c:v>
                </c:pt>
                <c:pt idx="96">
                  <c:v>1.1866906632329746</c:v>
                </c:pt>
                <c:pt idx="97">
                  <c:v>1.1965776092511455</c:v>
                </c:pt>
                <c:pt idx="98">
                  <c:v>1.195367603941448</c:v>
                </c:pt>
                <c:pt idx="99">
                  <c:v>1.182850070451767</c:v>
                </c:pt>
                <c:pt idx="100">
                  <c:v>1.1589218504110361</c:v>
                </c:pt>
                <c:pt idx="101">
                  <c:v>1.1235902302053409</c:v>
                </c:pt>
                <c:pt idx="102">
                  <c:v>1.0769748949154854</c:v>
                </c:pt>
                <c:pt idx="103">
                  <c:v>1.0193087726718075</c:v>
                </c:pt>
                <c:pt idx="104">
                  <c:v>0.95093774315099211</c:v>
                </c:pt>
                <c:pt idx="105">
                  <c:v>0.87231919532683211</c:v>
                </c:pt>
                <c:pt idx="106">
                  <c:v>0.78401943127872031</c:v>
                </c:pt>
                <c:pt idx="107">
                  <c:v>0.68670992473917924</c:v>
                </c:pt>
                <c:pt idx="108">
                  <c:v>0.58116245500363606</c:v>
                </c:pt>
                <c:pt idx="109">
                  <c:v>0.46824314870778516</c:v>
                </c:pt>
                <c:pt idx="110">
                  <c:v>0.34890547367637637</c:v>
                </c:pt>
                <c:pt idx="111">
                  <c:v>0.22418224043790902</c:v>
                </c:pt>
                <c:pt idx="112">
                  <c:v>9.5176677961072764E-2</c:v>
                </c:pt>
                <c:pt idx="113">
                  <c:v>-3.6947339418240244E-2</c:v>
                </c:pt>
                <c:pt idx="114">
                  <c:v>-0.17097582715980142</c:v>
                </c:pt>
                <c:pt idx="115">
                  <c:v>-0.30565589207240662</c:v>
                </c:pt>
                <c:pt idx="116">
                  <c:v>-0.43970749645118401</c:v>
                </c:pt>
                <c:pt idx="117">
                  <c:v>-0.57183567385128264</c:v>
                </c:pt>
                <c:pt idx="118">
                  <c:v>-0.70074307946029224</c:v>
                </c:pt>
                <c:pt idx="119">
                  <c:v>-0.82514275306713691</c:v>
                </c:pt>
                <c:pt idx="120">
                  <c:v>-0.94377096884994893</c:v>
                </c:pt>
                <c:pt idx="121">
                  <c:v>-1.0554000436715891</c:v>
                </c:pt>
                <c:pt idx="122">
                  <c:v>-1.1588509743190185</c:v>
                </c:pt>
                <c:pt idx="123">
                  <c:v>-1.2530057741787168</c:v>
                </c:pt>
                <c:pt idx="124">
                  <c:v>-1.3368193812186513</c:v>
                </c:pt>
                <c:pt idx="125">
                  <c:v>-1.4093310118483453</c:v>
                </c:pt>
                <c:pt idx="126">
                  <c:v>-1.4696748392393588</c:v>
                </c:pt>
                <c:pt idx="127">
                  <c:v>-1.5170898799820096</c:v>
                </c:pt>
                <c:pt idx="128">
                  <c:v>-1.5509289794905237</c:v>
                </c:pt>
                <c:pt idx="129">
                  <c:v>-1.5706667942944739</c:v>
                </c:pt>
                <c:pt idx="130">
                  <c:v>-1.575906678203618</c:v>
                </c:pt>
                <c:pt idx="131">
                  <c:v>-1.5663863892275669</c:v>
                </c:pt>
                <c:pt idx="132">
                  <c:v>-1.5419825449818698</c:v>
                </c:pt>
                <c:pt idx="133">
                  <c:v>-1.5027137660174821</c:v>
                </c:pt>
                <c:pt idx="134">
                  <c:v>-1.448742458961588</c:v>
                </c:pt>
                <c:pt idx="135">
                  <c:v>-1.3803752044353097</c:v>
                </c:pt>
                <c:pt idx="136">
                  <c:v>-1.2980617282922016</c:v>
                </c:pt>
                <c:pt idx="137">
                  <c:v>-1.2023924486677007</c:v>
                </c:pt>
                <c:pt idx="138">
                  <c:v>-1.0940946055067746</c:v>
                </c:pt>
                <c:pt idx="139">
                  <c:v>-0.97402699350323663</c:v>
                </c:pt>
                <c:pt idx="140">
                  <c:v>-0.84317333359647662</c:v>
                </c:pt>
                <c:pt idx="141">
                  <c:v>-0.7026343321854065</c:v>
                </c:pt>
                <c:pt idx="142">
                  <c:v>-0.5536184908913182</c:v>
                </c:pt>
                <c:pt idx="143">
                  <c:v>-0.39743174289003647</c:v>
                </c:pt>
                <c:pt idx="144">
                  <c:v>-0.23546600440086318</c:v>
                </c:pt>
                <c:pt idx="145">
                  <c:v>-6.9186741732835344E-2</c:v>
                </c:pt>
                <c:pt idx="146">
                  <c:v>9.9880334779253177E-2</c:v>
                </c:pt>
                <c:pt idx="147">
                  <c:v>0.27016332868413384</c:v>
                </c:pt>
                <c:pt idx="148">
                  <c:v>0.44005883708086979</c:v>
                </c:pt>
                <c:pt idx="149">
                  <c:v>0.60794711434149873</c:v>
                </c:pt>
                <c:pt idx="150">
                  <c:v>0.77220757587147371</c:v>
                </c:pt>
                <c:pt idx="151">
                  <c:v>0.93123449294688365</c:v>
                </c:pt>
                <c:pt idx="152">
                  <c:v>1.0834527261608389</c:v>
                </c:pt>
                <c:pt idx="153">
                  <c:v>1.2273333429902209</c:v>
                </c:pt>
                <c:pt idx="154">
                  <c:v>1.3614089644926313</c:v>
                </c:pt>
                <c:pt idx="155">
                  <c:v>1.4842886871814118</c:v>
                </c:pt>
                <c:pt idx="156">
                  <c:v>1.594672428708247</c:v>
                </c:pt>
                <c:pt idx="157">
                  <c:v>1.6913645500968328</c:v>
                </c:pt>
                <c:pt idx="158">
                  <c:v>1.7732866128906919</c:v>
                </c:pt>
                <c:pt idx="159">
                  <c:v>1.8394891366612931</c:v>
                </c:pt>
                <c:pt idx="160">
                  <c:v>1.8891622308121969</c:v>
                </c:pt>
                <c:pt idx="161">
                  <c:v>1.9216449844390686</c:v>
                </c:pt>
                <c:pt idx="162">
                  <c:v>1.9364335090786056</c:v>
                </c:pt>
                <c:pt idx="163">
                  <c:v>1.9331875414024995</c:v>
                </c:pt>
                <c:pt idx="164">
                  <c:v>1.9117355261744964</c:v>
                </c:pt>
                <c:pt idx="165">
                  <c:v>1.8720781139663787</c:v>
                </c:pt>
                <c:pt idx="166">
                  <c:v>1.8143900230898271</c:v>
                </c:pt>
                <c:pt idx="167">
                  <c:v>1.7390202308034357</c:v>
                </c:pt>
                <c:pt idx="168">
                  <c:v>1.64649047494865</c:v>
                </c:pt>
                <c:pt idx="169">
                  <c:v>1.5374920635990259</c:v>
                </c:pt>
                <c:pt idx="170">
                  <c:v>1.4128810069142048</c:v>
                </c:pt>
                <c:pt idx="171">
                  <c:v>1.2736715020097382</c:v>
                </c:pt>
                <c:pt idx="172">
                  <c:v>1.1210278181216355</c:v>
                </c:pt>
                <c:pt idx="173">
                  <c:v>0.95625464549584471</c:v>
                </c:pt>
                <c:pt idx="174">
                  <c:v>0.78078598710440805</c:v>
                </c:pt>
                <c:pt idx="175">
                  <c:v>0.59617268732324691</c:v>
                </c:pt>
                <c:pt idx="176">
                  <c:v>0.40406870594588962</c:v>
                </c:pt>
                <c:pt idx="177">
                  <c:v>0.20621625920668163</c:v>
                </c:pt>
                <c:pt idx="178">
                  <c:v>4.4299617050678197E-3</c:v>
                </c:pt>
                <c:pt idx="179">
                  <c:v>-0.19941988586921378</c:v>
                </c:pt>
                <c:pt idx="180">
                  <c:v>-0.40342470863152169</c:v>
                </c:pt>
                <c:pt idx="181">
                  <c:v>-0.60565560619723979</c:v>
                </c:pt>
                <c:pt idx="182">
                  <c:v>-0.80418166864165275</c:v>
                </c:pt>
                <c:pt idx="183">
                  <c:v>-0.99708848508527637</c:v>
                </c:pt>
                <c:pt idx="184">
                  <c:v>-1.1824966668316668</c:v>
                </c:pt>
                <c:pt idx="185">
                  <c:v>-1.3585802052707354</c:v>
                </c:pt>
                <c:pt idx="186">
                  <c:v>-1.5235844847966771</c:v>
                </c:pt>
                <c:pt idx="187">
                  <c:v>-1.6758437727894961</c:v>
                </c:pt>
                <c:pt idx="188">
                  <c:v>-1.8137980122694111</c:v>
                </c:pt>
                <c:pt idx="189">
                  <c:v>-1.9360087481328632</c:v>
                </c:pt>
                <c:pt idx="190">
                  <c:v>-2.0411740248793535</c:v>
                </c:pt>
                <c:pt idx="191">
                  <c:v>-2.1281421023840918</c:v>
                </c:pt>
                <c:pt idx="192">
                  <c:v>-2.1959238464907718</c:v>
                </c:pt>
                <c:pt idx="193">
                  <c:v>-2.2437036629029499</c:v>
                </c:pt>
                <c:pt idx="194">
                  <c:v>-2.2708488559385018</c:v>
                </c:pt>
                <c:pt idx="195">
                  <c:v>-2.2769173080613117</c:v>
                </c:pt>
                <c:pt idx="196">
                  <c:v>-2.2616633915862252</c:v>
                </c:pt>
                <c:pt idx="197">
                  <c:v>-2.2250420404248015</c:v>
                </c:pt>
                <c:pt idx="198">
                  <c:v>-2.1672109270452395</c:v>
                </c:pt>
                <c:pt idx="199">
                  <c:v>-2.0885307077976876</c:v>
                </c:pt>
                <c:pt idx="200">
                  <c:v>-1.9895633182339627</c:v>
                </c:pt>
                <c:pt idx="201">
                  <c:v>-1.8710683188510333</c:v>
                </c:pt>
                <c:pt idx="202">
                  <c:v>-1.7339973106294475</c:v>
                </c:pt>
                <c:pt idx="203">
                  <c:v>-1.5794864586352715</c:v>
                </c:pt>
                <c:pt idx="204">
                  <c:v>-1.4088471806230303</c:v>
                </c:pt>
                <c:pt idx="205">
                  <c:v>-1.2235550758322344</c:v>
                </c:pt>
                <c:pt idx="206">
                  <c:v>-1.0252371868296581</c:v>
                </c:pt>
                <c:pt idx="207">
                  <c:v>-0.81565770413733218</c:v>
                </c:pt>
                <c:pt idx="208">
                  <c:v>-0.59670223933010358</c:v>
                </c:pt>
                <c:pt idx="209">
                  <c:v>-0.37036080712528974</c:v>
                </c:pt>
                <c:pt idx="210">
                  <c:v>-0.13870967056658534</c:v>
                </c:pt>
                <c:pt idx="211">
                  <c:v>9.6107784416557429E-2</c:v>
                </c:pt>
                <c:pt idx="212">
                  <c:v>0.33190096814257042</c:v>
                </c:pt>
                <c:pt idx="213">
                  <c:v>0.56645261406722747</c:v>
                </c:pt>
                <c:pt idx="214">
                  <c:v>0.79753972022892516</c:v>
                </c:pt>
                <c:pt idx="215">
                  <c:v>1.0229547066135787</c:v>
                </c:pt>
                <c:pt idx="216">
                  <c:v>1.2405265862587866</c:v>
                </c:pt>
                <c:pt idx="217">
                  <c:v>1.4481419463120142</c:v>
                </c:pt>
                <c:pt idx="218">
                  <c:v>1.6437655356213943</c:v>
                </c:pt>
                <c:pt idx="219">
                  <c:v>1.8254602577794767</c:v>
                </c:pt>
                <c:pt idx="220">
                  <c:v>1.9914063728508626</c:v>
                </c:pt>
                <c:pt idx="221">
                  <c:v>2.1399197172650473</c:v>
                </c:pt>
                <c:pt idx="222">
                  <c:v>2.2694687594981104</c:v>
                </c:pt>
                <c:pt idx="223">
                  <c:v>2.3786903191342996</c:v>
                </c:pt>
                <c:pt idx="224">
                  <c:v>2.4664037886060703</c:v>
                </c:pt>
                <c:pt idx="225">
                  <c:v>2.5316237102562313</c:v>
                </c:pt>
                <c:pt idx="226">
                  <c:v>2.5735705762290628</c:v>
                </c:pt>
                <c:pt idx="227">
                  <c:v>2.5916797349443064</c:v>
                </c:pt>
                <c:pt idx="228">
                  <c:v>2.5856083053890062</c:v>
                </c:pt>
                <c:pt idx="229">
                  <c:v>2.5552400190158084</c:v>
                </c:pt>
                <c:pt idx="230">
                  <c:v>2.5006879284886754</c:v>
                </c:pt>
                <c:pt idx="231">
                  <c:v>2.4222949426843288</c:v>
                </c:pt>
                <c:pt idx="232">
                  <c:v>2.320632168049535</c:v>
                </c:pt>
                <c:pt idx="233">
                  <c:v>2.1964950574315565</c:v>
                </c:pt>
                <c:pt idx="234">
                  <c:v>2.0508973886408186</c:v>
                </c:pt>
                <c:pt idx="235">
                  <c:v>1.8850631160658062</c:v>
                </c:pt>
                <c:pt idx="236">
                  <c:v>1.7004161594353202</c:v>
                </c:pt>
                <c:pt idx="237">
                  <c:v>1.4985682141100358</c:v>
                </c:pt>
                <c:pt idx="238">
                  <c:v>1.281304686882476</c:v>
                </c:pt>
                <c:pt idx="239">
                  <c:v>1.0505688799792114</c:v>
                </c:pt>
                <c:pt idx="240">
                  <c:v>0.80844456360350936</c:v>
                </c:pt>
                <c:pt idx="241">
                  <c:v>0.5571370937532929</c:v>
                </c:pt>
                <c:pt idx="242">
                  <c:v>0.29895324703260306</c:v>
                </c:pt>
                <c:pt idx="243">
                  <c:v>3.6279957589709033E-2</c:v>
                </c:pt>
                <c:pt idx="244">
                  <c:v>-0.22843784697618896</c:v>
                </c:pt>
                <c:pt idx="245">
                  <c:v>-0.49272010401951349</c:v>
                </c:pt>
                <c:pt idx="246">
                  <c:v>-0.75407495390251345</c:v>
                </c:pt>
                <c:pt idx="247">
                  <c:v>-1.0100223371203834</c:v>
                </c:pt>
                <c:pt idx="248">
                  <c:v>-1.2581176260956797</c:v>
                </c:pt>
                <c:pt idx="249">
                  <c:v>-1.4959750655598045</c:v>
                </c:pt>
                <c:pt idx="250">
                  <c:v>-1.7212907959300954</c:v>
                </c:pt>
                <c:pt idx="251">
                  <c:v>-1.9318652367605398</c:v>
                </c:pt>
                <c:pt idx="252">
                  <c:v>-2.1256246121785507</c:v>
                </c:pt>
                <c:pt idx="253">
                  <c:v>-2.3006414071852874</c:v>
                </c:pt>
                <c:pt idx="254">
                  <c:v>-2.4551535527368338</c:v>
                </c:pt>
                <c:pt idx="255">
                  <c:v>-2.5875821485623733</c:v>
                </c:pt>
                <c:pt idx="256">
                  <c:v>-2.6965475456175021</c:v>
                </c:pt>
                <c:pt idx="257">
                  <c:v>-2.7808836248013096</c:v>
                </c:pt>
                <c:pt idx="258">
                  <c:v>-2.8396501249520973</c:v>
                </c:pt>
                <c:pt idx="259">
                  <c:v>-2.8721428910292248</c:v>
                </c:pt>
                <c:pt idx="260">
                  <c:v>-2.8779019326228727</c:v>
                </c:pt>
                <c:pt idx="261">
                  <c:v>-2.8567172033304811</c:v>
                </c:pt>
                <c:pt idx="262">
                  <c:v>-2.8086320329079033</c:v>
                </c:pt>
                <c:pt idx="263">
                  <c:v>-2.7339441662433543</c:v>
                </c:pt>
                <c:pt idx="264">
                  <c:v>-2.6332043859030945</c:v>
                </c:pt>
                <c:pt idx="265">
                  <c:v>-2.5072127180440398</c:v>
                </c:pt>
                <c:pt idx="266">
                  <c:v>-2.3570122446582462</c:v>
                </c:pt>
                <c:pt idx="267">
                  <c:v>-2.1838805681857463</c:v>
                </c:pt>
                <c:pt idx="268">
                  <c:v>-1.9893189972816028</c:v>
                </c:pt>
                <c:pt idx="269">
                  <c:v>-1.775039544729148</c:v>
                </c:pt>
                <c:pt idx="270">
                  <c:v>-1.5429498499381031</c:v>
                </c:pt>
                <c:pt idx="271">
                  <c:v>-1.2951361589415686</c:v>
                </c:pt>
                <c:pt idx="272">
                  <c:v>-1.0338445141088455</c:v>
                </c:pt>
                <c:pt idx="273">
                  <c:v>-0.76146032372886741</c:v>
                </c:pt>
                <c:pt idx="274">
                  <c:v>-0.48048649801201737</c:v>
                </c:pt>
                <c:pt idx="275">
                  <c:v>-0.19352035274159118</c:v>
                </c:pt>
                <c:pt idx="276">
                  <c:v>9.6770505371148952E-2</c:v>
                </c:pt>
                <c:pt idx="277">
                  <c:v>0.38767308674363554</c:v>
                </c:pt>
                <c:pt idx="278">
                  <c:v>0.67645448678176634</c:v>
                </c:pt>
                <c:pt idx="279">
                  <c:v>0.96038767341108355</c:v>
                </c:pt>
                <c:pt idx="280">
                  <c:v>1.2367773498980741</c:v>
                </c:pt>
                <c:pt idx="281">
                  <c:v>1.5029856466569731</c:v>
                </c:pt>
                <c:pt idx="282">
                  <c:v>1.7564573961687449</c:v>
                </c:pt>
                <c:pt idx="283">
                  <c:v>1.9947447479324645</c:v>
                </c:pt>
                <c:pt idx="284">
                  <c:v>2.2155308855089473</c:v>
                </c:pt>
                <c:pt idx="285">
                  <c:v>2.4166526151633207</c:v>
                </c:pt>
                <c:pt idx="286">
                  <c:v>2.5961216053067178</c:v>
                </c:pt>
                <c:pt idx="287">
                  <c:v>2.7521440677938362</c:v>
                </c:pt>
                <c:pt idx="288">
                  <c:v>2.883138686048909</c:v>
                </c:pt>
                <c:pt idx="289">
                  <c:v>2.987752610842807</c:v>
                </c:pt>
                <c:pt idx="290">
                  <c:v>3.0648753621849023</c:v>
                </c:pt>
                <c:pt idx="291">
                  <c:v>3.1136504950631694</c:v>
                </c:pt>
                <c:pt idx="292">
                  <c:v>3.1334849074867566</c:v>
                </c:pt>
                <c:pt idx="293">
                  <c:v>3.1240556912641209</c:v>
                </c:pt>
                <c:pt idx="294">
                  <c:v>3.0853144489807098</c:v>
                </c:pt>
                <c:pt idx="295">
                  <c:v>3.017489024506812</c:v>
                </c:pt>
                <c:pt idx="296">
                  <c:v>2.9210826188420835</c:v>
                </c:pt>
                <c:pt idx="297">
                  <c:v>2.7968702879564606</c:v>
                </c:pt>
                <c:pt idx="298">
                  <c:v>2.6458928442801875</c:v>
                </c:pt>
                <c:pt idx="299">
                  <c:v>2.4694482083886329</c:v>
                </c:pt>
                <c:pt idx="300">
                  <c:v>2.2690802819819118</c:v>
                </c:pt>
                <c:pt idx="301">
                  <c:v>2.0465654372363873</c:v>
                </c:pt>
                <c:pt idx="302">
                  <c:v>1.8038967407735806</c:v>
                </c:pt>
                <c:pt idx="303">
                  <c:v>1.5432660526252289</c:v>
                </c:pt>
                <c:pt idx="304">
                  <c:v>1.2670441614543759</c:v>
                </c:pt>
                <c:pt idx="305">
                  <c:v>0.97775913671683601</c:v>
                </c:pt>
                <c:pt idx="306">
                  <c:v>0.67807309622129952</c:v>
                </c:pt>
                <c:pt idx="307">
                  <c:v>0.37075760349399733</c:v>
                </c:pt>
                <c:pt idx="308">
                  <c:v>5.8667923313917125E-2</c:v>
                </c:pt>
                <c:pt idx="309">
                  <c:v>-0.25528362438470209</c:v>
                </c:pt>
                <c:pt idx="310">
                  <c:v>-0.56815496246557862</c:v>
                </c:pt>
                <c:pt idx="311">
                  <c:v>-0.87700194939447274</c:v>
                </c:pt>
                <c:pt idx="312">
                  <c:v>-1.1789062050911188</c:v>
                </c:pt>
                <c:pt idx="313">
                  <c:v>-1.4710028057136793</c:v>
                </c:pt>
                <c:pt idx="314">
                  <c:v>-1.7505075834655306</c:v>
                </c:pt>
                <c:pt idx="315">
                  <c:v>-2.0147437702438382</c:v>
                </c:pt>
                <c:pt idx="316">
                  <c:v>-2.2611677291878207</c:v>
                </c:pt>
                <c:pt idx="317">
                  <c:v>-2.487393525890103</c:v>
                </c:pt>
                <c:pt idx="318">
                  <c:v>-2.6912161011430644</c:v>
                </c:pt>
                <c:pt idx="319">
                  <c:v>-2.8706328195153565</c:v>
                </c:pt>
                <c:pt idx="320">
                  <c:v>-3.0238631826811218</c:v>
                </c:pt>
                <c:pt idx="321">
                  <c:v>-3.1493665131239679</c:v>
                </c:pt>
                <c:pt idx="322">
                  <c:v>-3.2458574324566882</c:v>
                </c:pt>
                <c:pt idx="323">
                  <c:v>-3.3123189789647158</c:v>
                </c:pt>
                <c:pt idx="324">
                  <c:v>-3.3480132309072732</c:v>
                </c:pt>
                <c:pt idx="325">
                  <c:v>-3.3524893253908448</c:v>
                </c:pt>
                <c:pt idx="326">
                  <c:v>-3.3255887870463265</c:v>
                </c:pt>
                <c:pt idx="327">
                  <c:v>-3.2674481060644536</c:v>
                </c:pt>
                <c:pt idx="328">
                  <c:v>-3.1784985311342533</c:v>
                </c:pt>
                <c:pt idx="329">
                  <c:v>-3.0594630692395359</c:v>
                </c:pt>
                <c:pt idx="330">
                  <c:v>-2.911350710847894</c:v>
                </c:pt>
                <c:pt idx="331">
                  <c:v>-2.7354479255205382</c:v>
                </c:pt>
                <c:pt idx="332">
                  <c:v>-2.533307499126404</c:v>
                </c:pt>
                <c:pt idx="333">
                  <c:v>-2.3067348094083386</c:v>
                </c:pt>
                <c:pt idx="334">
                  <c:v>-2.0577716613758295</c:v>
                </c:pt>
                <c:pt idx="335">
                  <c:v>-1.7886778276492161</c:v>
                </c:pt>
                <c:pt idx="336">
                  <c:v>-1.5019104612232501</c:v>
                </c:pt>
                <c:pt idx="337">
                  <c:v>-1.2001015689365704</c:v>
                </c:pt>
                <c:pt idx="338">
                  <c:v>-0.88603375302309306</c:v>
                </c:pt>
                <c:pt idx="339">
                  <c:v>-0.56261444529322413</c:v>
                </c:pt>
                <c:pt idx="340">
                  <c:v>-0.23284887357769501</c:v>
                </c:pt>
                <c:pt idx="341">
                  <c:v>0.10018798708767274</c:v>
                </c:pt>
                <c:pt idx="342">
                  <c:v>0.43338021558033579</c:v>
                </c:pt>
                <c:pt idx="343">
                  <c:v>0.76360022715534437</c:v>
                </c:pt>
                <c:pt idx="344">
                  <c:v>1.0877382608576187</c:v>
                </c:pt>
                <c:pt idx="345">
                  <c:v>1.4027317926632308</c:v>
                </c:pt>
                <c:pt idx="346">
                  <c:v>1.7055945949651405</c:v>
                </c:pt>
                <c:pt idx="347">
                  <c:v>1.9934451655179004</c:v>
                </c:pt>
                <c:pt idx="348">
                  <c:v>2.2635342541038064</c:v>
                </c:pt>
                <c:pt idx="349">
                  <c:v>2.5132712229379917</c:v>
                </c:pt>
                <c:pt idx="350">
                  <c:v>2.7402489871264928</c:v>
                </c:pt>
                <c:pt idx="351">
                  <c:v>2.9422672942374297</c:v>
                </c:pt>
                <c:pt idx="352">
                  <c:v>3.1173541171267312</c:v>
                </c:pt>
                <c:pt idx="353">
                  <c:v>3.2637849514391499</c:v>
                </c:pt>
                <c:pt idx="354">
                  <c:v>3.3800998285231856</c:v>
                </c:pt>
                <c:pt idx="355">
                  <c:v>3.4651178756765426</c:v>
                </c:pt>
                <c:pt idx="356">
                  <c:v>3.5179492784794544</c:v>
                </c:pt>
                <c:pt idx="357">
                  <c:v>3.5380045242631457</c:v>
                </c:pt>
                <c:pt idx="358">
                  <c:v>3.5250008312714902</c:v>
                </c:pt>
                <c:pt idx="359">
                  <c:v>3.4789656945655305</c:v>
                </c:pt>
                <c:pt idx="360">
                  <c:v>3.4002375069420676</c:v>
                </c:pt>
                <c:pt idx="361">
                  <c:v>3.2894632408310835</c:v>
                </c:pt>
                <c:pt idx="362">
                  <c:v>3.1475932050393185</c:v>
                </c:pt>
                <c:pt idx="363">
                  <c:v>2.9758729180521346</c:v>
                </c:pt>
                <c:pt idx="364">
                  <c:v>2.7758321671276347</c:v>
                </c:pt>
                <c:pt idx="365">
                  <c:v>2.5492713493512182</c:v>
                </c:pt>
                <c:pt idx="366">
                  <c:v>2.2982452169077283</c:v>
                </c:pt>
                <c:pt idx="367">
                  <c:v>2.0250441738193805</c:v>
                </c:pt>
                <c:pt idx="368">
                  <c:v>1.7321732950503208</c:v>
                </c:pt>
                <c:pt idx="369">
                  <c:v>1.4223292609637956</c:v>
                </c:pt>
                <c:pt idx="370">
                  <c:v>1.0983754204196756</c:v>
                </c:pt>
                <c:pt idx="371">
                  <c:v>0.76331521412122483</c:v>
                </c:pt>
                <c:pt idx="372">
                  <c:v>0.42026420598088671</c:v>
                </c:pt>
                <c:pt idx="373">
                  <c:v>7.2420984114646814E-2</c:v>
                </c:pt>
                <c:pt idx="374">
                  <c:v>-0.27696279554270875</c:v>
                </c:pt>
                <c:pt idx="375">
                  <c:v>-0.6246129411995256</c:v>
                </c:pt>
                <c:pt idx="376">
                  <c:v>-0.96726354479660004</c:v>
                </c:pt>
                <c:pt idx="377">
                  <c:v>-1.301687797854485</c:v>
                </c:pt>
                <c:pt idx="378">
                  <c:v>-1.6247285115557764</c:v>
                </c:pt>
                <c:pt idx="379">
                  <c:v>-1.9333280511644162</c:v>
                </c:pt>
                <c:pt idx="380">
                  <c:v>-2.2245573997747634</c:v>
                </c:pt>
                <c:pt idx="381">
                  <c:v>-2.4956440739979917</c:v>
                </c:pt>
                <c:pt idx="382">
                  <c:v>-2.743998624465938</c:v>
                </c:pt>
                <c:pt idx="383">
                  <c:v>-2.9672394668714102</c:v>
                </c:pt>
                <c:pt idx="384">
                  <c:v>-3.1632158045511396</c:v>
                </c:pt>
                <c:pt idx="385">
                  <c:v>-3.3300284212134406</c:v>
                </c:pt>
                <c:pt idx="386">
                  <c:v>-3.4660481421535438</c:v>
                </c:pt>
                <c:pt idx="387">
                  <c:v>-3.5699317840023714</c:v>
                </c:pt>
                <c:pt idx="388">
                  <c:v>-3.6406354365157592</c:v>
                </c:pt>
                <c:pt idx="389">
                  <c:v>-3.6774249449109502</c:v>
                </c:pt>
                <c:pt idx="390">
                  <c:v>-3.6798834875603088</c:v>
                </c:pt>
                <c:pt idx="391">
                  <c:v>-3.6479161712101256</c:v>
                </c:pt>
                <c:pt idx="392">
                  <c:v>-3.5817515940467626</c:v>
                </c:pt>
                <c:pt idx="393">
                  <c:v>-3.481940355615837</c:v>
                </c:pt>
                <c:pt idx="394">
                  <c:v>-3.3493505215403294</c:v>
                </c:pt>
                <c:pt idx="395">
                  <c:v>-3.1851600799053559</c:v>
                </c:pt>
                <c:pt idx="396">
                  <c:v>-2.9908464548041689</c:v>
                </c:pt>
                <c:pt idx="397">
                  <c:v>-2.7681731705992392</c:v>
                </c:pt>
                <c:pt idx="398">
                  <c:v>-2.5191737876744482</c:v>
                </c:pt>
                <c:pt idx="399">
                  <c:v>-2.2461332565795065</c:v>
                </c:pt>
                <c:pt idx="400">
                  <c:v>-1.95156686224334</c:v>
                </c:pt>
                <c:pt idx="401">
                  <c:v>-1.6381969531216145</c:v>
                </c:pt>
                <c:pt idx="402">
                  <c:v>-1.308927671521037</c:v>
                </c:pt>
                <c:pt idx="403">
                  <c:v>-0.96681792070149908</c:v>
                </c:pt>
                <c:pt idx="404">
                  <c:v>-0.61505282150946483</c:v>
                </c:pt>
                <c:pt idx="405">
                  <c:v>-0.25691392607502644</c:v>
                </c:pt>
                <c:pt idx="406">
                  <c:v>0.10425153163544765</c:v>
                </c:pt>
                <c:pt idx="407">
                  <c:v>0.46506205899854153</c:v>
                </c:pt>
                <c:pt idx="408">
                  <c:v>0.82213370534836594</c:v>
                </c:pt>
                <c:pt idx="409">
                  <c:v>1.1721119396510626</c:v>
                </c:pt>
                <c:pt idx="410">
                  <c:v>1.5117033036352201</c:v>
                </c:pt>
                <c:pt idx="411">
                  <c:v>1.8377065404108477</c:v>
                </c:pt>
                <c:pt idx="412">
                  <c:v>2.1470429031005867</c:v>
                </c:pt>
                <c:pt idx="413">
                  <c:v>2.4367853553148686</c:v>
                </c:pt>
                <c:pt idx="414">
                  <c:v>2.7041863853614201</c:v>
                </c:pt>
                <c:pt idx="415">
                  <c:v>2.9467041687973965</c:v>
                </c:pt>
                <c:pt idx="416">
                  <c:v>3.1620268291931719</c:v>
                </c:pt>
                <c:pt idx="417">
                  <c:v>3.3480945646375937</c:v>
                </c:pt>
                <c:pt idx="418">
                  <c:v>3.5031194274115993</c:v>
                </c:pt>
                <c:pt idx="419">
                  <c:v>3.6256025662034026</c:v>
                </c:pt>
                <c:pt idx="420">
                  <c:v>3.7143487640285566</c:v>
                </c:pt>
                <c:pt idx="421">
                  <c:v>3.7684781304274209</c:v>
                </c:pt>
                <c:pt idx="422">
                  <c:v>3.787434833301484</c:v>
                </c:pt>
                <c:pt idx="423">
                  <c:v>3.7709927836652799</c:v>
                </c:pt>
                <c:pt idx="424">
                  <c:v>3.7192582153677485</c:v>
                </c:pt>
                <c:pt idx="425">
                  <c:v>3.6326691312031425</c:v>
                </c:pt>
                <c:pt idx="426">
                  <c:v>3.5119916165077787</c:v>
                </c:pt>
                <c:pt idx="427">
                  <c:v>3.3583130510431132</c:v>
                </c:pt>
                <c:pt idx="428">
                  <c:v>3.1730322794145858</c:v>
                </c:pt>
                <c:pt idx="429">
                  <c:v>2.9578468291892488</c:v>
                </c:pt>
                <c:pt idx="430">
                  <c:v>2.7147372939766501</c:v>
                </c:pt>
                <c:pt idx="431">
                  <c:v>2.445949025758626</c:v>
                </c:pt>
                <c:pt idx="432">
                  <c:v>2.1539713064363863</c:v>
                </c:pt>
                <c:pt idx="433">
                  <c:v>1.8415141926604011</c:v>
                </c:pt>
                <c:pt idx="434">
                  <c:v>1.5114832502897477</c:v>
                </c:pt>
                <c:pt idx="435">
                  <c:v>1.1669524150787085</c:v>
                </c:pt>
                <c:pt idx="436">
                  <c:v>0.81113523421331535</c:v>
                </c:pt>
                <c:pt idx="437">
                  <c:v>0.44735475894676718</c:v>
                </c:pt>
                <c:pt idx="438">
                  <c:v>7.9012371657409874E-2</c:v>
                </c:pt>
                <c:pt idx="439">
                  <c:v>-0.29044415894929709</c:v>
                </c:pt>
                <c:pt idx="440">
                  <c:v>-0.6575530931561151</c:v>
                </c:pt>
                <c:pt idx="441">
                  <c:v>-1.0188712999651353</c:v>
                </c:pt>
                <c:pt idx="442">
                  <c:v>-1.3710066932829359</c:v>
                </c:pt>
                <c:pt idx="443">
                  <c:v>-1.7106502176621072</c:v>
                </c:pt>
                <c:pt idx="444">
                  <c:v>-2.0346070806811629</c:v>
                </c:pt>
                <c:pt idx="445">
                  <c:v>-2.3398269359051316</c:v>
                </c:pt>
                <c:pt idx="446">
                  <c:v>-2.6234327300483335</c:v>
                </c:pt>
                <c:pt idx="447">
                  <c:v>-2.8827479403677803</c:v>
                </c:pt>
                <c:pt idx="448">
                  <c:v>-3.1153219433359487</c:v>
                </c:pt>
                <c:pt idx="449">
                  <c:v>-3.3189532731333511</c:v>
                </c:pt>
                <c:pt idx="450">
                  <c:v>-3.491710548301115</c:v>
                </c:pt>
                <c:pt idx="451">
                  <c:v>-3.6319508668141776</c:v>
                </c:pt>
                <c:pt idx="452">
                  <c:v>-3.7383354936699305</c:v>
                </c:pt>
                <c:pt idx="453">
                  <c:v>-3.8098426906103406</c:v>
                </c:pt>
                <c:pt idx="454">
                  <c:v>-3.8457775645653527</c:v>
                </c:pt>
                <c:pt idx="455">
                  <c:v>-3.8457788395666048</c:v>
                </c:pt>
                <c:pt idx="456">
                  <c:v>-3.8098224859659107</c:v>
                </c:pt>
                <c:pt idx="457">
                  <c:v>-3.738222170526333</c:v>
                </c:pt>
                <c:pt idx="458">
                  <c:v>-3.6316265210525449</c:v>
                </c:pt>
                <c:pt idx="459">
                  <c:v>-3.4910132294054663</c:v>
                </c:pt>
                <c:pt idx="460">
                  <c:v>-3.3176800467166179</c:v>
                </c:pt>
                <c:pt idx="461">
                  <c:v>-3.1132327540949118</c:v>
                </c:pt>
                <c:pt idx="462">
                  <c:v>-2.8795702208223908</c:v>
                </c:pt>
                <c:pt idx="463">
                  <c:v>-2.6188666896914712</c:v>
                </c:pt>
                <c:pt idx="464">
                  <c:v>-2.3335514554813086</c:v>
                </c:pt>
                <c:pt idx="465">
                  <c:v>-2.0262861273539401</c:v>
                </c:pt>
                <c:pt idx="466">
                  <c:v>-1.6999396889342826</c:v>
                </c:pt>
                <c:pt idx="467">
                  <c:v>-1.3575615908036096</c:v>
                </c:pt>
                <c:pt idx="468">
                  <c:v>-1.0023531288821792</c:v>
                </c:pt>
                <c:pt idx="469">
                  <c:v>-0.63763737852528324</c:v>
                </c:pt>
                <c:pt idx="470">
                  <c:v>-0.26682796795005059</c:v>
                </c:pt>
                <c:pt idx="471">
                  <c:v>0.10660301428327522</c:v>
                </c:pt>
                <c:pt idx="472">
                  <c:v>0.47915767469874304</c:v>
                </c:pt>
                <c:pt idx="473">
                  <c:v>0.8473452247653539</c:v>
                </c:pt>
                <c:pt idx="474">
                  <c:v>1.207714834203069</c:v>
                </c:pt>
                <c:pt idx="475">
                  <c:v>1.5568881171847224</c:v>
                </c:pt>
                <c:pt idx="476">
                  <c:v>1.8915909442718011</c:v>
                </c:pt>
                <c:pt idx="477">
                  <c:v>2.2086842792252508</c:v>
                </c:pt>
                <c:pt idx="478">
                  <c:v>2.5051937489938876</c:v>
                </c:pt>
                <c:pt idx="479">
                  <c:v>2.7783376671146414</c:v>
                </c:pt>
                <c:pt idx="480">
                  <c:v>3.0255532453494762</c:v>
                </c:pt>
                <c:pt idx="481">
                  <c:v>3.244520745493932</c:v>
                </c:pt>
                <c:pt idx="482">
                  <c:v>3.4331853427597849</c:v>
                </c:pt>
                <c:pt idx="483">
                  <c:v>3.5897764937752603</c:v>
                </c:pt>
                <c:pt idx="484">
                  <c:v>3.7128246258541502</c:v>
                </c:pt>
                <c:pt idx="485">
                  <c:v>3.8011749895360429</c:v>
                </c:pt>
                <c:pt idx="486">
                  <c:v>3.8539985432532178</c:v>
                </c:pt>
                <c:pt idx="487">
                  <c:v>3.870799767079605</c:v>
                </c:pt>
                <c:pt idx="488">
                  <c:v>3.8514213315967814</c:v>
                </c:pt>
                <c:pt idx="489">
                  <c:v>3.7960455776947675</c:v>
                </c:pt>
                <c:pt idx="490">
                  <c:v>3.7051927933279512</c:v>
                </c:pt>
                <c:pt idx="491">
                  <c:v>3.5797163035816792</c:v>
                </c:pt>
                <c:pt idx="492">
                  <c:v>3.420794420584464</c:v>
                </c:pt>
                <c:pt idx="493">
                  <c:v>3.2299193295371875</c:v>
                </c:pt>
                <c:pt idx="494">
                  <c:v>3.0088830161413886</c:v>
                </c:pt>
                <c:pt idx="495">
                  <c:v>2.7597603687181058</c:v>
                </c:pt>
                <c:pt idx="496">
                  <c:v>2.4848896150500694</c:v>
                </c:pt>
                <c:pt idx="497">
                  <c:v>2.1868502791993265</c:v>
                </c:pt>
                <c:pt idx="498">
                  <c:v>1.8684388670104408</c:v>
                </c:pt>
                <c:pt idx="499">
                  <c:v>1.53264251048237</c:v>
                </c:pt>
                <c:pt idx="500">
                  <c:v>1.1826108204773091</c:v>
                </c:pt>
                <c:pt idx="501">
                  <c:v>0.82162621414806214</c:v>
                </c:pt>
                <c:pt idx="502">
                  <c:v>0.45307299784781663</c:v>
                </c:pt>
                <c:pt idx="503">
                  <c:v>8.0405497999863365E-2</c:v>
                </c:pt>
                <c:pt idx="504">
                  <c:v>-0.29288445865988211</c:v>
                </c:pt>
                <c:pt idx="505">
                  <c:v>-0.6633004079817989</c:v>
                </c:pt>
                <c:pt idx="506">
                  <c:v>-1.0273741438048458</c:v>
                </c:pt>
                <c:pt idx="507">
                  <c:v>-1.3816983350203185</c:v>
                </c:pt>
                <c:pt idx="508">
                  <c:v>-1.722958556200832</c:v>
                </c:pt>
                <c:pt idx="509">
                  <c:v>-2.0479644293675436</c:v>
                </c:pt>
                <c:pt idx="510">
                  <c:v>-2.3536795830047863</c:v>
                </c:pt>
                <c:pt idx="511">
                  <c:v>-2.6372501457536477</c:v>
                </c:pt>
                <c:pt idx="512">
                  <c:v>-2.8960315062142765</c:v>
                </c:pt>
                <c:pt idx="513">
                  <c:v>-3.1276130868282062</c:v>
                </c:pt>
                <c:pt idx="514">
                  <c:v>-3.3298408987370545</c:v>
                </c:pt>
                <c:pt idx="515">
                  <c:v>-3.5008376656417663</c:v>
                </c:pt>
                <c:pt idx="516">
                  <c:v>-3.6390203278158975</c:v>
                </c:pt>
                <c:pt idx="517">
                  <c:v>-3.7431147623353915</c:v>
                </c:pt>
                <c:pt idx="518">
                  <c:v>-3.8121675820383745</c:v>
                </c:pt>
                <c:pt idx="519">
                  <c:v>-3.8455549034698127</c:v>
                </c:pt>
                <c:pt idx="520">
                  <c:v>-3.8429880028321026</c:v>
                </c:pt>
                <c:pt idx="521">
                  <c:v>-3.8045158084803221</c:v>
                </c:pt>
                <c:pt idx="522">
                  <c:v>-3.7305242084883496</c:v>
                </c:pt>
                <c:pt idx="523">
                  <c:v>-3.6217321819843127</c:v>
                </c:pt>
                <c:pt idx="524">
                  <c:v>-3.4791847930233848</c:v>
                </c:pt>
                <c:pt idx="525">
                  <c:v>-3.3042431154473562</c:v>
                </c:pt>
                <c:pt idx="526">
                  <c:v>-3.0985711861913501</c:v>
                </c:pt>
                <c:pt idx="527">
                  <c:v>-2.8641201125631968</c:v>
                </c:pt>
                <c:pt idx="528">
                  <c:v>-2.6031094858744388</c:v>
                </c:pt>
                <c:pt idx="529">
                  <c:v>-2.318006279188578</c:v>
                </c:pt>
                <c:pt idx="530">
                  <c:v>-2.011501430632503</c:v>
                </c:pt>
                <c:pt idx="531">
                  <c:v>-1.6864843354663139</c:v>
                </c:pt>
                <c:pt idx="532">
                  <c:v>-1.3460154897207857</c:v>
                </c:pt>
                <c:pt idx="533">
                  <c:v>-0.99329754550448146</c:v>
                </c:pt>
                <c:pt idx="534">
                  <c:v>-0.63164505289237571</c:v>
                </c:pt>
                <c:pt idx="535">
                  <c:v>-0.26445317549621727</c:v>
                </c:pt>
                <c:pt idx="536">
                  <c:v>0.10483432373085122</c:v>
                </c:pt>
                <c:pt idx="537">
                  <c:v>0.47275752327324522</c:v>
                </c:pt>
                <c:pt idx="538">
                  <c:v>0.83587290348652421</c:v>
                </c:pt>
                <c:pt idx="539">
                  <c:v>1.1907857189270574</c:v>
                </c:pt>
                <c:pt idx="540">
                  <c:v>1.5341818769100888</c:v>
                </c:pt>
                <c:pt idx="541">
                  <c:v>1.8628590216187892</c:v>
                </c:pt>
                <c:pt idx="542">
                  <c:v>2.1737565309245248</c:v>
                </c:pt>
                <c:pt idx="543">
                  <c:v>2.4639841436879326</c:v>
                </c:pt>
                <c:pt idx="544">
                  <c:v>2.7308489485863863</c:v>
                </c:pt>
                <c:pt idx="545">
                  <c:v>2.9718804813270432</c:v>
                </c:pt>
                <c:pt idx="546">
                  <c:v>3.1848536953038491</c:v>
                </c:pt>
                <c:pt idx="547">
                  <c:v>3.3678095911647361</c:v>
                </c:pt>
                <c:pt idx="548">
                  <c:v>3.5190733131754497</c:v>
                </c:pt>
                <c:pt idx="549">
                  <c:v>3.6372695444843357</c:v>
                </c:pt>
                <c:pt idx="550">
                  <c:v>3.7213350591742604</c:v>
                </c:pt>
                <c:pt idx="551">
                  <c:v>3.770528316087761</c:v>
                </c:pt>
                <c:pt idx="552">
                  <c:v>3.7844360075691892</c:v>
                </c:pt>
                <c:pt idx="553">
                  <c:v>3.7629765052148789</c:v>
                </c:pt>
                <c:pt idx="554">
                  <c:v>3.7064001741821779</c:v>
                </c:pt>
                <c:pt idx="555">
                  <c:v>3.6152865572999247</c:v>
                </c:pt>
                <c:pt idx="556">
                  <c:v>3.4905384598642124</c:v>
                </c:pt>
                <c:pt idx="557">
                  <c:v>3.3333729953116462</c:v>
                </c:pt>
                <c:pt idx="558">
                  <c:v>3.1453096806599148</c:v>
                </c:pt>
                <c:pt idx="559">
                  <c:v>2.9281556984199115</c:v>
                </c:pt>
                <c:pt idx="560">
                  <c:v>2.6839884683516626</c:v>
                </c:pt>
                <c:pt idx="561">
                  <c:v>2.4151356977056428</c:v>
                </c:pt>
                <c:pt idx="562">
                  <c:v>2.1241531022237052</c:v>
                </c:pt>
                <c:pt idx="563">
                  <c:v>1.8138000119467683</c:v>
                </c:pt>
                <c:pt idx="564">
                  <c:v>1.4870130955854903</c:v>
                </c:pt>
                <c:pt idx="565">
                  <c:v>1.1468784546712636</c:v>
                </c:pt>
                <c:pt idx="566">
                  <c:v>0.79660235375437916</c:v>
                </c:pt>
                <c:pt idx="567">
                  <c:v>0.43948086541523973</c:v>
                </c:pt>
                <c:pt idx="568">
                  <c:v>7.8868718688284933E-2</c:v>
                </c:pt>
                <c:pt idx="569">
                  <c:v>-0.28185235342365</c:v>
                </c:pt>
                <c:pt idx="570">
                  <c:v>-0.63930546740660155</c:v>
                </c:pt>
                <c:pt idx="571">
                  <c:v>-0.99015034231993737</c:v>
                </c:pt>
                <c:pt idx="572">
                  <c:v>-1.3311146526208872</c:v>
                </c:pt>
                <c:pt idx="573">
                  <c:v>-1.6590246851429142</c:v>
                </c:pt>
                <c:pt idx="574">
                  <c:v>-1.9708350117421474</c:v>
                </c:pt>
                <c:pt idx="575">
                  <c:v>-2.2636568989522354</c:v>
                </c:pt>
                <c:pt idx="576">
                  <c:v>-2.5347851884434931</c:v>
                </c:pt>
                <c:pt idx="577">
                  <c:v>-2.78172339704274</c:v>
                </c:pt>
                <c:pt idx="578">
                  <c:v>-3.0022068023891713</c:v>
                </c:pt>
                <c:pt idx="579">
                  <c:v>-3.194223299811124</c:v>
                </c:pt>
                <c:pt idx="580">
                  <c:v>-3.3560318375179583</c:v>
                </c:pt>
                <c:pt idx="581">
                  <c:v>-3.4861782605024088</c:v>
                </c:pt>
                <c:pt idx="582">
                  <c:v>-3.5835084184176385</c:v>
                </c:pt>
                <c:pt idx="583">
                  <c:v>-3.6471784188888678</c:v>
                </c:pt>
                <c:pt idx="584">
                  <c:v>-3.6766619349914098</c:v>
                </c:pt>
                <c:pt idx="585">
                  <c:v>-3.6717545037125152</c:v>
                </c:pt>
                <c:pt idx="586">
                  <c:v>-3.6325747808458857</c:v>
                </c:pt>
                <c:pt idx="587">
                  <c:v>-3.5595627466706317</c:v>
                </c:pt>
                <c:pt idx="588">
                  <c:v>-3.4534748856655644</c:v>
                </c:pt>
                <c:pt idx="589">
                  <c:v>-3.3153763921301631</c:v>
                </c:pt>
                <c:pt idx="590">
                  <c:v>-3.1466304816531343</c:v>
                </c:pt>
                <c:pt idx="591">
                  <c:v>-2.9488849156223189</c:v>
                </c:pt>
                <c:pt idx="592">
                  <c:v>-2.7240558721480741</c:v>
                </c:pt>
                <c:pt idx="593">
                  <c:v>-2.4743093216290979</c:v>
                </c:pt>
                <c:pt idx="594">
                  <c:v>-2.2020400884910249</c:v>
                </c:pt>
                <c:pt idx="595">
                  <c:v>-1.9098488021558178</c:v>
                </c:pt>
                <c:pt idx="596">
                  <c:v>-1.6005169598522839</c:v>
                </c:pt>
                <c:pt idx="597">
                  <c:v>-1.2769803412733494</c:v>
                </c:pt>
                <c:pt idx="598">
                  <c:v>-0.94230103016338607</c:v>
                </c:pt>
                <c:pt idx="599">
                  <c:v>-0.59963831053961503</c:v>
                </c:pt>
                <c:pt idx="600">
                  <c:v>-0.25221871530124873</c:v>
                </c:pt>
                <c:pt idx="601">
                  <c:v>9.6694487631103887E-2</c:v>
                </c:pt>
                <c:pt idx="602">
                  <c:v>0.44383208184070272</c:v>
                </c:pt>
                <c:pt idx="603">
                  <c:v>0.78594966990005499</c:v>
                </c:pt>
                <c:pt idx="604">
                  <c:v>1.1198581309886191</c:v>
                </c:pt>
                <c:pt idx="605">
                  <c:v>1.4424534814517511</c:v>
                </c:pt>
                <c:pt idx="606">
                  <c:v>1.7507458574671269</c:v>
                </c:pt>
                <c:pt idx="607">
                  <c:v>2.0418873479945563</c:v>
                </c:pt>
                <c:pt idx="608">
                  <c:v>2.3131984177551352</c:v>
                </c:pt>
                <c:pt idx="609">
                  <c:v>2.5621926740007743</c:v>
                </c:pt>
                <c:pt idx="610">
                  <c:v>2.7865997471548454</c:v>
                </c:pt>
                <c:pt idx="611">
                  <c:v>2.9843860738678876</c:v>
                </c:pt>
                <c:pt idx="612">
                  <c:v>3.1537733914591497</c:v>
                </c:pt>
                <c:pt idx="613">
                  <c:v>3.2932547749040295</c:v>
                </c:pt>
                <c:pt idx="614">
                  <c:v>3.4016080712650032</c:v>
                </c:pt>
                <c:pt idx="615">
                  <c:v>3.4779066115179083</c:v>
                </c:pt>
                <c:pt idx="616">
                  <c:v>3.5215271058559292</c:v>
                </c:pt>
                <c:pt idx="617">
                  <c:v>3.5321546555074592</c:v>
                </c:pt>
                <c:pt idx="618">
                  <c:v>3.5097848416225119</c:v>
                </c:pt>
                <c:pt idx="619">
                  <c:v>3.4547228796025298</c:v>
                </c:pt>
                <c:pt idx="620">
                  <c:v>3.3675798551035045</c:v>
                </c:pt>
                <c:pt idx="621">
                  <c:v>3.2492660855672728</c:v>
                </c:pt>
                <c:pt idx="622">
                  <c:v>3.1009816782681847</c:v>
                </c:pt>
                <c:pt idx="623">
                  <c:v>2.9242043822444614</c:v>
                </c:pt>
                <c:pt idx="624">
                  <c:v>2.7206748568664159</c:v>
                </c:pt>
                <c:pt idx="625">
                  <c:v>2.4923795039380563</c:v>
                </c:pt>
                <c:pt idx="626">
                  <c:v>2.2415310329077873</c:v>
                </c:pt>
                <c:pt idx="627">
                  <c:v>1.9705469497658099</c:v>
                </c:pt>
                <c:pt idx="628">
                  <c:v>1.6820261793352931</c:v>
                </c:pt>
                <c:pt idx="629">
                  <c:v>1.3787240477439986</c:v>
                </c:pt>
                <c:pt idx="630">
                  <c:v>1.0635258667360905</c:v>
                </c:pt>
                <c:pt idx="631">
                  <c:v>0.7394193740152899</c:v>
                </c:pt>
                <c:pt idx="632">
                  <c:v>0.40946629388686662</c:v>
                </c:pt>
                <c:pt idx="633">
                  <c:v>7.6773289999377936E-2</c:v>
                </c:pt>
                <c:pt idx="634">
                  <c:v>-0.25553741308776745</c:v>
                </c:pt>
                <c:pt idx="635">
                  <c:v>-0.58435746050584392</c:v>
                </c:pt>
                <c:pt idx="636">
                  <c:v>-0.90662157122473053</c:v>
                </c:pt>
                <c:pt idx="637">
                  <c:v>-1.2193362401555177</c:v>
                </c:pt>
                <c:pt idx="638">
                  <c:v>-1.5196076682586157</c:v>
                </c:pt>
                <c:pt idx="639">
                  <c:v>-1.8046686589014835</c:v>
                </c:pt>
                <c:pt idx="640">
                  <c:v>-2.0719042293670831</c:v>
                </c:pt>
                <c:pt idx="641">
                  <c:v>-2.3188756994253552</c:v>
                </c:pt>
                <c:pt idx="642">
                  <c:v>-2.5433430341152694</c:v>
                </c:pt>
                <c:pt idx="643">
                  <c:v>-2.7432852351901866</c:v>
                </c:pt>
                <c:pt idx="644">
                  <c:v>-2.9169185948838443</c:v>
                </c:pt>
                <c:pt idx="645">
                  <c:v>-3.0627126465686021</c:v>
                </c:pt>
                <c:pt idx="646">
                  <c:v>-3.1794036692965841</c:v>
                </c:pt>
                <c:pt idx="647">
                  <c:v>-3.266005626918719</c:v>
                </c:pt>
                <c:pt idx="648">
                  <c:v>-3.3218184472371504</c:v>
                </c:pt>
                <c:pt idx="649">
                  <c:v>-3.3464335722222147</c:v>
                </c:pt>
                <c:pt idx="650">
                  <c:v>-3.3397367364695452</c:v>
                </c:pt>
                <c:pt idx="651">
                  <c:v>-3.3019079575352124</c:v>
                </c:pt>
                <c:pt idx="652">
                  <c:v>-3.2334187483126482</c:v>
                </c:pt>
                <c:pt idx="653">
                  <c:v>-3.1350265879511694</c:v>
                </c:pt>
                <c:pt idx="654">
                  <c:v>-3.0077667137122788</c:v>
                </c:pt>
                <c:pt idx="655">
                  <c:v>-2.8529413213696215</c:v>
                </c:pt>
                <c:pt idx="656">
                  <c:v>-2.6721062860445191</c:v>
                </c:pt>
                <c:pt idx="657">
                  <c:v>-2.4670555385018269</c:v>
                </c:pt>
                <c:pt idx="658">
                  <c:v>-2.2398032536942609</c:v>
                </c:pt>
                <c:pt idx="659">
                  <c:v>-1.9925640285341775</c:v>
                </c:pt>
                <c:pt idx="660">
                  <c:v>-1.7277312443028301</c:v>
                </c:pt>
                <c:pt idx="661">
                  <c:v>-1.4478538256091089</c:v>
                </c:pt>
                <c:pt idx="662">
                  <c:v>-1.155611622231419</c:v>
                </c:pt>
                <c:pt idx="663">
                  <c:v>-0.85378965238852611</c:v>
                </c:pt>
                <c:pt idx="664">
                  <c:v>-0.5452514558784276</c:v>
                </c:pt>
                <c:pt idx="665">
                  <c:v>-0.2329118130132416</c:v>
                </c:pt>
                <c:pt idx="666">
                  <c:v>8.0290909699527013E-2</c:v>
                </c:pt>
                <c:pt idx="667">
                  <c:v>0.3914225236627501</c:v>
                </c:pt>
                <c:pt idx="668">
                  <c:v>0.69758062861961179</c:v>
                </c:pt>
                <c:pt idx="669">
                  <c:v>0.99592180845868705</c:v>
                </c:pt>
                <c:pt idx="670">
                  <c:v>1.2836881564364193</c:v>
                </c:pt>
                <c:pt idx="671">
                  <c:v>1.5582328812698159</c:v>
                </c:pt>
                <c:pt idx="672">
                  <c:v>1.8170447553014655</c:v>
                </c:pt>
                <c:pt idx="673">
                  <c:v>2.0577711779264276</c:v>
                </c:pt>
                <c:pt idx="674">
                  <c:v>2.2782396415699573</c:v>
                </c:pt>
                <c:pt idx="675">
                  <c:v>2.476477403576002</c:v>
                </c:pt>
                <c:pt idx="676">
                  <c:v>2.6507291852456332</c:v>
                </c:pt>
                <c:pt idx="677">
                  <c:v>2.7994727387739871</c:v>
                </c:pt>
                <c:pt idx="678">
                  <c:v>2.9214321437818263</c:v>
                </c:pt>
                <c:pt idx="679">
                  <c:v>3.0155887173161515</c:v>
                </c:pt>
                <c:pt idx="680">
                  <c:v>3.0811894443863039</c:v>
                </c:pt>
                <c:pt idx="681">
                  <c:v>3.1177528600827298</c:v>
                </c:pt>
                <c:pt idx="682">
                  <c:v>3.1250723388612123</c:v>
                </c:pt>
                <c:pt idx="683">
                  <c:v>3.1032167714290391</c:v>
                </c:pt>
                <c:pt idx="684">
                  <c:v>3.0525286346032168</c:v>
                </c:pt>
                <c:pt idx="685">
                  <c:v>2.973619484283764</c:v>
                </c:pt>
                <c:pt idx="686">
                  <c:v>2.8673629260627354</c:v>
                </c:pt>
                <c:pt idx="687">
                  <c:v>2.7348851417390092</c:v>
                </c:pt>
                <c:pt idx="688">
                  <c:v>2.5775530729062588</c:v>
                </c:pt>
                <c:pt idx="689">
                  <c:v>2.3969603846109391</c:v>
                </c:pt>
                <c:pt idx="690">
                  <c:v>2.1949113526346058</c:v>
                </c:pt>
                <c:pt idx="691">
                  <c:v>1.9734028370491141</c:v>
                </c:pt>
                <c:pt idx="692">
                  <c:v>1.734604522147678</c:v>
                </c:pt>
                <c:pt idx="693">
                  <c:v>1.4808376185101022</c:v>
                </c:pt>
                <c:pt idx="694">
                  <c:v>1.2145522366741512</c:v>
                </c:pt>
                <c:pt idx="695">
                  <c:v>0.93830365353510292</c:v>
                </c:pt>
                <c:pt idx="696">
                  <c:v>0.6547277020796437</c:v>
                </c:pt>
                <c:pt idx="697">
                  <c:v>0.36651552229672468</c:v>
                </c:pt>
                <c:pt idx="698">
                  <c:v>7.6387916039364123E-2</c:v>
                </c:pt>
                <c:pt idx="699">
                  <c:v>-0.2129304488007715</c:v>
                </c:pt>
                <c:pt idx="700">
                  <c:v>-0.49873673921180073</c:v>
                </c:pt>
                <c:pt idx="701">
                  <c:v>-0.77837531959548178</c:v>
                </c:pt>
                <c:pt idx="702">
                  <c:v>-1.0492625368704918</c:v>
                </c:pt>
                <c:pt idx="703">
                  <c:v>-1.3089106957940411</c:v>
                </c:pt>
                <c:pt idx="704">
                  <c:v>-1.5549510010343104</c:v>
                </c:pt>
                <c:pt idx="705">
                  <c:v>-1.7851552535005586</c:v>
                </c:pt>
                <c:pt idx="706">
                  <c:v>-1.9974561013895205</c:v>
                </c:pt>
                <c:pt idx="707">
                  <c:v>-2.1899656612023639</c:v>
                </c:pt>
                <c:pt idx="708">
                  <c:v>-2.3609923404726043</c:v>
                </c:pt>
                <c:pt idx="709">
                  <c:v>-2.5090557119579073</c:v>
                </c:pt>
                <c:pt idx="710">
                  <c:v>-2.6328993084071985</c:v>
                </c:pt>
                <c:pt idx="711">
                  <c:v>-2.7315012275242543</c:v>
                </c:pt>
                <c:pt idx="712">
                  <c:v>-2.8040824582096953</c:v>
                </c:pt>
                <c:pt idx="713">
                  <c:v>-2.8501128613641216</c:v>
                </c:pt>
                <c:pt idx="714">
                  <c:v>-2.8693147612570851</c:v>
                </c:pt>
                <c:pt idx="715">
                  <c:v>-2.8616641264911138</c:v>
                </c:pt>
                <c:pt idx="716">
                  <c:v>-2.8273893426941932</c:v>
                </c:pt>
                <c:pt idx="717">
                  <c:v>-2.7669676020338714</c:v>
                </c:pt>
                <c:pt idx="718">
                  <c:v>-2.681118957243867</c:v>
                </c:pt>
                <c:pt idx="719">
                  <c:v>-2.5707981098738872</c:v>
                </c:pt>
                <c:pt idx="720">
                  <c:v>-2.4371840237057079</c:v>
                </c:pt>
                <c:pt idx="721">
                  <c:v>-2.2816674745253662</c:v>
                </c:pt>
                <c:pt idx="722">
                  <c:v>-2.105836666511741</c:v>
                </c:pt>
                <c:pt idx="723">
                  <c:v>-1.9114610632199347</c:v>
                </c:pt>
                <c:pt idx="724">
                  <c:v>-1.7004735973396881</c:v>
                </c:pt>
                <c:pt idx="725">
                  <c:v>-1.4749514379479427</c:v>
                </c:pt>
                <c:pt idx="726">
                  <c:v>-1.2370955067191238</c:v>
                </c:pt>
                <c:pt idx="727">
                  <c:v>-0.98920894539434778</c:v>
                </c:pt>
                <c:pt idx="728">
                  <c:v>-0.7336747456479833</c:v>
                </c:pt>
                <c:pt idx="729">
                  <c:v>-0.47293275925211775</c:v>
                </c:pt>
                <c:pt idx="730">
                  <c:v>-0.20945631107402085</c:v>
                </c:pt>
                <c:pt idx="731">
                  <c:v>5.4271360084589437E-2</c:v>
                </c:pt>
                <c:pt idx="732">
                  <c:v>0.31578060749704862</c:v>
                </c:pt>
                <c:pt idx="733">
                  <c:v>0.57263860592210913</c:v>
                </c:pt>
                <c:pt idx="734">
                  <c:v>0.82247208496184554</c:v>
                </c:pt>
                <c:pt idx="735">
                  <c:v>1.0629893529912398</c:v>
                </c:pt>
                <c:pt idx="736">
                  <c:v>1.2920014063714733</c:v>
                </c:pt>
                <c:pt idx="737">
                  <c:v>1.507441928669325</c:v>
                </c:pt>
                <c:pt idx="738">
                  <c:v>1.7073859964307203</c:v>
                </c:pt>
                <c:pt idx="739">
                  <c:v>1.8900673215702961</c:v>
                </c:pt>
                <c:pt idx="740">
                  <c:v>2.0538938755039231</c:v>
                </c:pt>
                <c:pt idx="741">
                  <c:v>2.1974617566099601</c:v>
                </c:pt>
                <c:pt idx="742">
                  <c:v>2.319567180293852</c:v>
                </c:pt>
                <c:pt idx="743">
                  <c:v>2.4192164896680399</c:v>
                </c:pt>
                <c:pt idx="744">
                  <c:v>2.4956341044606383</c:v>
                </c:pt>
                <c:pt idx="745">
                  <c:v>2.5482683460374709</c:v>
                </c:pt>
                <c:pt idx="746">
                  <c:v>2.5767950971610305</c:v>
                </c:pt>
                <c:pt idx="747">
                  <c:v>2.5811192761160182</c:v>
                </c:pt>
                <c:pt idx="748">
                  <c:v>2.5613741258997198</c:v>
                </c:pt>
                <c:pt idx="749">
                  <c:v>2.517918340100838</c:v>
                </c:pt>
                <c:pt idx="750">
                  <c:v>2.451331067673582</c:v>
                </c:pt>
                <c:pt idx="751">
                  <c:v>2.3624048588577047</c:v>
                </c:pt>
                <c:pt idx="752">
                  <c:v>2.2521366338080826</c:v>
                </c:pt>
                <c:pt idx="753">
                  <c:v>2.1217167738992702</c:v>
                </c:pt>
                <c:pt idx="754">
                  <c:v>1.9725164529885293</c:v>
                </c:pt>
                <c:pt idx="755">
                  <c:v>1.806073341993905</c:v>
                </c:pt>
                <c:pt idx="756">
                  <c:v>1.6240758348258579</c:v>
                </c:pt>
                <c:pt idx="757">
                  <c:v>1.4283459568681995</c:v>
                </c:pt>
                <c:pt idx="758">
                  <c:v>1.2208211287190089</c:v>
                </c:pt>
                <c:pt idx="759">
                  <c:v>1.0035349676749403</c:v>
                </c:pt>
                <c:pt idx="760">
                  <c:v>0.77859731738904503</c:v>
                </c:pt>
                <c:pt idx="761">
                  <c:v>0.54817370218864503</c:v>
                </c:pt>
                <c:pt idx="762">
                  <c:v>0.3144644066594442</c:v>
                </c:pt>
                <c:pt idx="763">
                  <c:v>7.9683383258625007E-2</c:v>
                </c:pt>
                <c:pt idx="764">
                  <c:v>-0.15396280909557536</c:v>
                </c:pt>
                <c:pt idx="765">
                  <c:v>-0.38429583428445535</c:v>
                </c:pt>
                <c:pt idx="766">
                  <c:v>-0.60918597862957058</c:v>
                </c:pt>
                <c:pt idx="767">
                  <c:v>-0.82657192902751797</c:v>
                </c:pt>
                <c:pt idx="768">
                  <c:v>-1.034479745088517</c:v>
                </c:pt>
                <c:pt idx="769">
                  <c:v>-1.2310408499132728</c:v>
                </c:pt>
                <c:pt idx="770">
                  <c:v>-1.4145088748962102</c:v>
                </c:pt>
                <c:pt idx="771">
                  <c:v>-1.5832752062077855</c:v>
                </c:pt>
                <c:pt idx="772">
                  <c:v>-1.735883094256393</c:v>
                </c:pt>
                <c:pt idx="773">
                  <c:v>-1.871040202319421</c:v>
                </c:pt>
                <c:pt idx="774">
                  <c:v>-1.9876294865075295</c:v>
                </c:pt>
                <c:pt idx="775">
                  <c:v>-2.0847183161254899</c:v>
                </c:pt>
                <c:pt idx="776">
                  <c:v>-2.1615657611462065</c:v>
                </c:pt>
                <c:pt idx="777">
                  <c:v>-2.2176279917424861</c:v>
                </c:pt>
                <c:pt idx="778">
                  <c:v>-2.2525617534446583</c:v>
                </c:pt>
                <c:pt idx="779">
                  <c:v>-2.2662259003272922</c:v>
                </c:pt>
                <c:pt idx="780">
                  <c:v>-2.258680987487744</c:v>
                </c:pt>
                <c:pt idx="781">
                  <c:v>-2.2301869427828462</c:v>
                </c:pt>
                <c:pt idx="782">
                  <c:v>-2.1811988561537827</c:v>
                </c:pt>
                <c:pt idx="783">
                  <c:v>-2.1123609427196159</c:v>
                </c:pt>
                <c:pt idx="784">
                  <c:v>-2.0244987529842411</c:v>
                </c:pt>
                <c:pt idx="785">
                  <c:v>-1.9186097198198837</c:v>
                </c:pt>
                <c:pt idx="786">
                  <c:v>-1.7958521472095814</c:v>
                </c:pt>
                <c:pt idx="787">
                  <c:v>-1.6575327599084579</c:v>
                </c:pt>
                <c:pt idx="788">
                  <c:v>-1.5050929460911264</c:v>
                </c:pt>
                <c:pt idx="789">
                  <c:v>-1.3400938365735162</c:v>
                </c:pt>
                <c:pt idx="790">
                  <c:v>-1.1642003742295595</c:v>
                </c:pt>
                <c:pt idx="791">
                  <c:v>-0.97916453568123596</c:v>
                </c:pt>
                <c:pt idx="792">
                  <c:v>-0.78680787415349829</c:v>
                </c:pt>
                <c:pt idx="793">
                  <c:v>-0.58900355750010114</c:v>
                </c:pt>
                <c:pt idx="794">
                  <c:v>-0.38765807878622005</c:v>
                </c:pt>
                <c:pt idx="795">
                  <c:v>-0.18469281843904239</c:v>
                </c:pt>
                <c:pt idx="796">
                  <c:v>1.797436315287082E-2</c:v>
                </c:pt>
                <c:pt idx="797">
                  <c:v>0.21844732558155067</c:v>
                </c:pt>
                <c:pt idx="798">
                  <c:v>0.4148694674727007</c:v>
                </c:pt>
                <c:pt idx="799">
                  <c:v>0.6054409964579115</c:v>
                </c:pt>
                <c:pt idx="800">
                  <c:v>0.78843548870678504</c:v>
                </c:pt>
                <c:pt idx="801">
                  <c:v>0.96221558500764237</c:v>
                </c:pt>
                <c:pt idx="802">
                  <c:v>1.1252476801520692</c:v>
                </c:pt>
                <c:pt idx="803">
                  <c:v>1.2761154734589077</c:v>
                </c:pt>
                <c:pt idx="804">
                  <c:v>1.413532260545205</c:v>
                </c:pt>
                <c:pt idx="805">
                  <c:v>1.5363518597875065</c:v>
                </c:pt>
                <c:pt idx="806">
                  <c:v>1.6435780811736931</c:v>
                </c:pt>
                <c:pt idx="807">
                  <c:v>1.7343726602776879</c:v>
                </c:pt>
                <c:pt idx="808">
                  <c:v>1.8080615957427455</c:v>
                </c:pt>
                <c:pt idx="809">
                  <c:v>1.8641398447720827</c:v>
                </c:pt>
                <c:pt idx="810">
                  <c:v>1.9022743475382518</c:v>
                </c:pt>
                <c:pt idx="811">
                  <c:v>1.9223053679708211</c:v>
                </c:pt>
                <c:pt idx="812">
                  <c:v>1.9242461548992731</c:v>
                </c:pt>
                <c:pt idx="813">
                  <c:v>1.9082809438545771</c:v>
                </c:pt>
                <c:pt idx="814">
                  <c:v>1.8747613358092701</c:v>
                </c:pt>
                <c:pt idx="815">
                  <c:v>1.8242011046056992</c:v>
                </c:pt>
                <c:pt idx="816">
                  <c:v>1.7572694996395639</c:v>
                </c:pt>
                <c:pt idx="817">
                  <c:v>1.6747831243902984</c:v>
                </c:pt>
                <c:pt idx="818">
                  <c:v>1.5776964844882719</c:v>
                </c:pt>
                <c:pt idx="819">
                  <c:v>1.4670913110621768</c:v>
                </c:pt>
                <c:pt idx="820">
                  <c:v>1.3441647760082631</c:v>
                </c:pt>
                <c:pt idx="821">
                  <c:v>1.2102167254678431</c:v>
                </c:pt>
                <c:pt idx="822">
                  <c:v>1.0666360661087384</c:v>
                </c:pt>
                <c:pt idx="823">
                  <c:v>0.91488644570859301</c:v>
                </c:pt>
                <c:pt idx="824">
                  <c:v>0.75649137497904029</c:v>
                </c:pt>
                <c:pt idx="825">
                  <c:v>0.59301894150835954</c:v>
                </c:pt>
                <c:pt idx="826">
                  <c:v>0.42606626911237777</c:v>
                </c:pt>
                <c:pt idx="827">
                  <c:v>0.2572438767587546</c:v>
                </c:pt>
                <c:pt idx="828">
                  <c:v>8.8160090574574745E-2</c:v>
                </c:pt>
                <c:pt idx="829">
                  <c:v>-7.9594339717405482E-2</c:v>
                </c:pt>
                <c:pt idx="830">
                  <c:v>-0.24446127222728586</c:v>
                </c:pt>
                <c:pt idx="831">
                  <c:v>-0.40492970954637353</c:v>
                </c:pt>
                <c:pt idx="832">
                  <c:v>-0.55954970439135243</c:v>
                </c:pt>
                <c:pt idx="833">
                  <c:v>-0.70694550572411896</c:v>
                </c:pt>
                <c:pt idx="834">
                  <c:v>-0.84582782572308535</c:v>
                </c:pt>
                <c:pt idx="835">
                  <c:v>-0.97500511797068645</c:v>
                </c:pt>
                <c:pt idx="836">
                  <c:v>-1.0933937681939083</c:v>
                </c:pt>
                <c:pt idx="837">
                  <c:v>-1.2000271107286924</c:v>
                </c:pt>
                <c:pt idx="838">
                  <c:v>-1.2940631964500693</c:v>
                </c:pt>
                <c:pt idx="839">
                  <c:v>-1.374791251085246</c:v>
                </c:pt>
                <c:pt idx="840">
                  <c:v>-1.4416367764665587</c:v>
                </c:pt>
                <c:pt idx="841">
                  <c:v>-1.494165261246216</c:v>
                </c:pt>
                <c:pt idx="842">
                  <c:v>-1.5320844817421411</c:v>
                </c:pt>
                <c:pt idx="843">
                  <c:v>-1.5552453877678327</c:v>
                </c:pt>
                <c:pt idx="844">
                  <c:v>-1.5636415823799377</c:v>
                </c:pt>
                <c:pt idx="845">
                  <c:v>-1.5574074183117126</c:v>
                </c:pt>
                <c:pt idx="846">
                  <c:v>-1.5368147473156237</c:v>
                </c:pt>
                <c:pt idx="847">
                  <c:v>-1.5022683715793264</c:v>
                </c:pt>
                <c:pt idx="848">
                  <c:v>-1.4543002586839826</c:v>
                </c:pt>
                <c:pt idx="849">
                  <c:v>-1.3935625931249127</c:v>
                </c:pt>
                <c:pt idx="850">
                  <c:v>-1.32081974810162</c:v>
                </c:pt>
                <c:pt idx="851">
                  <c:v>-1.2369392710108702</c:v>
                </c:pt>
                <c:pt idx="852">
                  <c:v>-1.142881984754357</c:v>
                </c:pt>
                <c:pt idx="853">
                  <c:v>-1.0396913145237385</c:v>
                </c:pt>
                <c:pt idx="854">
                  <c:v>-0.92848195608804907</c:v>
                </c:pt>
                <c:pt idx="855">
                  <c:v>-0.81042800672948623</c:v>
                </c:pt>
                <c:pt idx="856">
                  <c:v>-0.68675068381419657</c:v>
                </c:pt>
                <c:pt idx="857">
                  <c:v>-0.55870575852111815</c:v>
                </c:pt>
                <c:pt idx="858">
                  <c:v>-0.42757083347204472</c:v>
                </c:pt>
                <c:pt idx="859">
                  <c:v>-0.29463259291169774</c:v>
                </c:pt>
                <c:pt idx="860">
                  <c:v>-0.16117415269380531</c:v>
                </c:pt>
                <c:pt idx="861">
                  <c:v>-2.8462634665727959E-2</c:v>
                </c:pt>
                <c:pt idx="862">
                  <c:v>0.10226291384812281</c:v>
                </c:pt>
                <c:pt idx="863">
                  <c:v>0.22980313983222422</c:v>
                </c:pt>
                <c:pt idx="864">
                  <c:v>0.35300943418232</c:v>
                </c:pt>
                <c:pt idx="865">
                  <c:v>0.4707943088864921</c:v>
                </c:pt>
                <c:pt idx="866">
                  <c:v>0.58214100771171573</c:v>
                </c:pt>
                <c:pt idx="867">
                  <c:v>0.68611226534329517</c:v>
                </c:pt>
                <c:pt idx="868">
                  <c:v>0.78185813969976126</c:v>
                </c:pt>
                <c:pt idx="869">
                  <c:v>0.86862285256505201</c:v>
                </c:pt>
                <c:pt idx="870">
                  <c:v>0.94575058463030548</c:v>
                </c:pt>
                <c:pt idx="871">
                  <c:v>1.0126901824012389</c:v>
                </c:pt>
                <c:pt idx="872">
                  <c:v>1.068998746080235</c:v>
                </c:pt>
                <c:pt idx="873">
                  <c:v>1.1143440793534742</c:v>
                </c:pt>
                <c:pt idx="874">
                  <c:v>1.1485059938793647</c:v>
                </c:pt>
                <c:pt idx="875">
                  <c:v>1.1713764730598428</c:v>
                </c:pt>
                <c:pt idx="876">
                  <c:v>1.1829587112623852</c:v>
                </c:pt>
                <c:pt idx="877">
                  <c:v>1.1833650559303885</c:v>
                </c:pt>
                <c:pt idx="878">
                  <c:v>1.1728138908577461</c:v>
                </c:pt>
                <c:pt idx="879">
                  <c:v>1.1516255092050955</c:v>
                </c:pt>
                <c:pt idx="880">
                  <c:v>1.1202170344997175</c:v>
                </c:pt>
                <c:pt idx="881">
                  <c:v>1.079096456793476</c:v>
                </c:pt>
                <c:pt idx="882">
                  <c:v>1.0288558592716064</c:v>
                </c:pt>
                <c:pt idx="883">
                  <c:v>0.97016391783452804</c:v>
                </c:pt>
                <c:pt idx="884">
                  <c:v>0.90375776244843808</c:v>
                </c:pt>
                <c:pt idx="885">
                  <c:v>0.83043429432710425</c:v>
                </c:pt>
                <c:pt idx="886">
                  <c:v>0.75104105722156178</c:v>
                </c:pt>
                <c:pt idx="887">
                  <c:v>0.66646676422709006</c:v>
                </c:pt>
                <c:pt idx="888">
                  <c:v>0.57763158354601374</c:v>
                </c:pt>
                <c:pt idx="889">
                  <c:v>0.4854772875643909</c:v>
                </c:pt>
                <c:pt idx="890">
                  <c:v>0.39095736941365833</c:v>
                </c:pt>
                <c:pt idx="891">
                  <c:v>0.29502722990977626</c:v>
                </c:pt>
                <c:pt idx="892">
                  <c:v>0.19863453542009202</c:v>
                </c:pt>
                <c:pt idx="893">
                  <c:v>0.10270984383907278</c:v>
                </c:pt>
                <c:pt idx="894">
                  <c:v>8.1575915065750237E-3</c:v>
                </c:pt>
                <c:pt idx="895">
                  <c:v>-8.4152471365197545E-2</c:v>
                </c:pt>
                <c:pt idx="896">
                  <c:v>-0.17339331531101587</c:v>
                </c:pt>
                <c:pt idx="897">
                  <c:v>-0.25878806173160385</c:v>
                </c:pt>
                <c:pt idx="898">
                  <c:v>-0.33961674155873789</c:v>
                </c:pt>
                <c:pt idx="899">
                  <c:v>-0.41522232371190504</c:v>
                </c:pt>
                <c:pt idx="900">
                  <c:v>-0.48501596330047003</c:v>
                </c:pt>
                <c:pt idx="901">
                  <c:v>-0.54848142864499483</c:v>
                </c:pt>
                <c:pt idx="902">
                  <c:v>-0.60517867562003536</c:v>
                </c:pt>
                <c:pt idx="903">
                  <c:v>-0.65474654745148708</c:v>
                </c:pt>
                <c:pt idx="904">
                  <c:v>-0.69690458783100662</c:v>
                </c:pt>
                <c:pt idx="905">
                  <c:v>-0.73145396492974213</c:v>
                </c:pt>
                <c:pt idx="906">
                  <c:v>-0.75827751350181449</c:v>
                </c:pt>
                <c:pt idx="907">
                  <c:v>-0.77733891165912505</c:v>
                </c:pt>
                <c:pt idx="908">
                  <c:v>-0.78868101797654033</c:v>
                </c:pt>
                <c:pt idx="909">
                  <c:v>-0.79242340325598026</c:v>
                </c:pt>
                <c:pt idx="910">
                  <c:v>-0.78875911944800814</c:v>
                </c:pt>
                <c:pt idx="911">
                  <c:v>-0.7779507558197557</c:v>
                </c:pt>
                <c:pt idx="912">
                  <c:v>-0.76032583939285947</c:v>
                </c:pt>
                <c:pt idx="913">
                  <c:v>-0.73627164288459257</c:v>
                </c:pt>
                <c:pt idx="914">
                  <c:v>-0.70622946881284199</c:v>
                </c:pt>
                <c:pt idx="915">
                  <c:v>-0.670688483020903</c:v>
                </c:pt>
                <c:pt idx="916">
                  <c:v>-0.63017917459885586</c:v>
                </c:pt>
                <c:pt idx="917">
                  <c:v>-0.58526652199646345</c:v>
                </c:pt>
                <c:pt idx="918">
                  <c:v>-0.53654294701751959</c:v>
                </c:pt>
                <c:pt idx="919">
                  <c:v>-0.48462113934595585</c:v>
                </c:pt>
                <c:pt idx="920">
                  <c:v>-0.43012683428223109</c:v>
                </c:pt>
                <c:pt idx="921">
                  <c:v>-0.37369162547486057</c:v>
                </c:pt>
                <c:pt idx="922">
                  <c:v>-0.31594589263610273</c:v>
                </c:pt>
                <c:pt idx="923">
                  <c:v>-0.25751192156493907</c:v>
                </c:pt>
                <c:pt idx="924">
                  <c:v>-0.19899729030376601</c:v>
                </c:pt>
                <c:pt idx="925">
                  <c:v>-0.1409885909759625</c:v>
                </c:pt>
                <c:pt idx="926">
                  <c:v>-8.4045551847499844E-2</c:v>
                </c:pt>
                <c:pt idx="927">
                  <c:v>-2.8695618490842234E-2</c:v>
                </c:pt>
                <c:pt idx="928">
                  <c:v>2.4570953325171452E-2</c:v>
                </c:pt>
                <c:pt idx="929">
                  <c:v>7.5305447162802963E-2</c:v>
                </c:pt>
                <c:pt idx="930">
                  <c:v>0.12310443920082204</c:v>
                </c:pt>
                <c:pt idx="931">
                  <c:v>0.16761292416052553</c:v>
                </c:pt>
                <c:pt idx="932">
                  <c:v>0.20852679055166079</c:v>
                </c:pt>
                <c:pt idx="933">
                  <c:v>0.24559462987805469</c:v>
                </c:pt>
                <c:pt idx="934">
                  <c:v>0.27861887247546924</c:v>
                </c:pt>
                <c:pt idx="935">
                  <c:v>0.3074562506652182</c:v>
                </c:pt>
                <c:pt idx="936">
                  <c:v>0.33201759780632867</c:v>
                </c:pt>
                <c:pt idx="937">
                  <c:v>0.35226699952782803</c:v>
                </c:pt>
                <c:pt idx="938">
                  <c:v>0.36822032083278572</c:v>
                </c:pt>
                <c:pt idx="939">
                  <c:v>0.37994313980658162</c:v>
                </c:pt>
                <c:pt idx="940">
                  <c:v>0.38754812525643517</c:v>
                </c:pt>
                <c:pt idx="941">
                  <c:v>0.39119190168353485</c:v>
                </c:pt>
                <c:pt idx="942">
                  <c:v>0.39107145048003306</c:v>
                </c:pt>
                <c:pt idx="943">
                  <c:v>0.38742010109282154</c:v>
                </c:pt>
                <c:pt idx="944">
                  <c:v>0.38050317005139178</c:v>
                </c:pt>
                <c:pt idx="945">
                  <c:v>0.37061330917974367</c:v>
                </c:pt>
                <c:pt idx="946">
                  <c:v>0.35806562696556743</c:v>
                </c:pt>
                <c:pt idx="947">
                  <c:v>0.3431926489227316</c:v>
                </c:pt>
                <c:pt idx="948">
                  <c:v>0.32633918383694693</c:v>
                </c:pt>
                <c:pt idx="949">
                  <c:v>0.30785716302624189</c:v>
                </c:pt>
                <c:pt idx="950">
                  <c:v>0.28810051918098067</c:v>
                </c:pt>
                <c:pt idx="951">
                  <c:v>0.26742016998368934</c:v>
                </c:pt>
                <c:pt idx="952">
                  <c:v>0.24615916957113759</c:v>
                </c:pt>
                <c:pt idx="953">
                  <c:v>0.22464808802044134</c:v>
                </c:pt>
                <c:pt idx="954">
                  <c:v>0.2032006754552671</c:v>
                </c:pt>
                <c:pt idx="955">
                  <c:v>0.18210986312659561</c:v>
                </c:pt>
                <c:pt idx="956">
                  <c:v>0.16164414897890489</c:v>
                </c:pt>
                <c:pt idx="957">
                  <c:v>0.14204440982762034</c:v>
                </c:pt>
                <c:pt idx="958">
                  <c:v>0.12352117641573801</c:v>
                </c:pt>
                <c:pt idx="959">
                  <c:v>0.10625240135850289</c:v>
                </c:pt>
                <c:pt idx="960">
                  <c:v>9.0381743401566572E-2</c:v>
                </c:pt>
                <c:pt idx="961">
                  <c:v>7.6017384591100523E-2</c:v>
                </c:pt>
                <c:pt idx="962">
                  <c:v>6.3231389965950902E-2</c:v>
                </c:pt>
                <c:pt idx="963">
                  <c:v>5.2059612317010284E-2</c:v>
                </c:pt>
                <c:pt idx="964">
                  <c:v>4.2502137502483883E-2</c:v>
                </c:pt>
                <c:pt idx="965">
                  <c:v>3.4524258843493305E-2</c:v>
                </c:pt>
                <c:pt idx="966">
                  <c:v>2.8057962337119324E-2</c:v>
                </c:pt>
                <c:pt idx="967">
                  <c:v>2.3003897892885039E-2</c:v>
                </c:pt>
                <c:pt idx="968">
                  <c:v>1.9233805603243281E-2</c:v>
                </c:pt>
                <c:pt idx="969">
                  <c:v>1.6593360270366952E-2</c:v>
                </c:pt>
                <c:pt idx="970">
                  <c:v>1.4905392101567494E-2</c:v>
                </c:pt>
                <c:pt idx="971">
                  <c:v>1.3973436715304266E-2</c:v>
                </c:pt>
                <c:pt idx="972">
                  <c:v>1.3585563425093483E-2</c:v>
                </c:pt>
                <c:pt idx="973">
                  <c:v>1.3518427241294734E-2</c:v>
                </c:pt>
                <c:pt idx="974">
                  <c:v>1.3541487190592769E-2</c:v>
                </c:pt>
                <c:pt idx="975">
                  <c:v>1.342133143340446E-2</c:v>
                </c:pt>
                <c:pt idx="976">
                  <c:v>1.2926048287958014E-2</c:v>
                </c:pt>
                <c:pt idx="977">
                  <c:v>1.1829581660541821E-2</c:v>
                </c:pt>
                <c:pt idx="978">
                  <c:v>9.9160095417458738E-3</c:v>
                </c:pt>
                <c:pt idx="979">
                  <c:v>6.98368515911163E-3</c:v>
                </c:pt>
                <c:pt idx="980">
                  <c:v>2.8491820643965493E-3</c:v>
                </c:pt>
                <c:pt idx="981">
                  <c:v>-2.6490131408478668E-3</c:v>
                </c:pt>
                <c:pt idx="982">
                  <c:v>-9.6471136006499592E-3</c:v>
                </c:pt>
                <c:pt idx="983">
                  <c:v>-1.8252999870672415E-2</c:v>
                </c:pt>
                <c:pt idx="984">
                  <c:v>-2.8543587366985479E-2</c:v>
                </c:pt>
                <c:pt idx="985">
                  <c:v>-4.05626334941116E-2</c:v>
                </c:pt>
                <c:pt idx="986">
                  <c:v>-5.4319018816731512E-2</c:v>
                </c:pt>
                <c:pt idx="987">
                  <c:v>-6.9785530655329886E-2</c:v>
                </c:pt>
                <c:pt idx="988">
                  <c:v>-8.6898171119360601E-2</c:v>
                </c:pt>
                <c:pt idx="989">
                  <c:v>-0.10555600491967909</c:v>
                </c:pt>
                <c:pt idx="990">
                  <c:v>-0.12562155540244824</c:v>
                </c:pt>
                <c:pt idx="991">
                  <c:v>-0.14692175020293208</c:v>
                </c:pt>
                <c:pt idx="992">
                  <c:v>-0.16924941081236233</c:v>
                </c:pt>
                <c:pt idx="993">
                  <c:v>-0.1923652732706489</c:v>
                </c:pt>
                <c:pt idx="994">
                  <c:v>-0.21600052022649852</c:v>
                </c:pt>
                <c:pt idx="995">
                  <c:v>-0.23985979782889566</c:v>
                </c:pt>
                <c:pt idx="996">
                  <c:v>-0.26362468441252362</c:v>
                </c:pt>
                <c:pt idx="997">
                  <c:v>-0.28695757179327397</c:v>
                </c:pt>
                <c:pt idx="998">
                  <c:v>-0.30950591427504492</c:v>
                </c:pt>
                <c:pt idx="999">
                  <c:v>-0.33090679525622635</c:v>
                </c:pt>
                <c:pt idx="1000">
                  <c:v>-0.35079175667848783</c:v>
                </c:pt>
                <c:pt idx="1001">
                  <c:v>-0.36879183254244874</c:v>
                </c:pt>
                <c:pt idx="1002">
                  <c:v>-0.3845427243758176</c:v>
                </c:pt>
                <c:pt idx="1003">
                  <c:v>-0.39769005392384232</c:v>
                </c:pt>
                <c:pt idx="1004">
                  <c:v>-0.40789462647788277</c:v>
                </c:pt>
                <c:pt idx="1005">
                  <c:v>-0.4148376371920553</c:v>
                </c:pt>
                <c:pt idx="1006">
                  <c:v>-0.41822575247880145</c:v>
                </c:pt>
                <c:pt idx="1007">
                  <c:v>-0.41779599913422705</c:v>
                </c:pt>
                <c:pt idx="1008">
                  <c:v>-0.41332039522032143</c:v>
                </c:pt>
                <c:pt idx="1009">
                  <c:v>-0.40461025891780272</c:v>
                </c:pt>
                <c:pt idx="1010">
                  <c:v>-0.39152013453871526</c:v>
                </c:pt>
                <c:pt idx="1011">
                  <c:v>-0.37395127862792654</c:v>
                </c:pt>
                <c:pt idx="1012">
                  <c:v>-0.35185465354814416</c:v>
                </c:pt>
                <c:pt idx="1013">
                  <c:v>-0.32523338108882749</c:v>
                </c:pt>
                <c:pt idx="1014">
                  <c:v>-0.29414461441427253</c:v>
                </c:pt>
                <c:pt idx="1015">
                  <c:v>-0.25870079300686522</c:v>
                </c:pt>
                <c:pt idx="1016">
                  <c:v>-0.21907025210021835</c:v>
                </c:pt>
                <c:pt idx="1017">
                  <c:v>-0.1754771653614533</c:v>
                </c:pt>
                <c:pt idx="1018">
                  <c:v>-0.12820080719031468</c:v>
                </c:pt>
                <c:pt idx="1019">
                  <c:v>-7.7574128871206849E-2</c:v>
                </c:pt>
                <c:pt idx="1020">
                  <c:v>-2.3981650856241155E-2</c:v>
                </c:pt>
                <c:pt idx="1021">
                  <c:v>3.2143318419679101E-2</c:v>
                </c:pt>
                <c:pt idx="1022">
                  <c:v>9.032211867870088E-2</c:v>
                </c:pt>
                <c:pt idx="1023">
                  <c:v>0.15003480237280509</c:v>
                </c:pt>
                <c:pt idx="1024">
                  <c:v>0.2107247933559544</c:v>
                </c:pt>
                <c:pt idx="1025">
                  <c:v>0.2718040977985241</c:v>
                </c:pt>
                <c:pt idx="1026">
                  <c:v>0.33265901834027023</c:v>
                </c:pt>
                <c:pt idx="1027">
                  <c:v>0.39265631579470228</c:v>
                </c:pt>
                <c:pt idx="1028">
                  <c:v>0.45114975657819367</c:v>
                </c:pt>
                <c:pt idx="1029">
                  <c:v>0.50748697851776359</c:v>
                </c:pt>
                <c:pt idx="1030">
                  <c:v>0.56101660286170629</c:v>
                </c:pt>
                <c:pt idx="1031">
                  <c:v>0.61109551624020741</c:v>
                </c:pt>
                <c:pt idx="1032">
                  <c:v>0.65709624305274461</c:v>
                </c:pt>
                <c:pt idx="1033">
                  <c:v>0.69841432634305312</c:v>
                </c:pt>
                <c:pt idx="1034">
                  <c:v>0.73447563369740942</c:v>
                </c:pt>
                <c:pt idx="1035">
                  <c:v>0.76474350409518554</c:v>
                </c:pt>
                <c:pt idx="1036">
                  <c:v>0.78872565197161493</c:v>
                </c:pt>
                <c:pt idx="1037">
                  <c:v>0.80598074602790593</c:v>
                </c:pt>
                <c:pt idx="1038">
                  <c:v>0.81612458254009901</c:v>
                </c:pt>
                <c:pt idx="1039">
                  <c:v>0.81883577606429692</c:v>
                </c:pt>
                <c:pt idx="1040">
                  <c:v>0.81386089448685461</c:v>
                </c:pt>
                <c:pt idx="1041">
                  <c:v>0.8010189702897007</c:v>
                </c:pt>
                <c:pt idx="1042">
                  <c:v>0.78020532565183753</c:v>
                </c:pt>
                <c:pt idx="1043">
                  <c:v>0.75139465553282592</c:v>
                </c:pt>
                <c:pt idx="1044">
                  <c:v>0.71464332012028875</c:v>
                </c:pt>
                <c:pt idx="1045">
                  <c:v>0.67009080590275161</c:v>
                </c:pt>
                <c:pt idx="1046">
                  <c:v>0.61796032307062354</c:v>
                </c:pt>
                <c:pt idx="1047">
                  <c:v>0.5585585158663009</c:v>
                </c:pt>
                <c:pt idx="1048">
                  <c:v>0.49227427181011585</c:v>
                </c:pt>
                <c:pt idx="1049">
                  <c:v>0.41957662532183893</c:v>
                </c:pt>
                <c:pt idx="1050">
                  <c:v>0.34101176103985642</c:v>
                </c:pt>
                <c:pt idx="1051">
                  <c:v>0.25719913200481503</c:v>
                </c:pt>
                <c:pt idx="1052">
                  <c:v>0.16882671771842017</c:v>
                </c:pt>
                <c:pt idx="1053">
                  <c:v>7.6645456801646139E-2</c:v>
                </c:pt>
                <c:pt idx="1054">
                  <c:v>-1.8537101546419965E-2</c:v>
                </c:pt>
                <c:pt idx="1055">
                  <c:v>-0.11586387395164111</c:v>
                </c:pt>
                <c:pt idx="1056">
                  <c:v>-0.21443598510151629</c:v>
                </c:pt>
                <c:pt idx="1057">
                  <c:v>-0.31332110564032556</c:v>
                </c:pt>
                <c:pt idx="1058">
                  <c:v>-0.41156230803846916</c:v>
                </c:pt>
                <c:pt idx="1059">
                  <c:v>-0.50818735597017684</c:v>
                </c:pt>
                <c:pt idx="1060">
                  <c:v>-0.60221833676087777</c:v>
                </c:pt>
                <c:pt idx="1061">
                  <c:v>-0.69268154137528204</c:v>
                </c:pt>
                <c:pt idx="1062">
                  <c:v>-0.77861749227557375</c:v>
                </c:pt>
                <c:pt idx="1063">
                  <c:v>-0.8590910163413038</c:v>
                </c:pt>
                <c:pt idx="1064">
                  <c:v>-0.93320125795508113</c:v>
                </c:pt>
                <c:pt idx="1065">
                  <c:v>-1.0000915263560226</c:v>
                </c:pt>
                <c:pt idx="1066">
                  <c:v>-1.0589588714695171</c:v>
                </c:pt>
                <c:pt idx="1067">
                  <c:v>-1.1090632836507839</c:v>
                </c:pt>
                <c:pt idx="1068">
                  <c:v>-1.1497364151310148</c:v>
                </c:pt>
                <c:pt idx="1069">
                  <c:v>-1.1803897244166364</c:v>
                </c:pt>
                <c:pt idx="1070">
                  <c:v>-1.200521949443428</c:v>
                </c:pt>
                <c:pt idx="1071">
                  <c:v>-1.2097258208904837</c:v>
                </c:pt>
                <c:pt idx="1072">
                  <c:v>-1.2076939336704742</c:v>
                </c:pt>
                <c:pt idx="1073">
                  <c:v>-1.1942237021720761</c:v>
                </c:pt>
                <c:pt idx="1074">
                  <c:v>-1.1692213332728172</c:v>
                </c:pt>
                <c:pt idx="1075">
                  <c:v>-1.1327047603856095</c:v>
                </c:pt>
                <c:pt idx="1076">
                  <c:v>-1.0848054917623449</c:v>
                </c:pt>
                <c:pt idx="1077">
                  <c:v>-1.0257693368595624</c:v>
                </c:pt>
                <c:pt idx="1078">
                  <c:v>-0.9559559856687726</c:v>
                </c:pt>
                <c:pt idx="1079">
                  <c:v>-0.87583742741754944</c:v>
                </c:pt>
                <c:pt idx="1080">
                  <c:v>-0.78599520684402058</c:v>
                </c:pt>
                <c:pt idx="1081">
                  <c:v>-0.68711652821490565</c:v>
                </c:pt>
                <c:pt idx="1082">
                  <c:v>-0.57998922927326313</c:v>
                </c:pt>
                <c:pt idx="1083">
                  <c:v>-0.46549565924428449</c:v>
                </c:pt>
                <c:pt idx="1084">
                  <c:v>-0.34460550676848123</c:v>
                </c:pt>
                <c:pt idx="1085">
                  <c:v>-0.21836763504761314</c:v>
                </c:pt>
                <c:pt idx="1086">
                  <c:v>-8.7900992459242877E-2</c:v>
                </c:pt>
                <c:pt idx="1087">
                  <c:v>4.5615322699922745E-2</c:v>
                </c:pt>
                <c:pt idx="1088">
                  <c:v>0.1809527549574006</c:v>
                </c:pt>
                <c:pt idx="1089">
                  <c:v>0.31684464457309836</c:v>
                </c:pt>
                <c:pt idx="1090">
                  <c:v>0.45199813524313348</c:v>
                </c:pt>
                <c:pt idx="1091">
                  <c:v>0.5851065241645661</c:v>
                </c:pt>
                <c:pt idx="1092">
                  <c:v>0.71486193602742132</c:v>
                </c:pt>
                <c:pt idx="1093">
                  <c:v>0.83996819764092923</c:v>
                </c:pt>
                <c:pt idx="1094">
                  <c:v>0.95915378624455994</c:v>
                </c:pt>
                <c:pt idx="1095">
                  <c:v>1.0711847221515565</c:v>
                </c:pt>
                <c:pt idx="1096">
                  <c:v>1.1748772752619907</c:v>
                </c:pt>
                <c:pt idx="1097">
                  <c:v>1.2691103551898917</c:v>
                </c:pt>
                <c:pt idx="1098">
                  <c:v>1.3528374562863177</c:v>
                </c:pt>
                <c:pt idx="1099">
                  <c:v>1.4250980317071542</c:v>
                </c:pt>
                <c:pt idx="1100">
                  <c:v>1.4850281748556153</c:v>
                </c:pt>
                <c:pt idx="1101">
                  <c:v>1.5318704919958661</c:v>
                </c:pt>
                <c:pt idx="1102">
                  <c:v>1.5649830565453577</c:v>
                </c:pt>
                <c:pt idx="1103">
                  <c:v>1.5838473434533158</c:v>
                </c:pt>
                <c:pt idx="1104">
                  <c:v>1.5880750510929802</c:v>
                </c:pt>
                <c:pt idx="1105">
                  <c:v>1.5774137281577185</c:v>
                </c:pt>
                <c:pt idx="1106">
                  <c:v>1.5517511340630783</c:v>
                </c:pt>
                <c:pt idx="1107">
                  <c:v>1.5111182732159161</c:v>
                </c:pt>
                <c:pt idx="1108">
                  <c:v>1.4556910561086107</c:v>
                </c:pt>
                <c:pt idx="1109">
                  <c:v>1.3857905534089041</c:v>
                </c:pt>
                <c:pt idx="1110">
                  <c:v>1.3018818229162457</c:v>
                </c:pt>
                <c:pt idx="1111">
                  <c:v>1.2045713033125911</c:v>
                </c:pt>
                <c:pt idx="1112">
                  <c:v>1.0946027829071308</c:v>
                </c:pt>
                <c:pt idx="1113">
                  <c:v>0.97285196592161027</c:v>
                </c:pt>
                <c:pt idx="1114">
                  <c:v>0.84031967313807265</c:v>
                </c:pt>
                <c:pt idx="1115">
                  <c:v>0.69812372779266041</c:v>
                </c:pt>
                <c:pt idx="1116">
                  <c:v>0.54748959130074093</c:v>
                </c:pt>
                <c:pt idx="1117">
                  <c:v>0.38973982659850193</c:v>
                </c:pt>
                <c:pt idx="1118">
                  <c:v>0.22628247944819613</c:v>
                </c:pt>
                <c:pt idx="1119">
                  <c:v>5.8598479843241069E-2</c:v>
                </c:pt>
                <c:pt idx="1120">
                  <c:v>-0.11177182346048009</c:v>
                </c:pt>
                <c:pt idx="1121">
                  <c:v>-0.28324287238645973</c:v>
                </c:pt>
                <c:pt idx="1122">
                  <c:v>-0.45419872130450756</c:v>
                </c:pt>
                <c:pt idx="1123">
                  <c:v>-0.62300833195263827</c:v>
                </c:pt>
                <c:pt idx="1124">
                  <c:v>-0.78804119613337886</c:v>
                </c:pt>
                <c:pt idx="1125">
                  <c:v>-0.94768313598173859</c:v>
                </c:pt>
                <c:pt idx="1126">
                  <c:v>-1.1003521282290405</c:v>
                </c:pt>
                <c:pt idx="1127">
                  <c:v>-1.2445139970103467</c:v>
                </c:pt>
                <c:pt idx="1128">
                  <c:v>-1.3786978194171144</c:v>
                </c:pt>
                <c:pt idx="1129">
                  <c:v>-1.5015108891983329</c:v>
                </c:pt>
                <c:pt idx="1130">
                  <c:v>-1.6116530867656571</c:v>
                </c:pt>
                <c:pt idx="1131">
                  <c:v>-1.7079305079477556</c:v>
                </c:pt>
                <c:pt idx="1132">
                  <c:v>-1.7892682097382064</c:v>
                </c:pt>
                <c:pt idx="1133">
                  <c:v>-1.8547219385449409</c:v>
                </c:pt>
                <c:pt idx="1134">
                  <c:v>-1.9034887151197644</c:v>
                </c:pt>
                <c:pt idx="1135">
                  <c:v>-1.9349161603496188</c:v>
                </c:pt>
                <c:pt idx="1136">
                  <c:v>-1.9485104573388252</c:v>
                </c:pt>
                <c:pt idx="1137">
                  <c:v>-1.943942857604537</c:v>
                </c:pt>
                <c:pt idx="1138">
                  <c:v>-1.9210546526317098</c:v>
                </c:pt>
                <c:pt idx="1139">
                  <c:v>-1.8798605463642022</c:v>
                </c:pt>
                <c:pt idx="1140">
                  <c:v>-1.8205503793129092</c:v>
                </c:pt>
                <c:pt idx="1141">
                  <c:v>-1.7434891706949378</c:v>
                </c:pt>
                <c:pt idx="1142">
                  <c:v>-1.6492154612287417</c:v>
                </c:pt>
                <c:pt idx="1143">
                  <c:v>-1.5384379557443506</c:v>
                </c:pt>
                <c:pt idx="1144">
                  <c:v>-1.4120304814618969</c:v>
                </c:pt>
                <c:pt idx="1145">
                  <c:v>-1.2710252944811993</c:v>
                </c:pt>
                <c:pt idx="1146">
                  <c:v>-1.1166047835470347</c:v>
                </c:pt>
                <c:pt idx="1147">
                  <c:v>-0.9500916363413312</c:v>
                </c:pt>
                <c:pt idx="1148">
                  <c:v>-0.77293754924168923</c:v>
                </c:pt>
                <c:pt idx="1149">
                  <c:v>-0.58671057651799829</c:v>
                </c:pt>
                <c:pt idx="1150">
                  <c:v>-0.39308122915873422</c:v>
                </c:pt>
                <c:pt idx="1151">
                  <c:v>-0.19380744677848982</c:v>
                </c:pt>
                <c:pt idx="1152">
                  <c:v>9.2814217786632014E-3</c:v>
                </c:pt>
                <c:pt idx="1153">
                  <c:v>0.214301482591718</c:v>
                </c:pt>
                <c:pt idx="1154">
                  <c:v>0.41933184943418467</c:v>
                </c:pt>
                <c:pt idx="1155">
                  <c:v>0.62243272089184298</c:v>
                </c:pt>
                <c:pt idx="1156">
                  <c:v>0.82166381096163432</c:v>
                </c:pt>
                <c:pt idx="1157">
                  <c:v>1.0151029572966126</c:v>
                </c:pt>
                <c:pt idx="1158">
                  <c:v>1.2008647279762017</c:v>
                </c:pt>
                <c:pt idx="1159">
                  <c:v>1.3771188461249433</c:v>
                </c:pt>
                <c:pt idx="1160">
                  <c:v>1.5421082519068694</c:v>
                </c:pt>
                <c:pt idx="1161">
                  <c:v>1.6941666233979973</c:v>
                </c:pt>
                <c:pt idx="1162">
                  <c:v>1.8317351815809066</c:v>
                </c:pt>
                <c:pt idx="1163">
                  <c:v>1.9533786101905328</c:v>
                </c:pt>
                <c:pt idx="1164">
                  <c:v>2.057799928328353</c:v>
                </c:pt>
                <c:pt idx="1165">
                  <c:v>2.1438541625962699</c:v>
                </c:pt>
                <c:pt idx="1166">
                  <c:v>2.2105606759075829</c:v>
                </c:pt>
                <c:pt idx="1167">
                  <c:v>2.2571140220197035</c:v>
                </c:pt>
                <c:pt idx="1168">
                  <c:v>2.2828932080976152</c:v>
                </c:pt>
                <c:pt idx="1169">
                  <c:v>2.2874692621379809</c:v>
                </c:pt>
                <c:pt idx="1170">
                  <c:v>2.2706110177276626</c:v>
                </c:pt>
                <c:pt idx="1171">
                  <c:v>2.2322890452342721</c:v>
                </c:pt>
                <c:pt idx="1172">
                  <c:v>2.1726776759719657</c:v>
                </c:pt>
                <c:pt idx="1173">
                  <c:v>2.0921550839906171</c:v>
                </c:pt>
                <c:pt idx="1174">
                  <c:v>1.9913014087253844</c:v>
                </c:pt>
                <c:pt idx="1175">
                  <c:v>1.8708949206410082</c:v>
                </c:pt>
                <c:pt idx="1176">
                  <c:v>1.7319062510259553</c:v>
                </c:pt>
                <c:pt idx="1177">
                  <c:v>1.5754907260500475</c:v>
                </c:pt>
                <c:pt idx="1178">
                  <c:v>1.4029788639118559</c:v>
                </c:pt>
                <c:pt idx="1179">
                  <c:v>1.2158651121816333</c:v>
                </c:pt>
                <c:pt idx="1180">
                  <c:v>1.0157949201098706</c:v>
                </c:pt>
                <c:pt idx="1181">
                  <c:v>0.80455025754581744</c:v>
                </c:pt>
                <c:pt idx="1182">
                  <c:v>0.58403370802146504</c:v>
                </c:pt>
                <c:pt idx="1183">
                  <c:v>0.35625127834231085</c:v>
                </c:pt>
                <c:pt idx="1184">
                  <c:v>0.12329408053637114</c:v>
                </c:pt>
                <c:pt idx="1185">
                  <c:v>-0.11268094589589994</c:v>
                </c:pt>
                <c:pt idx="1186">
                  <c:v>-0.34947109294353851</c:v>
                </c:pt>
                <c:pt idx="1187">
                  <c:v>-0.58484853688563287</c:v>
                </c:pt>
                <c:pt idx="1188">
                  <c:v>-0.81658139043018885</c:v>
                </c:pt>
                <c:pt idx="1189">
                  <c:v>-1.0424549544038593</c:v>
                </c:pt>
                <c:pt idx="1190">
                  <c:v>-1.260292965820951</c:v>
                </c:pt>
                <c:pt idx="1191">
                  <c:v>-1.467978637726514</c:v>
                </c:pt>
                <c:pt idx="1192">
                  <c:v>-1.6634752867517939</c:v>
                </c:pt>
                <c:pt idx="1193">
                  <c:v>-1.8448463468482936</c:v>
                </c:pt>
                <c:pt idx="1194">
                  <c:v>-2.0102745721689068</c:v>
                </c:pt>
                <c:pt idx="1195">
                  <c:v>-2.1580802385095055</c:v>
                </c:pt>
                <c:pt idx="1196">
                  <c:v>-2.2867381610624138</c:v>
                </c:pt>
                <c:pt idx="1197">
                  <c:v>-2.3948933563955226</c:v>
                </c:pt>
                <c:pt idx="1198">
                  <c:v>-2.4813751884707433</c:v>
                </c:pt>
                <c:pt idx="1199">
                  <c:v>-2.5452098520477966</c:v>
                </c:pt>
                <c:pt idx="1200">
                  <c:v>-2.58563106186388</c:v>
                </c:pt>
                <c:pt idx="1201">
                  <c:v>-2.6020888323994225</c:v>
                </c:pt>
                <c:pt idx="1202">
                  <c:v>-2.5942562506834523</c:v>
                </c:pt>
                <c:pt idx="1203">
                  <c:v>-2.5620341632967802</c:v>
                </c:pt>
                <c:pt idx="1204">
                  <c:v>-2.505553718321095</c:v>
                </c:pt>
                <c:pt idx="1205">
                  <c:v>-2.4251767232717882</c:v>
                </c:pt>
                <c:pt idx="1206">
                  <c:v>-2.321493800851183</c:v>
                </c:pt>
                <c:pt idx="1207">
                  <c:v>-2.1953203454661692</c:v>
                </c:pt>
                <c:pt idx="1208">
                  <c:v>-2.047690304666832</c:v>
                </c:pt>
                <c:pt idx="1209">
                  <c:v>-1.8798478307772213</c:v>
                </c:pt>
                <c:pt idx="1210">
                  <c:v>-1.6932368687985162</c:v>
                </c:pt>
                <c:pt idx="1211">
                  <c:v>-1.4894887669643593</c:v>
                </c:pt>
                <c:pt idx="1212">
                  <c:v>-1.270408015920756</c:v>
                </c:pt>
                <c:pt idx="1213">
                  <c:v>-1.0379562411907219</c:v>
                </c:pt>
                <c:pt idx="1214">
                  <c:v>-0.79423459118356632</c:v>
                </c:pt>
                <c:pt idx="1215">
                  <c:v>-0.54146467933981723</c:v>
                </c:pt>
                <c:pt idx="1216">
                  <c:v>-0.28196825390310365</c:v>
                </c:pt>
                <c:pt idx="1217">
                  <c:v>-1.814578212428497E-2</c:v>
                </c:pt>
                <c:pt idx="1218">
                  <c:v>0.24754585270722074</c:v>
                </c:pt>
                <c:pt idx="1219">
                  <c:v>0.51261633326496625</c:v>
                </c:pt>
                <c:pt idx="1220">
                  <c:v>0.77456535328685072</c:v>
                </c:pt>
                <c:pt idx="1221">
                  <c:v>1.0309063040884374</c:v>
                </c:pt>
                <c:pt idx="1222">
                  <c:v>1.2791899771494624</c:v>
                </c:pt>
                <c:pt idx="1223">
                  <c:v>1.5170280559371345</c:v>
                </c:pt>
                <c:pt idx="1224">
                  <c:v>1.742116170811455</c:v>
                </c:pt>
                <c:pt idx="1225">
                  <c:v>1.9522562937234111</c:v>
                </c:pt>
                <c:pt idx="1226">
                  <c:v>2.1453782544523716</c:v>
                </c:pt>
                <c:pt idx="1227">
                  <c:v>2.3195601672969755</c:v>
                </c:pt>
                <c:pt idx="1228">
                  <c:v>2.4730475663764677</c:v>
                </c:pt>
                <c:pt idx="1229">
                  <c:v>2.6042710589395321</c:v>
                </c:pt>
                <c:pt idx="1230">
                  <c:v>2.711862319216785</c:v>
                </c:pt>
                <c:pt idx="1231">
                  <c:v>2.7946682602748458</c:v>
                </c:pt>
                <c:pt idx="1232">
                  <c:v>2.8517632378998874</c:v>
                </c:pt>
                <c:pt idx="1233">
                  <c:v>2.8824591586047257</c:v>
                </c:pt>
                <c:pt idx="1234">
                  <c:v>2.8863133832505614</c:v>
                </c:pt>
                <c:pt idx="1235">
                  <c:v>2.8631343383207182</c:v>
                </c:pt>
                <c:pt idx="1236">
                  <c:v>2.8129847683882692</c:v>
                </c:pt>
                <c:pt idx="1237">
                  <c:v>2.7361825855778008</c:v>
                </c:pt>
                <c:pt idx="1238">
                  <c:v>2.6332992946249325</c:v>
                </c:pt>
                <c:pt idx="1239">
                  <c:v>2.5051559952669495</c:v>
                </c:pt>
                <c:pt idx="1240">
                  <c:v>2.3528169869319044</c:v>
                </c:pt>
                <c:pt idx="1241">
                  <c:v>2.1775810238103408</c:v>
                </c:pt>
                <c:pt idx="1242">
                  <c:v>1.9809702911678972</c:v>
                </c:pt>
                <c:pt idx="1243">
                  <c:v>1.7647171959667338</c:v>
                </c:pt>
                <c:pt idx="1244">
                  <c:v>1.5307490862943285</c:v>
                </c:pt>
                <c:pt idx="1245">
                  <c:v>1.2811710345369307</c:v>
                </c:pt>
                <c:pt idx="1246">
                  <c:v>1.0182468384797796</c:v>
                </c:pt>
                <c:pt idx="1247">
                  <c:v>0.74437841237803548</c:v>
                </c:pt>
                <c:pt idx="1248">
                  <c:v>0.46208375633992227</c:v>
                </c:pt>
                <c:pt idx="1249">
                  <c:v>0.17397370693227288</c:v>
                </c:pt>
                <c:pt idx="1250">
                  <c:v>-0.11727231538808014</c:v>
                </c:pt>
                <c:pt idx="1251">
                  <c:v>-0.40893133572943929</c:v>
                </c:pt>
                <c:pt idx="1252">
                  <c:v>-0.69826239625645148</c:v>
                </c:pt>
                <c:pt idx="1253">
                  <c:v>-0.98253242851595912</c:v>
                </c:pt>
                <c:pt idx="1254">
                  <c:v>-1.2590421813315202</c:v>
                </c:pt>
                <c:pt idx="1255">
                  <c:v>-1.5251519572697552</c:v>
                </c:pt>
                <c:pt idx="1256">
                  <c:v>-1.7783069113143708</c:v>
                </c:pt>
                <c:pt idx="1257">
                  <c:v>-2.0160616683825077</c:v>
                </c:pt>
                <c:pt idx="1258">
                  <c:v>-2.2361040216669332</c:v>
                </c:pt>
                <c:pt idx="1259">
                  <c:v>-2.4362774814451473</c:v>
                </c:pt>
                <c:pt idx="1260">
                  <c:v>-2.6146024538989447</c:v>
                </c:pt>
                <c:pt idx="1261">
                  <c:v>-2.7692958415513456</c:v>
                </c:pt>
                <c:pt idx="1262">
                  <c:v>-2.8987888710450505</c:v>
                </c:pt>
                <c:pt idx="1263">
                  <c:v>-3.0017429700311338</c:v>
                </c:pt>
                <c:pt idx="1264">
                  <c:v>-3.0770635327632956</c:v>
                </c:pt>
                <c:pt idx="1265">
                  <c:v>-3.1239114334373568</c:v>
                </c:pt>
                <c:pt idx="1266">
                  <c:v>-3.1417121671986732</c:v>
                </c:pt>
                <c:pt idx="1267">
                  <c:v>-3.1301625208670831</c:v>
                </c:pt>
                <c:pt idx="1268">
                  <c:v>-3.0892346985918517</c:v>
                </c:pt>
                <c:pt idx="1269">
                  <c:v>-3.0191778516310661</c:v>
                </c:pt>
                <c:pt idx="1270">
                  <c:v>-2.9205169860231872</c:v>
                </c:pt>
                <c:pt idx="1271">
                  <c:v>-2.7940492468487919</c:v>
                </c:pt>
                <c:pt idx="1272">
                  <c:v>-2.6408376028317884</c:v>
                </c:pt>
                <c:pt idx="1273">
                  <c:v>-2.4622019799599082</c:v>
                </c:pt>
                <c:pt idx="1274">
                  <c:v>-2.2597079173736634</c:v>
                </c:pt>
                <c:pt idx="1275">
                  <c:v>-2.0351528427462009</c:v>
                </c:pt>
                <c:pt idx="1276">
                  <c:v>-1.7905500875176954</c:v>
                </c:pt>
                <c:pt idx="1277">
                  <c:v>-1.5281107844346222</c:v>
                </c:pt>
                <c:pt idx="1278">
                  <c:v>-1.2502238106568058</c:v>
                </c:pt>
                <c:pt idx="1279">
                  <c:v>-0.95943395903220685</c:v>
                </c:pt>
                <c:pt idx="1280">
                  <c:v>-0.6584185378068379</c:v>
                </c:pt>
                <c:pt idx="1281">
                  <c:v>-0.34996261485880864</c:v>
                </c:pt>
                <c:pt idx="1282">
                  <c:v>-3.6933136364827535E-2</c:v>
                </c:pt>
                <c:pt idx="1283">
                  <c:v>0.27774783851991502</c:v>
                </c:pt>
                <c:pt idx="1284">
                  <c:v>0.59113053597809051</c:v>
                </c:pt>
                <c:pt idx="1285">
                  <c:v>0.90026524080873793</c:v>
                </c:pt>
                <c:pt idx="1286">
                  <c:v>1.2022301820292363</c:v>
                </c:pt>
                <c:pt idx="1287">
                  <c:v>1.494159266053404</c:v>
                </c:pt>
                <c:pt idx="1288">
                  <c:v>1.7732693931120949</c:v>
                </c:pt>
                <c:pt idx="1289">
                  <c:v>2.0368870955267164</c:v>
                </c:pt>
                <c:pt idx="1290">
                  <c:v>2.2824742419011472</c:v>
                </c:pt>
                <c:pt idx="1291">
                  <c:v>2.507652559219502</c:v>
                </c:pt>
                <c:pt idx="1292">
                  <c:v>2.7102267351608105</c:v>
                </c:pt>
                <c:pt idx="1293">
                  <c:v>2.8882058755761424</c:v>
                </c:pt>
                <c:pt idx="1294">
                  <c:v>3.0398231069058594</c:v>
                </c:pt>
                <c:pt idx="1295">
                  <c:v>3.1635531302112834</c:v>
                </c:pt>
                <c:pt idx="1296">
                  <c:v>3.2581275523009499</c:v>
                </c:pt>
                <c:pt idx="1297">
                  <c:v>3.322547839973538</c:v>
                </c:pt>
                <c:pt idx="1298">
                  <c:v>3.3560957654871855</c:v>
                </c:pt>
                <c:pt idx="1299">
                  <c:v>3.3583412347913839</c:v>
                </c:pt>
                <c:pt idx="1300">
                  <c:v>3.3291474146041624</c:v>
                </c:pt>
                <c:pt idx="1301">
                  <c:v>3.2686730998516111</c:v>
                </c:pt>
                <c:pt idx="1302">
                  <c:v>3.1773722890695368</c:v>
                </c:pt>
                <c:pt idx="1303">
                  <c:v>3.0559909618490746</c:v>
                </c:pt>
                <c:pt idx="1304">
                  <c:v>2.9055610790390043</c:v>
                </c:pt>
                <c:pt idx="1305">
                  <c:v>2.7273918529416634</c:v>
                </c:pt>
                <c:pt idx="1306">
                  <c:v>2.5230583609019055</c:v>
                </c:pt>
                <c:pt idx="1307">
                  <c:v>2.2943876012397828</c:v>
                </c:pt>
                <c:pt idx="1308">
                  <c:v>2.0434421151693032</c:v>
                </c:pt>
                <c:pt idx="1309">
                  <c:v>1.7725013219381625</c:v>
                </c:pt>
                <c:pt idx="1310">
                  <c:v>1.4840407366897044</c:v>
                </c:pt>
                <c:pt idx="1311">
                  <c:v>1.1807092612690058</c:v>
                </c:pt>
                <c:pt idx="1312">
                  <c:v>0.86530475716658328</c:v>
                </c:pt>
                <c:pt idx="1313">
                  <c:v>0.54074812683097051</c:v>
                </c:pt>
                <c:pt idx="1314">
                  <c:v>0.21005614451393939</c:v>
                </c:pt>
                <c:pt idx="1315">
                  <c:v>-0.12368670951001559</c:v>
                </c:pt>
                <c:pt idx="1316">
                  <c:v>-0.45735714721115572</c:v>
                </c:pt>
                <c:pt idx="1317">
                  <c:v>-0.78782243161188437</c:v>
                </c:pt>
                <c:pt idx="1318">
                  <c:v>-1.1119699189497125</c:v>
                </c:pt>
                <c:pt idx="1319">
                  <c:v>-1.4267365044008606</c:v>
                </c:pt>
                <c:pt idx="1320">
                  <c:v>-1.7291376916216321</c:v>
                </c:pt>
                <c:pt idx="1321">
                  <c:v>-2.0162960090841069</c:v>
                </c:pt>
                <c:pt idx="1322">
                  <c:v>-2.285468501553892</c:v>
                </c:pt>
                <c:pt idx="1323">
                  <c:v>-2.5340730330345029</c:v>
                </c:pt>
                <c:pt idx="1324">
                  <c:v>-2.7597131480188111</c:v>
                </c:pt>
                <c:pt idx="1325">
                  <c:v>-2.9602012508491375</c:v>
                </c:pt>
                <c:pt idx="1326">
                  <c:v>-3.1335798782762128</c:v>
                </c:pt>
                <c:pt idx="1327">
                  <c:v>-3.2781408577851541</c:v>
                </c:pt>
                <c:pt idx="1328">
                  <c:v>-3.3924421637623619</c:v>
                </c:pt>
                <c:pt idx="1329">
                  <c:v>-3.4753223049297448</c:v>
                </c:pt>
                <c:pt idx="1330">
                  <c:v>-3.5259120994738185</c:v>
                </c:pt>
                <c:pt idx="1331">
                  <c:v>-3.5436437187309533</c:v>
                </c:pt>
                <c:pt idx="1332">
                  <c:v>-3.5282569059273348</c:v>
                </c:pt>
                <c:pt idx="1333">
                  <c:v>-3.4798023030712955</c:v>
                </c:pt>
                <c:pt idx="1334">
                  <c:v>-3.3986418464044625</c:v>
                </c:pt>
                <c:pt idx="1335">
                  <c:v>-3.2854462185785978</c:v>
                </c:pt>
                <c:pt idx="1336">
                  <c:v>-3.1411893736725878</c:v>
                </c:pt>
                <c:pt idx="1337">
                  <c:v>-2.9671401790315568</c:v>
                </c:pt>
                <c:pt idx="1338">
                  <c:v>-2.764851245432888</c:v>
                </c:pt>
                <c:pt idx="1339">
                  <c:v>-2.5361450439969433</c:v>
                </c:pt>
                <c:pt idx="1340">
                  <c:v>-2.2830974343044499</c:v>
                </c:pt>
                <c:pt idx="1341">
                  <c:v>-2.0080187531091918</c:v>
                </c:pt>
                <c:pt idx="1342">
                  <c:v>-1.71343263660009</c:v>
                </c:pt>
                <c:pt idx="1343">
                  <c:v>-1.4020527711453541</c:v>
                </c:pt>
                <c:pt idx="1344">
                  <c:v>-1.0767577876263914</c:v>
                </c:pt>
                <c:pt idx="1345">
                  <c:v>-0.74056453264686661</c:v>
                </c:pt>
                <c:pt idx="1346">
                  <c:v>-0.39659996590193547</c:v>
                </c:pt>
                <c:pt idx="1347">
                  <c:v>-4.8071946656201847E-2</c:v>
                </c:pt>
                <c:pt idx="1348">
                  <c:v>0.30176081652726072</c:v>
                </c:pt>
                <c:pt idx="1349">
                  <c:v>0.64961937005543047</c:v>
                </c:pt>
                <c:pt idx="1350">
                  <c:v>0.99223538488380014</c:v>
                </c:pt>
                <c:pt idx="1351">
                  <c:v>1.3263819995144353</c:v>
                </c:pt>
                <c:pt idx="1352">
                  <c:v>1.648904344093151</c:v>
                </c:pt>
                <c:pt idx="1353">
                  <c:v>1.9567494556379159</c:v>
                </c:pt>
                <c:pt idx="1354">
                  <c:v>2.2469952995478</c:v>
                </c:pt>
                <c:pt idx="1355">
                  <c:v>2.5168786203830749</c:v>
                </c:pt>
                <c:pt idx="1356">
                  <c:v>2.7638213554031505</c:v>
                </c:pt>
                <c:pt idx="1357">
                  <c:v>2.985455357404124</c:v>
                </c:pt>
                <c:pt idx="1358">
                  <c:v>3.1796451888946047</c:v>
                </c:pt>
                <c:pt idx="1359">
                  <c:v>3.3445087674438438</c:v>
                </c:pt>
                <c:pt idx="1360">
                  <c:v>3.4784356619644159</c:v>
                </c:pt>
                <c:pt idx="1361">
                  <c:v>3.5801028615684176</c:v>
                </c:pt>
                <c:pt idx="1362">
                  <c:v>3.6484878622557551</c:v>
                </c:pt>
                <c:pt idx="1363">
                  <c:v>3.682878941834328</c:v>
                </c:pt>
                <c:pt idx="1364">
                  <c:v>3.6828825198978352</c:v>
                </c:pt>
                <c:pt idx="1365">
                  <c:v>3.6484275271484314</c:v>
                </c:pt>
                <c:pt idx="1366">
                  <c:v>3.5797667365881098</c:v>
                </c:pt>
                <c:pt idx="1367">
                  <c:v>3.4774750378474106</c:v>
                </c:pt>
                <c:pt idx="1368">
                  <c:v>3.3424446648994746</c:v>
                </c:pt>
                <c:pt idx="1369">
                  <c:v>3.1758774163450516</c:v>
                </c:pt>
                <c:pt idx="1370">
                  <c:v>2.9792739360753275</c:v>
                </c:pt>
                <c:pt idx="1371">
                  <c:v>2.754420150149107</c:v>
                </c:pt>
                <c:pt idx="1372">
                  <c:v>2.5033709828922617</c:v>
                </c:pt>
                <c:pt idx="1373">
                  <c:v>2.228431501278616</c:v>
                </c:pt>
                <c:pt idx="1374">
                  <c:v>1.9321356613320224</c:v>
                </c:pt>
                <c:pt idx="1375">
                  <c:v>1.6172228533644331</c:v>
                </c:pt>
                <c:pt idx="1376">
                  <c:v>1.2866124641064061</c:v>
                </c:pt>
                <c:pt idx="1377">
                  <c:v>0.94337669299301319</c:v>
                </c:pt>
                <c:pt idx="1378">
                  <c:v>0.59071187685345516</c:v>
                </c:pt>
                <c:pt idx="1379">
                  <c:v>0.23190859184646795</c:v>
                </c:pt>
                <c:pt idx="1380">
                  <c:v>-0.12967918645283483</c:v>
                </c:pt>
                <c:pt idx="1381">
                  <c:v>-0.49066557449475545</c:v>
                </c:pt>
                <c:pt idx="1382">
                  <c:v>-0.84766462673927767</c:v>
                </c:pt>
                <c:pt idx="1383">
                  <c:v>-1.1973222353417003</c:v>
                </c:pt>
                <c:pt idx="1384">
                  <c:v>-1.5363477816964106</c:v>
                </c:pt>
                <c:pt idx="1385">
                  <c:v>-1.8615452398646357</c:v>
                </c:pt>
                <c:pt idx="1386">
                  <c:v>-2.169843436634316</c:v>
                </c:pt>
                <c:pt idx="1387">
                  <c:v>-2.4583251804958541</c:v>
                </c:pt>
                <c:pt idx="1388">
                  <c:v>-2.7242549821024546</c:v>
                </c:pt>
                <c:pt idx="1389">
                  <c:v>-2.9651051017201135</c:v>
                </c:pt>
                <c:pt idx="1390">
                  <c:v>-3.1785796746416271</c:v>
                </c:pt>
                <c:pt idx="1391">
                  <c:v>-3.3626366834002881</c:v>
                </c:pt>
                <c:pt idx="1392">
                  <c:v>-3.5155075657020274</c:v>
                </c:pt>
                <c:pt idx="1393">
                  <c:v>-3.6357142691127837</c:v>
                </c:pt>
                <c:pt idx="1394">
                  <c:v>-3.7220835874846405</c:v>
                </c:pt>
                <c:pt idx="1395">
                  <c:v>-3.7737586396508758</c:v>
                </c:pt>
                <c:pt idx="1396">
                  <c:v>-3.7902073778287484</c:v>
                </c:pt>
                <c:pt idx="1397">
                  <c:v>-3.7712280411824803</c:v>
                </c:pt>
                <c:pt idx="1398">
                  <c:v>-3.7169514988539158</c:v>
                </c:pt>
                <c:pt idx="1399">
                  <c:v>-3.6278404561900821</c:v>
                </c:pt>
                <c:pt idx="1400">
                  <c:v>-3.5046855276057531</c:v>
                </c:pt>
                <c:pt idx="1401">
                  <c:v>-3.3485982092339182</c:v>
                </c:pt>
                <c:pt idx="1402">
                  <c:v>-3.1610008139527941</c:v>
                </c:pt>
                <c:pt idx="1403">
                  <c:v>-2.9436134602551043</c:v>
                </c:pt>
                <c:pt idx="1404">
                  <c:v>-2.6984382344695046</c:v>
                </c:pt>
                <c:pt idx="1405">
                  <c:v>-2.4277406727839672</c:v>
                </c:pt>
                <c:pt idx="1406">
                  <c:v>-2.1340287351012948</c:v>
                </c:pt>
                <c:pt idx="1407">
                  <c:v>-1.8200294667336179</c:v>
                </c:pt>
                <c:pt idx="1408">
                  <c:v>-1.488663566081637</c:v>
                </c:pt>
                <c:pt idx="1409">
                  <c:v>-1.143018096536119</c:v>
                </c:pt>
                <c:pt idx="1410">
                  <c:v>-0.78631759869098861</c:v>
                </c:pt>
                <c:pt idx="1411">
                  <c:v>-0.42189387439239012</c:v>
                </c:pt>
                <c:pt idx="1412">
                  <c:v>-5.3154727021061277E-2</c:v>
                </c:pt>
                <c:pt idx="1413">
                  <c:v>0.31644804740851462</c:v>
                </c:pt>
                <c:pt idx="1414">
                  <c:v>0.68345111635382449</c:v>
                </c:pt>
                <c:pt idx="1415">
                  <c:v>1.0444122075413755</c:v>
                </c:pt>
                <c:pt idx="1416">
                  <c:v>1.3959425383120183</c:v>
                </c:pt>
                <c:pt idx="1417">
                  <c:v>1.734738770670385</c:v>
                </c:pt>
                <c:pt idx="1418">
                  <c:v>2.05761418940721</c:v>
                </c:pt>
                <c:pt idx="1419">
                  <c:v>2.3615288077531789</c:v>
                </c:pt>
                <c:pt idx="1420">
                  <c:v>2.6436181149288407</c:v>
                </c:pt>
                <c:pt idx="1421">
                  <c:v>2.9012201925806957</c:v>
                </c:pt>
                <c:pt idx="1422">
                  <c:v>3.1319009423217041</c:v>
                </c:pt>
                <c:pt idx="1423">
                  <c:v>3.3334771842855533</c:v>
                </c:pt>
                <c:pt idx="1424">
                  <c:v>3.5040374065877709</c:v>
                </c:pt>
                <c:pt idx="1425">
                  <c:v>3.6419599676759287</c:v>
                </c:pt>
                <c:pt idx="1426">
                  <c:v>3.7459285775390985</c:v>
                </c:pt>
                <c:pt idx="1427">
                  <c:v>3.8149449094037298</c:v>
                </c:pt>
                <c:pt idx="1428">
                  <c:v>3.8483382206273982</c:v>
                </c:pt>
                <c:pt idx="1429">
                  <c:v>3.8457718897576494</c:v>
                </c:pt>
                <c:pt idx="1430">
                  <c:v>3.8072468058804478</c:v>
                </c:pt>
                <c:pt idx="1431">
                  <c:v>3.7331015761662036</c:v>
                </c:pt>
                <c:pt idx="1432">
                  <c:v>3.6240095476473773</c:v>
                </c:pt>
                <c:pt idx="1433">
                  <c:v>3.4809726694433687</c:v>
                </c:pt>
                <c:pt idx="1434">
                  <c:v>3.3053122516003208</c:v>
                </c:pt>
                <c:pt idx="1435">
                  <c:v>3.0986567061473611</c:v>
                </c:pt>
                <c:pt idx="1436">
                  <c:v>2.8629263846106294</c:v>
                </c:pt>
                <c:pt idx="1437">
                  <c:v>2.6003156537949526</c:v>
                </c:pt>
                <c:pt idx="1438">
                  <c:v>2.3132723778797706</c:v>
                </c:pt>
                <c:pt idx="1439">
                  <c:v>2.0044749995316291</c:v>
                </c:pt>
                <c:pt idx="1440">
                  <c:v>1.676807435571309</c:v>
                </c:pt>
                <c:pt idx="1441">
                  <c:v>1.3333320235342749</c:v>
                </c:pt>
                <c:pt idx="1442">
                  <c:v>0.97726077403066469</c:v>
                </c:pt>
                <c:pt idx="1443">
                  <c:v>0.61192519996368921</c:v>
                </c:pt>
                <c:pt idx="1444">
                  <c:v>0.24074500725218553</c:v>
                </c:pt>
                <c:pt idx="1445">
                  <c:v>-0.13280405740547879</c:v>
                </c:pt>
                <c:pt idx="1446">
                  <c:v>-0.50522289810218579</c:v>
                </c:pt>
                <c:pt idx="1447">
                  <c:v>-0.87302199179492646</c:v>
                </c:pt>
                <c:pt idx="1448">
                  <c:v>-1.2327542297669347</c:v>
                </c:pt>
                <c:pt idx="1449">
                  <c:v>-1.5810473680417891</c:v>
                </c:pt>
                <c:pt idx="1450">
                  <c:v>-1.9146357799330516</c:v>
                </c:pt>
                <c:pt idx="1451">
                  <c:v>-2.2303912104458297</c:v>
                </c:pt>
                <c:pt idx="1452">
                  <c:v>-2.5253522416343124</c:v>
                </c:pt>
                <c:pt idx="1453">
                  <c:v>-2.7967521901685126</c:v>
                </c:pt>
                <c:pt idx="1454">
                  <c:v>-3.0420451731598188</c:v>
                </c:pt>
                <c:pt idx="1455">
                  <c:v>-3.2589300956018139</c:v>
                </c:pt>
                <c:pt idx="1456">
                  <c:v>-3.4453723324318588</c:v>
                </c:pt>
                <c:pt idx="1457">
                  <c:v>-3.5996229000244742</c:v>
                </c:pt>
                <c:pt idx="1458">
                  <c:v>-3.7202349356851618</c:v>
                </c:pt>
                <c:pt idx="1459">
                  <c:v>-3.8060773291937617</c:v>
                </c:pt>
                <c:pt idx="1460">
                  <c:v>-3.8563453774088217</c:v>
                </c:pt>
                <c:pt idx="1461">
                  <c:v>-3.8705683611337873</c:v>
                </c:pt>
                <c:pt idx="1462">
                  <c:v>-3.8486139725917572</c:v>
                </c:pt>
                <c:pt idx="1463">
                  <c:v>-3.7906895516822559</c:v>
                </c:pt>
                <c:pt idx="1464">
                  <c:v>-3.6973401194174409</c:v>
                </c:pt>
                <c:pt idx="1465">
                  <c:v>-3.5694432272677741</c:v>
                </c:pt>
                <c:pt idx="1466">
                  <c:v>-3.4082006713014428</c:v>
                </c:pt>
                <c:pt idx="1467">
                  <c:v>-3.2151271496897227</c:v>
                </c:pt>
                <c:pt idx="1468">
                  <c:v>-2.9920359710899245</c:v>
                </c:pt>
                <c:pt idx="1469">
                  <c:v>-2.74102194933482</c:v>
                </c:pt>
                <c:pt idx="1470">
                  <c:v>-2.4644416464846248</c:v>
                </c:pt>
                <c:pt idx="1471">
                  <c:v>-2.1648911513832849</c:v>
                </c:pt>
                <c:pt idx="1472">
                  <c:v>-1.8451816041677171</c:v>
                </c:pt>
                <c:pt idx="1473">
                  <c:v>-1.5083126984821096</c:v>
                </c:pt>
                <c:pt idx="1474">
                  <c:v>-1.1574444122497589</c:v>
                </c:pt>
                <c:pt idx="1475">
                  <c:v>-0.79586723457252351</c:v>
                </c:pt>
                <c:pt idx="1476">
                  <c:v>-0.42697117049776101</c:v>
                </c:pt>
                <c:pt idx="1477">
                  <c:v>-5.4213816890492955E-2</c:v>
                </c:pt>
                <c:pt idx="1478">
                  <c:v>0.31891218864415283</c:v>
                </c:pt>
                <c:pt idx="1479">
                  <c:v>0.68891203800218392</c:v>
                </c:pt>
                <c:pt idx="1480">
                  <c:v>1.0523216312797288</c:v>
                </c:pt>
                <c:pt idx="1481">
                  <c:v>1.4057401532565184</c:v>
                </c:pt>
                <c:pt idx="1482">
                  <c:v>1.7458620399699272</c:v>
                </c:pt>
                <c:pt idx="1483">
                  <c:v>2.0695080335821991</c:v>
                </c:pt>
                <c:pt idx="1484">
                  <c:v>2.3736550325046482</c:v>
                </c:pt>
                <c:pt idx="1485">
                  <c:v>2.6554644552791919</c:v>
                </c:pt>
                <c:pt idx="1486">
                  <c:v>2.9123088509190849</c:v>
                </c:pt>
                <c:pt idx="1487">
                  <c:v>3.1417965051449555</c:v>
                </c:pt>
                <c:pt idx="1488">
                  <c:v>3.3417938110544618</c:v>
                </c:pt>
                <c:pt idx="1489">
                  <c:v>3.5104451940520263</c:v>
                </c:pt>
                <c:pt idx="1490">
                  <c:v>3.6461904041388697</c:v>
                </c:pt>
                <c:pt idx="1491">
                  <c:v>3.7477790136966975</c:v>
                </c:pt>
                <c:pt idx="1492">
                  <c:v>3.8142819854530092</c:v>
                </c:pt>
                <c:pt idx="1493">
                  <c:v>3.8451002031407819</c:v>
                </c:pt>
                <c:pt idx="1494">
                  <c:v>3.8399698861920228</c:v>
                </c:pt>
                <c:pt idx="1495">
                  <c:v>3.7989648393598374</c:v>
                </c:pt>
                <c:pt idx="1496">
                  <c:v>3.7224955181667432</c:v>
                </c:pt>
                <c:pt idx="1497">
                  <c:v>3.6113049212403432</c:v>
                </c:pt>
                <c:pt idx="1498">
                  <c:v>3.4664613506358943</c:v>
                </c:pt>
                <c:pt idx="1499">
                  <c:v>3.2893481108724605</c:v>
                </c:pt>
                <c:pt idx="1500">
                  <c:v>3.0816502463434894</c:v>
                </c:pt>
                <c:pt idx="1501">
                  <c:v>2.8453384447304044</c:v>
                </c:pt>
                <c:pt idx="1502">
                  <c:v>2.5826502607822448</c:v>
                </c:pt>
                <c:pt idx="1503">
                  <c:v>2.2960688400730045</c:v>
                </c:pt>
                <c:pt idx="1504">
                  <c:v>1.9882993458734637</c:v>
                </c:pt>
                <c:pt idx="1505">
                  <c:v>1.662243313850774</c:v>
                </c:pt>
                <c:pt idx="1506">
                  <c:v>1.3209711787352985</c:v>
                </c:pt>
                <c:pt idx="1507">
                  <c:v>0.96769323418840136</c:v>
                </c:pt>
                <c:pt idx="1508">
                  <c:v>0.60572930170266392</c:v>
                </c:pt>
                <c:pt idx="1509">
                  <c:v>0.23847739633388668</c:v>
                </c:pt>
                <c:pt idx="1510">
                  <c:v>-0.1306183137083855</c:v>
                </c:pt>
                <c:pt idx="1511">
                  <c:v>-0.49809995018790887</c:v>
                </c:pt>
                <c:pt idx="1512">
                  <c:v>-0.86052846374963388</c:v>
                </c:pt>
                <c:pt idx="1513">
                  <c:v>-1.214515961073444</c:v>
                </c:pt>
                <c:pt idx="1514">
                  <c:v>-1.5567575150625694</c:v>
                </c:pt>
                <c:pt idx="1515">
                  <c:v>-1.8840621580719037</c:v>
                </c:pt>
                <c:pt idx="1516">
                  <c:v>-2.1933827662372649</c:v>
                </c:pt>
                <c:pt idx="1517">
                  <c:v>-2.4818445537893634</c:v>
                </c:pt>
                <c:pt idx="1518">
                  <c:v>-2.7467719097088592</c:v>
                </c:pt>
                <c:pt idx="1519">
                  <c:v>-2.9857133250815595</c:v>
                </c:pt>
                <c:pt idx="1520">
                  <c:v>-3.1964641778832839</c:v>
                </c:pt>
                <c:pt idx="1521">
                  <c:v>-3.3770871624860659</c:v>
                </c:pt>
                <c:pt idx="1522">
                  <c:v>-3.5259301737366693</c:v>
                </c:pt>
                <c:pt idx="1523">
                  <c:v>-3.6416414797938321</c:v>
                </c:pt>
                <c:pt idx="1524">
                  <c:v>-3.7231820437895093</c:v>
                </c:pt>
                <c:pt idx="1525">
                  <c:v>-3.7698348815565224</c:v>
                </c:pt>
                <c:pt idx="1526">
                  <c:v>-3.781211370876723</c:v>
                </c:pt>
                <c:pt idx="1527">
                  <c:v>-3.7572544566818209</c:v>
                </c:pt>
                <c:pt idx="1528">
                  <c:v>-3.6982387261081588</c:v>
                </c:pt>
                <c:pt idx="1529">
                  <c:v>-3.6047673569837722</c:v>
                </c:pt>
                <c:pt idx="1530">
                  <c:v>-3.4777659729296815</c:v>
                </c:pt>
                <c:pt idx="1531">
                  <c:v>-3.3184734675064416</c:v>
                </c:pt>
                <c:pt idx="1532">
                  <c:v>-3.1284298884524335</c:v>
                </c:pt>
                <c:pt idx="1533">
                  <c:v>-2.9094615007724354</c:v>
                </c:pt>
                <c:pt idx="1534">
                  <c:v>-2.6636631739801286</c:v>
                </c:pt>
                <c:pt idx="1535">
                  <c:v>-2.3933782639256815</c:v>
                </c:pt>
                <c:pt idx="1536">
                  <c:v>-2.1011761831137643</c:v>
                </c:pt>
                <c:pt idx="1537">
                  <c:v>-1.7898278750150292</c:v>
                </c:pt>
                <c:pt idx="1538">
                  <c:v>-1.4622794273939923</c:v>
                </c:pt>
                <c:pt idx="1539">
                  <c:v>-1.1216240769369716</c:v>
                </c:pt>
                <c:pt idx="1540">
                  <c:v>-0.77107287230110599</c:v>
                </c:pt>
                <c:pt idx="1541">
                  <c:v>-0.41392427498466872</c:v>
                </c:pt>
                <c:pt idx="1542">
                  <c:v>-5.3532987028007073E-2</c:v>
                </c:pt>
                <c:pt idx="1543">
                  <c:v>0.30672169859789566</c:v>
                </c:pt>
                <c:pt idx="1544">
                  <c:v>0.66346772502919105</c:v>
                </c:pt>
                <c:pt idx="1545">
                  <c:v>1.0133719749099248</c:v>
                </c:pt>
                <c:pt idx="1546">
                  <c:v>1.3531715507780795</c:v>
                </c:pt>
                <c:pt idx="1547">
                  <c:v>1.6797043375826841</c:v>
                </c:pt>
                <c:pt idx="1548">
                  <c:v>1.9899385597910504</c:v>
                </c:pt>
                <c:pt idx="1549">
                  <c:v>2.2810010555787037</c:v>
                </c:pt>
                <c:pt idx="1550">
                  <c:v>2.5502040032434565</c:v>
                </c:pt>
                <c:pt idx="1551">
                  <c:v>2.7950698501246034</c:v>
                </c:pt>
                <c:pt idx="1552">
                  <c:v>3.0133542117944057</c:v>
                </c:pt>
                <c:pt idx="1553">
                  <c:v>3.2030665289466009</c:v>
                </c:pt>
                <c:pt idx="1554">
                  <c:v>3.3624882910452447</c:v>
                </c:pt>
                <c:pt idx="1555">
                  <c:v>3.490188659211011</c:v>
                </c:pt>
                <c:pt idx="1556">
                  <c:v>3.5850373457808189</c:v>
                </c:pt>
                <c:pt idx="1557">
                  <c:v>3.6462146342405015</c:v>
                </c:pt>
                <c:pt idx="1558">
                  <c:v>3.6732184505509475</c:v>
                </c:pt>
                <c:pt idx="1559">
                  <c:v>3.6658684249967335</c:v>
                </c:pt>
                <c:pt idx="1560">
                  <c:v>3.6243069123206215</c:v>
                </c:pt>
                <c:pt idx="1561">
                  <c:v>3.5489969667891721</c:v>
                </c:pt>
                <c:pt idx="1562">
                  <c:v>3.4407172976903073</c:v>
                </c:pt>
                <c:pt idx="1563">
                  <c:v>3.3005542593193256</c:v>
                </c:pt>
                <c:pt idx="1564">
                  <c:v>3.1298909574925387</c:v>
                </c:pt>
                <c:pt idx="1565">
                  <c:v>2.9303935817735614</c:v>
                </c:pt>
                <c:pt idx="1566">
                  <c:v>2.7039950986493118</c:v>
                </c:pt>
                <c:pt idx="1567">
                  <c:v>2.452876465604616</c:v>
                </c:pt>
                <c:pt idx="1568">
                  <c:v>2.1794455491849809</c:v>
                </c:pt>
                <c:pt idx="1569">
                  <c:v>1.8863139514879381</c:v>
                </c:pt>
                <c:pt idx="1570">
                  <c:v>1.5762719688856586</c:v>
                </c:pt>
                <c:pt idx="1571">
                  <c:v>1.2522619239766097</c:v>
                </c:pt>
                <c:pt idx="1572">
                  <c:v>0.9173501266300188</c:v>
                </c:pt>
                <c:pt idx="1573">
                  <c:v>0.574697732389434</c:v>
                </c:pt>
                <c:pt idx="1574">
                  <c:v>0.22753077632923646</c:v>
                </c:pt>
                <c:pt idx="1575">
                  <c:v>-0.12089033238100122</c:v>
                </c:pt>
                <c:pt idx="1576">
                  <c:v>-0.46730156551393726</c:v>
                </c:pt>
                <c:pt idx="1577">
                  <c:v>-0.80846598905852618</c:v>
                </c:pt>
                <c:pt idx="1578">
                  <c:v>-1.1412041444655414</c:v>
                </c:pt>
                <c:pt idx="1579">
                  <c:v>-1.4624238114531056</c:v>
                </c:pt>
                <c:pt idx="1580">
                  <c:v>-1.7691488725246272</c:v>
                </c:pt>
                <c:pt idx="1581">
                  <c:v>-2.0585470085613076</c:v>
                </c:pt>
                <c:pt idx="1582">
                  <c:v>-2.3279559666084109</c:v>
                </c:pt>
                <c:pt idx="1583">
                  <c:v>-2.5749081551606205</c:v>
                </c:pt>
                <c:pt idx="1584">
                  <c:v>-2.7971533387306011</c:v>
                </c:pt>
                <c:pt idx="1585">
                  <c:v>-2.9926792220889809</c:v>
                </c:pt>
                <c:pt idx="1586">
                  <c:v>-3.1597297351112519</c:v>
                </c:pt>
                <c:pt idx="1587">
                  <c:v>-3.2968208514610993</c:v>
                </c:pt>
                <c:pt idx="1588">
                  <c:v>-3.402753798159079</c:v>
                </c:pt>
                <c:pt idx="1589">
                  <c:v>-3.4766255382002718</c:v>
                </c:pt>
                <c:pt idx="1590">
                  <c:v>-3.5178364345553703</c:v>
                </c:pt>
                <c:pt idx="1591">
                  <c:v>-3.5260950308604788</c:v>
                </c:pt>
                <c:pt idx="1592">
                  <c:v>-3.5014199116137226</c:v>
                </c:pt>
                <c:pt idx="1593">
                  <c:v>-3.4441386324903673</c:v>
                </c:pt>
                <c:pt idx="1594">
                  <c:v>-3.3548837391937578</c:v>
                </c:pt>
                <c:pt idx="1595">
                  <c:v>-3.2345859208133563</c:v>
                </c:pt>
                <c:pt idx="1596">
                  <c:v>-3.0844643707026584</c:v>
                </c:pt>
                <c:pt idx="1597">
                  <c:v>-2.9060144541605233</c:v>
                </c:pt>
                <c:pt idx="1598">
                  <c:v>-2.7009928074526361</c:v>
                </c:pt>
                <c:pt idx="1599">
                  <c:v>-2.471400016707074</c:v>
                </c:pt>
                <c:pt idx="1600">
                  <c:v>-2.2194610477343057</c:v>
                </c:pt>
                <c:pt idx="1601">
                  <c:v>-1.9476036186467427</c:v>
                </c:pt>
                <c:pt idx="1602">
                  <c:v>-1.658434726092272</c:v>
                </c:pt>
                <c:pt idx="1603">
                  <c:v>-1.3547155527963661</c:v>
                </c:pt>
                <c:pt idx="1604">
                  <c:v>-1.0393349987711373</c:v>
                </c:pt>
                <c:pt idx="1605">
                  <c:v>-0.71528209086517835</c:v>
                </c:pt>
                <c:pt idx="1606">
                  <c:v>-0.38561753518588182</c:v>
                </c:pt>
                <c:pt idx="1607">
                  <c:v>-5.3444684236168216E-2</c:v>
                </c:pt>
                <c:pt idx="1608">
                  <c:v>0.27811980468934905</c:v>
                </c:pt>
                <c:pt idx="1609">
                  <c:v>0.60597534124379471</c:v>
                </c:pt>
                <c:pt idx="1610">
                  <c:v>0.9270665258970372</c:v>
                </c:pt>
                <c:pt idx="1611">
                  <c:v>1.2384117511686832</c:v>
                </c:pt>
                <c:pt idx="1612">
                  <c:v>1.5371310113016927</c:v>
                </c:pt>
                <c:pt idx="1613">
                  <c:v>1.8204726598380387</c:v>
                </c:pt>
                <c:pt idx="1614">
                  <c:v>2.0858388653930025</c:v>
                </c:pt>
                <c:pt idx="1615">
                  <c:v>2.3308095290988726</c:v>
                </c:pt>
                <c:pt idx="1616">
                  <c:v>2.5531644425736104</c:v>
                </c:pt>
                <c:pt idx="1617">
                  <c:v>2.7509034827069971</c:v>
                </c:pt>
                <c:pt idx="1618">
                  <c:v>2.9222646588729564</c:v>
                </c:pt>
                <c:pt idx="1619">
                  <c:v>3.0657398491863379</c:v>
                </c:pt>
                <c:pt idx="1620">
                  <c:v>3.1800880849146509</c:v>
                </c:pt>
                <c:pt idx="1621">
                  <c:v>3.2643462659111657</c:v>
                </c:pt>
                <c:pt idx="1622">
                  <c:v>3.3178372147283506</c:v>
                </c:pt>
                <c:pt idx="1623">
                  <c:v>3.3401750026554575</c:v>
                </c:pt>
                <c:pt idx="1624">
                  <c:v>3.3312675070551792</c:v>
                </c:pt>
                <c:pt idx="1625">
                  <c:v>3.2913161858034203</c:v>
                </c:pt>
                <c:pt idx="1626">
                  <c:v>3.2208130811064066</c:v>
                </c:pt>
                <c:pt idx="1627">
                  <c:v>3.120535091228974</c:v>
                </c:pt>
                <c:pt idx="1628">
                  <c:v>2.9915355744687382</c:v>
                </c:pt>
                <c:pt idx="1629">
                  <c:v>2.8351333748057059</c:v>
                </c:pt>
                <c:pt idx="1630">
                  <c:v>2.6528993828097871</c:v>
                </c:pt>
                <c:pt idx="1631">
                  <c:v>2.4466407683730993</c:v>
                </c:pt>
                <c:pt idx="1632">
                  <c:v>2.2183830434329592</c:v>
                </c:pt>
                <c:pt idx="1633">
                  <c:v>1.9703501328652564</c:v>
                </c:pt>
                <c:pt idx="1634">
                  <c:v>1.7049426499703508</c:v>
                </c:pt>
                <c:pt idx="1635">
                  <c:v>1.4247145892767148</c:v>
                </c:pt>
                <c:pt idx="1636">
                  <c:v>1.1323486636040845</c:v>
                </c:pt>
                <c:pt idx="1637">
                  <c:v>0.83063052432776752</c:v>
                </c:pt>
                <c:pt idx="1638">
                  <c:v>0.52242211346366629</c:v>
                </c:pt>
                <c:pt idx="1639">
                  <c:v>0.21063440346744178</c:v>
                </c:pt>
                <c:pt idx="1640">
                  <c:v>-0.10180021455440946</c:v>
                </c:pt>
                <c:pt idx="1641">
                  <c:v>-0.41195563121809164</c:v>
                </c:pt>
                <c:pt idx="1642">
                  <c:v>-0.71693954503001733</c:v>
                </c:pt>
                <c:pt idx="1643">
                  <c:v>-1.013920554272842</c:v>
                </c:pt>
                <c:pt idx="1644">
                  <c:v>-1.300154559715978</c:v>
                </c:pt>
                <c:pt idx="1645">
                  <c:v>-1.5730102308493432</c:v>
                </c:pt>
                <c:pt idx="1646">
                  <c:v>-1.8299932982573568</c:v>
                </c:pt>
                <c:pt idx="1647">
                  <c:v>-2.0687694468894078</c:v>
                </c:pt>
                <c:pt idx="1648">
                  <c:v>-2.2871855992229899</c:v>
                </c:pt>
                <c:pt idx="1649">
                  <c:v>-2.4832893935074161</c:v>
                </c:pt>
                <c:pt idx="1650">
                  <c:v>-2.6553466802566463</c:v>
                </c:pt>
                <c:pt idx="1651">
                  <c:v>-2.8018568797547916</c:v>
                </c:pt>
                <c:pt idx="1652">
                  <c:v>-2.921566064348561</c:v>
                </c:pt>
                <c:pt idx="1653">
                  <c:v>-3.0134776515208568</c:v>
                </c:pt>
                <c:pt idx="1654">
                  <c:v>-3.0768606169555484</c:v>
                </c:pt>
                <c:pt idx="1655">
                  <c:v>-3.1112551607844399</c:v>
                </c:pt>
                <c:pt idx="1656">
                  <c:v>-3.1164757847215681</c:v>
                </c:pt>
                <c:pt idx="1657">
                  <c:v>-3.0926117626039966</c:v>
                </c:pt>
                <c:pt idx="1658">
                  <c:v>-3.040025011729353</c:v>
                </c:pt>
                <c:pt idx="1659">
                  <c:v>-2.9593453970713548</c:v>
                </c:pt>
                <c:pt idx="1660">
                  <c:v>-2.8514635247322895</c:v>
                </c:pt>
                <c:pt idx="1661">
                  <c:v>-2.7175211046221741</c:v>
                </c:pt>
                <c:pt idx="1662">
                  <c:v>-2.5588989851158761</c:v>
                </c:pt>
                <c:pt idx="1663">
                  <c:v>-2.3772029841190414</c:v>
                </c:pt>
                <c:pt idx="1664">
                  <c:v>-2.1742476613662896</c:v>
                </c:pt>
                <c:pt idx="1665">
                  <c:v>-1.9520381956926214</c:v>
                </c:pt>
                <c:pt idx="1666">
                  <c:v>-1.7127505482867367</c:v>
                </c:pt>
                <c:pt idx="1667">
                  <c:v>-1.4587101083940741</c:v>
                </c:pt>
                <c:pt idx="1668">
                  <c:v>-1.1923690314494153</c:v>
                </c:pt>
                <c:pt idx="1669">
                  <c:v>-0.91628249106190118</c:v>
                </c:pt>
                <c:pt idx="1670">
                  <c:v>-0.6330840755494993</c:v>
                </c:pt>
                <c:pt idx="1671">
                  <c:v>-0.34546056674789272</c:v>
                </c:pt>
                <c:pt idx="1672">
                  <c:v>-5.612634354083279E-2</c:v>
                </c:pt>
                <c:pt idx="1673">
                  <c:v>0.23220234505750681</c:v>
                </c:pt>
                <c:pt idx="1674">
                  <c:v>0.51683299240349367</c:v>
                </c:pt>
                <c:pt idx="1675">
                  <c:v>0.79512208975161824</c:v>
                </c:pt>
                <c:pt idx="1676">
                  <c:v>1.0644997868660133</c:v>
                </c:pt>
                <c:pt idx="1677">
                  <c:v>1.3224937266371535</c:v>
                </c:pt>
                <c:pt idx="1678">
                  <c:v>1.5667518316664355</c:v>
                </c:pt>
                <c:pt idx="1679">
                  <c:v>1.7950638318994077</c:v>
                </c:pt>
                <c:pt idx="1680">
                  <c:v>2.0053813354652101</c:v>
                </c:pt>
                <c:pt idx="1681">
                  <c:v>2.1958362597875323</c:v>
                </c:pt>
                <c:pt idx="1682">
                  <c:v>2.3647574566078844</c:v>
                </c:pt>
                <c:pt idx="1683">
                  <c:v>2.5106853826491111</c:v>
                </c:pt>
                <c:pt idx="1684">
                  <c:v>2.6323846870576375</c:v>
                </c:pt>
                <c:pt idx="1685">
                  <c:v>2.728854607304684</c:v>
                </c:pt>
                <c:pt idx="1686">
                  <c:v>2.7993370867011711</c:v>
                </c:pt>
                <c:pt idx="1687">
                  <c:v>2.8433225488727185</c:v>
                </c:pt>
                <c:pt idx="1688">
                  <c:v>2.8605532872337491</c:v>
                </c:pt>
                <c:pt idx="1689">
                  <c:v>2.851024450476753</c:v>
                </c:pt>
                <c:pt idx="1690">
                  <c:v>2.8149826281276948</c:v>
                </c:pt>
                <c:pt idx="1691">
                  <c:v>2.7529220630906814</c:v>
                </c:pt>
                <c:pt idx="1692">
                  <c:v>2.6655785405985428</c:v>
                </c:pt>
                <c:pt idx="1693">
                  <c:v>2.5539210248830346</c:v>
                </c:pt>
                <c:pt idx="1694">
                  <c:v>2.4191411359729003</c:v>
                </c:pt>
                <c:pt idx="1695">
                  <c:v>2.2626405791234099</c:v>
                </c:pt>
                <c:pt idx="1696">
                  <c:v>2.0860166582867392</c:v>
                </c:pt>
                <c:pt idx="1697">
                  <c:v>1.8910460225745866</c:v>
                </c:pt>
                <c:pt idx="1698">
                  <c:v>1.6796668106821553</c:v>
                </c:pt>
                <c:pt idx="1699">
                  <c:v>1.4539593725887088</c:v>
                </c:pt>
                <c:pt idx="1700">
                  <c:v>1.2161257603969509</c:v>
                </c:pt>
                <c:pt idx="1701">
                  <c:v>0.96846819081002133</c:v>
                </c:pt>
                <c:pt idx="1702">
                  <c:v>0.71336669037888434</c:v>
                </c:pt>
                <c:pt idx="1703">
                  <c:v>0.45325614121380098</c:v>
                </c:pt>
                <c:pt idx="1704">
                  <c:v>0.19060294928795773</c:v>
                </c:pt>
                <c:pt idx="1705">
                  <c:v>-7.2118440260552141E-2</c:v>
                </c:pt>
                <c:pt idx="1706">
                  <c:v>-0.33244895630870852</c:v>
                </c:pt>
                <c:pt idx="1707">
                  <c:v>-0.5879680209338578</c:v>
                </c:pt>
                <c:pt idx="1708">
                  <c:v>-0.83631615629287814</c:v>
                </c:pt>
                <c:pt idx="1709">
                  <c:v>-1.0752168671178435</c:v>
                </c:pt>
                <c:pt idx="1710">
                  <c:v>-1.3024975949855271</c:v>
                </c:pt>
                <c:pt idx="1711">
                  <c:v>-1.5161095506592615</c:v>
                </c:pt>
                <c:pt idx="1712">
                  <c:v>-1.7141462427395524</c:v>
                </c:pt>
                <c:pt idx="1713">
                  <c:v>-1.8948605344733715</c:v>
                </c:pt>
                <c:pt idx="1714">
                  <c:v>-2.0566800757158941</c:v>
                </c:pt>
                <c:pt idx="1715">
                  <c:v>-2.198220973557151</c:v>
                </c:pt>
                <c:pt idx="1716">
                  <c:v>-2.3182995828567408</c:v>
                </c:pt>
                <c:pt idx="1717">
                  <c:v>-2.4159423166895628</c:v>
                </c:pt>
                <c:pt idx="1718">
                  <c:v>-2.4903933963072462</c:v>
                </c:pt>
                <c:pt idx="1719">
                  <c:v>-2.5411204804738605</c:v>
                </c:pt>
                <c:pt idx="1720">
                  <c:v>-2.5678181347365276</c:v>
                </c:pt>
                <c:pt idx="1721">
                  <c:v>-2.5704091221390266</c:v>
                </c:pt>
                <c:pt idx="1722">
                  <c:v>-2.5490435178817359</c:v>
                </c:pt>
                <c:pt idx="1723">
                  <c:v>-2.5040956712615072</c:v>
                </c:pt>
                <c:pt idx="1724">
                  <c:v>-2.4361590586998725</c:v>
                </c:pt>
                <c:pt idx="1725">
                  <c:v>-2.3460390915854195</c:v>
                </c:pt>
                <c:pt idx="1726">
                  <c:v>-2.2347439618287686</c:v>
                </c:pt>
                <c:pt idx="1727">
                  <c:v>-2.1034736262782867</c:v>
                </c:pt>
                <c:pt idx="1728">
                  <c:v>-1.9536070482977728</c:v>
                </c:pt>
                <c:pt idx="1729">
                  <c:v>-1.7866878307061915</c:v>
                </c:pt>
                <c:pt idx="1730">
                  <c:v>-1.6044083887799219</c:v>
                </c:pt>
                <c:pt idx="1731">
                  <c:v>-1.4085928249865196</c:v>
                </c:pt>
                <c:pt idx="1732">
                  <c:v>-1.2011786784416136</c:v>
                </c:pt>
                <c:pt idx="1733">
                  <c:v>-0.9841977316585977</c:v>
                </c:pt>
                <c:pt idx="1734">
                  <c:v>-0.75975606491207803</c:v>
                </c:pt>
                <c:pt idx="1735">
                  <c:v>-0.53001355439918374</c:v>
                </c:pt>
                <c:pt idx="1736">
                  <c:v>-0.29716301431239045</c:v>
                </c:pt>
                <c:pt idx="1737">
                  <c:v>-6.3409184908780336E-2</c:v>
                </c:pt>
                <c:pt idx="1738">
                  <c:v>0.16905223133082314</c:v>
                </c:pt>
                <c:pt idx="1739">
                  <c:v>0.39805528530287027</c:v>
                </c:pt>
                <c:pt idx="1740">
                  <c:v>0.62148405235385407</c:v>
                </c:pt>
                <c:pt idx="1741">
                  <c:v>0.83729226826432868</c:v>
                </c:pt>
                <c:pt idx="1742">
                  <c:v>1.0435221471128853</c:v>
                </c:pt>
                <c:pt idx="1743">
                  <c:v>1.2383222072309952</c:v>
                </c:pt>
                <c:pt idx="1744">
                  <c:v>1.4199639423121786</c:v>
                </c:pt>
                <c:pt idx="1745">
                  <c:v>1.586857187089497</c:v>
                </c:pt>
                <c:pt idx="1746">
                  <c:v>1.737564040709614</c:v>
                </c:pt>
                <c:pt idx="1747">
                  <c:v>1.8708112258661782</c:v>
                </c:pt>
                <c:pt idx="1748">
                  <c:v>1.9855007777609175</c:v>
                </c:pt>
                <c:pt idx="1749">
                  <c:v>2.0807189738699798</c:v>
                </c:pt>
                <c:pt idx="1750">
                  <c:v>2.1557434331346306</c:v>
                </c:pt>
                <c:pt idx="1751">
                  <c:v>2.210048331397318</c:v>
                </c:pt>
                <c:pt idx="1752">
                  <c:v>2.2433076984805194</c:v>
                </c:pt>
                <c:pt idx="1753">
                  <c:v>2.2553967810734141</c:v>
                </c:pt>
                <c:pt idx="1754">
                  <c:v>2.2463914743707094</c:v>
                </c:pt>
                <c:pt idx="1755">
                  <c:v>2.2165658440112788</c:v>
                </c:pt>
                <c:pt idx="1756">
                  <c:v>2.1663877781124863</c:v>
                </c:pt>
                <c:pt idx="1757">
                  <c:v>2.096512826917809</c:v>
                </c:pt>
                <c:pt idx="1758">
                  <c:v>2.0077763045977237</c:v>
                </c:pt>
                <c:pt idx="1759">
                  <c:v>1.9011837439071602</c:v>
                </c:pt>
                <c:pt idx="1760">
                  <c:v>1.7778998095588567</c:v>
                </c:pt>
                <c:pt idx="1761">
                  <c:v>1.6392357901771903</c:v>
                </c:pt>
                <c:pt idx="1762">
                  <c:v>1.4866358014248058</c:v>
                </c:pt>
                <c:pt idx="1763">
                  <c:v>1.3216618442324524</c:v>
                </c:pt>
                <c:pt idx="1764">
                  <c:v>1.1459778719071809</c:v>
                </c:pt>
                <c:pt idx="1765">
                  <c:v>0.96133302816485799</c:v>
                </c:pt>
                <c:pt idx="1766">
                  <c:v>0.76954422475863149</c:v>
                </c:pt>
                <c:pt idx="1767">
                  <c:v>0.57247823230546668</c:v>
                </c:pt>
                <c:pt idx="1768">
                  <c:v>0.37203346111289703</c:v>
                </c:pt>
                <c:pt idx="1769">
                  <c:v>0.1701216102598393</c:v>
                </c:pt>
                <c:pt idx="1770">
                  <c:v>-3.1350637109937907E-2</c:v>
                </c:pt>
                <c:pt idx="1771">
                  <c:v>-0.23049969635021772</c:v>
                </c:pt>
                <c:pt idx="1772">
                  <c:v>-0.42548276952321462</c:v>
                </c:pt>
                <c:pt idx="1773">
                  <c:v>-0.61451497242089448</c:v>
                </c:pt>
                <c:pt idx="1774">
                  <c:v>-0.79588574051024996</c:v>
                </c:pt>
                <c:pt idx="1775">
                  <c:v>-0.96797436236636336</c:v>
                </c:pt>
                <c:pt idx="1776">
                  <c:v>-1.1292644990097749</c:v>
                </c:pt>
                <c:pt idx="1777">
                  <c:v>-1.2783575587152998</c:v>
                </c:pt>
                <c:pt idx="1778">
                  <c:v>-1.4139848091843699</c:v>
                </c:pt>
                <c:pt idx="1779">
                  <c:v>-1.5350181223405976</c:v>
                </c:pt>
                <c:pt idx="1780">
                  <c:v>-1.6404792612828536</c:v>
                </c:pt>
                <c:pt idx="1781">
                  <c:v>-1.7295476339597018</c:v>
                </c:pt>
                <c:pt idx="1782">
                  <c:v>-1.8015664537589178</c:v>
                </c:pt>
                <c:pt idx="1783">
                  <c:v>-1.8560472632818406</c:v>
                </c:pt>
                <c:pt idx="1784">
                  <c:v>-1.8926727939279369</c:v>
                </c:pt>
                <c:pt idx="1785">
                  <c:v>-1.9112981503866928</c:v>
                </c:pt>
                <c:pt idx="1786">
                  <c:v>-1.9119503255632364</c:v>
                </c:pt>
                <c:pt idx="1787">
                  <c:v>-1.8948260676846693</c:v>
                </c:pt>
                <c:pt idx="1788">
                  <c:v>-1.8602881371883644</c:v>
                </c:pt>
                <c:pt idx="1789">
                  <c:v>-1.8088600063324598</c:v>
                </c:pt>
                <c:pt idx="1790">
                  <c:v>-1.7412190691412337</c:v>
                </c:pt>
                <c:pt idx="1791">
                  <c:v>-1.6581884431659248</c:v>
                </c:pt>
                <c:pt idx="1792">
                  <c:v>-1.5607274574784442</c:v>
                </c:pt>
                <c:pt idx="1793">
                  <c:v>-1.4499209331980474</c:v>
                </c:pt>
                <c:pt idx="1794">
                  <c:v>-1.3269673735726264</c:v>
                </c:pt>
                <c:pt idx="1795">
                  <c:v>-1.1931661901036383</c:v>
                </c:pt>
                <c:pt idx="1796">
                  <c:v>-1.0499040993316939</c:v>
                </c:pt>
                <c:pt idx="1797">
                  <c:v>-0.89864083162169961</c:v>
                </c:pt>
                <c:pt idx="1798">
                  <c:v>-0.74089429854965538</c:v>
                </c:pt>
                <c:pt idx="1799">
                  <c:v>-0.57822536925735735</c:v>
                </c:pt>
                <c:pt idx="1800">
                  <c:v>-0.41222240838452051</c:v>
                </c:pt>
                <c:pt idx="1801">
                  <c:v>-0.24448572890199483</c:v>
                </c:pt>
                <c:pt idx="1802">
                  <c:v>-7.6612112361603923E-2</c:v>
                </c:pt>
                <c:pt idx="1803">
                  <c:v>8.9820453228077746E-2</c:v>
                </c:pt>
                <c:pt idx="1804">
                  <c:v>0.25326767146047025</c:v>
                </c:pt>
                <c:pt idx="1805">
                  <c:v>0.41223333026262843</c:v>
                </c:pt>
                <c:pt idx="1806">
                  <c:v>0.56528305456284622</c:v>
                </c:pt>
                <c:pt idx="1807">
                  <c:v>0.71105729194856382</c:v>
                </c:pt>
                <c:pt idx="1808">
                  <c:v>0.84828341333567114</c:v>
                </c:pt>
                <c:pt idx="1809">
                  <c:v>0.97578682071499956</c:v>
                </c:pt>
                <c:pt idx="1810">
                  <c:v>1.0925009650508135</c:v>
                </c:pt>
                <c:pt idx="1811">
                  <c:v>1.1974761892590435</c:v>
                </c:pt>
                <c:pt idx="1812">
                  <c:v>1.2898873237672015</c:v>
                </c:pt>
                <c:pt idx="1813">
                  <c:v>1.3690399753167295</c:v>
                </c:pt>
                <c:pt idx="1814">
                  <c:v>1.4343754632738659</c:v>
                </c:pt>
                <c:pt idx="1815">
                  <c:v>1.4854743716308154</c:v>
                </c:pt>
                <c:pt idx="1816">
                  <c:v>1.5220586989581983</c:v>
                </c:pt>
                <c:pt idx="1817">
                  <c:v>1.5439926026693749</c:v>
                </c:pt>
                <c:pt idx="1818">
                  <c:v>1.5512817479402961</c:v>
                </c:pt>
                <c:pt idx="1819">
                  <c:v>1.5440712853512057</c:v>
                </c:pt>
                <c:pt idx="1820">
                  <c:v>1.5226424946437449</c:v>
                </c:pt>
                <c:pt idx="1821">
                  <c:v>1.4874081447933429</c:v>
                </c:pt>
                <c:pt idx="1822">
                  <c:v>1.438906632754122</c:v>
                </c:pt>
                <c:pt idx="1823">
                  <c:v>1.3777949746268792</c:v>
                </c:pt>
                <c:pt idx="1824">
                  <c:v>1.3048407335269763</c:v>
                </c:pt>
                <c:pt idx="1825">
                  <c:v>1.2209129779870171</c:v>
                </c:pt>
                <c:pt idx="1826">
                  <c:v>1.1269723732336607</c:v>
                </c:pt>
                <c:pt idx="1827">
                  <c:v>1.0240605150570716</c:v>
                </c:pt>
                <c:pt idx="1828">
                  <c:v>0.91328862217923312</c:v>
                </c:pt>
                <c:pt idx="1829">
                  <c:v>0.79582570797511587</c:v>
                </c:pt>
                <c:pt idx="1830">
                  <c:v>0.67288635607346503</c:v>
                </c:pt>
                <c:pt idx="1831">
                  <c:v>0.54571822673590775</c:v>
                </c:pt>
                <c:pt idx="1832">
                  <c:v>0.41558942197569215</c:v>
                </c:pt>
                <c:pt idx="1833">
                  <c:v>0.28377583713463328</c:v>
                </c:pt>
                <c:pt idx="1834">
                  <c:v>0.151548625104309</c:v>
                </c:pt>
                <c:pt idx="1835">
                  <c:v>2.0161896586545769E-2</c:v>
                </c:pt>
                <c:pt idx="1836">
                  <c:v>-0.10915922421974544</c:v>
                </c:pt>
                <c:pt idx="1837">
                  <c:v>-0.23523007428885911</c:v>
                </c:pt>
                <c:pt idx="1838">
                  <c:v>-0.35691734884501969</c:v>
                </c:pt>
                <c:pt idx="1839">
                  <c:v>-0.47314932018189149</c:v>
                </c:pt>
                <c:pt idx="1840">
                  <c:v>-0.58292528578206371</c:v>
                </c:pt>
                <c:pt idx="1841">
                  <c:v>-0.6853241623523616</c:v>
                </c:pt>
                <c:pt idx="1842">
                  <c:v>-0.7795121521882139</c:v>
                </c:pt>
                <c:pt idx="1843">
                  <c:v>-0.86474941870500133</c:v>
                </c:pt>
                <c:pt idx="1844">
                  <c:v>-0.94039571891055562</c:v>
                </c:pt>
                <c:pt idx="1845">
                  <c:v>-1.0059149519288653</c:v>
                </c:pt>
                <c:pt idx="1846">
                  <c:v>-1.0608785942896344</c:v>
                </c:pt>
                <c:pt idx="1847">
                  <c:v>-1.1049680044585906</c:v>
                </c:pt>
                <c:pt idx="1848">
                  <c:v>-1.1379755908702953</c:v>
                </c:pt>
                <c:pt idx="1849">
                  <c:v>-1.1598048494166113</c:v>
                </c:pt>
                <c:pt idx="1850">
                  <c:v>-1.1704692878248641</c:v>
                </c:pt>
                <c:pt idx="1851">
                  <c:v>-1.1700902655092271</c:v>
                </c:pt>
                <c:pt idx="1852">
                  <c:v>-1.1588937881852384</c:v>
                </c:pt>
                <c:pt idx="1853">
                  <c:v>-1.1372063066994504</c:v>
                </c:pt>
                <c:pt idx="1854">
                  <c:v>-1.105449579040177</c:v>
                </c:pt>
                <c:pt idx="1855">
                  <c:v>-1.0641346632702691</c:v>
                </c:pt>
                <c:pt idx="1856">
                  <c:v>-1.0138551170804018</c:v>
                </c:pt>
                <c:pt idx="1857">
                  <c:v>-0.95527948672379348</c:v>
                </c:pt>
                <c:pt idx="1858">
                  <c:v>-0.88914317419835709</c:v>
                </c:pt>
                <c:pt idx="1859">
                  <c:v>-0.81623977664101055</c:v>
                </c:pt>
                <c:pt idx="1860">
                  <c:v>-0.73741199594612339</c:v>
                </c:pt>
                <c:pt idx="1861">
                  <c:v>-0.65354221958712433</c:v>
                </c:pt>
                <c:pt idx="1862">
                  <c:v>-0.56554287549144266</c:v>
                </c:pt>
                <c:pt idx="1863">
                  <c:v>-0.47434666458470565</c:v>
                </c:pt>
                <c:pt idx="1864">
                  <c:v>-0.38089677428721447</c:v>
                </c:pt>
                <c:pt idx="1865">
                  <c:v>-0.28613717483206313</c:v>
                </c:pt>
                <c:pt idx="1866">
                  <c:v>-0.19100309780607416</c:v>
                </c:pt>
                <c:pt idx="1867">
                  <c:v>-9.6411792832386656E-2</c:v>
                </c:pt>
                <c:pt idx="1868">
                  <c:v>-3.2536538660834502E-3</c:v>
                </c:pt>
                <c:pt idx="1869">
                  <c:v>8.7616198779957966E-2</c:v>
                </c:pt>
                <c:pt idx="1870">
                  <c:v>0.17538580075339261</c:v>
                </c:pt>
                <c:pt idx="1871">
                  <c:v>0.2592936173535807</c:v>
                </c:pt>
                <c:pt idx="1872">
                  <c:v>0.3386351432571999</c:v>
                </c:pt>
                <c:pt idx="1873">
                  <c:v>0.41276877116025279</c:v>
                </c:pt>
                <c:pt idx="1874">
                  <c:v>0.48112088093387317</c:v>
                </c:pt>
                <c:pt idx="1875">
                  <c:v>0.54319011000055872</c:v>
                </c:pt>
                <c:pt idx="1876">
                  <c:v>0.59855077503674214</c:v>
                </c:pt>
                <c:pt idx="1877">
                  <c:v>0.64685542469613311</c:v>
                </c:pt>
                <c:pt idx="1878">
                  <c:v>0.68783651271746449</c:v>
                </c:pt>
                <c:pt idx="1879">
                  <c:v>0.72130719042410618</c:v>
                </c:pt>
                <c:pt idx="1880">
                  <c:v>0.7471612271419823</c:v>
                </c:pt>
                <c:pt idx="1881">
                  <c:v>0.76537207635106186</c:v>
                </c:pt>
                <c:pt idx="1882">
                  <c:v>0.77599111434601076</c:v>
                </c:pt>
                <c:pt idx="1883">
                  <c:v>0.77914508672489458</c:v>
                </c:pt>
                <c:pt idx="1884">
                  <c:v>0.77503280605887381</c:v>
                </c:pt>
                <c:pt idx="1885">
                  <c:v>0.76392115153868634</c:v>
                </c:pt>
                <c:pt idx="1886">
                  <c:v>0.74614042817843473</c:v>
                </c:pt>
                <c:pt idx="1887">
                  <c:v>0.72207914920648875</c:v>
                </c:pt>
                <c:pt idx="1888">
                  <c:v>0.6921783105409649</c:v>
                </c:pt>
                <c:pt idx="1889">
                  <c:v>0.65692523067771236</c:v>
                </c:pt>
                <c:pt idx="1890">
                  <c:v>0.61684703287452658</c:v>
                </c:pt>
                <c:pt idx="1891">
                  <c:v>0.57250384917148667</c:v>
                </c:pt>
                <c:pt idx="1892">
                  <c:v>0.52448182752107919</c:v>
                </c:pt>
                <c:pt idx="1893">
                  <c:v>0.47338602410583785</c:v>
                </c:pt>
                <c:pt idx="1894">
                  <c:v>0.41983326280056965</c:v>
                </c:pt>
                <c:pt idx="1895">
                  <c:v>0.36444504269961442</c:v>
                </c:pt>
                <c:pt idx="1896">
                  <c:v>0.30784057270038612</c:v>
                </c:pt>
                <c:pt idx="1897">
                  <c:v>0.25063000934639001</c:v>
                </c:pt>
                <c:pt idx="1898">
                  <c:v>0.19340797052450198</c:v>
                </c:pt>
                <c:pt idx="1899">
                  <c:v>0.13674739323373974</c:v>
                </c:pt>
                <c:pt idx="1900">
                  <c:v>8.1193798554414665E-2</c:v>
                </c:pt>
                <c:pt idx="1901">
                  <c:v>2.7260021211252372E-2</c:v>
                </c:pt>
                <c:pt idx="1902">
                  <c:v>-2.4578545184814615E-2</c:v>
                </c:pt>
                <c:pt idx="1903">
                  <c:v>-7.3888142937310164E-2</c:v>
                </c:pt>
                <c:pt idx="1904">
                  <c:v>-0.12028024804881077</c:v>
                </c:pt>
                <c:pt idx="1905">
                  <c:v>-0.16341454147810297</c:v>
                </c:pt>
                <c:pt idx="1906">
                  <c:v>-0.20300123214537935</c:v>
                </c:pt>
                <c:pt idx="1907">
                  <c:v>-0.23880271789513241</c:v>
                </c:pt>
                <c:pt idx="1908">
                  <c:v>-0.27063457861462292</c:v>
                </c:pt>
                <c:pt idx="1909">
                  <c:v>-0.29836590365951565</c:v>
                </c:pt>
                <c:pt idx="1910">
                  <c:v>-0.32191896356432559</c:v>
                </c:pt>
                <c:pt idx="1911">
                  <c:v>-0.34126824362424113</c:v>
                </c:pt>
                <c:pt idx="1912">
                  <c:v>-0.35643886424551807</c:v>
                </c:pt>
                <c:pt idx="1913">
                  <c:v>-0.36750441988921928</c:v>
                </c:pt>
                <c:pt idx="1914">
                  <c:v>-0.37458427490075741</c:v>
                </c:pt>
                <c:pt idx="1915">
                  <c:v>-0.37784036045964986</c:v>
                </c:pt>
                <c:pt idx="1916">
                  <c:v>-0.37747352223202757</c:v>
                </c:pt>
                <c:pt idx="1917">
                  <c:v>-0.37371947300581276</c:v>
                </c:pt>
                <c:pt idx="1918">
                  <c:v>-0.36684440859108391</c:v>
                </c:pt>
                <c:pt idx="1919">
                  <c:v>-0.35714034853083743</c:v>
                </c:pt>
                <c:pt idx="1920">
                  <c:v>-0.34492026565851586</c:v>
                </c:pt>
                <c:pt idx="1921">
                  <c:v>-0.33051307024018628</c:v>
                </c:pt>
                <c:pt idx="1922">
                  <c:v>-0.31425851533297322</c:v>
                </c:pt>
                <c:pt idx="1923">
                  <c:v>-0.29650209007371586</c:v>
                </c:pt>
                <c:pt idx="1924">
                  <c:v>-0.27758996689212534</c:v>
                </c:pt>
                <c:pt idx="1925">
                  <c:v>-0.25786406713109877</c:v>
                </c:pt>
                <c:pt idx="1926">
                  <c:v>-0.23765730727748746</c:v>
                </c:pt>
                <c:pt idx="1927">
                  <c:v>-0.21728908499626676</c:v>
                </c:pt>
                <c:pt idx="1928">
                  <c:v>-0.19706106045297411</c:v>
                </c:pt>
                <c:pt idx="1929">
                  <c:v>-0.1772532840593477</c:v>
                </c:pt>
                <c:pt idx="1930">
                  <c:v>-0.15812071683599438</c:v>
                </c:pt>
                <c:pt idx="1931">
                  <c:v>-0.13989018411761189</c:v>
                </c:pt>
                <c:pt idx="1932">
                  <c:v>-0.12275779740001957</c:v>
                </c:pt>
                <c:pt idx="1933">
                  <c:v>-0.10688687281512332</c:v>
                </c:pt>
                <c:pt idx="1934">
                  <c:v>-9.2406368098775227E-2</c:v>
                </c:pt>
                <c:pt idx="1935">
                  <c:v>-7.9409853067686553E-2</c:v>
                </c:pt>
                <c:pt idx="1936">
                  <c:v>-6.7955021627396528E-2</c:v>
                </c:pt>
                <c:pt idx="1937">
                  <c:v>-5.80637462796183E-2</c:v>
                </c:pt>
                <c:pt idx="1938">
                  <c:v>-4.9722669067417513E-2</c:v>
                </c:pt>
                <c:pt idx="1939">
                  <c:v>-4.2884315975479925E-2</c:v>
                </c:pt>
                <c:pt idx="1940">
                  <c:v>-3.7468715074346681E-2</c:v>
                </c:pt>
                <c:pt idx="1941">
                  <c:v>-3.3365492239550543E-2</c:v>
                </c:pt>
                <c:pt idx="1942">
                  <c:v>-3.0436412167914817E-2</c:v>
                </c:pt>
                <c:pt idx="1943">
                  <c:v>-2.8518326727706156E-2</c:v>
                </c:pt>
                <c:pt idx="1944">
                  <c:v>-2.7426487480864403E-2</c:v>
                </c:pt>
                <c:pt idx="1945">
                  <c:v>-2.6958174568895155E-2</c:v>
                </c:pt>
                <c:pt idx="1946">
                  <c:v>-2.6896590115332908E-2</c:v>
                </c:pt>
                <c:pt idx="1947">
                  <c:v>-2.7014960910636349E-2</c:v>
                </c:pt>
                <c:pt idx="1948">
                  <c:v>-2.7080792454177889E-2</c:v>
                </c:pt>
                <c:pt idx="1949">
                  <c:v>-2.6860214465281085E-2</c:v>
                </c:pt>
                <c:pt idx="1950">
                  <c:v>-2.6122356759913257E-2</c:v>
                </c:pt>
                <c:pt idx="1951">
                  <c:v>-2.4643693940888056E-2</c:v>
                </c:pt>
                <c:pt idx="1952">
                  <c:v>-2.2212297673163239E-2</c:v>
                </c:pt>
                <c:pt idx="1953">
                  <c:v>-1.8631936404023608E-2</c:v>
                </c:pt>
                <c:pt idx="1954">
                  <c:v>-1.3725964233010979E-2</c:v>
                </c:pt>
                <c:pt idx="1955">
                  <c:v>-7.3409432169138089E-3</c:v>
                </c:pt>
                <c:pt idx="1956">
                  <c:v>6.5005332327494614E-4</c:v>
                </c:pt>
                <c:pt idx="1957">
                  <c:v>1.0344504977358948E-2</c:v>
                </c:pt>
                <c:pt idx="1958">
                  <c:v>2.1807919816844379E-2</c:v>
                </c:pt>
                <c:pt idx="1959">
                  <c:v>3.5071760142024955E-2</c:v>
                </c:pt>
                <c:pt idx="1960">
                  <c:v>5.0131851544204853E-2</c:v>
                </c:pt>
                <c:pt idx="1961">
                  <c:v>6.6947302340446768E-2</c:v>
                </c:pt>
                <c:pt idx="1962">
                  <c:v>8.5439953990662731E-2</c:v>
                </c:pt>
                <c:pt idx="1963">
                  <c:v>0.10549437636617442</c:v>
                </c:pt>
                <c:pt idx="1964">
                  <c:v>0.12695841478618242</c:v>
                </c:pt>
                <c:pt idx="1965">
                  <c:v>0.14964428865793811</c:v>
                </c:pt>
                <c:pt idx="1966">
                  <c:v>0.17333023442995654</c:v>
                </c:pt>
                <c:pt idx="1967">
                  <c:v>0.19776267848214024</c:v>
                </c:pt>
                <c:pt idx="1968">
                  <c:v>0.22265891861713438</c:v>
                </c:pt>
                <c:pt idx="1969">
                  <c:v>0.24771028606744783</c:v>
                </c:pt>
                <c:pt idx="1970">
                  <c:v>0.27258575347512548</c:v>
                </c:pt>
                <c:pt idx="1971">
                  <c:v>0.29693594821347902</c:v>
                </c:pt>
                <c:pt idx="1972">
                  <c:v>0.32039752478013961</c:v>
                </c:pt>
                <c:pt idx="1973">
                  <c:v>0.34259784486568723</c:v>
                </c:pt>
                <c:pt idx="1974">
                  <c:v>0.36315990915808194</c:v>
                </c:pt>
                <c:pt idx="1975">
                  <c:v>0.38170748103966301</c:v>
                </c:pt>
                <c:pt idx="1976">
                  <c:v>0.39787033911847258</c:v>
                </c:pt>
                <c:pt idx="1977">
                  <c:v>0.41128959305501456</c:v>
                </c:pt>
                <c:pt idx="1978">
                  <c:v>0.42162299543549053</c:v>
                </c:pt>
                <c:pt idx="1979">
                  <c:v>0.4285501815255493</c:v>
                </c:pt>
                <c:pt idx="1980">
                  <c:v>0.43177776863559475</c:v>
                </c:pt>
                <c:pt idx="1981">
                  <c:v>0.43104424754865855</c:v>
                </c:pt>
                <c:pt idx="1982">
                  <c:v>0.42612459999896773</c:v>
                </c:pt>
                <c:pt idx="1983">
                  <c:v>0.41683457853719758</c:v>
                </c:pt>
                <c:pt idx="1984">
                  <c:v>0.40303458825726296</c:v>
                </c:pt>
                <c:pt idx="1985">
                  <c:v>0.38463311375533538</c:v>
                </c:pt>
                <c:pt idx="1986">
                  <c:v>0.36158963931099664</c:v>
                </c:pt>
                <c:pt idx="1987">
                  <c:v>0.3339170155761888</c:v>
                </c:pt>
                <c:pt idx="1988">
                  <c:v>0.30168323197040525</c:v>
                </c:pt>
                <c:pt idx="1989">
                  <c:v>0.26501256045268939</c:v>
                </c:pt>
                <c:pt idx="1990">
                  <c:v>0.22408604330267035</c:v>
                </c:pt>
                <c:pt idx="1991">
                  <c:v>0.17914130491457647</c:v>
                </c:pt>
                <c:pt idx="1992">
                  <c:v>0.13047167531354553</c:v>
                </c:pt>
                <c:pt idx="1993">
                  <c:v>7.8424621056500055E-2</c:v>
                </c:pt>
                <c:pt idx="1994">
                  <c:v>2.3399487288335852E-2</c:v>
                </c:pt>
                <c:pt idx="1995">
                  <c:v>-3.4155437099350427E-2</c:v>
                </c:pt>
                <c:pt idx="1996">
                  <c:v>-9.3746511109509933E-2</c:v>
                </c:pt>
                <c:pt idx="1997">
                  <c:v>-0.15483896195482183</c:v>
                </c:pt>
                <c:pt idx="1998">
                  <c:v>-0.21686169810414024</c:v>
                </c:pt>
                <c:pt idx="1999">
                  <c:v>-0.27921267160567331</c:v>
                </c:pt>
                <c:pt idx="2000">
                  <c:v>-0.34126473911493882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2D-4DC9-8B0E-1D493653F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53392"/>
        <c:axId val="1"/>
      </c:scatterChart>
      <c:valAx>
        <c:axId val="193353392"/>
        <c:scaling>
          <c:orientation val="minMax"/>
          <c:max val="10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6"/>
          <c:min val="-6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9335339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74999999999998"/>
          <c:y val="3.1963470319634701E-2"/>
          <c:w val="0.82500000000000051"/>
          <c:h val="0.847439189528060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'conc.química - euler x dif.fin.'!$B$9</c:f>
              <c:strCache>
                <c:ptCount val="1"/>
                <c:pt idx="0">
                  <c:v>c(Dif.Fin.)</c:v>
                </c:pt>
              </c:strCache>
            </c:strRef>
          </c:tx>
          <c:xVal>
            <c:numRef>
              <c:f>'conc.química - euler x dif.fin.'!$A$10:$A$20</c:f>
              <c:numCache>
                <c:formatCode>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xVal>
          <c:yVal>
            <c:numRef>
              <c:f>'conc.química - euler x dif.fin.'!$B$10:$B$20</c:f>
              <c:numCache>
                <c:formatCode>0.00</c:formatCode>
                <c:ptCount val="11"/>
                <c:pt idx="0">
                  <c:v>-8</c:v>
                </c:pt>
                <c:pt idx="1">
                  <c:v>-3.2758365025403311</c:v>
                </c:pt>
                <c:pt idx="2">
                  <c:v>3.2245639401726045</c:v>
                </c:pt>
                <c:pt idx="3">
                  <c:v>7.6845674375034996</c:v>
                </c:pt>
                <c:pt idx="4">
                  <c:v>9.2210330637884077</c:v>
                </c:pt>
                <c:pt idx="5">
                  <c:v>9.5286978390031134</c:v>
                </c:pt>
                <c:pt idx="6">
                  <c:v>9.5775843165072558</c:v>
                </c:pt>
                <c:pt idx="7">
                  <c:v>9.5849669420427741</c:v>
                </c:pt>
                <c:pt idx="8">
                  <c:v>9.5860726762241555</c:v>
                </c:pt>
                <c:pt idx="9">
                  <c:v>9.586238080934109</c:v>
                </c:pt>
                <c:pt idx="10">
                  <c:v>9.5862628188823678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73-4170-9285-9AAFB87E94B6}"/>
            </c:ext>
          </c:extLst>
        </c:ser>
        <c:ser>
          <c:idx val="1"/>
          <c:order val="1"/>
          <c:tx>
            <c:strRef>
              <c:f>'conc.química - euler x dif.fin.'!$F$9</c:f>
              <c:strCache>
                <c:ptCount val="1"/>
                <c:pt idx="0">
                  <c:v>c(Euler)</c:v>
                </c:pt>
              </c:strCache>
            </c:strRef>
          </c:tx>
          <c:xVal>
            <c:numRef>
              <c:f>'conc.química - euler x dif.fin.'!$E$10:$E$20</c:f>
              <c:numCache>
                <c:formatCode>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xVal>
          <c:yVal>
            <c:numRef>
              <c:f>'conc.química - euler x dif.fin.'!$F$10:$F$20</c:f>
              <c:numCache>
                <c:formatCode>0.00</c:formatCode>
                <c:ptCount val="11"/>
                <c:pt idx="0">
                  <c:v>-8</c:v>
                </c:pt>
                <c:pt idx="1">
                  <c:v>-5.1749999999999998</c:v>
                </c:pt>
                <c:pt idx="2">
                  <c:v>0.32374479166666781</c:v>
                </c:pt>
                <c:pt idx="3">
                  <c:v>7.594061290254043</c:v>
                </c:pt>
                <c:pt idx="4">
                  <c:v>10.24407622048334</c:v>
                </c:pt>
                <c:pt idx="5">
                  <c:v>9.238324057132786</c:v>
                </c:pt>
                <c:pt idx="6">
                  <c:v>9.7440632009073767</c:v>
                </c:pt>
                <c:pt idx="7">
                  <c:v>9.5087196594571051</c:v>
                </c:pt>
                <c:pt idx="8">
                  <c:v>9.6230084564854401</c:v>
                </c:pt>
                <c:pt idx="9">
                  <c:v>9.568544555945941</c:v>
                </c:pt>
                <c:pt idx="10">
                  <c:v>9.5947434971806587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73-4170-9285-9AAFB87E9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2219264"/>
        <c:axId val="1"/>
      </c:scatterChart>
      <c:valAx>
        <c:axId val="98221926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82219264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1200" b="1" i="0" baseline="0"/>
          </a:pPr>
          <a:endParaRPr lang="pt-BR"/>
        </a:p>
      </c:txPr>
    </c:legend>
    <c:plotVisOnly val="1"/>
    <c:dispBlanksAs val="gap"/>
    <c:showDLblsOverMax val="0"/>
  </c:char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'pred prey - euler'!$C$5</c:f>
              <c:strCache>
                <c:ptCount val="1"/>
                <c:pt idx="0">
                  <c:v>yeul</c:v>
                </c:pt>
              </c:strCache>
            </c:strRef>
          </c:tx>
          <c:spPr>
            <a:ln>
              <a:prstDash val="dash"/>
              <a:headEnd type="oval"/>
              <a:tailEnd type="triangle"/>
            </a:ln>
          </c:spPr>
          <c:marker>
            <c:symbol val="none"/>
          </c:marker>
          <c:xVal>
            <c:numRef>
              <c:f>'pred prey - euler'!$B$6:$B$200</c:f>
              <c:numCache>
                <c:formatCode>0.00</c:formatCode>
                <c:ptCount val="195"/>
                <c:pt idx="0">
                  <c:v>2</c:v>
                </c:pt>
                <c:pt idx="1">
                  <c:v>2.12</c:v>
                </c:pt>
                <c:pt idx="2">
                  <c:v>2.2497440000000002</c:v>
                </c:pt>
                <c:pt idx="3">
                  <c:v>2.3895978059340801</c:v>
                </c:pt>
                <c:pt idx="4">
                  <c:v>2.5398741401957006</c:v>
                </c:pt>
                <c:pt idx="5">
                  <c:v>2.7008067408897753</c:v>
                </c:pt>
                <c:pt idx="6">
                  <c:v>2.8725182750940377</c:v>
                </c:pt>
                <c:pt idx="7">
                  <c:v>3.0549808663896769</c:v>
                </c:pt>
                <c:pt idx="8">
                  <c:v>3.247967935691646</c:v>
                </c:pt>
                <c:pt idx="9">
                  <c:v>3.4509960203901344</c:v>
                </c:pt>
                <c:pt idx="10">
                  <c:v>3.6632553307924836</c:v>
                </c:pt>
                <c:pt idx="11">
                  <c:v>3.8835281189874107</c:v>
                </c:pt>
                <c:pt idx="12">
                  <c:v>4.1100946141857779</c:v>
                </c:pt>
                <c:pt idx="13">
                  <c:v>4.3406275219938584</c:v>
                </c:pt>
                <c:pt idx="14">
                  <c:v>4.5720781675340856</c:v>
                </c:pt>
                <c:pt idx="15">
                  <c:v>4.8005606310983708</c:v>
                </c:pt>
                <c:pt idx="16">
                  <c:v>5.0212450686187919</c:v>
                </c:pt>
                <c:pt idx="17">
                  <c:v>5.2282781613101568</c:v>
                </c:pt>
                <c:pt idx="18">
                  <c:v>5.4147573654868904</c:v>
                </c:pt>
                <c:pt idx="19">
                  <c:v>5.572795739603789</c:v>
                </c:pt>
                <c:pt idx="20">
                  <c:v>5.6937237328682953</c:v>
                </c:pt>
                <c:pt idx="21">
                  <c:v>5.7684794713966614</c:v>
                </c:pt>
                <c:pt idx="22">
                  <c:v>5.7882330845166372</c:v>
                </c:pt>
                <c:pt idx="23">
                  <c:v>5.7452643411348907</c:v>
                </c:pt>
                <c:pt idx="24">
                  <c:v>5.6340573451150489</c:v>
                </c:pt>
                <c:pt idx="25">
                  <c:v>5.4524888763249981</c:v>
                </c:pt>
                <c:pt idx="26">
                  <c:v>5.2028823762161327</c:v>
                </c:pt>
                <c:pt idx="27">
                  <c:v>4.8926171705444803</c:v>
                </c:pt>
                <c:pt idx="28">
                  <c:v>4.5339834538662025</c:v>
                </c:pt>
                <c:pt idx="29">
                  <c:v>4.1431116847667218</c:v>
                </c:pt>
                <c:pt idx="30">
                  <c:v>3.738076545444696</c:v>
                </c:pt>
                <c:pt idx="31">
                  <c:v>3.3365829592856673</c:v>
                </c:pt>
                <c:pt idx="32">
                  <c:v>2.9538240738038084</c:v>
                </c:pt>
                <c:pt idx="33">
                  <c:v>2.6010399164912936</c:v>
                </c:pt>
                <c:pt idx="34">
                  <c:v>2.2850248073162907</c:v>
                </c:pt>
                <c:pt idx="35">
                  <c:v>2.0084905999297753</c:v>
                </c:pt>
                <c:pt idx="36">
                  <c:v>1.7709650576092106</c:v>
                </c:pt>
                <c:pt idx="37">
                  <c:v>1.5698610062276055</c:v>
                </c:pt>
                <c:pt idx="38">
                  <c:v>1.4014458557992668</c:v>
                </c:pt>
                <c:pt idx="39">
                  <c:v>1.2615790021751019</c:v>
                </c:pt>
                <c:pt idx="40">
                  <c:v>1.1461963877310108</c:v>
                </c:pt>
                <c:pt idx="41">
                  <c:v>1.0515832159382321</c:v>
                </c:pt>
                <c:pt idx="42">
                  <c:v>0.97449541929246641</c:v>
                </c:pt>
                <c:pt idx="43">
                  <c:v>0.9121859520447152</c:v>
                </c:pt>
                <c:pt idx="44">
                  <c:v>0.86237833246765039</c:v>
                </c:pt>
                <c:pt idx="45">
                  <c:v>0.82321567645757743</c:v>
                </c:pt>
                <c:pt idx="46">
                  <c:v>0.7932021919554435</c:v>
                </c:pt>
                <c:pt idx="47">
                  <c:v>0.77114632522531534</c:v>
                </c:pt>
                <c:pt idx="48">
                  <c:v>0.75610987850939548</c:v>
                </c:pt>
                <c:pt idx="49">
                  <c:v>0.74736460690224138</c:v>
                </c:pt>
                <c:pt idx="50">
                  <c:v>0.74435631401310476</c:v>
                </c:pt>
                <c:pt idx="51">
                  <c:v>0.74667576815029746</c:v>
                </c:pt>
                <c:pt idx="52">
                  <c:v>0.75403550491543059</c:v>
                </c:pt>
                <c:pt idx="53">
                  <c:v>0.7662515556258862</c:v>
                </c:pt>
                <c:pt idx="54">
                  <c:v>0.78322922117468652</c:v>
                </c:pt>
                <c:pt idx="55">
                  <c:v>0.8049521306588725</c:v>
                </c:pt>
                <c:pt idx="56">
                  <c:v>0.8314739489006221</c:v>
                </c:pt>
                <c:pt idx="57">
                  <c:v>0.86291221074559665</c:v>
                </c:pt>
                <c:pt idx="58">
                  <c:v>0.8994438564732139</c:v>
                </c:pt>
                <c:pt idx="59">
                  <c:v>0.94130212044740436</c:v>
                </c:pt>
                <c:pt idx="60">
                  <c:v>0.98877448514188193</c:v>
                </c:pt>
                <c:pt idx="61">
                  <c:v>1.0422014565177165</c:v>
                </c:pt>
                <c:pt idx="62">
                  <c:v>1.1019759460482734</c:v>
                </c:pt>
                <c:pt idx="63">
                  <c:v>1.1685430607505247</c:v>
                </c:pt>
                <c:pt idx="64">
                  <c:v>1.2424001061250309</c:v>
                </c:pt>
                <c:pt idx="65">
                  <c:v>1.3240965980300474</c:v>
                </c:pt>
                <c:pt idx="66">
                  <c:v>1.4142340576221804</c:v>
                </c:pt>
                <c:pt idx="67">
                  <c:v>1.5134653272238294</c:v>
                </c:pt>
                <c:pt idx="68">
                  <c:v>1.6224930921008116</c:v>
                </c:pt>
                <c:pt idx="69">
                  <c:v>1.7420672204322538</c:v>
                </c:pt>
                <c:pt idx="70">
                  <c:v>1.8729804368416252</c:v>
                </c:pt>
                <c:pt idx="71">
                  <c:v>2.0160617179643938</c:v>
                </c:pt>
                <c:pt idx="72">
                  <c:v>2.1721666342646362</c:v>
                </c:pt>
                <c:pt idx="73">
                  <c:v>2.342163651435329</c:v>
                </c:pt>
                <c:pt idx="74">
                  <c:v>2.5269151359713762</c:v>
                </c:pt>
                <c:pt idx="75">
                  <c:v>2.7272514697003434</c:v>
                </c:pt>
                <c:pt idx="76">
                  <c:v>2.9439362526406758</c:v>
                </c:pt>
                <c:pt idx="77">
                  <c:v>3.1776200481968488</c:v>
                </c:pt>
                <c:pt idx="78">
                  <c:v>3.428779488765032</c:v>
                </c:pt>
                <c:pt idx="79">
                  <c:v>3.6976378133284111</c:v>
                </c:pt>
                <c:pt idx="80">
                  <c:v>3.9840620752619866</c:v>
                </c:pt>
                <c:pt idx="81">
                  <c:v>4.2874314091260723</c:v>
                </c:pt>
                <c:pt idx="82">
                  <c:v>4.606470038118518</c:v>
                </c:pt>
                <c:pt idx="83">
                  <c:v>4.9390384527005704</c:v>
                </c:pt>
                <c:pt idx="84">
                  <c:v>5.2818769721958638</c:v>
                </c:pt>
                <c:pt idx="85">
                  <c:v>5.6302987152346224</c:v>
                </c:pt>
                <c:pt idx="86">
                  <c:v>5.9778354934414315</c:v>
                </c:pt>
                <c:pt idx="87">
                  <c:v>6.3158528278329404</c:v>
                </c:pt>
                <c:pt idx="88">
                  <c:v>6.6331726971448131</c:v>
                </c:pt>
                <c:pt idx="89">
                  <c:v>6.9157789526992604</c:v>
                </c:pt>
                <c:pt idx="90">
                  <c:v>7.1467338572366463</c:v>
                </c:pt>
                <c:pt idx="91">
                  <c:v>7.3065031734790011</c:v>
                </c:pt>
                <c:pt idx="92">
                  <c:v>7.37395653993444</c:v>
                </c:pt>
                <c:pt idx="93">
                  <c:v>7.3283382617622115</c:v>
                </c:pt>
                <c:pt idx="94">
                  <c:v>7.1524120917609819</c:v>
                </c:pt>
                <c:pt idx="95">
                  <c:v>6.8366646816899648</c:v>
                </c:pt>
                <c:pt idx="96">
                  <c:v>6.3838379006345303</c:v>
                </c:pt>
                <c:pt idx="97">
                  <c:v>5.8122735114224264</c:v>
                </c:pt>
                <c:pt idx="98">
                  <c:v>5.156072822805605</c:v>
                </c:pt>
                <c:pt idx="99">
                  <c:v>4.4606350472455238</c:v>
                </c:pt>
                <c:pt idx="100">
                  <c:v>3.774088815547187</c:v>
                </c:pt>
                <c:pt idx="101">
                  <c:v>3.1375739678691286</c:v>
                </c:pt>
                <c:pt idx="102">
                  <c:v>2.578320969765219</c:v>
                </c:pt>
                <c:pt idx="103">
                  <c:v>2.1078879502801429</c:v>
                </c:pt>
                <c:pt idx="104">
                  <c:v>1.724978517475324</c:v>
                </c:pt>
                <c:pt idx="105">
                  <c:v>1.4203494905230996</c:v>
                </c:pt>
                <c:pt idx="106">
                  <c:v>1.1814188230537386</c:v>
                </c:pt>
                <c:pt idx="107">
                  <c:v>0.99541241706304351</c:v>
                </c:pt>
                <c:pt idx="108">
                  <c:v>0.85099690882461976</c:v>
                </c:pt>
                <c:pt idx="109">
                  <c:v>0.7388435638683577</c:v>
                </c:pt>
                <c:pt idx="110">
                  <c:v>0.65160424873186484</c:v>
                </c:pt>
                <c:pt idx="111">
                  <c:v>0.58363771217816063</c:v>
                </c:pt>
                <c:pt idx="112">
                  <c:v>0.53067450395066074</c:v>
                </c:pt>
                <c:pt idx="113">
                  <c:v>0.48950638138752822</c:v>
                </c:pt>
                <c:pt idx="114">
                  <c:v>0.45772944385764452</c:v>
                </c:pt>
                <c:pt idx="115">
                  <c:v>0.43354369903147427</c:v>
                </c:pt>
                <c:pt idx="116">
                  <c:v>0.41560156517488239</c:v>
                </c:pt>
                <c:pt idx="117">
                  <c:v>0.40289535014817873</c:v>
                </c:pt>
                <c:pt idx="118">
                  <c:v>0.39467444180037242</c:v>
                </c:pt>
                <c:pt idx="119">
                  <c:v>0.39038462290744791</c:v>
                </c:pt>
                <c:pt idx="120">
                  <c:v>0.38962366910870733</c:v>
                </c:pt>
                <c:pt idx="121">
                  <c:v>0.39210887776798037</c:v>
                </c:pt>
                <c:pt idx="122">
                  <c:v>0.39765334321016371</c:v>
                </c:pt>
                <c:pt idx="123">
                  <c:v>0.40614866994553361</c:v>
                </c:pt>
                <c:pt idx="124">
                  <c:v>0.41755245767786298</c:v>
                </c:pt>
                <c:pt idx="125">
                  <c:v>0.43187935671880801</c:v>
                </c:pt>
                <c:pt idx="126">
                  <c:v>0.44919482690311491</c:v>
                </c:pt>
                <c:pt idx="127">
                  <c:v>0.46961097334897917</c:v>
                </c:pt>
                <c:pt idx="128">
                  <c:v>0.49328400511219883</c:v>
                </c:pt>
                <c:pt idx="129">
                  <c:v>0.52041298719316686</c:v>
                </c:pt>
                <c:pt idx="130">
                  <c:v>0.55123964617872567</c:v>
                </c:pt>
                <c:pt idx="131">
                  <c:v>0.58604905470966495</c:v>
                </c:pt>
                <c:pt idx="132">
                  <c:v>0.625171066735417</c:v>
                </c:pt>
                <c:pt idx="133">
                  <c:v>0.66898240885124582</c:v>
                </c:pt>
                <c:pt idx="134">
                  <c:v>0.71790935611425299</c:v>
                </c:pt>
                <c:pt idx="135">
                  <c:v>0.77243093570805565</c:v>
                </c:pt>
                <c:pt idx="136">
                  <c:v>0.83308260994230088</c:v>
                </c:pt>
                <c:pt idx="137">
                  <c:v>0.90046039193216498</c:v>
                </c:pt>
                <c:pt idx="138">
                  <c:v>0.97522534292159335</c:v>
                </c:pt>
                <c:pt idx="139">
                  <c:v>1.0581083890494423</c:v>
                </c:pt>
                <c:pt idx="140">
                  <c:v>1.1499153762712577</c:v>
                </c:pt>
                <c:pt idx="141">
                  <c:v>1.2515322533092186</c:v>
                </c:pt>
                <c:pt idx="142">
                  <c:v>1.3639302312148762</c:v>
                </c:pt>
                <c:pt idx="143">
                  <c:v>1.4881707105799851</c:v>
                </c:pt>
                <c:pt idx="144">
                  <c:v>1.6254096883104583</c:v>
                </c:pt>
                <c:pt idx="145">
                  <c:v>1.7769012478457782</c:v>
                </c:pt>
                <c:pt idx="146">
                  <c:v>1.9439995896297098</c:v>
                </c:pt>
                <c:pt idx="147">
                  <c:v>2.1281588585321116</c:v>
                </c:pt>
                <c:pt idx="148">
                  <c:v>2.3309297524569619</c:v>
                </c:pt>
                <c:pt idx="149">
                  <c:v>2.553951524807367</c:v>
                </c:pt>
                <c:pt idx="150">
                  <c:v>2.7989374858153528</c:v>
                </c:pt>
                <c:pt idx="151">
                  <c:v>3.0676514128761174</c:v>
                </c:pt>
                <c:pt idx="152">
                  <c:v>3.3618713276770427</c:v>
                </c:pt>
                <c:pt idx="153">
                  <c:v>3.6833357923066683</c:v>
                </c:pt>
                <c:pt idx="154">
                  <c:v>4.0336660892227227</c:v>
                </c:pt>
                <c:pt idx="155">
                  <c:v>4.4142552134555357</c:v>
                </c:pt>
                <c:pt idx="156">
                  <c:v>4.8261113120209869</c:v>
                </c:pt>
                <c:pt idx="157">
                  <c:v>5.2696388218924479</c:v>
                </c:pt>
                <c:pt idx="158">
                  <c:v>5.744334878679056</c:v>
                </c:pt>
                <c:pt idx="159">
                  <c:v>6.2483715575021472</c:v>
                </c:pt>
                <c:pt idx="160">
                  <c:v>6.778026626901493</c:v>
                </c:pt>
                <c:pt idx="161">
                  <c:v>7.3269184070887592</c:v>
                </c:pt>
                <c:pt idx="162">
                  <c:v>7.8849982982716211</c:v>
                </c:pt>
                <c:pt idx="163">
                  <c:v>8.4372671155279857</c:v>
                </c:pt>
                <c:pt idx="164">
                  <c:v>8.9622278281856342</c:v>
                </c:pt>
                <c:pt idx="165">
                  <c:v>9.430203104661901</c:v>
                </c:pt>
                <c:pt idx="166">
                  <c:v>9.8018882083420191</c:v>
                </c:pt>
                <c:pt idx="167">
                  <c:v>10.027949178340133</c:v>
                </c:pt>
                <c:pt idx="168">
                  <c:v>10.051143760993856</c:v>
                </c:pt>
                <c:pt idx="169">
                  <c:v>9.8131645849410631</c:v>
                </c:pt>
                <c:pt idx="170">
                  <c:v>9.2684733816309155</c:v>
                </c:pt>
                <c:pt idx="171">
                  <c:v>8.4052651702244816</c:v>
                </c:pt>
                <c:pt idx="172">
                  <c:v>7.267647386190772</c:v>
                </c:pt>
                <c:pt idx="173">
                  <c:v>5.9645169813514887</c:v>
                </c:pt>
                <c:pt idx="174">
                  <c:v>4.6486332267285766</c:v>
                </c:pt>
                <c:pt idx="175">
                  <c:v>3.4664023885387119</c:v>
                </c:pt>
                <c:pt idx="176">
                  <c:v>2.5076838396472674</c:v>
                </c:pt>
                <c:pt idx="177">
                  <c:v>1.7902626862592861</c:v>
                </c:pt>
                <c:pt idx="178">
                  <c:v>1.281555390525094</c:v>
                </c:pt>
                <c:pt idx="179">
                  <c:v>0.93101628764895183</c:v>
                </c:pt>
                <c:pt idx="180">
                  <c:v>0.69158313511850911</c:v>
                </c:pt>
                <c:pt idx="181">
                  <c:v>0.52730814028335893</c:v>
                </c:pt>
                <c:pt idx="182">
                  <c:v>0.41322508941166519</c:v>
                </c:pt>
                <c:pt idx="183">
                  <c:v>0.33274426068728247</c:v>
                </c:pt>
                <c:pt idx="184">
                  <c:v>0.27501855280457677</c:v>
                </c:pt>
                <c:pt idx="185">
                  <c:v>0.23295868361623001</c:v>
                </c:pt>
                <c:pt idx="186">
                  <c:v>0.20189323521245844</c:v>
                </c:pt>
                <c:pt idx="187">
                  <c:v>0.17870494399533826</c:v>
                </c:pt>
                <c:pt idx="188">
                  <c:v>0.16128329349574302</c:v>
                </c:pt>
                <c:pt idx="189">
                  <c:v>0.1481781757375859</c:v>
                </c:pt>
                <c:pt idx="190">
                  <c:v>0.13837935702887635</c:v>
                </c:pt>
                <c:pt idx="191">
                  <c:v>0.13117453353137792</c:v>
                </c:pt>
                <c:pt idx="192">
                  <c:v>0.1260567866068748</c:v>
                </c:pt>
                <c:pt idx="193">
                  <c:v>0.12266341759858562</c:v>
                </c:pt>
                <c:pt idx="194">
                  <c:v>0.12073497401087896</c:v>
                </c:pt>
              </c:numCache>
            </c:numRef>
          </c:xVal>
          <c:yVal>
            <c:numRef>
              <c:f>'pred prey - euler'!$C$6:$C$200</c:f>
              <c:numCache>
                <c:formatCode>0.00</c:formatCode>
                <c:ptCount val="195"/>
                <c:pt idx="0">
                  <c:v>1</c:v>
                </c:pt>
                <c:pt idx="1">
                  <c:v>0.98</c:v>
                </c:pt>
                <c:pt idx="2">
                  <c:v>0.96392800000000001</c:v>
                </c:pt>
                <c:pt idx="3">
                  <c:v>0.95187149703296003</c:v>
                </c:pt>
                <c:pt idx="4">
                  <c:v>0.94395947849555772</c:v>
                </c:pt>
                <c:pt idx="5">
                  <c:v>0.94036886828061772</c:v>
                </c:pt>
                <c:pt idx="6">
                  <c:v>0.94133199616942376</c:v>
                </c:pt>
                <c:pt idx="7">
                  <c:v>0.94714523733369249</c:v>
                </c:pt>
                <c:pt idx="8">
                  <c:v>0.95817893567939327</c:v>
                </c:pt>
                <c:pt idx="9">
                  <c:v>0.97488865461729635</c:v>
                </c:pt>
                <c:pt idx="10">
                  <c:v>0.99782766827014613</c:v>
                </c:pt>
                <c:pt idx="11">
                  <c:v>1.0276603805586197</c:v>
                </c:pt>
                <c:pt idx="12">
                  <c:v>1.0651759896539912</c:v>
                </c:pt>
                <c:pt idx="13">
                  <c:v>1.1113011334287781</c:v>
                </c:pt>
                <c:pt idx="14">
                  <c:v>1.1671093713039935</c:v>
                </c:pt>
                <c:pt idx="15">
                  <c:v>1.2338240798695765</c:v>
                </c:pt>
                <c:pt idx="16">
                  <c:v>1.3128095725857023</c:v>
                </c:pt>
                <c:pt idx="17">
                  <c:v>1.4055429645502913</c:v>
                </c:pt>
                <c:pt idx="18">
                  <c:v>1.5135566149765107</c:v>
                </c:pt>
                <c:pt idx="19">
                  <c:v>1.6383383406491538</c:v>
                </c:pt>
                <c:pt idx="20">
                  <c:v>1.7811750211411959</c:v>
                </c:pt>
                <c:pt idx="21">
                  <c:v>1.9429265741578146</c:v>
                </c:pt>
                <c:pt idx="22">
                  <c:v>2.1237244099490011</c:v>
                </c:pt>
                <c:pt idx="23">
                  <c:v>2.3226048139149524</c:v>
                </c:pt>
                <c:pt idx="24">
                  <c:v>2.5371157872797707</c:v>
                </c:pt>
                <c:pt idx="25">
                  <c:v>2.7629741993993173</c:v>
                </c:pt>
                <c:pt idx="26">
                  <c:v>2.9938888460813042</c:v>
                </c:pt>
                <c:pt idx="27">
                  <c:v>3.221683283803594</c:v>
                </c:pt>
                <c:pt idx="28">
                  <c:v>3.436822509671114</c:v>
                </c:pt>
                <c:pt idx="29">
                  <c:v>3.6293516006791373</c:v>
                </c:pt>
                <c:pt idx="30">
                  <c:v>3.7901077433718227</c:v>
                </c:pt>
                <c:pt idx="31">
                  <c:v>3.9119305097082728</c:v>
                </c:pt>
                <c:pt idx="32">
                  <c:v>3.9905504892296806</c:v>
                </c:pt>
                <c:pt idx="33">
                  <c:v>4.0249279731757923</c:v>
                </c:pt>
                <c:pt idx="34">
                  <c:v>4.0170036848987083</c:v>
                </c:pt>
                <c:pt idx="35">
                  <c:v>3.9710119822390464</c:v>
                </c:pt>
                <c:pt idx="36">
                  <c:v>3.8926032308159915</c:v>
                </c:pt>
                <c:pt idx="37">
                  <c:v>3.7880049014980672</c:v>
                </c:pt>
                <c:pt idx="38">
                  <c:v>3.6633637449660474</c:v>
                </c:pt>
                <c:pt idx="39">
                  <c:v>3.524314823528802</c:v>
                </c:pt>
                <c:pt idx="40">
                  <c:v>3.3757556849990493</c:v>
                </c:pt>
                <c:pt idx="41">
                  <c:v>3.2217735993593752</c:v>
                </c:pt>
                <c:pt idx="42">
                  <c:v>3.065670602689802</c:v>
                </c:pt>
                <c:pt idx="43">
                  <c:v>2.9100414132560415</c:v>
                </c:pt>
                <c:pt idx="44">
                  <c:v>2.7568730671067736</c:v>
                </c:pt>
                <c:pt idx="45">
                  <c:v>2.6076472496913272</c:v>
                </c:pt>
                <c:pt idx="46">
                  <c:v>2.4634351525545428</c:v>
                </c:pt>
                <c:pt idx="47">
                  <c:v>2.3249804052325702</c:v>
                </c:pt>
                <c:pt idx="48">
                  <c:v>2.1927689756854436</c:v>
                </c:pt>
                <c:pt idx="49">
                  <c:v>2.0670866861447488</c:v>
                </c:pt>
                <c:pt idx="50">
                  <c:v>1.9480657741118717</c:v>
                </c:pt>
                <c:pt idx="51">
                  <c:v>1.8357221639551118</c:v>
                </c:pt>
                <c:pt idx="52">
                  <c:v>1.7299850685451541</c:v>
                </c:pt>
                <c:pt idx="53">
                  <c:v>1.6307203680012399</c:v>
                </c:pt>
                <c:pt idx="54">
                  <c:v>1.5377489991242936</c:v>
                </c:pt>
                <c:pt idx="55">
                  <c:v>1.4508613777227384</c:v>
                </c:pt>
                <c:pt idx="56">
                  <c:v>1.3698286862235769</c:v>
                </c:pt>
                <c:pt idx="57">
                  <c:v>1.2944116973372408</c:v>
                </c:pt>
                <c:pt idx="58">
                  <c:v>1.2243676713311886</c:v>
                </c:pt>
                <c:pt idx="59">
                  <c:v>1.1594557570259911</c:v>
                </c:pt>
                <c:pt idx="60">
                  <c:v>1.0994412413435173</c:v>
                </c:pt>
                <c:pt idx="61">
                  <c:v>1.0440989254566315</c:v>
                </c:pt>
                <c:pt idx="62">
                  <c:v>0.99321585404588553</c:v>
                </c:pt>
                <c:pt idx="63">
                  <c:v>0.94659358513398539</c:v>
                </c:pt>
                <c:pt idx="64">
                  <c:v>0.90405015928104493</c:v>
                </c:pt>
                <c:pt idx="65">
                  <c:v>0.86542190695355492</c:v>
                </c:pt>
                <c:pt idx="66">
                  <c:v>0.83056522048300685</c:v>
                </c:pt>
                <c:pt idx="67">
                  <c:v>0.79935841150087261</c:v>
                </c:pt>
                <c:pt idx="68">
                  <c:v>0.77170377577574145</c:v>
                </c:pt>
                <c:pt idx="69">
                  <c:v>0.74752999507400975</c:v>
                </c:pt>
                <c:pt idx="70">
                  <c:v>0.72679502048933842</c:v>
                </c:pt>
                <c:pt idx="71">
                  <c:v>0.70948960449930454</c:v>
                </c:pt>
                <c:pt idx="72">
                  <c:v>0.69564168106710256</c:v>
                </c:pt>
                <c:pt idx="73">
                  <c:v>0.68532183605226604</c:v>
                </c:pt>
                <c:pt idx="74">
                  <c:v>0.678650165986181</c:v>
                </c:pt>
                <c:pt idx="75">
                  <c:v>0.67580489400108557</c:v>
                </c:pt>
                <c:pt idx="76">
                  <c:v>0.6770331991928531</c:v>
                </c:pt>
                <c:pt idx="77">
                  <c:v>0.68266482063777889</c:v>
                </c:pt>
                <c:pt idx="78">
                  <c:v>0.69312911759447593</c:v>
                </c:pt>
                <c:pt idx="79">
                  <c:v>0.70897639523113021</c:v>
                </c:pt>
                <c:pt idx="80">
                  <c:v>0.73090442144555667</c:v>
                </c:pt>
                <c:pt idx="81">
                  <c:v>0.7597911253135885</c:v>
                </c:pt>
                <c:pt idx="82">
                  <c:v>0.79673440533984308</c:v>
                </c:pt>
                <c:pt idx="83">
                  <c:v>0.84309964790874048</c:v>
                </c:pt>
                <c:pt idx="84">
                  <c:v>0.90057472349042866</c:v>
                </c:pt>
                <c:pt idx="85">
                  <c:v>0.97123049242356696</c:v>
                </c:pt>
                <c:pt idx="86">
                  <c:v>1.0575815868403546</c:v>
                </c:pt>
                <c:pt idx="87">
                  <c:v>1.1626365223038577</c:v>
                </c:pt>
                <c:pt idx="88">
                  <c:v>1.2899168355335893</c:v>
                </c:pt>
                <c:pt idx="89">
                  <c:v>1.4434107227423674</c:v>
                </c:pt>
                <c:pt idx="90">
                  <c:v>1.6274071498162408</c:v>
                </c:pt>
                <c:pt idx="91">
                  <c:v>1.8461339511439632</c:v>
                </c:pt>
                <c:pt idx="92">
                  <c:v>2.1031067422334671</c:v>
                </c:pt>
                <c:pt idx="93">
                  <c:v>2.4001047343369701</c:v>
                </c:pt>
                <c:pt idx="94">
                  <c:v>2.7357597362963597</c:v>
                </c:pt>
                <c:pt idx="95">
                  <c:v>3.1039173879338184</c:v>
                </c:pt>
                <c:pt idx="96">
                  <c:v>3.4922172683282282</c:v>
                </c:pt>
                <c:pt idx="97">
                  <c:v>3.8816523555060938</c:v>
                </c:pt>
                <c:pt idx="98">
                  <c:v>4.2479569220593625</c:v>
                </c:pt>
                <c:pt idx="99">
                  <c:v>4.5652036254429902</c:v>
                </c:pt>
                <c:pt idx="100">
                  <c:v>4.8108985540914508</c:v>
                </c:pt>
                <c:pt idx="101">
                  <c:v>4.970729422535995</c:v>
                </c:pt>
                <c:pt idx="102">
                  <c:v>5.0409520058572177</c:v>
                </c:pt>
                <c:pt idx="103">
                  <c:v>5.0275916133170915</c:v>
                </c:pt>
                <c:pt idx="104">
                  <c:v>4.9433122776709419</c:v>
                </c:pt>
                <c:pt idx="105">
                  <c:v>4.8036605199818982</c:v>
                </c:pt>
                <c:pt idx="106">
                  <c:v>4.6240539815494133</c:v>
                </c:pt>
                <c:pt idx="107">
                  <c:v>4.418017995404032</c:v>
                </c:pt>
                <c:pt idx="108">
                  <c:v>4.1965090549147037</c:v>
                </c:pt>
                <c:pt idx="109">
                  <c:v>3.9679248175291355</c:v>
                </c:pt>
                <c:pt idx="110">
                  <c:v>3.7384411035271525</c:v>
                </c:pt>
                <c:pt idx="111">
                  <c:v>3.5124453384457444</c:v>
                </c:pt>
                <c:pt idx="112">
                  <c:v>3.2929495782145244</c:v>
                </c:pt>
                <c:pt idx="113">
                  <c:v>3.0819381434759685</c:v>
                </c:pt>
                <c:pt idx="114">
                  <c:v>2.8806419436460846</c:v>
                </c:pt>
                <c:pt idx="115">
                  <c:v>2.6897472271989415</c:v>
                </c:pt>
                <c:pt idx="116">
                  <c:v>2.5095511378932107</c:v>
                </c:pt>
                <c:pt idx="117">
                  <c:v>2.3400762482855986</c:v>
                </c:pt>
                <c:pt idx="118">
                  <c:v>2.1811543236055444</c:v>
                </c:pt>
                <c:pt idx="119">
                  <c:v>2.0324873536715855</c:v>
                </c:pt>
                <c:pt idx="120">
                  <c:v>1.8936919196516757</c:v>
                </c:pt>
                <c:pt idx="121">
                  <c:v>1.7643313818964277</c:v>
                </c:pt>
                <c:pt idx="122">
                  <c:v>1.6439391712897007</c:v>
                </c:pt>
                <c:pt idx="123">
                  <c:v>1.5320355748114496</c:v>
                </c:pt>
                <c:pt idx="124">
                  <c:v>1.4281397551571009</c:v>
                </c:pt>
                <c:pt idx="125">
                  <c:v>1.331778272684732</c:v>
                </c:pt>
                <c:pt idx="126">
                  <c:v>1.2424910371809286</c:v>
                </c:pt>
                <c:pt idx="127">
                  <c:v>1.1598353705977091</c:v>
                </c:pt>
                <c:pt idx="128">
                  <c:v>1.0833886834692212</c:v>
                </c:pt>
                <c:pt idx="129">
                  <c:v>1.0127501380579313</c:v>
                </c:pt>
                <c:pt idx="130">
                  <c:v>0.94754157675210748</c:v>
                </c:pt>
                <c:pt idx="131">
                  <c:v>0.8874079251171928</c:v>
                </c:pt>
                <c:pt idx="132">
                  <c:v>0.83201722837752123</c:v>
                </c:pt>
                <c:pt idx="133">
                  <c:v>0.78106044305353017</c:v>
                </c:pt>
                <c:pt idx="134">
                  <c:v>0.73425107850881888</c:v>
                </c:pt>
                <c:pt idx="135">
                  <c:v>0.69132476379806718</c:v>
                </c:pt>
                <c:pt idx="136">
                  <c:v>0.65203880171958251</c:v>
                </c:pt>
                <c:pt idx="137">
                  <c:v>0.61617176318362188</c:v>
                </c:pt>
                <c:pt idx="138">
                  <c:v>0.58352317015014787</c:v>
                </c:pt>
                <c:pt idx="139">
                  <c:v>0.55391331404950728</c:v>
                </c:pt>
                <c:pt idx="140">
                  <c:v>0.52718325865760551</c:v>
                </c:pt>
                <c:pt idx="141">
                  <c:v>0.50319508202229213</c:v>
                </c:pt>
                <c:pt idx="142">
                  <c:v>0.48183242170623303</c:v>
                </c:pt>
                <c:pt idx="143">
                  <c:v>0.46300140216007257</c:v>
                </c:pt>
                <c:pt idx="144">
                  <c:v>0.4466320437568293</c:v>
                </c:pt>
                <c:pt idx="145">
                  <c:v>0.43268028178725049</c:v>
                </c:pt>
                <c:pt idx="146">
                  <c:v>0.42113076322305132</c:v>
                </c:pt>
                <c:pt idx="147">
                  <c:v>0.41200064309178897</c:v>
                </c:pt>
                <c:pt idx="148">
                  <c:v>0.40534467619394737</c:v>
                </c:pt>
                <c:pt idx="149">
                  <c:v>0.40126200107064675</c:v>
                </c:pt>
                <c:pt idx="150">
                  <c:v>0.39990515196944398</c:v>
                </c:pt>
                <c:pt idx="151">
                  <c:v>0.40149202543042734</c:v>
                </c:pt>
                <c:pt idx="152">
                  <c:v>0.40632179076809749</c:v>
                </c:pt>
                <c:pt idx="153">
                  <c:v>0.41479609485245938</c:v>
                </c:pt>
                <c:pt idx="154">
                  <c:v>0.42744740634463552</c:v>
                </c:pt>
                <c:pt idx="155">
                  <c:v>0.44497701707402154</c:v>
                </c:pt>
                <c:pt idx="156">
                  <c:v>0.4683061192327066</c:v>
                </c:pt>
                <c:pt idx="157">
                  <c:v>0.4986445534796185</c:v>
                </c:pt>
                <c:pt idx="158">
                  <c:v>0.53758329012149164</c:v>
                </c:pt>
                <c:pt idx="159">
                  <c:v>0.58721838022097006</c:v>
                </c:pt>
                <c:pt idx="160">
                  <c:v>0.65031566855374812</c:v>
                </c:pt>
                <c:pt idx="161">
                  <c:v>0.73052612258990479</c:v>
                </c:pt>
                <c:pt idx="162">
                  <c:v>0.83265919161660695</c:v>
                </c:pt>
                <c:pt idx="163">
                  <c:v>0.96301194555539349</c:v>
                </c:pt>
                <c:pt idx="164">
                  <c:v>1.1297266605138163</c:v>
                </c:pt>
                <c:pt idx="165">
                  <c:v>1.3430945591257155</c:v>
                </c:pt>
                <c:pt idx="166">
                  <c:v>1.6156166288353133</c:v>
                </c:pt>
                <c:pt idx="167">
                  <c:v>1.9614501060299525</c:v>
                </c:pt>
                <c:pt idx="168">
                  <c:v>2.3946137569211032</c:v>
                </c:pt>
                <c:pt idx="169">
                  <c:v>2.9251028700534429</c:v>
                </c:pt>
                <c:pt idx="170">
                  <c:v>3.5522301172007049</c:v>
                </c:pt>
                <c:pt idx="171">
                  <c:v>4.255764216425721</c:v>
                </c:pt>
                <c:pt idx="172">
                  <c:v>4.9884278813419876</c:v>
                </c:pt>
                <c:pt idx="173">
                  <c:v>5.6769776964257161</c:v>
                </c:pt>
                <c:pt idx="174">
                  <c:v>6.2386323769042038</c:v>
                </c:pt>
                <c:pt idx="175">
                  <c:v>6.6095751994505143</c:v>
                </c:pt>
                <c:pt idx="176">
                  <c:v>6.7681526012525177</c:v>
                </c:pt>
                <c:pt idx="177">
                  <c:v>6.7358720002251431</c:v>
                </c:pt>
                <c:pt idx="178">
                  <c:v>6.5587716492497847</c:v>
                </c:pt>
                <c:pt idx="179">
                  <c:v>6.286232792179379</c:v>
                </c:pt>
                <c:pt idx="180">
                  <c:v>5.9589117223291872</c:v>
                </c:pt>
                <c:pt idx="181">
                  <c:v>5.6058312700675375</c:v>
                </c:pt>
                <c:pt idx="182">
                  <c:v>5.2460447823149829</c:v>
                </c:pt>
                <c:pt idx="183">
                  <c:v>4.8913951194566758</c:v>
                </c:pt>
                <c:pt idx="184">
                  <c:v>4.5489110194827314</c:v>
                </c:pt>
                <c:pt idx="185">
                  <c:v>4.222529185686561</c:v>
                </c:pt>
                <c:pt idx="186">
                  <c:v>3.9142370960504955</c:v>
                </c:pt>
                <c:pt idx="187">
                  <c:v>3.6248058680877633</c:v>
                </c:pt>
                <c:pt idx="188">
                  <c:v>3.3542545205302603</c:v>
                </c:pt>
                <c:pt idx="189">
                  <c:v>3.1021437153766627</c:v>
                </c:pt>
                <c:pt idx="190">
                  <c:v>2.8677623180451395</c:v>
                </c:pt>
                <c:pt idx="191">
                  <c:v>2.6502465057720102</c:v>
                </c:pt>
                <c:pt idx="192">
                  <c:v>2.4486561307843835</c:v>
                </c:pt>
                <c:pt idx="193">
                  <c:v>2.2620237320221896</c:v>
                </c:pt>
                <c:pt idx="194">
                  <c:v>2.0893858603101831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48-4F9E-A6C7-F2EB6EE94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538752"/>
        <c:axId val="1"/>
      </c:scatterChart>
      <c:valAx>
        <c:axId val="82453875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2453875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'ecology- interp.piecewise'!$G$3</c:f>
              <c:strCache>
                <c:ptCount val="1"/>
                <c:pt idx="0">
                  <c:v>mortes/puma/ano</c:v>
                </c:pt>
              </c:strCache>
            </c:strRef>
          </c:tx>
          <c:xVal>
            <c:numRef>
              <c:f>'ecology- interp.piecewise'!$F$4:$F$9</c:f>
              <c:numCache>
                <c:formatCode>0.000</c:formatCode>
                <c:ptCount val="6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0.02</c:v>
                </c:pt>
                <c:pt idx="4">
                  <c:v>0.1</c:v>
                </c:pt>
                <c:pt idx="5">
                  <c:v>1</c:v>
                </c:pt>
              </c:numCache>
            </c:numRef>
          </c:xVal>
          <c:yVal>
            <c:numRef>
              <c:f>'ecology- interp.piecewise'!$G$4:$G$9</c:f>
              <c:numCache>
                <c:formatCode>General</c:formatCode>
                <c:ptCount val="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64-4990-914F-5F423C9BC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637200"/>
        <c:axId val="1"/>
      </c:scatterChart>
      <c:valAx>
        <c:axId val="828637200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863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'ecology- interp.piecewise'!$B$12</c:f>
              <c:strCache>
                <c:ptCount val="1"/>
                <c:pt idx="0">
                  <c:v>Pop.Presas</c:v>
                </c:pt>
              </c:strCache>
            </c:strRef>
          </c:tx>
          <c:marker>
            <c:symbol val="none"/>
          </c:marker>
          <c:xVal>
            <c:numRef>
              <c:f>'ecology- interp.piecewise'!$A$13:$A$63</c:f>
              <c:numCache>
                <c:formatCode>#,##0</c:formatCode>
                <c:ptCount val="51"/>
                <c:pt idx="0">
                  <c:v>1900</c:v>
                </c:pt>
                <c:pt idx="1">
                  <c:v>1901</c:v>
                </c:pt>
                <c:pt idx="2">
                  <c:v>1902</c:v>
                </c:pt>
                <c:pt idx="3">
                  <c:v>1903</c:v>
                </c:pt>
                <c:pt idx="4">
                  <c:v>1904</c:v>
                </c:pt>
                <c:pt idx="5">
                  <c:v>1905</c:v>
                </c:pt>
                <c:pt idx="6">
                  <c:v>1906</c:v>
                </c:pt>
                <c:pt idx="7">
                  <c:v>1907</c:v>
                </c:pt>
                <c:pt idx="8">
                  <c:v>1908</c:v>
                </c:pt>
                <c:pt idx="9">
                  <c:v>1909</c:v>
                </c:pt>
                <c:pt idx="10">
                  <c:v>1910</c:v>
                </c:pt>
                <c:pt idx="11">
                  <c:v>1911</c:v>
                </c:pt>
                <c:pt idx="12">
                  <c:v>1912</c:v>
                </c:pt>
                <c:pt idx="13">
                  <c:v>1913</c:v>
                </c:pt>
                <c:pt idx="14">
                  <c:v>1914</c:v>
                </c:pt>
                <c:pt idx="15">
                  <c:v>1915</c:v>
                </c:pt>
                <c:pt idx="16">
                  <c:v>1916</c:v>
                </c:pt>
                <c:pt idx="17">
                  <c:v>1917</c:v>
                </c:pt>
                <c:pt idx="18">
                  <c:v>1918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</c:numCache>
            </c:numRef>
          </c:xVal>
          <c:yVal>
            <c:numRef>
              <c:f>'ecology- interp.piecewise'!$B$13:$B$63</c:f>
              <c:numCache>
                <c:formatCode>#,##0</c:formatCode>
                <c:ptCount val="51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6000</c:v>
                </c:pt>
                <c:pt idx="12">
                  <c:v>7200</c:v>
                </c:pt>
                <c:pt idx="13">
                  <c:v>8640</c:v>
                </c:pt>
                <c:pt idx="14">
                  <c:v>10368</c:v>
                </c:pt>
                <c:pt idx="15">
                  <c:v>12441.6</c:v>
                </c:pt>
                <c:pt idx="16">
                  <c:v>14929.92</c:v>
                </c:pt>
                <c:pt idx="17">
                  <c:v>17915.904000000002</c:v>
                </c:pt>
                <c:pt idx="18">
                  <c:v>21499.084800000004</c:v>
                </c:pt>
                <c:pt idx="19">
                  <c:v>25798.901760000004</c:v>
                </c:pt>
                <c:pt idx="20">
                  <c:v>30958.682112000006</c:v>
                </c:pt>
                <c:pt idx="21">
                  <c:v>37150.418534400007</c:v>
                </c:pt>
                <c:pt idx="22">
                  <c:v>44580.50224128001</c:v>
                </c:pt>
                <c:pt idx="23">
                  <c:v>53496.602689536012</c:v>
                </c:pt>
                <c:pt idx="24">
                  <c:v>62797.28215162881</c:v>
                </c:pt>
                <c:pt idx="25">
                  <c:v>70237.825721303045</c:v>
                </c:pt>
                <c:pt idx="26">
                  <c:v>76190.260577042442</c:v>
                </c:pt>
                <c:pt idx="27">
                  <c:v>80952.208461633956</c:v>
                </c:pt>
                <c:pt idx="28">
                  <c:v>84761.766769307156</c:v>
                </c:pt>
                <c:pt idx="29">
                  <c:v>87809.413415445713</c:v>
                </c:pt>
                <c:pt idx="30">
                  <c:v>90247.530732356565</c:v>
                </c:pt>
                <c:pt idx="31">
                  <c:v>92198.024585885243</c:v>
                </c:pt>
                <c:pt idx="32">
                  <c:v>93758.419668708186</c:v>
                </c:pt>
                <c:pt idx="33">
                  <c:v>95006.73573496654</c:v>
                </c:pt>
                <c:pt idx="34">
                  <c:v>96005.388587973226</c:v>
                </c:pt>
                <c:pt idx="35">
                  <c:v>96804.310870378584</c:v>
                </c:pt>
                <c:pt idx="36">
                  <c:v>97443.448696302861</c:v>
                </c:pt>
                <c:pt idx="37">
                  <c:v>97954.758957042286</c:v>
                </c:pt>
                <c:pt idx="38">
                  <c:v>98363.807165633829</c:v>
                </c:pt>
                <c:pt idx="39">
                  <c:v>98691.04573250706</c:v>
                </c:pt>
                <c:pt idx="40">
                  <c:v>98952.836586005636</c:v>
                </c:pt>
                <c:pt idx="41">
                  <c:v>99162.269268804506</c:v>
                </c:pt>
                <c:pt idx="42">
                  <c:v>99329.815415043602</c:v>
                </c:pt>
                <c:pt idx="43">
                  <c:v>99463.852332034876</c:v>
                </c:pt>
                <c:pt idx="44">
                  <c:v>99571.081865627901</c:v>
                </c:pt>
                <c:pt idx="45">
                  <c:v>99656.865492502315</c:v>
                </c:pt>
                <c:pt idx="46">
                  <c:v>99725.492394001849</c:v>
                </c:pt>
                <c:pt idx="47">
                  <c:v>99780.393915201479</c:v>
                </c:pt>
                <c:pt idx="48">
                  <c:v>99824.31513216118</c:v>
                </c:pt>
                <c:pt idx="49">
                  <c:v>99859.452105728938</c:v>
                </c:pt>
                <c:pt idx="50">
                  <c:v>99887.561684583139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A9-4A61-9E81-F4FB88511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577904"/>
        <c:axId val="1"/>
      </c:scatterChart>
      <c:valAx>
        <c:axId val="30057790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30057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'ecology- interp.piecewise'!$J$3</c:f>
              <c:strCache>
                <c:ptCount val="1"/>
                <c:pt idx="0">
                  <c:v>Fator da Taxa de Crescimento</c:v>
                </c:pt>
              </c:strCache>
            </c:strRef>
          </c:tx>
          <c:xVal>
            <c:numRef>
              <c:f>'ecology- interp.piecewise'!$I$4:$I$7</c:f>
              <c:numCache>
                <c:formatCode>0.000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20</c:v>
                </c:pt>
              </c:numCache>
            </c:numRef>
          </c:xVal>
          <c:yVal>
            <c:numRef>
              <c:f>'ecology- interp.piecewise'!$J$4:$J$7</c:f>
              <c:numCache>
                <c:formatCode>General</c:formatCode>
                <c:ptCount val="4"/>
                <c:pt idx="0">
                  <c:v>-0.6</c:v>
                </c:pt>
                <c:pt idx="1">
                  <c:v>0</c:v>
                </c:pt>
                <c:pt idx="2">
                  <c:v>0.2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42-4E90-9187-A8A29B5C3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630976"/>
        <c:axId val="1"/>
      </c:scatterChart>
      <c:valAx>
        <c:axId val="92463097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4630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4"/>
  <sheetViews>
    <sheetView zoomScale="86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2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áf3"/>
  <sheetViews>
    <sheetView zoomScale="8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Gráf6"/>
  <sheetViews>
    <sheetView zoomScale="8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Gráf9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Gráf10"/>
  <sheetViews>
    <sheetView zoomScale="70"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Gráf11"/>
  <sheetViews>
    <sheetView zoomScale="70"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/>
  <sheetViews>
    <sheetView zoomScale="60"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Gráf13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6784</xdr:colOff>
      <xdr:row>10</xdr:row>
      <xdr:rowOff>6804</xdr:rowOff>
    </xdr:from>
    <xdr:to>
      <xdr:col>5</xdr:col>
      <xdr:colOff>203053</xdr:colOff>
      <xdr:row>209</xdr:row>
      <xdr:rowOff>0</xdr:rowOff>
    </xdr:to>
    <xdr:sp macro="" textlink="">
      <xdr:nvSpPr>
        <xdr:cNvPr id="2" name="Chave direita 1"/>
        <xdr:cNvSpPr/>
      </xdr:nvSpPr>
      <xdr:spPr>
        <a:xfrm>
          <a:off x="2456070" y="1721304"/>
          <a:ext cx="196269" cy="2279196"/>
        </a:xfrm>
        <a:prstGeom prst="rightBrace">
          <a:avLst>
            <a:gd name="adj1" fmla="val 8333"/>
            <a:gd name="adj2" fmla="val 50299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5</xdr:col>
      <xdr:colOff>203053</xdr:colOff>
      <xdr:row>9</xdr:row>
      <xdr:rowOff>95250</xdr:rowOff>
    </xdr:from>
    <xdr:to>
      <xdr:col>6</xdr:col>
      <xdr:colOff>2</xdr:colOff>
      <xdr:row>15</xdr:row>
      <xdr:rowOff>111742</xdr:rowOff>
    </xdr:to>
    <xdr:cxnSp macro="">
      <xdr:nvCxnSpPr>
        <xdr:cNvPr id="7" name="Conector de seta reta 6"/>
        <xdr:cNvCxnSpPr>
          <a:endCxn id="2" idx="1"/>
        </xdr:cNvCxnSpPr>
      </xdr:nvCxnSpPr>
      <xdr:spPr>
        <a:xfrm rot="5400000">
          <a:off x="2889550" y="2184860"/>
          <a:ext cx="1159492" cy="409271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9</xdr:row>
      <xdr:rowOff>88446</xdr:rowOff>
    </xdr:from>
    <xdr:to>
      <xdr:col>6</xdr:col>
      <xdr:colOff>0</xdr:colOff>
      <xdr:row>9</xdr:row>
      <xdr:rowOff>90034</xdr:rowOff>
    </xdr:to>
    <xdr:cxnSp macro="">
      <xdr:nvCxnSpPr>
        <xdr:cNvPr id="9" name="Conector de seta reta 8"/>
        <xdr:cNvCxnSpPr/>
      </xdr:nvCxnSpPr>
      <xdr:spPr>
        <a:xfrm>
          <a:off x="2449286" y="1612446"/>
          <a:ext cx="612321" cy="1588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996881" cy="619596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004448" cy="61912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996881" cy="619596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013031" cy="6226969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009062" cy="6217708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514350</xdr:colOff>
      <xdr:row>4</xdr:row>
      <xdr:rowOff>180975</xdr:rowOff>
    </xdr:from>
    <xdr:to>
      <xdr:col>35</xdr:col>
      <xdr:colOff>209550</xdr:colOff>
      <xdr:row>21</xdr:row>
      <xdr:rowOff>66675</xdr:rowOff>
    </xdr:to>
    <xdr:graphicFrame macro="">
      <xdr:nvGraphicFramePr>
        <xdr:cNvPr id="2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009062" cy="6217708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9</xdr:row>
      <xdr:rowOff>38100</xdr:rowOff>
    </xdr:from>
    <xdr:to>
      <xdr:col>19</xdr:col>
      <xdr:colOff>85725</xdr:colOff>
      <xdr:row>30</xdr:row>
      <xdr:rowOff>9525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1</xdr:row>
      <xdr:rowOff>180975</xdr:rowOff>
    </xdr:from>
    <xdr:to>
      <xdr:col>19</xdr:col>
      <xdr:colOff>171450</xdr:colOff>
      <xdr:row>16</xdr:row>
      <xdr:rowOff>66675</xdr:rowOff>
    </xdr:to>
    <xdr:graphicFrame macro="">
      <xdr:nvGraphicFramePr>
        <xdr:cNvPr id="2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66675</xdr:rowOff>
    </xdr:from>
    <xdr:to>
      <xdr:col>23</xdr:col>
      <xdr:colOff>304800</xdr:colOff>
      <xdr:row>15</xdr:row>
      <xdr:rowOff>142875</xdr:rowOff>
    </xdr:to>
    <xdr:graphicFrame macro="">
      <xdr:nvGraphicFramePr>
        <xdr:cNvPr id="2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6</xdr:row>
      <xdr:rowOff>123825</xdr:rowOff>
    </xdr:from>
    <xdr:to>
      <xdr:col>17</xdr:col>
      <xdr:colOff>485775</xdr:colOff>
      <xdr:row>24</xdr:row>
      <xdr:rowOff>152400</xdr:rowOff>
    </xdr:to>
    <xdr:graphicFrame macro="">
      <xdr:nvGraphicFramePr>
        <xdr:cNvPr id="2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980714" cy="6177643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980714" cy="6177643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647599" cy="6016782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123825</xdr:rowOff>
    </xdr:from>
    <xdr:to>
      <xdr:col>23</xdr:col>
      <xdr:colOff>276225</xdr:colOff>
      <xdr:row>17</xdr:row>
      <xdr:rowOff>9525</xdr:rowOff>
    </xdr:to>
    <xdr:graphicFrame macro="">
      <xdr:nvGraphicFramePr>
        <xdr:cNvPr id="2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57150</xdr:colOff>
      <xdr:row>2</xdr:row>
      <xdr:rowOff>123825</xdr:rowOff>
    </xdr:from>
    <xdr:to>
      <xdr:col>32</xdr:col>
      <xdr:colOff>342900</xdr:colOff>
      <xdr:row>25</xdr:row>
      <xdr:rowOff>47625</xdr:rowOff>
    </xdr:to>
    <xdr:graphicFrame macro="">
      <xdr:nvGraphicFramePr>
        <xdr:cNvPr id="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17</xdr:row>
      <xdr:rowOff>114300</xdr:rowOff>
    </xdr:from>
    <xdr:to>
      <xdr:col>23</xdr:col>
      <xdr:colOff>295275</xdr:colOff>
      <xdr:row>32</xdr:row>
      <xdr:rowOff>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DOs/planilhas_cap_montecarlo%20-%20parte%20I%20-%20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stavo/Documents/Academico/Trabalho/Livro-Numerico/Textos%20-%20Word/c&#225;lculo%20num&#233;ric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DOs/planilhas_cap_montecarlo%20-%20parte%20I%20-%20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rr rand var - via atingir met"/>
    </sheetNames>
    <sheetDataSet>
      <sheetData sheetId="0">
        <row r="1">
          <cell r="D1">
            <v>1</v>
          </cell>
        </row>
        <row r="2">
          <cell r="D2">
            <v>3</v>
          </cell>
        </row>
        <row r="3">
          <cell r="D3">
            <v>0.9</v>
          </cell>
        </row>
        <row r="6">
          <cell r="D6">
            <v>13111.540952209451</v>
          </cell>
        </row>
        <row r="7">
          <cell r="D7">
            <v>991</v>
          </cell>
        </row>
        <row r="8">
          <cell r="D8">
            <v>416.50182481246651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do - bernoulli - exata"/>
      <sheetName val="edo - bernoulli - erro"/>
      <sheetName val="edo - chapra - 28.3 - conc.quím"/>
      <sheetName val="edo - fd"/>
      <sheetName val="edo - rk4"/>
      <sheetName val="edo - erro"/>
      <sheetName val="edo - rk4 - família de soluções"/>
      <sheetName val="edo - i - SEDOLS - xnum"/>
      <sheetName val="edo - i - RK4 - xnum"/>
      <sheetName val="edo - i - dif.finita"/>
      <sheetName val="edo - i - euler"/>
      <sheetName val="edo - logística - funcao"/>
      <sheetName val="edo - logística - euler"/>
      <sheetName val="edo - logística - rk4"/>
      <sheetName val="edo - pêndulo - an.eul.rk4 - v1"/>
      <sheetName val="edo - pêndulo - an.eul.rk4 - v2"/>
      <sheetName val="edo - pêndulo - rk4.xnum"/>
      <sheetName val="edo - pêndulo - dif.fin."/>
      <sheetName val="SEDOL - massa mola - euler 1"/>
      <sheetName val="SEDOL - massa mola - euler 2"/>
      <sheetName val="SEDOL - massa mola - rk4 1"/>
      <sheetName val="SEDOL - massa mola - rk4 2"/>
      <sheetName val="SEDOL - 2 corpos - 1"/>
      <sheetName val="SEDOL - 2 corpos - 2"/>
      <sheetName val="SEDOL - 3 variáveis - tempo"/>
      <sheetName val="SEDOL - 3 variáveis - fase"/>
      <sheetName val="SEDNL - rk4 xnum - pred prey"/>
      <sheetName val="SEDNL - rk4 xnum 2 - pred prey"/>
      <sheetName val="SEDNL - rk4 - van der walls"/>
      <sheetName val="SEDNL - rk4 - van der walls 2"/>
      <sheetName val="EDP - Temperatura - Passeio Ale"/>
      <sheetName val="frações parciais"/>
      <sheetName val="frações parciais - II"/>
      <sheetName val="frações parciais - III"/>
      <sheetName val="frações parciais - IV"/>
      <sheetName val="FFT - coeficientes"/>
      <sheetName val="FFT - coeficientes II"/>
      <sheetName val="FFT - coeficientes III"/>
      <sheetName val="FFT - com ruído"/>
      <sheetName val="fourier - det.erro - triangular"/>
      <sheetName val="fourier - det.erro - quadrado"/>
      <sheetName val="fourier - onda dente de ser"/>
      <sheetName val="fourier - onda quadrada - I"/>
      <sheetName val="fourier - onda quadrada - II"/>
      <sheetName val="fourier - triângulo"/>
      <sheetName val="fourier - triângulo II"/>
      <sheetName val="fourier - triângulo III"/>
      <sheetName val="fourier - triângulo IV"/>
      <sheetName val="fractais - mandelbrot -LoopData"/>
      <sheetName val="fractais - mandelbrot -Chart1"/>
      <sheetName val="Fractais Leaf1"/>
      <sheetName val="Fractais Leaf2"/>
      <sheetName val="geometria analítica - desenhos"/>
      <sheetName val="gráficos polares - I"/>
      <sheetName val="gráficos polares - II"/>
      <sheetName val="integração numérica"/>
      <sheetName val="interpolação polin. - I"/>
      <sheetName val="interpolação polin. - II"/>
      <sheetName val="interpolação polin. - III"/>
      <sheetName val="interpolação polin. - IV"/>
      <sheetName val="karris - 1.1"/>
      <sheetName val="karris - 1.2"/>
      <sheetName val="karris - 1.3"/>
      <sheetName val="karris - 1.4"/>
      <sheetName val="karris - 1.5"/>
      <sheetName val="karris - 1.6"/>
      <sheetName val="karris - 1.7"/>
      <sheetName val="karris - 1.11"/>
      <sheetName val="karris - 1.12"/>
      <sheetName val="karris - 1.12b"/>
      <sheetName val="karris - 1.13"/>
      <sheetName val="karris - 1.15"/>
      <sheetName val="karris - 1.16"/>
      <sheetName val="karris - 2.1"/>
      <sheetName val="karris - 2.2"/>
      <sheetName val="karris - 3.10.1"/>
      <sheetName val="karris - 3.10.2"/>
      <sheetName val="karris - 4.1"/>
      <sheetName val="karris - 4.2"/>
      <sheetName val="karris - 4.3"/>
      <sheetName val="karris - 4.18"/>
      <sheetName val="karris - 5.6"/>
      <sheetName val="karris - 5.7"/>
      <sheetName val="karris - 5.8"/>
      <sheetName val="karris - 5.9"/>
      <sheetName val="karris - 5.16"/>
      <sheetName val="karris - 5.13.8"/>
      <sheetName val="karris - 7.10"/>
      <sheetName val="karris - 7.11"/>
      <sheetName val="karris - 7.12"/>
      <sheetName val="karris - 7.13"/>
      <sheetName val="karris - 7.14a"/>
      <sheetName val="karris - 7.14b"/>
      <sheetName val="karris - 7.15"/>
      <sheetName val="karris - s&amp;s - 4.3"/>
      <sheetName val="karris - s&amp;s - 5.2.c"/>
      <sheetName val="karris - s&amp;s - 5.2.d"/>
      <sheetName val="karris - s&amp;s - 5.2.e"/>
      <sheetName val="karris - s&amp;s - 11.2.1 - PB"/>
      <sheetName val="karris - s&amp;s - 11.2.2 - PA"/>
      <sheetName val="karris - s&amp;s - 11.2.3 - PF"/>
      <sheetName val="karris - s&amp;s - 11.2.3 - RF"/>
      <sheetName val="lognormal distr - errado!"/>
      <sheetName val="lognormal distr - simtool"/>
      <sheetName val="mecânica celeste - I"/>
      <sheetName val="mecânica celeste - II"/>
      <sheetName val="mcmahon - 1"/>
      <sheetName val="mcmahon - 2"/>
      <sheetName val="noceti - ex.1"/>
      <sheetName val="noceti - ex.3"/>
      <sheetName val="noceti - gráficos - 1.5.1"/>
      <sheetName val="polinômios"/>
      <sheetName val="root-loc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1">
          <cell r="G21">
            <v>2</v>
          </cell>
        </row>
        <row r="22">
          <cell r="G22">
            <v>2</v>
          </cell>
        </row>
        <row r="23">
          <cell r="G23">
            <v>1.8708286933869707</v>
          </cell>
        </row>
        <row r="24">
          <cell r="B24">
            <v>1</v>
          </cell>
          <cell r="G24">
            <v>2</v>
          </cell>
        </row>
        <row r="25">
          <cell r="B25">
            <v>0.25</v>
          </cell>
        </row>
        <row r="26">
          <cell r="B26">
            <v>1</v>
          </cell>
        </row>
        <row r="27">
          <cell r="D27">
            <v>1.8708286933869707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>
        <row r="2">
          <cell r="D2">
            <v>105.07454435286004</v>
          </cell>
          <cell r="E2">
            <v>49.57701987408295</v>
          </cell>
        </row>
        <row r="3">
          <cell r="D3">
            <v>53.480065293266293</v>
          </cell>
          <cell r="E3">
            <v>55.365651526938876</v>
          </cell>
        </row>
        <row r="6">
          <cell r="D6">
            <v>170</v>
          </cell>
          <cell r="E6">
            <v>0</v>
          </cell>
        </row>
      </sheetData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>
        <row r="3">
          <cell r="B3">
            <v>1</v>
          </cell>
          <cell r="C3">
            <v>2</v>
          </cell>
        </row>
      </sheetData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>
        <row r="1">
          <cell r="C1">
            <v>1</v>
          </cell>
        </row>
        <row r="2">
          <cell r="C2">
            <v>1</v>
          </cell>
        </row>
        <row r="3">
          <cell r="C3">
            <v>0.25</v>
          </cell>
        </row>
      </sheetData>
      <sheetData sheetId="111"/>
      <sheetData sheetId="1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rr rand var - via formula"/>
    </sheetNames>
    <sheetDataSet>
      <sheetData sheetId="0">
        <row r="4">
          <cell r="C4">
            <v>0.85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2:G211"/>
  <sheetViews>
    <sheetView zoomScale="140" zoomScaleNormal="140" workbookViewId="0"/>
  </sheetViews>
  <sheetFormatPr defaultRowHeight="15" x14ac:dyDescent="0.25"/>
  <sheetData>
    <row r="2" spans="2:7" x14ac:dyDescent="0.25">
      <c r="B2" s="1" t="s">
        <v>9</v>
      </c>
    </row>
    <row r="4" spans="2:7" x14ac:dyDescent="0.25">
      <c r="C4" s="2" t="s">
        <v>2</v>
      </c>
      <c r="D4" s="3">
        <v>0.1</v>
      </c>
    </row>
    <row r="5" spans="2:7" x14ac:dyDescent="0.25">
      <c r="C5" s="2" t="s">
        <v>3</v>
      </c>
      <c r="D5" s="4">
        <v>1000</v>
      </c>
    </row>
    <row r="6" spans="2:7" x14ac:dyDescent="0.25">
      <c r="C6" s="2" t="s">
        <v>0</v>
      </c>
      <c r="D6" s="3">
        <v>0.03</v>
      </c>
      <c r="E6" s="3" t="s">
        <v>1</v>
      </c>
    </row>
    <row r="8" spans="2:7" x14ac:dyDescent="0.25">
      <c r="B8" s="2" t="s">
        <v>4</v>
      </c>
      <c r="C8" s="2" t="s">
        <v>5</v>
      </c>
      <c r="D8" s="2" t="s">
        <v>6</v>
      </c>
      <c r="E8" s="2" t="s">
        <v>7</v>
      </c>
    </row>
    <row r="9" spans="2:7" x14ac:dyDescent="0.25">
      <c r="B9" s="7">
        <v>0</v>
      </c>
      <c r="C9" s="5">
        <f>D5</f>
        <v>1000</v>
      </c>
      <c r="D9" s="6">
        <f t="shared" ref="D9:D72" si="0">C9*$D$6</f>
        <v>30</v>
      </c>
      <c r="E9" s="6">
        <f t="shared" ref="E9:E72" si="1">C9+D9*$D$4</f>
        <v>1003</v>
      </c>
    </row>
    <row r="10" spans="2:7" x14ac:dyDescent="0.25">
      <c r="B10" s="8">
        <f t="shared" ref="B10:B41" si="2">B9+$D$4</f>
        <v>0.1</v>
      </c>
      <c r="C10" s="9">
        <f t="shared" ref="C10:C41" si="3">E9</f>
        <v>1003</v>
      </c>
      <c r="D10" s="9">
        <f t="shared" si="0"/>
        <v>30.09</v>
      </c>
      <c r="E10" s="9">
        <f t="shared" si="1"/>
        <v>1006.009</v>
      </c>
      <c r="G10" t="s">
        <v>8</v>
      </c>
    </row>
    <row r="11" spans="2:7" x14ac:dyDescent="0.25">
      <c r="B11" s="7">
        <f t="shared" si="2"/>
        <v>0.2</v>
      </c>
      <c r="C11" s="5">
        <f t="shared" si="3"/>
        <v>1006.009</v>
      </c>
      <c r="D11" s="6">
        <f t="shared" si="0"/>
        <v>30.18027</v>
      </c>
      <c r="E11" s="6">
        <f t="shared" si="1"/>
        <v>1009.027027</v>
      </c>
    </row>
    <row r="12" spans="2:7" x14ac:dyDescent="0.25">
      <c r="B12" s="7">
        <f t="shared" si="2"/>
        <v>0.30000000000000004</v>
      </c>
      <c r="C12" s="5">
        <f t="shared" si="3"/>
        <v>1009.027027</v>
      </c>
      <c r="D12" s="6">
        <f t="shared" si="0"/>
        <v>30.270810809999997</v>
      </c>
      <c r="E12" s="6">
        <f t="shared" si="1"/>
        <v>1012.054108081</v>
      </c>
    </row>
    <row r="13" spans="2:7" x14ac:dyDescent="0.25">
      <c r="B13" s="7">
        <f t="shared" si="2"/>
        <v>0.4</v>
      </c>
      <c r="C13" s="5">
        <f t="shared" si="3"/>
        <v>1012.054108081</v>
      </c>
      <c r="D13" s="6">
        <f t="shared" si="0"/>
        <v>30.361623242429999</v>
      </c>
      <c r="E13" s="6">
        <f t="shared" si="1"/>
        <v>1015.090270405243</v>
      </c>
    </row>
    <row r="14" spans="2:7" x14ac:dyDescent="0.25">
      <c r="B14" s="7">
        <f t="shared" si="2"/>
        <v>0.5</v>
      </c>
      <c r="C14" s="5">
        <f t="shared" si="3"/>
        <v>1015.090270405243</v>
      </c>
      <c r="D14" s="6">
        <f t="shared" si="0"/>
        <v>30.452708112157289</v>
      </c>
      <c r="E14" s="6">
        <f t="shared" si="1"/>
        <v>1018.1355412164587</v>
      </c>
    </row>
    <row r="15" spans="2:7" x14ac:dyDescent="0.25">
      <c r="B15" s="7">
        <f t="shared" si="2"/>
        <v>0.6</v>
      </c>
      <c r="C15" s="5">
        <f t="shared" si="3"/>
        <v>1018.1355412164587</v>
      </c>
      <c r="D15" s="6">
        <f t="shared" si="0"/>
        <v>30.544066236493759</v>
      </c>
      <c r="E15" s="6">
        <f t="shared" si="1"/>
        <v>1021.1899478401081</v>
      </c>
    </row>
    <row r="16" spans="2:7" x14ac:dyDescent="0.25">
      <c r="B16" s="7">
        <f t="shared" si="2"/>
        <v>0.7</v>
      </c>
      <c r="C16" s="5">
        <f t="shared" si="3"/>
        <v>1021.1899478401081</v>
      </c>
      <c r="D16" s="6">
        <f t="shared" si="0"/>
        <v>30.635698435203242</v>
      </c>
      <c r="E16" s="6">
        <f t="shared" si="1"/>
        <v>1024.2535176836284</v>
      </c>
    </row>
    <row r="17" spans="2:5" x14ac:dyDescent="0.25">
      <c r="B17" s="7">
        <f t="shared" si="2"/>
        <v>0.79999999999999993</v>
      </c>
      <c r="C17" s="5">
        <f t="shared" si="3"/>
        <v>1024.2535176836284</v>
      </c>
      <c r="D17" s="6">
        <f t="shared" si="0"/>
        <v>30.72760553050885</v>
      </c>
      <c r="E17" s="6">
        <f t="shared" si="1"/>
        <v>1027.3262782366792</v>
      </c>
    </row>
    <row r="18" spans="2:5" x14ac:dyDescent="0.25">
      <c r="B18" s="7">
        <f t="shared" si="2"/>
        <v>0.89999999999999991</v>
      </c>
      <c r="C18" s="5">
        <f t="shared" si="3"/>
        <v>1027.3262782366792</v>
      </c>
      <c r="D18" s="6">
        <f t="shared" si="0"/>
        <v>30.819788347100374</v>
      </c>
      <c r="E18" s="6">
        <f t="shared" si="1"/>
        <v>1030.4082570713892</v>
      </c>
    </row>
    <row r="19" spans="2:5" x14ac:dyDescent="0.25">
      <c r="B19" s="7">
        <f t="shared" si="2"/>
        <v>0.99999999999999989</v>
      </c>
      <c r="C19" s="5">
        <f t="shared" si="3"/>
        <v>1030.4082570713892</v>
      </c>
      <c r="D19" s="6">
        <f t="shared" si="0"/>
        <v>30.912247712141678</v>
      </c>
      <c r="E19" s="6">
        <f t="shared" si="1"/>
        <v>1033.4994818426035</v>
      </c>
    </row>
    <row r="20" spans="2:5" hidden="1" x14ac:dyDescent="0.25">
      <c r="B20" s="7">
        <f t="shared" si="2"/>
        <v>1.0999999999999999</v>
      </c>
      <c r="C20" s="5">
        <f t="shared" si="3"/>
        <v>1033.4994818426035</v>
      </c>
      <c r="D20" s="6">
        <f t="shared" si="0"/>
        <v>31.004984455278102</v>
      </c>
      <c r="E20" s="6">
        <f t="shared" si="1"/>
        <v>1036.5999802881313</v>
      </c>
    </row>
    <row r="21" spans="2:5" hidden="1" x14ac:dyDescent="0.25">
      <c r="B21" s="7">
        <f t="shared" si="2"/>
        <v>1.2</v>
      </c>
      <c r="C21" s="5">
        <f t="shared" si="3"/>
        <v>1036.5999802881313</v>
      </c>
      <c r="D21" s="6">
        <f t="shared" si="0"/>
        <v>31.097999408643936</v>
      </c>
      <c r="E21" s="6">
        <f t="shared" si="1"/>
        <v>1039.7097802289957</v>
      </c>
    </row>
    <row r="22" spans="2:5" hidden="1" x14ac:dyDescent="0.25">
      <c r="B22" s="7">
        <f t="shared" si="2"/>
        <v>1.3</v>
      </c>
      <c r="C22" s="5">
        <f t="shared" si="3"/>
        <v>1039.7097802289957</v>
      </c>
      <c r="D22" s="6">
        <f t="shared" si="0"/>
        <v>31.191293406869868</v>
      </c>
      <c r="E22" s="6">
        <f t="shared" si="1"/>
        <v>1042.8289095696828</v>
      </c>
    </row>
    <row r="23" spans="2:5" hidden="1" x14ac:dyDescent="0.25">
      <c r="B23" s="7">
        <f t="shared" si="2"/>
        <v>1.4000000000000001</v>
      </c>
      <c r="C23" s="5">
        <f t="shared" si="3"/>
        <v>1042.8289095696828</v>
      </c>
      <c r="D23" s="6">
        <f t="shared" si="0"/>
        <v>31.284867287090481</v>
      </c>
      <c r="E23" s="6">
        <f t="shared" si="1"/>
        <v>1045.9573962983918</v>
      </c>
    </row>
    <row r="24" spans="2:5" hidden="1" x14ac:dyDescent="0.25">
      <c r="B24" s="7">
        <f t="shared" si="2"/>
        <v>1.5000000000000002</v>
      </c>
      <c r="C24" s="5">
        <f t="shared" si="3"/>
        <v>1045.9573962983918</v>
      </c>
      <c r="D24" s="6">
        <f t="shared" si="0"/>
        <v>31.378721888951752</v>
      </c>
      <c r="E24" s="6">
        <f t="shared" si="1"/>
        <v>1049.0952684872871</v>
      </c>
    </row>
    <row r="25" spans="2:5" hidden="1" x14ac:dyDescent="0.25">
      <c r="B25" s="7">
        <f t="shared" si="2"/>
        <v>1.6000000000000003</v>
      </c>
      <c r="C25" s="5">
        <f t="shared" si="3"/>
        <v>1049.0952684872871</v>
      </c>
      <c r="D25" s="6">
        <f t="shared" si="0"/>
        <v>31.472858054618612</v>
      </c>
      <c r="E25" s="6">
        <f t="shared" si="1"/>
        <v>1052.242554292749</v>
      </c>
    </row>
    <row r="26" spans="2:5" hidden="1" x14ac:dyDescent="0.25">
      <c r="B26" s="7">
        <f t="shared" si="2"/>
        <v>1.7000000000000004</v>
      </c>
      <c r="C26" s="5">
        <f t="shared" si="3"/>
        <v>1052.242554292749</v>
      </c>
      <c r="D26" s="6">
        <f t="shared" si="0"/>
        <v>31.567276628782469</v>
      </c>
      <c r="E26" s="6">
        <f t="shared" si="1"/>
        <v>1055.3992819556272</v>
      </c>
    </row>
    <row r="27" spans="2:5" hidden="1" x14ac:dyDescent="0.25">
      <c r="B27" s="7">
        <f t="shared" si="2"/>
        <v>1.8000000000000005</v>
      </c>
      <c r="C27" s="5">
        <f t="shared" si="3"/>
        <v>1055.3992819556272</v>
      </c>
      <c r="D27" s="6">
        <f t="shared" si="0"/>
        <v>31.661978458668816</v>
      </c>
      <c r="E27" s="6">
        <f t="shared" si="1"/>
        <v>1058.5654798014941</v>
      </c>
    </row>
    <row r="28" spans="2:5" hidden="1" x14ac:dyDescent="0.25">
      <c r="B28" s="7">
        <f t="shared" si="2"/>
        <v>1.9000000000000006</v>
      </c>
      <c r="C28" s="5">
        <f t="shared" si="3"/>
        <v>1058.5654798014941</v>
      </c>
      <c r="D28" s="6">
        <f t="shared" si="0"/>
        <v>31.756964394044822</v>
      </c>
      <c r="E28" s="6">
        <f t="shared" si="1"/>
        <v>1061.7411762408985</v>
      </c>
    </row>
    <row r="29" spans="2:5" hidden="1" x14ac:dyDescent="0.25">
      <c r="B29" s="7">
        <f t="shared" si="2"/>
        <v>2.0000000000000004</v>
      </c>
      <c r="C29" s="5">
        <f t="shared" si="3"/>
        <v>1061.7411762408985</v>
      </c>
      <c r="D29" s="6">
        <f t="shared" si="0"/>
        <v>31.852235287226954</v>
      </c>
      <c r="E29" s="6">
        <f t="shared" si="1"/>
        <v>1064.9263997696212</v>
      </c>
    </row>
    <row r="30" spans="2:5" hidden="1" x14ac:dyDescent="0.25">
      <c r="B30" s="7">
        <f t="shared" si="2"/>
        <v>2.1000000000000005</v>
      </c>
      <c r="C30" s="5">
        <f t="shared" si="3"/>
        <v>1064.9263997696212</v>
      </c>
      <c r="D30" s="6">
        <f t="shared" si="0"/>
        <v>31.947791993088636</v>
      </c>
      <c r="E30" s="6">
        <f t="shared" si="1"/>
        <v>1068.1211789689301</v>
      </c>
    </row>
    <row r="31" spans="2:5" hidden="1" x14ac:dyDescent="0.25">
      <c r="B31" s="7">
        <f t="shared" si="2"/>
        <v>2.2000000000000006</v>
      </c>
      <c r="C31" s="5">
        <f t="shared" si="3"/>
        <v>1068.1211789689301</v>
      </c>
      <c r="D31" s="6">
        <f t="shared" si="0"/>
        <v>32.0436353690679</v>
      </c>
      <c r="E31" s="6">
        <f t="shared" si="1"/>
        <v>1071.3255425058369</v>
      </c>
    </row>
    <row r="32" spans="2:5" hidden="1" x14ac:dyDescent="0.25">
      <c r="B32" s="7">
        <f t="shared" si="2"/>
        <v>2.3000000000000007</v>
      </c>
      <c r="C32" s="5">
        <f t="shared" si="3"/>
        <v>1071.3255425058369</v>
      </c>
      <c r="D32" s="6">
        <f t="shared" si="0"/>
        <v>32.139766275175106</v>
      </c>
      <c r="E32" s="6">
        <f t="shared" si="1"/>
        <v>1074.5395191333544</v>
      </c>
    </row>
    <row r="33" spans="2:5" hidden="1" x14ac:dyDescent="0.25">
      <c r="B33" s="7">
        <f t="shared" si="2"/>
        <v>2.4000000000000008</v>
      </c>
      <c r="C33" s="5">
        <f t="shared" si="3"/>
        <v>1074.5395191333544</v>
      </c>
      <c r="D33" s="6">
        <f t="shared" si="0"/>
        <v>32.236185574000629</v>
      </c>
      <c r="E33" s="6">
        <f t="shared" si="1"/>
        <v>1077.7631376907543</v>
      </c>
    </row>
    <row r="34" spans="2:5" hidden="1" x14ac:dyDescent="0.25">
      <c r="B34" s="7">
        <f t="shared" si="2"/>
        <v>2.5000000000000009</v>
      </c>
      <c r="C34" s="5">
        <f t="shared" si="3"/>
        <v>1077.7631376907543</v>
      </c>
      <c r="D34" s="6">
        <f t="shared" si="0"/>
        <v>32.332894130722629</v>
      </c>
      <c r="E34" s="6">
        <f t="shared" si="1"/>
        <v>1080.9964271038266</v>
      </c>
    </row>
    <row r="35" spans="2:5" hidden="1" x14ac:dyDescent="0.25">
      <c r="B35" s="7">
        <f t="shared" si="2"/>
        <v>2.600000000000001</v>
      </c>
      <c r="C35" s="5">
        <f t="shared" si="3"/>
        <v>1080.9964271038266</v>
      </c>
      <c r="D35" s="6">
        <f t="shared" si="0"/>
        <v>32.429892813114797</v>
      </c>
      <c r="E35" s="6">
        <f t="shared" si="1"/>
        <v>1084.2394163851382</v>
      </c>
    </row>
    <row r="36" spans="2:5" hidden="1" x14ac:dyDescent="0.25">
      <c r="B36" s="7">
        <f t="shared" si="2"/>
        <v>2.7000000000000011</v>
      </c>
      <c r="C36" s="5">
        <f t="shared" si="3"/>
        <v>1084.2394163851382</v>
      </c>
      <c r="D36" s="6">
        <f t="shared" si="0"/>
        <v>32.527182491554143</v>
      </c>
      <c r="E36" s="6">
        <f t="shared" si="1"/>
        <v>1087.4921346342935</v>
      </c>
    </row>
    <row r="37" spans="2:5" hidden="1" x14ac:dyDescent="0.25">
      <c r="B37" s="7">
        <f t="shared" si="2"/>
        <v>2.8000000000000012</v>
      </c>
      <c r="C37" s="5">
        <f t="shared" si="3"/>
        <v>1087.4921346342935</v>
      </c>
      <c r="D37" s="6">
        <f t="shared" si="0"/>
        <v>32.624764039028804</v>
      </c>
      <c r="E37" s="6">
        <f t="shared" si="1"/>
        <v>1090.7546110381963</v>
      </c>
    </row>
    <row r="38" spans="2:5" hidden="1" x14ac:dyDescent="0.25">
      <c r="B38" s="7">
        <f t="shared" si="2"/>
        <v>2.9000000000000012</v>
      </c>
      <c r="C38" s="5">
        <f t="shared" si="3"/>
        <v>1090.7546110381963</v>
      </c>
      <c r="D38" s="6">
        <f t="shared" si="0"/>
        <v>32.722638331145887</v>
      </c>
      <c r="E38" s="6">
        <f t="shared" si="1"/>
        <v>1094.0268748713108</v>
      </c>
    </row>
    <row r="39" spans="2:5" hidden="1" x14ac:dyDescent="0.25">
      <c r="B39" s="7">
        <f t="shared" si="2"/>
        <v>3.0000000000000013</v>
      </c>
      <c r="C39" s="5">
        <f t="shared" si="3"/>
        <v>1094.0268748713108</v>
      </c>
      <c r="D39" s="6">
        <f t="shared" si="0"/>
        <v>32.820806246139327</v>
      </c>
      <c r="E39" s="6">
        <f t="shared" si="1"/>
        <v>1097.3089554959247</v>
      </c>
    </row>
    <row r="40" spans="2:5" hidden="1" x14ac:dyDescent="0.25">
      <c r="B40" s="7">
        <f t="shared" si="2"/>
        <v>3.1000000000000014</v>
      </c>
      <c r="C40" s="5">
        <f t="shared" si="3"/>
        <v>1097.3089554959247</v>
      </c>
      <c r="D40" s="6">
        <f t="shared" si="0"/>
        <v>32.919268664877741</v>
      </c>
      <c r="E40" s="6">
        <f t="shared" si="1"/>
        <v>1100.6008823624124</v>
      </c>
    </row>
    <row r="41" spans="2:5" hidden="1" x14ac:dyDescent="0.25">
      <c r="B41" s="7">
        <f t="shared" si="2"/>
        <v>3.2000000000000015</v>
      </c>
      <c r="C41" s="5">
        <f t="shared" si="3"/>
        <v>1100.6008823624124</v>
      </c>
      <c r="D41" s="6">
        <f t="shared" si="0"/>
        <v>33.018026470872371</v>
      </c>
      <c r="E41" s="6">
        <f t="shared" si="1"/>
        <v>1103.9026850094997</v>
      </c>
    </row>
    <row r="42" spans="2:5" hidden="1" x14ac:dyDescent="0.25">
      <c r="B42" s="7">
        <f t="shared" ref="B42:B73" si="4">B41+$D$4</f>
        <v>3.3000000000000016</v>
      </c>
      <c r="C42" s="5">
        <f t="shared" ref="C42:C73" si="5">E41</f>
        <v>1103.9026850094997</v>
      </c>
      <c r="D42" s="6">
        <f t="shared" si="0"/>
        <v>33.117080550284989</v>
      </c>
      <c r="E42" s="6">
        <f t="shared" si="1"/>
        <v>1107.2143930645282</v>
      </c>
    </row>
    <row r="43" spans="2:5" hidden="1" x14ac:dyDescent="0.25">
      <c r="B43" s="7">
        <f t="shared" si="4"/>
        <v>3.4000000000000017</v>
      </c>
      <c r="C43" s="5">
        <f t="shared" si="5"/>
        <v>1107.2143930645282</v>
      </c>
      <c r="D43" s="6">
        <f t="shared" si="0"/>
        <v>33.216431791935847</v>
      </c>
      <c r="E43" s="6">
        <f t="shared" si="1"/>
        <v>1110.5360362437218</v>
      </c>
    </row>
    <row r="44" spans="2:5" hidden="1" x14ac:dyDescent="0.25">
      <c r="B44" s="7">
        <f t="shared" si="4"/>
        <v>3.5000000000000018</v>
      </c>
      <c r="C44" s="5">
        <f t="shared" si="5"/>
        <v>1110.5360362437218</v>
      </c>
      <c r="D44" s="6">
        <f t="shared" si="0"/>
        <v>33.316081087311652</v>
      </c>
      <c r="E44" s="6">
        <f t="shared" si="1"/>
        <v>1113.867644352453</v>
      </c>
    </row>
    <row r="45" spans="2:5" hidden="1" x14ac:dyDescent="0.25">
      <c r="B45" s="7">
        <f t="shared" si="4"/>
        <v>3.6000000000000019</v>
      </c>
      <c r="C45" s="5">
        <f t="shared" si="5"/>
        <v>1113.867644352453</v>
      </c>
      <c r="D45" s="6">
        <f t="shared" si="0"/>
        <v>33.416029330573586</v>
      </c>
      <c r="E45" s="6">
        <f t="shared" si="1"/>
        <v>1117.2092472855104</v>
      </c>
    </row>
    <row r="46" spans="2:5" hidden="1" x14ac:dyDescent="0.25">
      <c r="B46" s="7">
        <f t="shared" si="4"/>
        <v>3.700000000000002</v>
      </c>
      <c r="C46" s="5">
        <f t="shared" si="5"/>
        <v>1117.2092472855104</v>
      </c>
      <c r="D46" s="6">
        <f t="shared" si="0"/>
        <v>33.516277418565309</v>
      </c>
      <c r="E46" s="6">
        <f t="shared" si="1"/>
        <v>1120.5608750273668</v>
      </c>
    </row>
    <row r="47" spans="2:5" hidden="1" x14ac:dyDescent="0.25">
      <c r="B47" s="7">
        <f t="shared" si="4"/>
        <v>3.800000000000002</v>
      </c>
      <c r="C47" s="5">
        <f t="shared" si="5"/>
        <v>1120.5608750273668</v>
      </c>
      <c r="D47" s="6">
        <f t="shared" si="0"/>
        <v>33.616826250821006</v>
      </c>
      <c r="E47" s="6">
        <f t="shared" si="1"/>
        <v>1123.9225576524489</v>
      </c>
    </row>
    <row r="48" spans="2:5" hidden="1" x14ac:dyDescent="0.25">
      <c r="B48" s="7">
        <f t="shared" si="4"/>
        <v>3.9000000000000021</v>
      </c>
      <c r="C48" s="5">
        <f t="shared" si="5"/>
        <v>1123.9225576524489</v>
      </c>
      <c r="D48" s="6">
        <f t="shared" si="0"/>
        <v>33.717676729573462</v>
      </c>
      <c r="E48" s="6">
        <f t="shared" si="1"/>
        <v>1127.2943253254061</v>
      </c>
    </row>
    <row r="49" spans="2:5" hidden="1" x14ac:dyDescent="0.25">
      <c r="B49" s="7">
        <f t="shared" si="4"/>
        <v>4.0000000000000018</v>
      </c>
      <c r="C49" s="5">
        <f t="shared" si="5"/>
        <v>1127.2943253254061</v>
      </c>
      <c r="D49" s="6">
        <f t="shared" si="0"/>
        <v>33.818829759762181</v>
      </c>
      <c r="E49" s="6">
        <f t="shared" si="1"/>
        <v>1130.6762083013823</v>
      </c>
    </row>
    <row r="50" spans="2:5" hidden="1" x14ac:dyDescent="0.25">
      <c r="B50" s="7">
        <f t="shared" si="4"/>
        <v>4.1000000000000014</v>
      </c>
      <c r="C50" s="5">
        <f t="shared" si="5"/>
        <v>1130.6762083013823</v>
      </c>
      <c r="D50" s="6">
        <f t="shared" si="0"/>
        <v>33.920286249041467</v>
      </c>
      <c r="E50" s="6">
        <f t="shared" si="1"/>
        <v>1134.0682369262865</v>
      </c>
    </row>
    <row r="51" spans="2:5" hidden="1" x14ac:dyDescent="0.25">
      <c r="B51" s="7">
        <f t="shared" si="4"/>
        <v>4.2000000000000011</v>
      </c>
      <c r="C51" s="5">
        <f t="shared" si="5"/>
        <v>1134.0682369262865</v>
      </c>
      <c r="D51" s="6">
        <f t="shared" si="0"/>
        <v>34.022047107788595</v>
      </c>
      <c r="E51" s="6">
        <f t="shared" si="1"/>
        <v>1137.4704416370655</v>
      </c>
    </row>
    <row r="52" spans="2:5" hidden="1" x14ac:dyDescent="0.25">
      <c r="B52" s="7">
        <f t="shared" si="4"/>
        <v>4.3000000000000007</v>
      </c>
      <c r="C52" s="5">
        <f t="shared" si="5"/>
        <v>1137.4704416370655</v>
      </c>
      <c r="D52" s="6">
        <f t="shared" si="0"/>
        <v>34.124113249111964</v>
      </c>
      <c r="E52" s="6">
        <f t="shared" si="1"/>
        <v>1140.8828529619766</v>
      </c>
    </row>
    <row r="53" spans="2:5" hidden="1" x14ac:dyDescent="0.25">
      <c r="B53" s="7">
        <f t="shared" si="4"/>
        <v>4.4000000000000004</v>
      </c>
      <c r="C53" s="5">
        <f t="shared" si="5"/>
        <v>1140.8828529619766</v>
      </c>
      <c r="D53" s="6">
        <f t="shared" si="0"/>
        <v>34.226485588859298</v>
      </c>
      <c r="E53" s="6">
        <f t="shared" si="1"/>
        <v>1144.3055015208624</v>
      </c>
    </row>
    <row r="54" spans="2:5" hidden="1" x14ac:dyDescent="0.25">
      <c r="B54" s="7">
        <f t="shared" si="4"/>
        <v>4.5</v>
      </c>
      <c r="C54" s="5">
        <f t="shared" si="5"/>
        <v>1144.3055015208624</v>
      </c>
      <c r="D54" s="6">
        <f t="shared" si="0"/>
        <v>34.329165045625871</v>
      </c>
      <c r="E54" s="6">
        <f t="shared" si="1"/>
        <v>1147.7384180254251</v>
      </c>
    </row>
    <row r="55" spans="2:5" hidden="1" x14ac:dyDescent="0.25">
      <c r="B55" s="7">
        <f t="shared" si="4"/>
        <v>4.5999999999999996</v>
      </c>
      <c r="C55" s="5">
        <f t="shared" si="5"/>
        <v>1147.7384180254251</v>
      </c>
      <c r="D55" s="6">
        <f t="shared" si="0"/>
        <v>34.43215254076275</v>
      </c>
      <c r="E55" s="6">
        <f t="shared" si="1"/>
        <v>1151.1816332795013</v>
      </c>
    </row>
    <row r="56" spans="2:5" hidden="1" x14ac:dyDescent="0.25">
      <c r="B56" s="7">
        <f t="shared" si="4"/>
        <v>4.6999999999999993</v>
      </c>
      <c r="C56" s="5">
        <f t="shared" si="5"/>
        <v>1151.1816332795013</v>
      </c>
      <c r="D56" s="6">
        <f t="shared" si="0"/>
        <v>34.535448998385036</v>
      </c>
      <c r="E56" s="6">
        <f t="shared" si="1"/>
        <v>1154.6351781793398</v>
      </c>
    </row>
    <row r="57" spans="2:5" hidden="1" x14ac:dyDescent="0.25">
      <c r="B57" s="7">
        <f t="shared" si="4"/>
        <v>4.7999999999999989</v>
      </c>
      <c r="C57" s="5">
        <f t="shared" si="5"/>
        <v>1154.6351781793398</v>
      </c>
      <c r="D57" s="6">
        <f t="shared" si="0"/>
        <v>34.639055345380193</v>
      </c>
      <c r="E57" s="6">
        <f t="shared" si="1"/>
        <v>1158.0990837138779</v>
      </c>
    </row>
    <row r="58" spans="2:5" hidden="1" x14ac:dyDescent="0.25">
      <c r="B58" s="7">
        <f t="shared" si="4"/>
        <v>4.8999999999999986</v>
      </c>
      <c r="C58" s="5">
        <f t="shared" si="5"/>
        <v>1158.0990837138779</v>
      </c>
      <c r="D58" s="6">
        <f t="shared" si="0"/>
        <v>34.742972511416333</v>
      </c>
      <c r="E58" s="6">
        <f t="shared" si="1"/>
        <v>1161.5733809650196</v>
      </c>
    </row>
    <row r="59" spans="2:5" hidden="1" x14ac:dyDescent="0.25">
      <c r="B59" s="7">
        <f t="shared" si="4"/>
        <v>4.9999999999999982</v>
      </c>
      <c r="C59" s="5">
        <f t="shared" si="5"/>
        <v>1161.5733809650196</v>
      </c>
      <c r="D59" s="6">
        <f t="shared" si="0"/>
        <v>34.847201428950591</v>
      </c>
      <c r="E59" s="6">
        <f t="shared" si="1"/>
        <v>1165.0581011079146</v>
      </c>
    </row>
    <row r="60" spans="2:5" hidden="1" x14ac:dyDescent="0.25">
      <c r="B60" s="7">
        <f t="shared" si="4"/>
        <v>5.0999999999999979</v>
      </c>
      <c r="C60" s="5">
        <f t="shared" si="5"/>
        <v>1165.0581011079146</v>
      </c>
      <c r="D60" s="6">
        <f t="shared" si="0"/>
        <v>34.951743033237435</v>
      </c>
      <c r="E60" s="6">
        <f t="shared" si="1"/>
        <v>1168.5532754112382</v>
      </c>
    </row>
    <row r="61" spans="2:5" hidden="1" x14ac:dyDescent="0.25">
      <c r="B61" s="7">
        <f t="shared" si="4"/>
        <v>5.1999999999999975</v>
      </c>
      <c r="C61" s="5">
        <f t="shared" si="5"/>
        <v>1168.5532754112382</v>
      </c>
      <c r="D61" s="6">
        <f t="shared" si="0"/>
        <v>35.056598262337147</v>
      </c>
      <c r="E61" s="6">
        <f t="shared" si="1"/>
        <v>1172.058935237472</v>
      </c>
    </row>
    <row r="62" spans="2:5" hidden="1" x14ac:dyDescent="0.25">
      <c r="B62" s="7">
        <f t="shared" si="4"/>
        <v>5.2999999999999972</v>
      </c>
      <c r="C62" s="5">
        <f t="shared" si="5"/>
        <v>1172.058935237472</v>
      </c>
      <c r="D62" s="6">
        <f t="shared" si="0"/>
        <v>35.161768057124156</v>
      </c>
      <c r="E62" s="6">
        <f t="shared" si="1"/>
        <v>1175.5751120431844</v>
      </c>
    </row>
    <row r="63" spans="2:5" hidden="1" x14ac:dyDescent="0.25">
      <c r="B63" s="7">
        <f t="shared" si="4"/>
        <v>5.3999999999999968</v>
      </c>
      <c r="C63" s="5">
        <f t="shared" si="5"/>
        <v>1175.5751120431844</v>
      </c>
      <c r="D63" s="6">
        <f t="shared" si="0"/>
        <v>35.267253361295531</v>
      </c>
      <c r="E63" s="6">
        <f t="shared" si="1"/>
        <v>1179.101837379314</v>
      </c>
    </row>
    <row r="64" spans="2:5" hidden="1" x14ac:dyDescent="0.25">
      <c r="B64" s="7">
        <f t="shared" si="4"/>
        <v>5.4999999999999964</v>
      </c>
      <c r="C64" s="5">
        <f t="shared" si="5"/>
        <v>1179.101837379314</v>
      </c>
      <c r="D64" s="6">
        <f t="shared" si="0"/>
        <v>35.373055121379416</v>
      </c>
      <c r="E64" s="6">
        <f t="shared" si="1"/>
        <v>1182.6391428914519</v>
      </c>
    </row>
    <row r="65" spans="2:5" hidden="1" x14ac:dyDescent="0.25">
      <c r="B65" s="7">
        <f t="shared" si="4"/>
        <v>5.5999999999999961</v>
      </c>
      <c r="C65" s="5">
        <f t="shared" si="5"/>
        <v>1182.6391428914519</v>
      </c>
      <c r="D65" s="6">
        <f t="shared" si="0"/>
        <v>35.479174286743557</v>
      </c>
      <c r="E65" s="6">
        <f t="shared" si="1"/>
        <v>1186.1870603201262</v>
      </c>
    </row>
    <row r="66" spans="2:5" hidden="1" x14ac:dyDescent="0.25">
      <c r="B66" s="7">
        <f t="shared" si="4"/>
        <v>5.6999999999999957</v>
      </c>
      <c r="C66" s="5">
        <f t="shared" si="5"/>
        <v>1186.1870603201262</v>
      </c>
      <c r="D66" s="6">
        <f t="shared" si="0"/>
        <v>35.585611809603783</v>
      </c>
      <c r="E66" s="6">
        <f t="shared" si="1"/>
        <v>1189.7456215010866</v>
      </c>
    </row>
    <row r="67" spans="2:5" hidden="1" x14ac:dyDescent="0.25">
      <c r="B67" s="7">
        <f t="shared" si="4"/>
        <v>5.7999999999999954</v>
      </c>
      <c r="C67" s="5">
        <f t="shared" si="5"/>
        <v>1189.7456215010866</v>
      </c>
      <c r="D67" s="6">
        <f t="shared" si="0"/>
        <v>35.692368645032595</v>
      </c>
      <c r="E67" s="6">
        <f t="shared" si="1"/>
        <v>1193.3148583655898</v>
      </c>
    </row>
    <row r="68" spans="2:5" hidden="1" x14ac:dyDescent="0.25">
      <c r="B68" s="7">
        <f t="shared" si="4"/>
        <v>5.899999999999995</v>
      </c>
      <c r="C68" s="5">
        <f t="shared" si="5"/>
        <v>1193.3148583655898</v>
      </c>
      <c r="D68" s="6">
        <f t="shared" si="0"/>
        <v>35.799445750967692</v>
      </c>
      <c r="E68" s="6">
        <f t="shared" si="1"/>
        <v>1196.8948029406865</v>
      </c>
    </row>
    <row r="69" spans="2:5" hidden="1" x14ac:dyDescent="0.25">
      <c r="B69" s="7">
        <f t="shared" si="4"/>
        <v>5.9999999999999947</v>
      </c>
      <c r="C69" s="5">
        <f t="shared" si="5"/>
        <v>1196.8948029406865</v>
      </c>
      <c r="D69" s="6">
        <f t="shared" si="0"/>
        <v>35.906844088220595</v>
      </c>
      <c r="E69" s="6">
        <f t="shared" si="1"/>
        <v>1200.4854873495085</v>
      </c>
    </row>
    <row r="70" spans="2:5" hidden="1" x14ac:dyDescent="0.25">
      <c r="B70" s="7">
        <f t="shared" si="4"/>
        <v>6.0999999999999943</v>
      </c>
      <c r="C70" s="5">
        <f t="shared" si="5"/>
        <v>1200.4854873495085</v>
      </c>
      <c r="D70" s="6">
        <f t="shared" si="0"/>
        <v>36.014564620485253</v>
      </c>
      <c r="E70" s="6">
        <f t="shared" si="1"/>
        <v>1204.0869438115569</v>
      </c>
    </row>
    <row r="71" spans="2:5" hidden="1" x14ac:dyDescent="0.25">
      <c r="B71" s="7">
        <f t="shared" si="4"/>
        <v>6.199999999999994</v>
      </c>
      <c r="C71" s="5">
        <f t="shared" si="5"/>
        <v>1204.0869438115569</v>
      </c>
      <c r="D71" s="6">
        <f t="shared" si="0"/>
        <v>36.122608314346706</v>
      </c>
      <c r="E71" s="6">
        <f t="shared" si="1"/>
        <v>1207.6992046429916</v>
      </c>
    </row>
    <row r="72" spans="2:5" hidden="1" x14ac:dyDescent="0.25">
      <c r="B72" s="7">
        <f t="shared" si="4"/>
        <v>6.2999999999999936</v>
      </c>
      <c r="C72" s="5">
        <f t="shared" si="5"/>
        <v>1207.6992046429916</v>
      </c>
      <c r="D72" s="6">
        <f t="shared" si="0"/>
        <v>36.230976139289744</v>
      </c>
      <c r="E72" s="6">
        <f t="shared" si="1"/>
        <v>1211.3223022569207</v>
      </c>
    </row>
    <row r="73" spans="2:5" hidden="1" x14ac:dyDescent="0.25">
      <c r="B73" s="7">
        <f t="shared" si="4"/>
        <v>6.3999999999999932</v>
      </c>
      <c r="C73" s="5">
        <f t="shared" si="5"/>
        <v>1211.3223022569207</v>
      </c>
      <c r="D73" s="6">
        <f t="shared" ref="D73:D136" si="6">C73*$D$6</f>
        <v>36.339669067707618</v>
      </c>
      <c r="E73" s="6">
        <f t="shared" ref="E73:E136" si="7">C73+D73*$D$4</f>
        <v>1214.9562691636916</v>
      </c>
    </row>
    <row r="74" spans="2:5" hidden="1" x14ac:dyDescent="0.25">
      <c r="B74" s="7">
        <f t="shared" ref="B74:B105" si="8">B73+$D$4</f>
        <v>6.4999999999999929</v>
      </c>
      <c r="C74" s="5">
        <f t="shared" ref="C74:C105" si="9">E73</f>
        <v>1214.9562691636916</v>
      </c>
      <c r="D74" s="6">
        <f t="shared" si="6"/>
        <v>36.448688074910748</v>
      </c>
      <c r="E74" s="6">
        <f t="shared" si="7"/>
        <v>1218.6011379711827</v>
      </c>
    </row>
    <row r="75" spans="2:5" hidden="1" x14ac:dyDescent="0.25">
      <c r="B75" s="7">
        <f t="shared" si="8"/>
        <v>6.5999999999999925</v>
      </c>
      <c r="C75" s="5">
        <f t="shared" si="9"/>
        <v>1218.6011379711827</v>
      </c>
      <c r="D75" s="6">
        <f t="shared" si="6"/>
        <v>36.558034139135479</v>
      </c>
      <c r="E75" s="6">
        <f t="shared" si="7"/>
        <v>1222.2569413850963</v>
      </c>
    </row>
    <row r="76" spans="2:5" hidden="1" x14ac:dyDescent="0.25">
      <c r="B76" s="7">
        <f t="shared" si="8"/>
        <v>6.6999999999999922</v>
      </c>
      <c r="C76" s="5">
        <f t="shared" si="9"/>
        <v>1222.2569413850963</v>
      </c>
      <c r="D76" s="6">
        <f t="shared" si="6"/>
        <v>36.667708241552887</v>
      </c>
      <c r="E76" s="6">
        <f t="shared" si="7"/>
        <v>1225.9237122092516</v>
      </c>
    </row>
    <row r="77" spans="2:5" hidden="1" x14ac:dyDescent="0.25">
      <c r="B77" s="7">
        <f t="shared" si="8"/>
        <v>6.7999999999999918</v>
      </c>
      <c r="C77" s="5">
        <f t="shared" si="9"/>
        <v>1225.9237122092516</v>
      </c>
      <c r="D77" s="6">
        <f t="shared" si="6"/>
        <v>36.777711366277543</v>
      </c>
      <c r="E77" s="6">
        <f t="shared" si="7"/>
        <v>1229.6014833458794</v>
      </c>
    </row>
    <row r="78" spans="2:5" hidden="1" x14ac:dyDescent="0.25">
      <c r="B78" s="7">
        <f t="shared" si="8"/>
        <v>6.8999999999999915</v>
      </c>
      <c r="C78" s="5">
        <f t="shared" si="9"/>
        <v>1229.6014833458794</v>
      </c>
      <c r="D78" s="6">
        <f t="shared" si="6"/>
        <v>36.888044500376381</v>
      </c>
      <c r="E78" s="6">
        <f t="shared" si="7"/>
        <v>1233.290287795917</v>
      </c>
    </row>
    <row r="79" spans="2:5" hidden="1" x14ac:dyDescent="0.25">
      <c r="B79" s="7">
        <f t="shared" si="8"/>
        <v>6.9999999999999911</v>
      </c>
      <c r="C79" s="5">
        <f t="shared" si="9"/>
        <v>1233.290287795917</v>
      </c>
      <c r="D79" s="6">
        <f t="shared" si="6"/>
        <v>36.998708633877513</v>
      </c>
      <c r="E79" s="6">
        <f t="shared" si="7"/>
        <v>1236.9901586593048</v>
      </c>
    </row>
    <row r="80" spans="2:5" hidden="1" x14ac:dyDescent="0.25">
      <c r="B80" s="7">
        <f t="shared" si="8"/>
        <v>7.0999999999999908</v>
      </c>
      <c r="C80" s="5">
        <f t="shared" si="9"/>
        <v>1236.9901586593048</v>
      </c>
      <c r="D80" s="6">
        <f t="shared" si="6"/>
        <v>37.109704759779142</v>
      </c>
      <c r="E80" s="6">
        <f t="shared" si="7"/>
        <v>1240.7011291352828</v>
      </c>
    </row>
    <row r="81" spans="2:5" hidden="1" x14ac:dyDescent="0.25">
      <c r="B81" s="7">
        <f t="shared" si="8"/>
        <v>7.1999999999999904</v>
      </c>
      <c r="C81" s="5">
        <f t="shared" si="9"/>
        <v>1240.7011291352828</v>
      </c>
      <c r="D81" s="6">
        <f t="shared" si="6"/>
        <v>37.221033874058485</v>
      </c>
      <c r="E81" s="6">
        <f t="shared" si="7"/>
        <v>1244.4232325226887</v>
      </c>
    </row>
    <row r="82" spans="2:5" hidden="1" x14ac:dyDescent="0.25">
      <c r="B82" s="7">
        <f t="shared" si="8"/>
        <v>7.2999999999999901</v>
      </c>
      <c r="C82" s="5">
        <f t="shared" si="9"/>
        <v>1244.4232325226887</v>
      </c>
      <c r="D82" s="6">
        <f t="shared" si="6"/>
        <v>37.332696975680662</v>
      </c>
      <c r="E82" s="6">
        <f t="shared" si="7"/>
        <v>1248.1565022202569</v>
      </c>
    </row>
    <row r="83" spans="2:5" hidden="1" x14ac:dyDescent="0.25">
      <c r="B83" s="7">
        <f t="shared" si="8"/>
        <v>7.3999999999999897</v>
      </c>
      <c r="C83" s="5">
        <f t="shared" si="9"/>
        <v>1248.1565022202569</v>
      </c>
      <c r="D83" s="6">
        <f t="shared" si="6"/>
        <v>37.444695066607707</v>
      </c>
      <c r="E83" s="6">
        <f t="shared" si="7"/>
        <v>1251.9009717269178</v>
      </c>
    </row>
    <row r="84" spans="2:5" hidden="1" x14ac:dyDescent="0.25">
      <c r="B84" s="7">
        <f t="shared" si="8"/>
        <v>7.4999999999999893</v>
      </c>
      <c r="C84" s="5">
        <f t="shared" si="9"/>
        <v>1251.9009717269178</v>
      </c>
      <c r="D84" s="6">
        <f t="shared" si="6"/>
        <v>37.557029151807534</v>
      </c>
      <c r="E84" s="6">
        <f t="shared" si="7"/>
        <v>1255.6566746420986</v>
      </c>
    </row>
    <row r="85" spans="2:5" hidden="1" x14ac:dyDescent="0.25">
      <c r="B85" s="7">
        <f t="shared" si="8"/>
        <v>7.599999999999989</v>
      </c>
      <c r="C85" s="5">
        <f t="shared" si="9"/>
        <v>1255.6566746420986</v>
      </c>
      <c r="D85" s="6">
        <f t="shared" si="6"/>
        <v>37.669700239262959</v>
      </c>
      <c r="E85" s="6">
        <f t="shared" si="7"/>
        <v>1259.4236446660248</v>
      </c>
    </row>
    <row r="86" spans="2:5" hidden="1" x14ac:dyDescent="0.25">
      <c r="B86" s="7">
        <f t="shared" si="8"/>
        <v>7.6999999999999886</v>
      </c>
      <c r="C86" s="5">
        <f t="shared" si="9"/>
        <v>1259.4236446660248</v>
      </c>
      <c r="D86" s="6">
        <f t="shared" si="6"/>
        <v>37.782709339980741</v>
      </c>
      <c r="E86" s="6">
        <f t="shared" si="7"/>
        <v>1263.2019156000229</v>
      </c>
    </row>
    <row r="87" spans="2:5" hidden="1" x14ac:dyDescent="0.25">
      <c r="B87" s="7">
        <f t="shared" si="8"/>
        <v>7.7999999999999883</v>
      </c>
      <c r="C87" s="5">
        <f t="shared" si="9"/>
        <v>1263.2019156000229</v>
      </c>
      <c r="D87" s="6">
        <f t="shared" si="6"/>
        <v>37.896057468000684</v>
      </c>
      <c r="E87" s="6">
        <f t="shared" si="7"/>
        <v>1266.991521346823</v>
      </c>
    </row>
    <row r="88" spans="2:5" hidden="1" x14ac:dyDescent="0.25">
      <c r="B88" s="7">
        <f t="shared" si="8"/>
        <v>7.8999999999999879</v>
      </c>
      <c r="C88" s="5">
        <f t="shared" si="9"/>
        <v>1266.991521346823</v>
      </c>
      <c r="D88" s="6">
        <f t="shared" si="6"/>
        <v>38.009745640404688</v>
      </c>
      <c r="E88" s="6">
        <f t="shared" si="7"/>
        <v>1270.7924959108634</v>
      </c>
    </row>
    <row r="89" spans="2:5" hidden="1" x14ac:dyDescent="0.25">
      <c r="B89" s="7">
        <f t="shared" si="8"/>
        <v>7.9999999999999876</v>
      </c>
      <c r="C89" s="5">
        <f t="shared" si="9"/>
        <v>1270.7924959108634</v>
      </c>
      <c r="D89" s="6">
        <f t="shared" si="6"/>
        <v>38.1237748773259</v>
      </c>
      <c r="E89" s="6">
        <f t="shared" si="7"/>
        <v>1274.6048733985961</v>
      </c>
    </row>
    <row r="90" spans="2:5" hidden="1" x14ac:dyDescent="0.25">
      <c r="B90" s="7">
        <f t="shared" si="8"/>
        <v>8.0999999999999872</v>
      </c>
      <c r="C90" s="5">
        <f t="shared" si="9"/>
        <v>1274.6048733985961</v>
      </c>
      <c r="D90" s="6">
        <f t="shared" si="6"/>
        <v>38.238146201957882</v>
      </c>
      <c r="E90" s="6">
        <f t="shared" si="7"/>
        <v>1278.4286880187919</v>
      </c>
    </row>
    <row r="91" spans="2:5" hidden="1" x14ac:dyDescent="0.25">
      <c r="B91" s="7">
        <f t="shared" si="8"/>
        <v>8.1999999999999869</v>
      </c>
      <c r="C91" s="5">
        <f t="shared" si="9"/>
        <v>1278.4286880187919</v>
      </c>
      <c r="D91" s="6">
        <f t="shared" si="6"/>
        <v>38.352860640563755</v>
      </c>
      <c r="E91" s="6">
        <f t="shared" si="7"/>
        <v>1282.2639740828483</v>
      </c>
    </row>
    <row r="92" spans="2:5" hidden="1" x14ac:dyDescent="0.25">
      <c r="B92" s="7">
        <f t="shared" si="8"/>
        <v>8.2999999999999865</v>
      </c>
      <c r="C92" s="5">
        <f t="shared" si="9"/>
        <v>1282.2639740828483</v>
      </c>
      <c r="D92" s="6">
        <f t="shared" si="6"/>
        <v>38.467919222485449</v>
      </c>
      <c r="E92" s="6">
        <f t="shared" si="7"/>
        <v>1286.1107660050968</v>
      </c>
    </row>
    <row r="93" spans="2:5" hidden="1" x14ac:dyDescent="0.25">
      <c r="B93" s="7">
        <f t="shared" si="8"/>
        <v>8.3999999999999861</v>
      </c>
      <c r="C93" s="5">
        <f t="shared" si="9"/>
        <v>1286.1107660050968</v>
      </c>
      <c r="D93" s="6">
        <f t="shared" si="6"/>
        <v>38.5833229801529</v>
      </c>
      <c r="E93" s="6">
        <f t="shared" si="7"/>
        <v>1289.9690983031121</v>
      </c>
    </row>
    <row r="94" spans="2:5" hidden="1" x14ac:dyDescent="0.25">
      <c r="B94" s="7">
        <f t="shared" si="8"/>
        <v>8.4999999999999858</v>
      </c>
      <c r="C94" s="5">
        <f t="shared" si="9"/>
        <v>1289.9690983031121</v>
      </c>
      <c r="D94" s="6">
        <f t="shared" si="6"/>
        <v>38.699072949093363</v>
      </c>
      <c r="E94" s="6">
        <f t="shared" si="7"/>
        <v>1293.8390055980215</v>
      </c>
    </row>
    <row r="95" spans="2:5" hidden="1" x14ac:dyDescent="0.25">
      <c r="B95" s="7">
        <f t="shared" si="8"/>
        <v>8.5999999999999854</v>
      </c>
      <c r="C95" s="5">
        <f t="shared" si="9"/>
        <v>1293.8390055980215</v>
      </c>
      <c r="D95" s="6">
        <f t="shared" si="6"/>
        <v>38.815170167940643</v>
      </c>
      <c r="E95" s="6">
        <f t="shared" si="7"/>
        <v>1297.7205226148155</v>
      </c>
    </row>
    <row r="96" spans="2:5" hidden="1" x14ac:dyDescent="0.25">
      <c r="B96" s="7">
        <f t="shared" si="8"/>
        <v>8.6999999999999851</v>
      </c>
      <c r="C96" s="5">
        <f t="shared" si="9"/>
        <v>1297.7205226148155</v>
      </c>
      <c r="D96" s="6">
        <f t="shared" si="6"/>
        <v>38.931615678444466</v>
      </c>
      <c r="E96" s="6">
        <f t="shared" si="7"/>
        <v>1301.6136841826599</v>
      </c>
    </row>
    <row r="97" spans="2:5" hidden="1" x14ac:dyDescent="0.25">
      <c r="B97" s="7">
        <f t="shared" si="8"/>
        <v>8.7999999999999847</v>
      </c>
      <c r="C97" s="5">
        <f t="shared" si="9"/>
        <v>1301.6136841826599</v>
      </c>
      <c r="D97" s="6">
        <f t="shared" si="6"/>
        <v>39.048410525479795</v>
      </c>
      <c r="E97" s="6">
        <f t="shared" si="7"/>
        <v>1305.5185252352078</v>
      </c>
    </row>
    <row r="98" spans="2:5" hidden="1" x14ac:dyDescent="0.25">
      <c r="B98" s="7">
        <f t="shared" si="8"/>
        <v>8.8999999999999844</v>
      </c>
      <c r="C98" s="5">
        <f t="shared" si="9"/>
        <v>1305.5185252352078</v>
      </c>
      <c r="D98" s="6">
        <f t="shared" si="6"/>
        <v>39.165555757056232</v>
      </c>
      <c r="E98" s="6">
        <f t="shared" si="7"/>
        <v>1309.4350808109134</v>
      </c>
    </row>
    <row r="99" spans="2:5" hidden="1" x14ac:dyDescent="0.25">
      <c r="B99" s="7">
        <f t="shared" si="8"/>
        <v>8.999999999999984</v>
      </c>
      <c r="C99" s="5">
        <f t="shared" si="9"/>
        <v>1309.4350808109134</v>
      </c>
      <c r="D99" s="6">
        <f t="shared" si="6"/>
        <v>39.283052424327401</v>
      </c>
      <c r="E99" s="6">
        <f t="shared" si="7"/>
        <v>1313.3633860533462</v>
      </c>
    </row>
    <row r="100" spans="2:5" hidden="1" x14ac:dyDescent="0.25">
      <c r="B100" s="7">
        <f t="shared" si="8"/>
        <v>9.0999999999999837</v>
      </c>
      <c r="C100" s="5">
        <f t="shared" si="9"/>
        <v>1313.3633860533462</v>
      </c>
      <c r="D100" s="6">
        <f t="shared" si="6"/>
        <v>39.400901581600387</v>
      </c>
      <c r="E100" s="6">
        <f t="shared" si="7"/>
        <v>1317.3034762115062</v>
      </c>
    </row>
    <row r="101" spans="2:5" hidden="1" x14ac:dyDescent="0.25">
      <c r="B101" s="7">
        <f t="shared" si="8"/>
        <v>9.1999999999999833</v>
      </c>
      <c r="C101" s="5">
        <f t="shared" si="9"/>
        <v>1317.3034762115062</v>
      </c>
      <c r="D101" s="6">
        <f t="shared" si="6"/>
        <v>39.519104286345183</v>
      </c>
      <c r="E101" s="6">
        <f t="shared" si="7"/>
        <v>1321.2553866401408</v>
      </c>
    </row>
    <row r="102" spans="2:5" hidden="1" x14ac:dyDescent="0.25">
      <c r="B102" s="7">
        <f t="shared" si="8"/>
        <v>9.2999999999999829</v>
      </c>
      <c r="C102" s="5">
        <f t="shared" si="9"/>
        <v>1321.2553866401408</v>
      </c>
      <c r="D102" s="6">
        <f t="shared" si="6"/>
        <v>39.637661599204222</v>
      </c>
      <c r="E102" s="6">
        <f t="shared" si="7"/>
        <v>1325.2191528000612</v>
      </c>
    </row>
    <row r="103" spans="2:5" hidden="1" x14ac:dyDescent="0.25">
      <c r="B103" s="7">
        <f t="shared" si="8"/>
        <v>9.3999999999999826</v>
      </c>
      <c r="C103" s="5">
        <f t="shared" si="9"/>
        <v>1325.2191528000612</v>
      </c>
      <c r="D103" s="6">
        <f t="shared" si="6"/>
        <v>39.756574584001832</v>
      </c>
      <c r="E103" s="6">
        <f t="shared" si="7"/>
        <v>1329.1948102584615</v>
      </c>
    </row>
    <row r="104" spans="2:5" hidden="1" x14ac:dyDescent="0.25">
      <c r="B104" s="7">
        <f t="shared" si="8"/>
        <v>9.4999999999999822</v>
      </c>
      <c r="C104" s="5">
        <f t="shared" si="9"/>
        <v>1329.1948102584615</v>
      </c>
      <c r="D104" s="6">
        <f t="shared" si="6"/>
        <v>39.875844307753844</v>
      </c>
      <c r="E104" s="6">
        <f t="shared" si="7"/>
        <v>1333.1823946892368</v>
      </c>
    </row>
    <row r="105" spans="2:5" hidden="1" x14ac:dyDescent="0.25">
      <c r="B105" s="7">
        <f t="shared" si="8"/>
        <v>9.5999999999999819</v>
      </c>
      <c r="C105" s="5">
        <f t="shared" si="9"/>
        <v>1333.1823946892368</v>
      </c>
      <c r="D105" s="6">
        <f t="shared" si="6"/>
        <v>39.995471840677105</v>
      </c>
      <c r="E105" s="6">
        <f t="shared" si="7"/>
        <v>1337.1819418733046</v>
      </c>
    </row>
    <row r="106" spans="2:5" hidden="1" x14ac:dyDescent="0.25">
      <c r="B106" s="7">
        <f t="shared" ref="B106:B137" si="10">B105+$D$4</f>
        <v>9.6999999999999815</v>
      </c>
      <c r="C106" s="5">
        <f t="shared" ref="C106:C137" si="11">E105</f>
        <v>1337.1819418733046</v>
      </c>
      <c r="D106" s="6">
        <f t="shared" si="6"/>
        <v>40.115458256199133</v>
      </c>
      <c r="E106" s="6">
        <f t="shared" si="7"/>
        <v>1341.1934876989244</v>
      </c>
    </row>
    <row r="107" spans="2:5" hidden="1" x14ac:dyDescent="0.25">
      <c r="B107" s="7">
        <f t="shared" si="10"/>
        <v>9.7999999999999812</v>
      </c>
      <c r="C107" s="5">
        <f t="shared" si="11"/>
        <v>1341.1934876989244</v>
      </c>
      <c r="D107" s="6">
        <f t="shared" si="6"/>
        <v>40.235804630967728</v>
      </c>
      <c r="E107" s="6">
        <f t="shared" si="7"/>
        <v>1345.2170681620212</v>
      </c>
    </row>
    <row r="108" spans="2:5" hidden="1" x14ac:dyDescent="0.25">
      <c r="B108" s="7">
        <f t="shared" si="10"/>
        <v>9.8999999999999808</v>
      </c>
      <c r="C108" s="5">
        <f t="shared" si="11"/>
        <v>1345.2170681620212</v>
      </c>
      <c r="D108" s="6">
        <f t="shared" si="6"/>
        <v>40.356512044860636</v>
      </c>
      <c r="E108" s="6">
        <f t="shared" si="7"/>
        <v>1349.2527193665073</v>
      </c>
    </row>
    <row r="109" spans="2:5" hidden="1" x14ac:dyDescent="0.25">
      <c r="B109" s="7">
        <f t="shared" si="10"/>
        <v>9.9999999999999805</v>
      </c>
      <c r="C109" s="5">
        <f t="shared" si="11"/>
        <v>1349.2527193665073</v>
      </c>
      <c r="D109" s="6">
        <f t="shared" si="6"/>
        <v>40.477581580995221</v>
      </c>
      <c r="E109" s="6">
        <f t="shared" si="7"/>
        <v>1353.3004775246068</v>
      </c>
    </row>
    <row r="110" spans="2:5" hidden="1" x14ac:dyDescent="0.25">
      <c r="B110" s="7">
        <f t="shared" si="10"/>
        <v>10.09999999999998</v>
      </c>
      <c r="C110" s="5">
        <f t="shared" si="11"/>
        <v>1353.3004775246068</v>
      </c>
      <c r="D110" s="6">
        <f t="shared" si="6"/>
        <v>40.599014325738203</v>
      </c>
      <c r="E110" s="6">
        <f t="shared" si="7"/>
        <v>1357.3603789571805</v>
      </c>
    </row>
    <row r="111" spans="2:5" hidden="1" x14ac:dyDescent="0.25">
      <c r="B111" s="7">
        <f t="shared" si="10"/>
        <v>10.19999999999998</v>
      </c>
      <c r="C111" s="5">
        <f t="shared" si="11"/>
        <v>1357.3603789571805</v>
      </c>
      <c r="D111" s="6">
        <f t="shared" si="6"/>
        <v>40.720811368715417</v>
      </c>
      <c r="E111" s="6">
        <f t="shared" si="7"/>
        <v>1361.432460094052</v>
      </c>
    </row>
    <row r="112" spans="2:5" hidden="1" x14ac:dyDescent="0.25">
      <c r="B112" s="7">
        <f t="shared" si="10"/>
        <v>10.299999999999979</v>
      </c>
      <c r="C112" s="5">
        <f t="shared" si="11"/>
        <v>1361.432460094052</v>
      </c>
      <c r="D112" s="6">
        <f t="shared" si="6"/>
        <v>40.842973802821561</v>
      </c>
      <c r="E112" s="6">
        <f t="shared" si="7"/>
        <v>1365.5167574743341</v>
      </c>
    </row>
    <row r="113" spans="2:5" hidden="1" x14ac:dyDescent="0.25">
      <c r="B113" s="7">
        <f t="shared" si="10"/>
        <v>10.399999999999979</v>
      </c>
      <c r="C113" s="5">
        <f t="shared" si="11"/>
        <v>1365.5167574743341</v>
      </c>
      <c r="D113" s="6">
        <f t="shared" si="6"/>
        <v>40.965502724230021</v>
      </c>
      <c r="E113" s="6">
        <f t="shared" si="7"/>
        <v>1369.6133077467571</v>
      </c>
    </row>
    <row r="114" spans="2:5" hidden="1" x14ac:dyDescent="0.25">
      <c r="B114" s="7">
        <f t="shared" si="10"/>
        <v>10.499999999999979</v>
      </c>
      <c r="C114" s="5">
        <f t="shared" si="11"/>
        <v>1369.6133077467571</v>
      </c>
      <c r="D114" s="6">
        <f t="shared" si="6"/>
        <v>41.088399232402708</v>
      </c>
      <c r="E114" s="6">
        <f t="shared" si="7"/>
        <v>1373.7221476699974</v>
      </c>
    </row>
    <row r="115" spans="2:5" hidden="1" x14ac:dyDescent="0.25">
      <c r="B115" s="7">
        <f t="shared" si="10"/>
        <v>10.599999999999978</v>
      </c>
      <c r="C115" s="5">
        <f t="shared" si="11"/>
        <v>1373.7221476699974</v>
      </c>
      <c r="D115" s="6">
        <f t="shared" si="6"/>
        <v>41.211664430099923</v>
      </c>
      <c r="E115" s="6">
        <f t="shared" si="7"/>
        <v>1377.8433141130074</v>
      </c>
    </row>
    <row r="116" spans="2:5" hidden="1" x14ac:dyDescent="0.25">
      <c r="B116" s="7">
        <f t="shared" si="10"/>
        <v>10.699999999999978</v>
      </c>
      <c r="C116" s="5">
        <f t="shared" si="11"/>
        <v>1377.8433141130074</v>
      </c>
      <c r="D116" s="6">
        <f t="shared" si="6"/>
        <v>41.335299423390218</v>
      </c>
      <c r="E116" s="6">
        <f t="shared" si="7"/>
        <v>1381.9768440553464</v>
      </c>
    </row>
    <row r="117" spans="2:5" hidden="1" x14ac:dyDescent="0.25">
      <c r="B117" s="7">
        <f t="shared" si="10"/>
        <v>10.799999999999978</v>
      </c>
      <c r="C117" s="5">
        <f t="shared" si="11"/>
        <v>1381.9768440553464</v>
      </c>
      <c r="D117" s="6">
        <f t="shared" si="6"/>
        <v>41.459305321660388</v>
      </c>
      <c r="E117" s="6">
        <f t="shared" si="7"/>
        <v>1386.1227745875124</v>
      </c>
    </row>
    <row r="118" spans="2:5" hidden="1" x14ac:dyDescent="0.25">
      <c r="B118" s="7">
        <f t="shared" si="10"/>
        <v>10.899999999999977</v>
      </c>
      <c r="C118" s="5">
        <f t="shared" si="11"/>
        <v>1386.1227745875124</v>
      </c>
      <c r="D118" s="6">
        <f t="shared" si="6"/>
        <v>41.583683237625372</v>
      </c>
      <c r="E118" s="6">
        <f t="shared" si="7"/>
        <v>1390.2811429112749</v>
      </c>
    </row>
    <row r="119" spans="2:5" hidden="1" x14ac:dyDescent="0.25">
      <c r="B119" s="7">
        <f t="shared" si="10"/>
        <v>10.999999999999977</v>
      </c>
      <c r="C119" s="5">
        <f t="shared" si="11"/>
        <v>1390.2811429112749</v>
      </c>
      <c r="D119" s="6">
        <f t="shared" si="6"/>
        <v>41.708434287338243</v>
      </c>
      <c r="E119" s="6">
        <f t="shared" si="7"/>
        <v>1394.4519863400087</v>
      </c>
    </row>
    <row r="120" spans="2:5" hidden="1" x14ac:dyDescent="0.25">
      <c r="B120" s="7">
        <f t="shared" si="10"/>
        <v>11.099999999999977</v>
      </c>
      <c r="C120" s="5">
        <f t="shared" si="11"/>
        <v>1394.4519863400087</v>
      </c>
      <c r="D120" s="6">
        <f t="shared" si="6"/>
        <v>41.833559590200259</v>
      </c>
      <c r="E120" s="6">
        <f t="shared" si="7"/>
        <v>1398.6353422990287</v>
      </c>
    </row>
    <row r="121" spans="2:5" hidden="1" x14ac:dyDescent="0.25">
      <c r="B121" s="7">
        <f t="shared" si="10"/>
        <v>11.199999999999976</v>
      </c>
      <c r="C121" s="5">
        <f t="shared" si="11"/>
        <v>1398.6353422990287</v>
      </c>
      <c r="D121" s="6">
        <f t="shared" si="6"/>
        <v>41.959060268970859</v>
      </c>
      <c r="E121" s="6">
        <f t="shared" si="7"/>
        <v>1402.8312483259258</v>
      </c>
    </row>
    <row r="122" spans="2:5" hidden="1" x14ac:dyDescent="0.25">
      <c r="B122" s="7">
        <f t="shared" si="10"/>
        <v>11.299999999999976</v>
      </c>
      <c r="C122" s="5">
        <f t="shared" si="11"/>
        <v>1402.8312483259258</v>
      </c>
      <c r="D122" s="6">
        <f t="shared" si="6"/>
        <v>42.084937449777776</v>
      </c>
      <c r="E122" s="6">
        <f t="shared" si="7"/>
        <v>1407.0397420709037</v>
      </c>
    </row>
    <row r="123" spans="2:5" hidden="1" x14ac:dyDescent="0.25">
      <c r="B123" s="7">
        <f t="shared" si="10"/>
        <v>11.399999999999975</v>
      </c>
      <c r="C123" s="5">
        <f t="shared" si="11"/>
        <v>1407.0397420709037</v>
      </c>
      <c r="D123" s="6">
        <f t="shared" si="6"/>
        <v>42.211192262127106</v>
      </c>
      <c r="E123" s="6">
        <f t="shared" si="7"/>
        <v>1411.2608612971164</v>
      </c>
    </row>
    <row r="124" spans="2:5" hidden="1" x14ac:dyDescent="0.25">
      <c r="B124" s="7">
        <f t="shared" si="10"/>
        <v>11.499999999999975</v>
      </c>
      <c r="C124" s="5">
        <f t="shared" si="11"/>
        <v>1411.2608612971164</v>
      </c>
      <c r="D124" s="6">
        <f t="shared" si="6"/>
        <v>42.337825838913488</v>
      </c>
      <c r="E124" s="6">
        <f t="shared" si="7"/>
        <v>1415.4946438810077</v>
      </c>
    </row>
    <row r="125" spans="2:5" hidden="1" x14ac:dyDescent="0.25">
      <c r="B125" s="7">
        <f t="shared" si="10"/>
        <v>11.599999999999975</v>
      </c>
      <c r="C125" s="5">
        <f t="shared" si="11"/>
        <v>1415.4946438810077</v>
      </c>
      <c r="D125" s="6">
        <f t="shared" si="6"/>
        <v>42.464839316430229</v>
      </c>
      <c r="E125" s="6">
        <f t="shared" si="7"/>
        <v>1419.7411278126508</v>
      </c>
    </row>
    <row r="126" spans="2:5" hidden="1" x14ac:dyDescent="0.25">
      <c r="B126" s="7">
        <f t="shared" si="10"/>
        <v>11.699999999999974</v>
      </c>
      <c r="C126" s="5">
        <f t="shared" si="11"/>
        <v>1419.7411278126508</v>
      </c>
      <c r="D126" s="6">
        <f t="shared" si="6"/>
        <v>42.59223383437952</v>
      </c>
      <c r="E126" s="6">
        <f t="shared" si="7"/>
        <v>1424.0003511960888</v>
      </c>
    </row>
    <row r="127" spans="2:5" hidden="1" x14ac:dyDescent="0.25">
      <c r="B127" s="7">
        <f t="shared" si="10"/>
        <v>11.799999999999974</v>
      </c>
      <c r="C127" s="5">
        <f t="shared" si="11"/>
        <v>1424.0003511960888</v>
      </c>
      <c r="D127" s="6">
        <f t="shared" si="6"/>
        <v>42.720010535882665</v>
      </c>
      <c r="E127" s="6">
        <f t="shared" si="7"/>
        <v>1428.2723522496769</v>
      </c>
    </row>
    <row r="128" spans="2:5" hidden="1" x14ac:dyDescent="0.25">
      <c r="B128" s="7">
        <f t="shared" si="10"/>
        <v>11.899999999999974</v>
      </c>
      <c r="C128" s="5">
        <f t="shared" si="11"/>
        <v>1428.2723522496769</v>
      </c>
      <c r="D128" s="6">
        <f t="shared" si="6"/>
        <v>42.848170567490307</v>
      </c>
      <c r="E128" s="6">
        <f t="shared" si="7"/>
        <v>1432.557169306426</v>
      </c>
    </row>
    <row r="129" spans="2:5" hidden="1" x14ac:dyDescent="0.25">
      <c r="B129" s="7">
        <f t="shared" si="10"/>
        <v>11.999999999999973</v>
      </c>
      <c r="C129" s="5">
        <f t="shared" si="11"/>
        <v>1432.557169306426</v>
      </c>
      <c r="D129" s="6">
        <f t="shared" si="6"/>
        <v>42.976715079192779</v>
      </c>
      <c r="E129" s="6">
        <f t="shared" si="7"/>
        <v>1436.8548408143452</v>
      </c>
    </row>
    <row r="130" spans="2:5" hidden="1" x14ac:dyDescent="0.25">
      <c r="B130" s="7">
        <f t="shared" si="10"/>
        <v>12.099999999999973</v>
      </c>
      <c r="C130" s="5">
        <f t="shared" si="11"/>
        <v>1436.8548408143452</v>
      </c>
      <c r="D130" s="6">
        <f t="shared" si="6"/>
        <v>43.105645224430354</v>
      </c>
      <c r="E130" s="6">
        <f t="shared" si="7"/>
        <v>1441.1654053367881</v>
      </c>
    </row>
    <row r="131" spans="2:5" hidden="1" x14ac:dyDescent="0.25">
      <c r="B131" s="7">
        <f t="shared" si="10"/>
        <v>12.199999999999973</v>
      </c>
      <c r="C131" s="5">
        <f t="shared" si="11"/>
        <v>1441.1654053367881</v>
      </c>
      <c r="D131" s="6">
        <f t="shared" si="6"/>
        <v>43.234962160103642</v>
      </c>
      <c r="E131" s="6">
        <f t="shared" si="7"/>
        <v>1445.4889015527986</v>
      </c>
    </row>
    <row r="132" spans="2:5" hidden="1" x14ac:dyDescent="0.25">
      <c r="B132" s="7">
        <f t="shared" si="10"/>
        <v>12.299999999999972</v>
      </c>
      <c r="C132" s="5">
        <f t="shared" si="11"/>
        <v>1445.4889015527986</v>
      </c>
      <c r="D132" s="6">
        <f t="shared" si="6"/>
        <v>43.364667046583953</v>
      </c>
      <c r="E132" s="6">
        <f t="shared" si="7"/>
        <v>1449.8253682574571</v>
      </c>
    </row>
    <row r="133" spans="2:5" hidden="1" x14ac:dyDescent="0.25">
      <c r="B133" s="7">
        <f t="shared" si="10"/>
        <v>12.399999999999972</v>
      </c>
      <c r="C133" s="5">
        <f t="shared" si="11"/>
        <v>1449.8253682574571</v>
      </c>
      <c r="D133" s="6">
        <f t="shared" si="6"/>
        <v>43.494761047723713</v>
      </c>
      <c r="E133" s="6">
        <f t="shared" si="7"/>
        <v>1454.1748443622294</v>
      </c>
    </row>
    <row r="134" spans="2:5" hidden="1" x14ac:dyDescent="0.25">
      <c r="B134" s="7">
        <f t="shared" si="10"/>
        <v>12.499999999999972</v>
      </c>
      <c r="C134" s="5">
        <f t="shared" si="11"/>
        <v>1454.1748443622294</v>
      </c>
      <c r="D134" s="6">
        <f t="shared" si="6"/>
        <v>43.625245330866882</v>
      </c>
      <c r="E134" s="6">
        <f t="shared" si="7"/>
        <v>1458.5373688953161</v>
      </c>
    </row>
    <row r="135" spans="2:5" hidden="1" x14ac:dyDescent="0.25">
      <c r="B135" s="7">
        <f t="shared" si="10"/>
        <v>12.599999999999971</v>
      </c>
      <c r="C135" s="5">
        <f t="shared" si="11"/>
        <v>1458.5373688953161</v>
      </c>
      <c r="D135" s="6">
        <f t="shared" si="6"/>
        <v>43.756121066859485</v>
      </c>
      <c r="E135" s="6">
        <f t="shared" si="7"/>
        <v>1462.9129810020022</v>
      </c>
    </row>
    <row r="136" spans="2:5" hidden="1" x14ac:dyDescent="0.25">
      <c r="B136" s="7">
        <f t="shared" si="10"/>
        <v>12.699999999999971</v>
      </c>
      <c r="C136" s="5">
        <f t="shared" si="11"/>
        <v>1462.9129810020022</v>
      </c>
      <c r="D136" s="6">
        <f t="shared" si="6"/>
        <v>43.887389430060061</v>
      </c>
      <c r="E136" s="6">
        <f t="shared" si="7"/>
        <v>1467.3017199450082</v>
      </c>
    </row>
    <row r="137" spans="2:5" hidden="1" x14ac:dyDescent="0.25">
      <c r="B137" s="7">
        <f t="shared" si="10"/>
        <v>12.799999999999971</v>
      </c>
      <c r="C137" s="5">
        <f t="shared" si="11"/>
        <v>1467.3017199450082</v>
      </c>
      <c r="D137" s="6">
        <f t="shared" ref="D137:D200" si="12">C137*$D$6</f>
        <v>44.019051598350245</v>
      </c>
      <c r="E137" s="6">
        <f t="shared" ref="E137:E200" si="13">C137+D137*$D$4</f>
        <v>1471.7036251048432</v>
      </c>
    </row>
    <row r="138" spans="2:5" hidden="1" x14ac:dyDescent="0.25">
      <c r="B138" s="7">
        <f t="shared" ref="B138:B169" si="14">B137+$D$4</f>
        <v>12.89999999999997</v>
      </c>
      <c r="C138" s="5">
        <f t="shared" ref="C138:C169" si="15">E137</f>
        <v>1471.7036251048432</v>
      </c>
      <c r="D138" s="6">
        <f t="shared" si="12"/>
        <v>44.151108753145294</v>
      </c>
      <c r="E138" s="6">
        <f t="shared" si="13"/>
        <v>1476.1187359801577</v>
      </c>
    </row>
    <row r="139" spans="2:5" hidden="1" x14ac:dyDescent="0.25">
      <c r="B139" s="7">
        <f t="shared" si="14"/>
        <v>12.99999999999997</v>
      </c>
      <c r="C139" s="5">
        <f t="shared" si="15"/>
        <v>1476.1187359801577</v>
      </c>
      <c r="D139" s="6">
        <f t="shared" si="12"/>
        <v>44.283562079404732</v>
      </c>
      <c r="E139" s="6">
        <f t="shared" si="13"/>
        <v>1480.5470921880981</v>
      </c>
    </row>
    <row r="140" spans="2:5" hidden="1" x14ac:dyDescent="0.25">
      <c r="B140" s="7">
        <f t="shared" si="14"/>
        <v>13.099999999999969</v>
      </c>
      <c r="C140" s="5">
        <f t="shared" si="15"/>
        <v>1480.5470921880981</v>
      </c>
      <c r="D140" s="6">
        <f t="shared" si="12"/>
        <v>44.416412765642939</v>
      </c>
      <c r="E140" s="6">
        <f t="shared" si="13"/>
        <v>1484.9887334646623</v>
      </c>
    </row>
    <row r="141" spans="2:5" hidden="1" x14ac:dyDescent="0.25">
      <c r="B141" s="7">
        <f t="shared" si="14"/>
        <v>13.199999999999969</v>
      </c>
      <c r="C141" s="5">
        <f t="shared" si="15"/>
        <v>1484.9887334646623</v>
      </c>
      <c r="D141" s="6">
        <f t="shared" si="12"/>
        <v>44.549662003939872</v>
      </c>
      <c r="E141" s="6">
        <f t="shared" si="13"/>
        <v>1489.4436996650563</v>
      </c>
    </row>
    <row r="142" spans="2:5" hidden="1" x14ac:dyDescent="0.25">
      <c r="B142" s="7">
        <f t="shared" si="14"/>
        <v>13.299999999999969</v>
      </c>
      <c r="C142" s="5">
        <f t="shared" si="15"/>
        <v>1489.4436996650563</v>
      </c>
      <c r="D142" s="6">
        <f t="shared" si="12"/>
        <v>44.683310989951686</v>
      </c>
      <c r="E142" s="6">
        <f t="shared" si="13"/>
        <v>1493.9120307640515</v>
      </c>
    </row>
    <row r="143" spans="2:5" hidden="1" x14ac:dyDescent="0.25">
      <c r="B143" s="7">
        <f t="shared" si="14"/>
        <v>13.399999999999968</v>
      </c>
      <c r="C143" s="5">
        <f t="shared" si="15"/>
        <v>1493.9120307640515</v>
      </c>
      <c r="D143" s="6">
        <f t="shared" si="12"/>
        <v>44.817360922921544</v>
      </c>
      <c r="E143" s="6">
        <f t="shared" si="13"/>
        <v>1498.3937668563435</v>
      </c>
    </row>
    <row r="144" spans="2:5" hidden="1" x14ac:dyDescent="0.25">
      <c r="B144" s="7">
        <f t="shared" si="14"/>
        <v>13.499999999999968</v>
      </c>
      <c r="C144" s="5">
        <f t="shared" si="15"/>
        <v>1498.3937668563435</v>
      </c>
      <c r="D144" s="6">
        <f t="shared" si="12"/>
        <v>44.951813005690305</v>
      </c>
      <c r="E144" s="6">
        <f t="shared" si="13"/>
        <v>1502.8889481569126</v>
      </c>
    </row>
    <row r="145" spans="2:5" hidden="1" x14ac:dyDescent="0.25">
      <c r="B145" s="7">
        <f t="shared" si="14"/>
        <v>13.599999999999968</v>
      </c>
      <c r="C145" s="5">
        <f t="shared" si="15"/>
        <v>1502.8889481569126</v>
      </c>
      <c r="D145" s="6">
        <f t="shared" si="12"/>
        <v>45.086668444707378</v>
      </c>
      <c r="E145" s="6">
        <f t="shared" si="13"/>
        <v>1507.3976150013834</v>
      </c>
    </row>
    <row r="146" spans="2:5" hidden="1" x14ac:dyDescent="0.25">
      <c r="B146" s="7">
        <f t="shared" si="14"/>
        <v>13.699999999999967</v>
      </c>
      <c r="C146" s="5">
        <f t="shared" si="15"/>
        <v>1507.3976150013834</v>
      </c>
      <c r="D146" s="6">
        <f t="shared" si="12"/>
        <v>45.221928450041503</v>
      </c>
      <c r="E146" s="6">
        <f t="shared" si="13"/>
        <v>1511.9198078463876</v>
      </c>
    </row>
    <row r="147" spans="2:5" hidden="1" x14ac:dyDescent="0.25">
      <c r="B147" s="7">
        <f t="shared" si="14"/>
        <v>13.799999999999967</v>
      </c>
      <c r="C147" s="5">
        <f t="shared" si="15"/>
        <v>1511.9198078463876</v>
      </c>
      <c r="D147" s="6">
        <f t="shared" si="12"/>
        <v>45.357594235391623</v>
      </c>
      <c r="E147" s="6">
        <f t="shared" si="13"/>
        <v>1516.4555672699269</v>
      </c>
    </row>
    <row r="148" spans="2:5" hidden="1" x14ac:dyDescent="0.25">
      <c r="B148" s="7">
        <f t="shared" si="14"/>
        <v>13.899999999999967</v>
      </c>
      <c r="C148" s="5">
        <f t="shared" si="15"/>
        <v>1516.4555672699269</v>
      </c>
      <c r="D148" s="6">
        <f t="shared" si="12"/>
        <v>45.493667018097803</v>
      </c>
      <c r="E148" s="6">
        <f t="shared" si="13"/>
        <v>1521.0049339717366</v>
      </c>
    </row>
    <row r="149" spans="2:5" hidden="1" x14ac:dyDescent="0.25">
      <c r="B149" s="7">
        <f t="shared" si="14"/>
        <v>13.999999999999966</v>
      </c>
      <c r="C149" s="5">
        <f t="shared" si="15"/>
        <v>1521.0049339717366</v>
      </c>
      <c r="D149" s="6">
        <f t="shared" si="12"/>
        <v>45.630148019152095</v>
      </c>
      <c r="E149" s="6">
        <f t="shared" si="13"/>
        <v>1525.5679487736518</v>
      </c>
    </row>
    <row r="150" spans="2:5" hidden="1" x14ac:dyDescent="0.25">
      <c r="B150" s="7">
        <f t="shared" si="14"/>
        <v>14.099999999999966</v>
      </c>
      <c r="C150" s="5">
        <f t="shared" si="15"/>
        <v>1525.5679487736518</v>
      </c>
      <c r="D150" s="6">
        <f t="shared" si="12"/>
        <v>45.767038463209552</v>
      </c>
      <c r="E150" s="6">
        <f t="shared" si="13"/>
        <v>1530.1446526199727</v>
      </c>
    </row>
    <row r="151" spans="2:5" hidden="1" x14ac:dyDescent="0.25">
      <c r="B151" s="7">
        <f t="shared" si="14"/>
        <v>14.199999999999966</v>
      </c>
      <c r="C151" s="5">
        <f t="shared" si="15"/>
        <v>1530.1446526199727</v>
      </c>
      <c r="D151" s="6">
        <f t="shared" si="12"/>
        <v>45.904339578599178</v>
      </c>
      <c r="E151" s="6">
        <f t="shared" si="13"/>
        <v>1534.7350865778326</v>
      </c>
    </row>
    <row r="152" spans="2:5" hidden="1" x14ac:dyDescent="0.25">
      <c r="B152" s="7">
        <f t="shared" si="14"/>
        <v>14.299999999999965</v>
      </c>
      <c r="C152" s="5">
        <f t="shared" si="15"/>
        <v>1534.7350865778326</v>
      </c>
      <c r="D152" s="6">
        <f t="shared" si="12"/>
        <v>46.042052597334973</v>
      </c>
      <c r="E152" s="6">
        <f t="shared" si="13"/>
        <v>1539.3392918375662</v>
      </c>
    </row>
    <row r="153" spans="2:5" hidden="1" x14ac:dyDescent="0.25">
      <c r="B153" s="7">
        <f t="shared" si="14"/>
        <v>14.399999999999965</v>
      </c>
      <c r="C153" s="5">
        <f t="shared" si="15"/>
        <v>1539.3392918375662</v>
      </c>
      <c r="D153" s="6">
        <f t="shared" si="12"/>
        <v>46.180178755126981</v>
      </c>
      <c r="E153" s="6">
        <f t="shared" si="13"/>
        <v>1543.957309713079</v>
      </c>
    </row>
    <row r="154" spans="2:5" hidden="1" x14ac:dyDescent="0.25">
      <c r="B154" s="7">
        <f t="shared" si="14"/>
        <v>14.499999999999964</v>
      </c>
      <c r="C154" s="5">
        <f t="shared" si="15"/>
        <v>1543.957309713079</v>
      </c>
      <c r="D154" s="6">
        <f t="shared" si="12"/>
        <v>46.31871929139237</v>
      </c>
      <c r="E154" s="6">
        <f t="shared" si="13"/>
        <v>1548.5891816422181</v>
      </c>
    </row>
    <row r="155" spans="2:5" hidden="1" x14ac:dyDescent="0.25">
      <c r="B155" s="7">
        <f t="shared" si="14"/>
        <v>14.599999999999964</v>
      </c>
      <c r="C155" s="5">
        <f t="shared" si="15"/>
        <v>1548.5891816422181</v>
      </c>
      <c r="D155" s="6">
        <f t="shared" si="12"/>
        <v>46.457675449266546</v>
      </c>
      <c r="E155" s="6">
        <f t="shared" si="13"/>
        <v>1553.2349491871448</v>
      </c>
    </row>
    <row r="156" spans="2:5" hidden="1" x14ac:dyDescent="0.25">
      <c r="B156" s="7">
        <f t="shared" si="14"/>
        <v>14.699999999999964</v>
      </c>
      <c r="C156" s="5">
        <f t="shared" si="15"/>
        <v>1553.2349491871448</v>
      </c>
      <c r="D156" s="6">
        <f t="shared" si="12"/>
        <v>46.597048475614343</v>
      </c>
      <c r="E156" s="6">
        <f t="shared" si="13"/>
        <v>1557.8946540347063</v>
      </c>
    </row>
    <row r="157" spans="2:5" hidden="1" x14ac:dyDescent="0.25">
      <c r="B157" s="7">
        <f t="shared" si="14"/>
        <v>14.799999999999963</v>
      </c>
      <c r="C157" s="5">
        <f t="shared" si="15"/>
        <v>1557.8946540347063</v>
      </c>
      <c r="D157" s="6">
        <f t="shared" si="12"/>
        <v>46.736839621041185</v>
      </c>
      <c r="E157" s="6">
        <f t="shared" si="13"/>
        <v>1562.5683379968104</v>
      </c>
    </row>
    <row r="158" spans="2:5" hidden="1" x14ac:dyDescent="0.25">
      <c r="B158" s="7">
        <f t="shared" si="14"/>
        <v>14.899999999999963</v>
      </c>
      <c r="C158" s="5">
        <f t="shared" si="15"/>
        <v>1562.5683379968104</v>
      </c>
      <c r="D158" s="6">
        <f t="shared" si="12"/>
        <v>46.877050139904313</v>
      </c>
      <c r="E158" s="6">
        <f t="shared" si="13"/>
        <v>1567.2560430108008</v>
      </c>
    </row>
    <row r="159" spans="2:5" hidden="1" x14ac:dyDescent="0.25">
      <c r="B159" s="7">
        <f t="shared" si="14"/>
        <v>14.999999999999963</v>
      </c>
      <c r="C159" s="5">
        <f t="shared" si="15"/>
        <v>1567.2560430108008</v>
      </c>
      <c r="D159" s="6">
        <f t="shared" si="12"/>
        <v>47.01768129032402</v>
      </c>
      <c r="E159" s="6">
        <f t="shared" si="13"/>
        <v>1571.9578111398332</v>
      </c>
    </row>
    <row r="160" spans="2:5" hidden="1" x14ac:dyDescent="0.25">
      <c r="B160" s="7">
        <f t="shared" si="14"/>
        <v>15.099999999999962</v>
      </c>
      <c r="C160" s="5">
        <f t="shared" si="15"/>
        <v>1571.9578111398332</v>
      </c>
      <c r="D160" s="6">
        <f t="shared" si="12"/>
        <v>47.158734334194996</v>
      </c>
      <c r="E160" s="6">
        <f t="shared" si="13"/>
        <v>1576.6736845732528</v>
      </c>
    </row>
    <row r="161" spans="2:5" hidden="1" x14ac:dyDescent="0.25">
      <c r="B161" s="7">
        <f t="shared" si="14"/>
        <v>15.199999999999962</v>
      </c>
      <c r="C161" s="5">
        <f t="shared" si="15"/>
        <v>1576.6736845732528</v>
      </c>
      <c r="D161" s="6">
        <f t="shared" si="12"/>
        <v>47.300210537197579</v>
      </c>
      <c r="E161" s="6">
        <f t="shared" si="13"/>
        <v>1581.4037056269726</v>
      </c>
    </row>
    <row r="162" spans="2:5" hidden="1" x14ac:dyDescent="0.25">
      <c r="B162" s="7">
        <f t="shared" si="14"/>
        <v>15.299999999999962</v>
      </c>
      <c r="C162" s="5">
        <f t="shared" si="15"/>
        <v>1581.4037056269726</v>
      </c>
      <c r="D162" s="6">
        <f t="shared" si="12"/>
        <v>47.442111168809177</v>
      </c>
      <c r="E162" s="6">
        <f t="shared" si="13"/>
        <v>1586.1479167438536</v>
      </c>
    </row>
    <row r="163" spans="2:5" hidden="1" x14ac:dyDescent="0.25">
      <c r="B163" s="7">
        <f t="shared" si="14"/>
        <v>15.399999999999961</v>
      </c>
      <c r="C163" s="5">
        <f t="shared" si="15"/>
        <v>1586.1479167438536</v>
      </c>
      <c r="D163" s="6">
        <f t="shared" si="12"/>
        <v>47.584437502315602</v>
      </c>
      <c r="E163" s="6">
        <f t="shared" si="13"/>
        <v>1590.9063604940852</v>
      </c>
    </row>
    <row r="164" spans="2:5" hidden="1" x14ac:dyDescent="0.25">
      <c r="B164" s="7">
        <f t="shared" si="14"/>
        <v>15.499999999999961</v>
      </c>
      <c r="C164" s="5">
        <f t="shared" si="15"/>
        <v>1590.9063604940852</v>
      </c>
      <c r="D164" s="6">
        <f t="shared" si="12"/>
        <v>47.727190814822556</v>
      </c>
      <c r="E164" s="6">
        <f t="shared" si="13"/>
        <v>1595.6790795755676</v>
      </c>
    </row>
    <row r="165" spans="2:5" hidden="1" x14ac:dyDescent="0.25">
      <c r="B165" s="7">
        <f t="shared" si="14"/>
        <v>15.599999999999961</v>
      </c>
      <c r="C165" s="5">
        <f t="shared" si="15"/>
        <v>1595.6790795755676</v>
      </c>
      <c r="D165" s="6">
        <f t="shared" si="12"/>
        <v>47.870372387267025</v>
      </c>
      <c r="E165" s="6">
        <f t="shared" si="13"/>
        <v>1600.4661168142943</v>
      </c>
    </row>
    <row r="166" spans="2:5" hidden="1" x14ac:dyDescent="0.25">
      <c r="B166" s="7">
        <f t="shared" si="14"/>
        <v>15.69999999999996</v>
      </c>
      <c r="C166" s="5">
        <f t="shared" si="15"/>
        <v>1600.4661168142943</v>
      </c>
      <c r="D166" s="6">
        <f t="shared" si="12"/>
        <v>48.013983504428829</v>
      </c>
      <c r="E166" s="6">
        <f t="shared" si="13"/>
        <v>1605.2675151647372</v>
      </c>
    </row>
    <row r="167" spans="2:5" hidden="1" x14ac:dyDescent="0.25">
      <c r="B167" s="7">
        <f t="shared" si="14"/>
        <v>15.79999999999996</v>
      </c>
      <c r="C167" s="5">
        <f t="shared" si="15"/>
        <v>1605.2675151647372</v>
      </c>
      <c r="D167" s="6">
        <f t="shared" si="12"/>
        <v>48.158025454942113</v>
      </c>
      <c r="E167" s="6">
        <f t="shared" si="13"/>
        <v>1610.0833177102315</v>
      </c>
    </row>
    <row r="168" spans="2:5" hidden="1" x14ac:dyDescent="0.25">
      <c r="B168" s="7">
        <f t="shared" si="14"/>
        <v>15.899999999999959</v>
      </c>
      <c r="C168" s="5">
        <f t="shared" si="15"/>
        <v>1610.0833177102315</v>
      </c>
      <c r="D168" s="6">
        <f t="shared" si="12"/>
        <v>48.302499531306943</v>
      </c>
      <c r="E168" s="6">
        <f t="shared" si="13"/>
        <v>1614.9135676633623</v>
      </c>
    </row>
    <row r="169" spans="2:5" hidden="1" x14ac:dyDescent="0.25">
      <c r="B169" s="7">
        <f t="shared" si="14"/>
        <v>15.999999999999959</v>
      </c>
      <c r="C169" s="5">
        <f t="shared" si="15"/>
        <v>1614.9135676633623</v>
      </c>
      <c r="D169" s="6">
        <f t="shared" si="12"/>
        <v>48.447407029900866</v>
      </c>
      <c r="E169" s="6">
        <f t="shared" si="13"/>
        <v>1619.7583083663524</v>
      </c>
    </row>
    <row r="170" spans="2:5" hidden="1" x14ac:dyDescent="0.25">
      <c r="B170" s="7">
        <f t="shared" ref="B170:B201" si="16">B169+$D$4</f>
        <v>16.099999999999959</v>
      </c>
      <c r="C170" s="5">
        <f t="shared" ref="C170:C201" si="17">E169</f>
        <v>1619.7583083663524</v>
      </c>
      <c r="D170" s="6">
        <f t="shared" si="12"/>
        <v>48.592749250990572</v>
      </c>
      <c r="E170" s="6">
        <f t="shared" si="13"/>
        <v>1624.6175832914514</v>
      </c>
    </row>
    <row r="171" spans="2:5" hidden="1" x14ac:dyDescent="0.25">
      <c r="B171" s="7">
        <f t="shared" si="16"/>
        <v>16.19999999999996</v>
      </c>
      <c r="C171" s="5">
        <f t="shared" si="17"/>
        <v>1624.6175832914514</v>
      </c>
      <c r="D171" s="6">
        <f t="shared" si="12"/>
        <v>48.738527498743544</v>
      </c>
      <c r="E171" s="6">
        <f t="shared" si="13"/>
        <v>1629.4914360413259</v>
      </c>
    </row>
    <row r="172" spans="2:5" hidden="1" x14ac:dyDescent="0.25">
      <c r="B172" s="7">
        <f t="shared" si="16"/>
        <v>16.299999999999962</v>
      </c>
      <c r="C172" s="5">
        <f t="shared" si="17"/>
        <v>1629.4914360413259</v>
      </c>
      <c r="D172" s="6">
        <f t="shared" si="12"/>
        <v>48.884743081239776</v>
      </c>
      <c r="E172" s="6">
        <f t="shared" si="13"/>
        <v>1634.3799103494498</v>
      </c>
    </row>
    <row r="173" spans="2:5" hidden="1" x14ac:dyDescent="0.25">
      <c r="B173" s="7">
        <f t="shared" si="16"/>
        <v>16.399999999999963</v>
      </c>
      <c r="C173" s="5">
        <f t="shared" si="17"/>
        <v>1634.3799103494498</v>
      </c>
      <c r="D173" s="6">
        <f t="shared" si="12"/>
        <v>49.031397310483491</v>
      </c>
      <c r="E173" s="6">
        <f t="shared" si="13"/>
        <v>1639.2830500804982</v>
      </c>
    </row>
    <row r="174" spans="2:5" hidden="1" x14ac:dyDescent="0.25">
      <c r="B174" s="7">
        <f t="shared" si="16"/>
        <v>16.499999999999964</v>
      </c>
      <c r="C174" s="5">
        <f t="shared" si="17"/>
        <v>1639.2830500804982</v>
      </c>
      <c r="D174" s="6">
        <f t="shared" si="12"/>
        <v>49.178491502414943</v>
      </c>
      <c r="E174" s="6">
        <f t="shared" si="13"/>
        <v>1644.2008992307397</v>
      </c>
    </row>
    <row r="175" spans="2:5" hidden="1" x14ac:dyDescent="0.25">
      <c r="B175" s="7">
        <f t="shared" si="16"/>
        <v>16.599999999999966</v>
      </c>
      <c r="C175" s="5">
        <f t="shared" si="17"/>
        <v>1644.2008992307397</v>
      </c>
      <c r="D175" s="6">
        <f t="shared" si="12"/>
        <v>49.326026976922186</v>
      </c>
      <c r="E175" s="6">
        <f t="shared" si="13"/>
        <v>1649.1335019284318</v>
      </c>
    </row>
    <row r="176" spans="2:5" hidden="1" x14ac:dyDescent="0.25">
      <c r="B176" s="7">
        <f t="shared" si="16"/>
        <v>16.699999999999967</v>
      </c>
      <c r="C176" s="5">
        <f t="shared" si="17"/>
        <v>1649.1335019284318</v>
      </c>
      <c r="D176" s="6">
        <f t="shared" si="12"/>
        <v>49.474005057852949</v>
      </c>
      <c r="E176" s="6">
        <f t="shared" si="13"/>
        <v>1654.080902434217</v>
      </c>
    </row>
    <row r="177" spans="2:5" hidden="1" x14ac:dyDescent="0.25">
      <c r="B177" s="7">
        <f t="shared" si="16"/>
        <v>16.799999999999969</v>
      </c>
      <c r="C177" s="5">
        <f t="shared" si="17"/>
        <v>1654.080902434217</v>
      </c>
      <c r="D177" s="6">
        <f t="shared" si="12"/>
        <v>49.622427073026508</v>
      </c>
      <c r="E177" s="6">
        <f t="shared" si="13"/>
        <v>1659.0431451415197</v>
      </c>
    </row>
    <row r="178" spans="2:5" hidden="1" x14ac:dyDescent="0.25">
      <c r="B178" s="7">
        <f t="shared" si="16"/>
        <v>16.89999999999997</v>
      </c>
      <c r="C178" s="5">
        <f t="shared" si="17"/>
        <v>1659.0431451415197</v>
      </c>
      <c r="D178" s="6">
        <f t="shared" si="12"/>
        <v>49.77129435424559</v>
      </c>
      <c r="E178" s="6">
        <f t="shared" si="13"/>
        <v>1664.0202745769443</v>
      </c>
    </row>
    <row r="179" spans="2:5" hidden="1" x14ac:dyDescent="0.25">
      <c r="B179" s="7">
        <f t="shared" si="16"/>
        <v>16.999999999999972</v>
      </c>
      <c r="C179" s="5">
        <f t="shared" si="17"/>
        <v>1664.0202745769443</v>
      </c>
      <c r="D179" s="6">
        <f t="shared" si="12"/>
        <v>49.920608237308329</v>
      </c>
      <c r="E179" s="6">
        <f t="shared" si="13"/>
        <v>1669.0123354006751</v>
      </c>
    </row>
    <row r="180" spans="2:5" hidden="1" x14ac:dyDescent="0.25">
      <c r="B180" s="7">
        <f t="shared" si="16"/>
        <v>17.099999999999973</v>
      </c>
      <c r="C180" s="5">
        <f t="shared" si="17"/>
        <v>1669.0123354006751</v>
      </c>
      <c r="D180" s="6">
        <f t="shared" si="12"/>
        <v>50.070370062020253</v>
      </c>
      <c r="E180" s="6">
        <f t="shared" si="13"/>
        <v>1674.019372406877</v>
      </c>
    </row>
    <row r="181" spans="2:5" hidden="1" x14ac:dyDescent="0.25">
      <c r="B181" s="7">
        <f t="shared" si="16"/>
        <v>17.199999999999974</v>
      </c>
      <c r="C181" s="5">
        <f t="shared" si="17"/>
        <v>1674.019372406877</v>
      </c>
      <c r="D181" s="6">
        <f t="shared" si="12"/>
        <v>50.220581172206309</v>
      </c>
      <c r="E181" s="6">
        <f t="shared" si="13"/>
        <v>1679.0414305240977</v>
      </c>
    </row>
    <row r="182" spans="2:5" hidden="1" x14ac:dyDescent="0.25">
      <c r="B182" s="7">
        <f t="shared" si="16"/>
        <v>17.299999999999976</v>
      </c>
      <c r="C182" s="5">
        <f t="shared" si="17"/>
        <v>1679.0414305240977</v>
      </c>
      <c r="D182" s="6">
        <f t="shared" si="12"/>
        <v>50.371242915722931</v>
      </c>
      <c r="E182" s="6">
        <f t="shared" si="13"/>
        <v>1684.07855481567</v>
      </c>
    </row>
    <row r="183" spans="2:5" hidden="1" x14ac:dyDescent="0.25">
      <c r="B183" s="7">
        <f t="shared" si="16"/>
        <v>17.399999999999977</v>
      </c>
      <c r="C183" s="5">
        <f t="shared" si="17"/>
        <v>1684.07855481567</v>
      </c>
      <c r="D183" s="6">
        <f t="shared" si="12"/>
        <v>50.522356644470101</v>
      </c>
      <c r="E183" s="6">
        <f t="shared" si="13"/>
        <v>1689.130790480117</v>
      </c>
    </row>
    <row r="184" spans="2:5" hidden="1" x14ac:dyDescent="0.25">
      <c r="B184" s="7">
        <f t="shared" si="16"/>
        <v>17.499999999999979</v>
      </c>
      <c r="C184" s="5">
        <f t="shared" si="17"/>
        <v>1689.130790480117</v>
      </c>
      <c r="D184" s="6">
        <f t="shared" si="12"/>
        <v>50.673923714403507</v>
      </c>
      <c r="E184" s="6">
        <f t="shared" si="13"/>
        <v>1694.1981828515572</v>
      </c>
    </row>
    <row r="185" spans="2:5" hidden="1" x14ac:dyDescent="0.25">
      <c r="B185" s="7">
        <f t="shared" si="16"/>
        <v>17.59999999999998</v>
      </c>
      <c r="C185" s="5">
        <f t="shared" si="17"/>
        <v>1694.1981828515572</v>
      </c>
      <c r="D185" s="6">
        <f t="shared" si="12"/>
        <v>50.825945485546718</v>
      </c>
      <c r="E185" s="6">
        <f t="shared" si="13"/>
        <v>1699.2807774001119</v>
      </c>
    </row>
    <row r="186" spans="2:5" hidden="1" x14ac:dyDescent="0.25">
      <c r="B186" s="7">
        <f t="shared" si="16"/>
        <v>17.699999999999982</v>
      </c>
      <c r="C186" s="5">
        <f t="shared" si="17"/>
        <v>1699.2807774001119</v>
      </c>
      <c r="D186" s="6">
        <f t="shared" si="12"/>
        <v>50.978423322003358</v>
      </c>
      <c r="E186" s="6">
        <f t="shared" si="13"/>
        <v>1704.3786197323122</v>
      </c>
    </row>
    <row r="187" spans="2:5" hidden="1" x14ac:dyDescent="0.25">
      <c r="B187" s="7">
        <f t="shared" si="16"/>
        <v>17.799999999999983</v>
      </c>
      <c r="C187" s="5">
        <f t="shared" si="17"/>
        <v>1704.3786197323122</v>
      </c>
      <c r="D187" s="6">
        <f t="shared" si="12"/>
        <v>51.131358591969367</v>
      </c>
      <c r="E187" s="6">
        <f t="shared" si="13"/>
        <v>1709.4917555915092</v>
      </c>
    </row>
    <row r="188" spans="2:5" hidden="1" x14ac:dyDescent="0.25">
      <c r="B188" s="7">
        <f t="shared" si="16"/>
        <v>17.899999999999984</v>
      </c>
      <c r="C188" s="5">
        <f t="shared" si="17"/>
        <v>1709.4917555915092</v>
      </c>
      <c r="D188" s="6">
        <f t="shared" si="12"/>
        <v>51.284752667745273</v>
      </c>
      <c r="E188" s="6">
        <f t="shared" si="13"/>
        <v>1714.6202308582838</v>
      </c>
    </row>
    <row r="189" spans="2:5" hidden="1" x14ac:dyDescent="0.25">
      <c r="B189" s="7">
        <f t="shared" si="16"/>
        <v>17.999999999999986</v>
      </c>
      <c r="C189" s="5">
        <f t="shared" si="17"/>
        <v>1714.6202308582838</v>
      </c>
      <c r="D189" s="6">
        <f t="shared" si="12"/>
        <v>51.438606925748509</v>
      </c>
      <c r="E189" s="6">
        <f t="shared" si="13"/>
        <v>1719.7640915508587</v>
      </c>
    </row>
    <row r="190" spans="2:5" hidden="1" x14ac:dyDescent="0.25">
      <c r="B190" s="7">
        <f t="shared" si="16"/>
        <v>18.099999999999987</v>
      </c>
      <c r="C190" s="5">
        <f t="shared" si="17"/>
        <v>1719.7640915508587</v>
      </c>
      <c r="D190" s="6">
        <f t="shared" si="12"/>
        <v>51.592922746525758</v>
      </c>
      <c r="E190" s="6">
        <f t="shared" si="13"/>
        <v>1724.9233838255113</v>
      </c>
    </row>
    <row r="191" spans="2:5" hidden="1" x14ac:dyDescent="0.25">
      <c r="B191" s="7">
        <f t="shared" si="16"/>
        <v>18.199999999999989</v>
      </c>
      <c r="C191" s="5">
        <f t="shared" si="17"/>
        <v>1724.9233838255113</v>
      </c>
      <c r="D191" s="6">
        <f t="shared" si="12"/>
        <v>51.747701514765339</v>
      </c>
      <c r="E191" s="6">
        <f t="shared" si="13"/>
        <v>1730.0981539769878</v>
      </c>
    </row>
    <row r="192" spans="2:5" hidden="1" x14ac:dyDescent="0.25">
      <c r="B192" s="7">
        <f t="shared" si="16"/>
        <v>18.29999999999999</v>
      </c>
      <c r="C192" s="5">
        <f t="shared" si="17"/>
        <v>1730.0981539769878</v>
      </c>
      <c r="D192" s="6">
        <f t="shared" si="12"/>
        <v>51.902944619309629</v>
      </c>
      <c r="E192" s="6">
        <f t="shared" si="13"/>
        <v>1735.2884484389187</v>
      </c>
    </row>
    <row r="193" spans="2:5" hidden="1" x14ac:dyDescent="0.25">
      <c r="B193" s="7">
        <f t="shared" si="16"/>
        <v>18.399999999999991</v>
      </c>
      <c r="C193" s="5">
        <f t="shared" si="17"/>
        <v>1735.2884484389187</v>
      </c>
      <c r="D193" s="6">
        <f t="shared" si="12"/>
        <v>52.058653453167558</v>
      </c>
      <c r="E193" s="6">
        <f t="shared" si="13"/>
        <v>1740.4943137842356</v>
      </c>
    </row>
    <row r="194" spans="2:5" hidden="1" x14ac:dyDescent="0.25">
      <c r="B194" s="7">
        <f t="shared" si="16"/>
        <v>18.499999999999993</v>
      </c>
      <c r="C194" s="5">
        <f t="shared" si="17"/>
        <v>1740.4943137842356</v>
      </c>
      <c r="D194" s="6">
        <f t="shared" si="12"/>
        <v>52.214829413527063</v>
      </c>
      <c r="E194" s="6">
        <f t="shared" si="13"/>
        <v>1745.7157967255882</v>
      </c>
    </row>
    <row r="195" spans="2:5" hidden="1" x14ac:dyDescent="0.25">
      <c r="B195" s="7">
        <f t="shared" si="16"/>
        <v>18.599999999999994</v>
      </c>
      <c r="C195" s="5">
        <f t="shared" si="17"/>
        <v>1745.7157967255882</v>
      </c>
      <c r="D195" s="6">
        <f t="shared" si="12"/>
        <v>52.371473901767644</v>
      </c>
      <c r="E195" s="6">
        <f t="shared" si="13"/>
        <v>1750.9529441157649</v>
      </c>
    </row>
    <row r="196" spans="2:5" hidden="1" x14ac:dyDescent="0.25">
      <c r="B196" s="7">
        <f t="shared" si="16"/>
        <v>18.699999999999996</v>
      </c>
      <c r="C196" s="5">
        <f t="shared" si="17"/>
        <v>1750.9529441157649</v>
      </c>
      <c r="D196" s="6">
        <f t="shared" si="12"/>
        <v>52.528588323472945</v>
      </c>
      <c r="E196" s="6">
        <f t="shared" si="13"/>
        <v>1756.2058029481123</v>
      </c>
    </row>
    <row r="197" spans="2:5" hidden="1" x14ac:dyDescent="0.25">
      <c r="B197" s="7">
        <f t="shared" si="16"/>
        <v>18.799999999999997</v>
      </c>
      <c r="C197" s="5">
        <f t="shared" si="17"/>
        <v>1756.2058029481123</v>
      </c>
      <c r="D197" s="6">
        <f t="shared" si="12"/>
        <v>52.686174088443366</v>
      </c>
      <c r="E197" s="6">
        <f t="shared" si="13"/>
        <v>1761.4744203569567</v>
      </c>
    </row>
    <row r="198" spans="2:5" hidden="1" x14ac:dyDescent="0.25">
      <c r="B198" s="7">
        <f t="shared" si="16"/>
        <v>18.899999999999999</v>
      </c>
      <c r="C198" s="5">
        <f t="shared" si="17"/>
        <v>1761.4744203569567</v>
      </c>
      <c r="D198" s="6">
        <f t="shared" si="12"/>
        <v>52.844232610708701</v>
      </c>
      <c r="E198" s="6">
        <f t="shared" si="13"/>
        <v>1766.7588436180276</v>
      </c>
    </row>
    <row r="199" spans="2:5" hidden="1" x14ac:dyDescent="0.25">
      <c r="B199" s="7">
        <f t="shared" si="16"/>
        <v>19</v>
      </c>
      <c r="C199" s="5">
        <f t="shared" si="17"/>
        <v>1766.7588436180276</v>
      </c>
      <c r="D199" s="6">
        <f t="shared" si="12"/>
        <v>53.00276530854083</v>
      </c>
      <c r="E199" s="6">
        <f t="shared" si="13"/>
        <v>1772.0591201488817</v>
      </c>
    </row>
    <row r="200" spans="2:5" hidden="1" x14ac:dyDescent="0.25">
      <c r="B200" s="7">
        <f t="shared" si="16"/>
        <v>19.100000000000001</v>
      </c>
      <c r="C200" s="5">
        <f t="shared" si="17"/>
        <v>1772.0591201488817</v>
      </c>
      <c r="D200" s="6">
        <f t="shared" si="12"/>
        <v>53.161773604466447</v>
      </c>
      <c r="E200" s="6">
        <f t="shared" si="13"/>
        <v>1777.3752975093282</v>
      </c>
    </row>
    <row r="201" spans="2:5" hidden="1" x14ac:dyDescent="0.25">
      <c r="B201" s="7">
        <f t="shared" si="16"/>
        <v>19.200000000000003</v>
      </c>
      <c r="C201" s="5">
        <f t="shared" si="17"/>
        <v>1777.3752975093282</v>
      </c>
      <c r="D201" s="6">
        <f t="shared" ref="D201:D209" si="18">C201*$D$6</f>
        <v>53.321258925279842</v>
      </c>
      <c r="E201" s="6">
        <f t="shared" ref="E201:E209" si="19">C201+D201*$D$4</f>
        <v>1782.7074234018562</v>
      </c>
    </row>
    <row r="202" spans="2:5" hidden="1" x14ac:dyDescent="0.25">
      <c r="B202" s="7">
        <f t="shared" ref="B202:B209" si="20">B201+$D$4</f>
        <v>19.300000000000004</v>
      </c>
      <c r="C202" s="5">
        <f t="shared" ref="C202:C209" si="21">E201</f>
        <v>1782.7074234018562</v>
      </c>
      <c r="D202" s="6">
        <f t="shared" si="18"/>
        <v>53.481222702055682</v>
      </c>
      <c r="E202" s="6">
        <f t="shared" si="19"/>
        <v>1788.0555456720617</v>
      </c>
    </row>
    <row r="203" spans="2:5" hidden="1" x14ac:dyDescent="0.25">
      <c r="B203" s="7">
        <f t="shared" si="20"/>
        <v>19.400000000000006</v>
      </c>
      <c r="C203" s="5">
        <f t="shared" si="21"/>
        <v>1788.0555456720617</v>
      </c>
      <c r="D203" s="6">
        <f t="shared" si="18"/>
        <v>53.64166637016185</v>
      </c>
      <c r="E203" s="6">
        <f t="shared" si="19"/>
        <v>1793.419712309078</v>
      </c>
    </row>
    <row r="204" spans="2:5" hidden="1" x14ac:dyDescent="0.25">
      <c r="B204" s="7">
        <f t="shared" si="20"/>
        <v>19.500000000000007</v>
      </c>
      <c r="C204" s="5">
        <f t="shared" si="21"/>
        <v>1793.419712309078</v>
      </c>
      <c r="D204" s="6">
        <f t="shared" si="18"/>
        <v>53.802591369272342</v>
      </c>
      <c r="E204" s="6">
        <f t="shared" si="19"/>
        <v>1798.7999714460052</v>
      </c>
    </row>
    <row r="205" spans="2:5" hidden="1" x14ac:dyDescent="0.25">
      <c r="B205" s="7">
        <f t="shared" si="20"/>
        <v>19.600000000000009</v>
      </c>
      <c r="C205" s="5">
        <f t="shared" si="21"/>
        <v>1798.7999714460052</v>
      </c>
      <c r="D205" s="6">
        <f t="shared" si="18"/>
        <v>53.963999143380157</v>
      </c>
      <c r="E205" s="6">
        <f t="shared" si="19"/>
        <v>1804.1963713603432</v>
      </c>
    </row>
    <row r="206" spans="2:5" hidden="1" x14ac:dyDescent="0.25">
      <c r="B206" s="7">
        <f t="shared" si="20"/>
        <v>19.70000000000001</v>
      </c>
      <c r="C206" s="5">
        <f t="shared" si="21"/>
        <v>1804.1963713603432</v>
      </c>
      <c r="D206" s="6">
        <f t="shared" si="18"/>
        <v>54.125891140810296</v>
      </c>
      <c r="E206" s="6">
        <f t="shared" si="19"/>
        <v>1809.6089604744243</v>
      </c>
    </row>
    <row r="207" spans="2:5" hidden="1" x14ac:dyDescent="0.25">
      <c r="B207" s="7">
        <f t="shared" si="20"/>
        <v>19.800000000000011</v>
      </c>
      <c r="C207" s="5">
        <f t="shared" si="21"/>
        <v>1809.6089604744243</v>
      </c>
      <c r="D207" s="6">
        <f t="shared" si="18"/>
        <v>54.28826881423273</v>
      </c>
      <c r="E207" s="6">
        <f t="shared" si="19"/>
        <v>1815.0377873558475</v>
      </c>
    </row>
    <row r="208" spans="2:5" ht="15.75" thickBot="1" x14ac:dyDescent="0.3">
      <c r="B208" s="7">
        <f t="shared" si="20"/>
        <v>19.900000000000013</v>
      </c>
      <c r="C208" s="5">
        <f t="shared" si="21"/>
        <v>1815.0377873558475</v>
      </c>
      <c r="D208" s="6">
        <f t="shared" si="18"/>
        <v>54.451133620675421</v>
      </c>
      <c r="E208" s="6">
        <f t="shared" si="19"/>
        <v>1820.4829007179151</v>
      </c>
    </row>
    <row r="209" spans="2:5" ht="15.75" thickBot="1" x14ac:dyDescent="0.3">
      <c r="B209" s="10">
        <f t="shared" si="20"/>
        <v>20.000000000000014</v>
      </c>
      <c r="C209" s="11">
        <f t="shared" si="21"/>
        <v>1820.4829007179151</v>
      </c>
      <c r="D209" s="6">
        <f t="shared" si="18"/>
        <v>54.61448702153745</v>
      </c>
      <c r="E209" s="6">
        <f t="shared" si="19"/>
        <v>1825.9443494200689</v>
      </c>
    </row>
    <row r="210" spans="2:5" x14ac:dyDescent="0.25">
      <c r="B210" s="7"/>
      <c r="C210" s="5"/>
      <c r="D210" s="6"/>
      <c r="E210" s="6"/>
    </row>
    <row r="211" spans="2:5" x14ac:dyDescent="0.25">
      <c r="B211" s="7"/>
      <c r="C211" s="5"/>
      <c r="D211" s="6"/>
      <c r="E211" s="6"/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I117"/>
  <sheetViews>
    <sheetView topLeftCell="A8" zoomScaleNormal="100" workbookViewId="0">
      <selection activeCell="I30" sqref="I30"/>
    </sheetView>
  </sheetViews>
  <sheetFormatPr defaultRowHeight="15" x14ac:dyDescent="0.25"/>
  <sheetData>
    <row r="1" spans="1:9" x14ac:dyDescent="0.25">
      <c r="A1" s="67" t="s">
        <v>74</v>
      </c>
      <c r="B1" s="48">
        <v>0.1</v>
      </c>
      <c r="C1" s="1" t="s">
        <v>73</v>
      </c>
    </row>
    <row r="2" spans="1:9" x14ac:dyDescent="0.25">
      <c r="A2" s="67" t="s">
        <v>34</v>
      </c>
      <c r="B2" s="48">
        <v>1</v>
      </c>
    </row>
    <row r="3" spans="1:9" x14ac:dyDescent="0.25">
      <c r="A3" s="67" t="s">
        <v>2</v>
      </c>
      <c r="B3" s="48">
        <v>1</v>
      </c>
    </row>
    <row r="4" spans="1:9" x14ac:dyDescent="0.25">
      <c r="A4" s="67"/>
      <c r="B4" s="48"/>
      <c r="E4" t="s">
        <v>72</v>
      </c>
      <c r="I4" t="s">
        <v>71</v>
      </c>
    </row>
    <row r="5" spans="1:9" x14ac:dyDescent="0.25">
      <c r="A5" s="65"/>
      <c r="B5" s="66" t="s">
        <v>70</v>
      </c>
      <c r="C5" s="65"/>
      <c r="D5" s="64" t="s">
        <v>69</v>
      </c>
      <c r="F5" s="1" t="s">
        <v>68</v>
      </c>
      <c r="H5" s="63" t="s">
        <v>67</v>
      </c>
      <c r="I5" s="62"/>
    </row>
    <row r="6" spans="1:9" x14ac:dyDescent="0.25">
      <c r="A6" s="61" t="s">
        <v>4</v>
      </c>
      <c r="B6" s="56" t="s">
        <v>66</v>
      </c>
      <c r="C6" s="61" t="s">
        <v>65</v>
      </c>
      <c r="D6" s="56" t="s">
        <v>64</v>
      </c>
      <c r="E6" s="60" t="s">
        <v>63</v>
      </c>
      <c r="F6" s="59"/>
      <c r="G6" s="58" t="s">
        <v>62</v>
      </c>
      <c r="H6" s="57"/>
      <c r="I6" s="56" t="s">
        <v>61</v>
      </c>
    </row>
    <row r="7" spans="1:9" x14ac:dyDescent="0.25">
      <c r="A7" s="54">
        <v>0</v>
      </c>
      <c r="B7" s="53">
        <f>$B$2</f>
        <v>1</v>
      </c>
      <c r="C7" s="54">
        <f t="shared" ref="C7:C38" si="0">$B$1*B7</f>
        <v>0.1</v>
      </c>
      <c r="D7" s="41">
        <f>$B$2</f>
        <v>1</v>
      </c>
      <c r="E7" s="41">
        <f t="shared" ref="E7:E38" si="1">$B$1*D7</f>
        <v>0.1</v>
      </c>
      <c r="F7" s="41">
        <f t="shared" ref="F7:F38" si="2">$B$1*(D7+$B$3/2*E7)</f>
        <v>0.10500000000000001</v>
      </c>
      <c r="G7" s="41">
        <f t="shared" ref="G7:G38" si="3">$B$1*(D7+$B$3/2*F7)</f>
        <v>0.10525000000000001</v>
      </c>
      <c r="H7" s="54">
        <f t="shared" ref="H7:H38" si="4">$B$1*(D7+$B$3*G7)</f>
        <v>0.11052500000000001</v>
      </c>
      <c r="I7" s="53">
        <f t="shared" ref="I7:I38" si="5">EXP($B$1*A7)</f>
        <v>1</v>
      </c>
    </row>
    <row r="8" spans="1:9" x14ac:dyDescent="0.25">
      <c r="A8" s="54">
        <f t="shared" ref="A8:A39" si="6">A7+$B$3</f>
        <v>1</v>
      </c>
      <c r="B8" s="53">
        <f t="shared" ref="B8:B39" si="7">B7+C7*$B$3</f>
        <v>1.1000000000000001</v>
      </c>
      <c r="C8" s="54">
        <f t="shared" si="0"/>
        <v>0.11000000000000001</v>
      </c>
      <c r="D8" s="53">
        <f t="shared" ref="D8:D39" si="8">D7+$B$3/6*(E7+2*F7+2*G7+H7)</f>
        <v>1.1051708333333334</v>
      </c>
      <c r="E8" s="41">
        <f t="shared" si="1"/>
        <v>0.11051708333333335</v>
      </c>
      <c r="F8" s="41">
        <f t="shared" si="2"/>
        <v>0.11604293750000001</v>
      </c>
      <c r="G8" s="41">
        <f t="shared" si="3"/>
        <v>0.11631923020833335</v>
      </c>
      <c r="H8" s="54">
        <f t="shared" si="4"/>
        <v>0.12214900635416669</v>
      </c>
      <c r="I8" s="53">
        <f t="shared" si="5"/>
        <v>1.1051709180756477</v>
      </c>
    </row>
    <row r="9" spans="1:9" x14ac:dyDescent="0.25">
      <c r="A9" s="54">
        <f t="shared" si="6"/>
        <v>2</v>
      </c>
      <c r="B9" s="53">
        <f t="shared" si="7"/>
        <v>1.2100000000000002</v>
      </c>
      <c r="C9" s="54">
        <f t="shared" si="0"/>
        <v>0.12100000000000002</v>
      </c>
      <c r="D9" s="53">
        <f t="shared" si="8"/>
        <v>1.2214025708506946</v>
      </c>
      <c r="E9" s="41">
        <f t="shared" si="1"/>
        <v>0.12214025708506947</v>
      </c>
      <c r="F9" s="41">
        <f t="shared" si="2"/>
        <v>0.12824726993932295</v>
      </c>
      <c r="G9" s="41">
        <f t="shared" si="3"/>
        <v>0.12855262058203562</v>
      </c>
      <c r="H9" s="54">
        <f t="shared" si="4"/>
        <v>0.13499551914327301</v>
      </c>
      <c r="I9" s="53">
        <f t="shared" si="5"/>
        <v>1.2214027581601699</v>
      </c>
    </row>
    <row r="10" spans="1:9" x14ac:dyDescent="0.25">
      <c r="A10" s="54">
        <f t="shared" si="6"/>
        <v>3</v>
      </c>
      <c r="B10" s="53">
        <f t="shared" si="7"/>
        <v>1.3310000000000002</v>
      </c>
      <c r="C10" s="54">
        <f t="shared" si="0"/>
        <v>0.13310000000000002</v>
      </c>
      <c r="D10" s="53">
        <f t="shared" si="8"/>
        <v>1.3498584970625378</v>
      </c>
      <c r="E10" s="41">
        <f t="shared" si="1"/>
        <v>0.1349858497062538</v>
      </c>
      <c r="F10" s="41">
        <f t="shared" si="2"/>
        <v>0.14173514219156647</v>
      </c>
      <c r="G10" s="41">
        <f t="shared" si="3"/>
        <v>0.14207260681583209</v>
      </c>
      <c r="H10" s="54">
        <f t="shared" si="4"/>
        <v>0.14919311038783697</v>
      </c>
      <c r="I10" s="53">
        <f t="shared" si="5"/>
        <v>1.3498588075760032</v>
      </c>
    </row>
    <row r="11" spans="1:9" x14ac:dyDescent="0.25">
      <c r="A11" s="54">
        <f t="shared" si="6"/>
        <v>4</v>
      </c>
      <c r="B11" s="53">
        <f t="shared" si="7"/>
        <v>1.4641000000000002</v>
      </c>
      <c r="C11" s="54">
        <f t="shared" si="0"/>
        <v>0.14641000000000001</v>
      </c>
      <c r="D11" s="53">
        <f t="shared" si="8"/>
        <v>1.4918242400806858</v>
      </c>
      <c r="E11" s="41">
        <f t="shared" si="1"/>
        <v>0.14918242400806858</v>
      </c>
      <c r="F11" s="41">
        <f t="shared" si="2"/>
        <v>0.15664154520847201</v>
      </c>
      <c r="G11" s="41">
        <f t="shared" si="3"/>
        <v>0.1570145012684922</v>
      </c>
      <c r="H11" s="54">
        <f t="shared" si="4"/>
        <v>0.16488387413491781</v>
      </c>
      <c r="I11" s="53">
        <f t="shared" si="5"/>
        <v>1.4918246976412703</v>
      </c>
    </row>
    <row r="12" spans="1:9" x14ac:dyDescent="0.25">
      <c r="A12" s="54">
        <f t="shared" si="6"/>
        <v>5</v>
      </c>
      <c r="B12" s="53">
        <f t="shared" si="7"/>
        <v>1.6105100000000001</v>
      </c>
      <c r="C12" s="54">
        <f t="shared" si="0"/>
        <v>0.16105100000000003</v>
      </c>
      <c r="D12" s="53">
        <f t="shared" si="8"/>
        <v>1.6487206385968383</v>
      </c>
      <c r="E12" s="41">
        <f t="shared" si="1"/>
        <v>0.16487206385968384</v>
      </c>
      <c r="F12" s="41">
        <f t="shared" si="2"/>
        <v>0.17311566705266801</v>
      </c>
      <c r="G12" s="41">
        <f t="shared" si="3"/>
        <v>0.17352784721231723</v>
      </c>
      <c r="H12" s="54">
        <f t="shared" si="4"/>
        <v>0.18222484858091556</v>
      </c>
      <c r="I12" s="53">
        <f t="shared" si="5"/>
        <v>1.6487212707001282</v>
      </c>
    </row>
    <row r="13" spans="1:9" x14ac:dyDescent="0.25">
      <c r="A13" s="54">
        <f t="shared" si="6"/>
        <v>6</v>
      </c>
      <c r="B13" s="53">
        <f t="shared" si="7"/>
        <v>1.7715610000000002</v>
      </c>
      <c r="C13" s="54">
        <f t="shared" si="0"/>
        <v>0.17715610000000004</v>
      </c>
      <c r="D13" s="53">
        <f t="shared" si="8"/>
        <v>1.8221179620919332</v>
      </c>
      <c r="E13" s="41">
        <f t="shared" si="1"/>
        <v>0.18221179620919334</v>
      </c>
      <c r="F13" s="41">
        <f t="shared" si="2"/>
        <v>0.19132238601965301</v>
      </c>
      <c r="G13" s="41">
        <f t="shared" si="3"/>
        <v>0.19177791551017598</v>
      </c>
      <c r="H13" s="54">
        <f t="shared" si="4"/>
        <v>0.2013895877602109</v>
      </c>
      <c r="I13" s="53">
        <f t="shared" si="5"/>
        <v>1.8221188003905091</v>
      </c>
    </row>
    <row r="14" spans="1:9" x14ac:dyDescent="0.25">
      <c r="A14" s="54">
        <f t="shared" si="6"/>
        <v>7</v>
      </c>
      <c r="B14" s="53">
        <f t="shared" si="7"/>
        <v>1.9487171000000001</v>
      </c>
      <c r="C14" s="54">
        <f t="shared" si="0"/>
        <v>0.19487171000000003</v>
      </c>
      <c r="D14" s="53">
        <f t="shared" si="8"/>
        <v>2.0137516265967768</v>
      </c>
      <c r="E14" s="41">
        <f t="shared" si="1"/>
        <v>0.2013751626596777</v>
      </c>
      <c r="F14" s="41">
        <f t="shared" si="2"/>
        <v>0.21144392079266155</v>
      </c>
      <c r="G14" s="41">
        <f t="shared" si="3"/>
        <v>0.21194735869931078</v>
      </c>
      <c r="H14" s="54">
        <f t="shared" si="4"/>
        <v>0.22256989852960873</v>
      </c>
      <c r="I14" s="53">
        <f t="shared" si="5"/>
        <v>2.0137527074704766</v>
      </c>
    </row>
    <row r="15" spans="1:9" x14ac:dyDescent="0.25">
      <c r="A15" s="54">
        <f t="shared" si="6"/>
        <v>8</v>
      </c>
      <c r="B15" s="53">
        <f t="shared" si="7"/>
        <v>2.1435888100000002</v>
      </c>
      <c r="C15" s="54">
        <f t="shared" si="0"/>
        <v>0.21435888100000003</v>
      </c>
      <c r="D15" s="53">
        <f t="shared" si="8"/>
        <v>2.2255395632923154</v>
      </c>
      <c r="E15" s="41">
        <f t="shared" si="1"/>
        <v>0.22255395632923156</v>
      </c>
      <c r="F15" s="41">
        <f t="shared" si="2"/>
        <v>0.23368165414569311</v>
      </c>
      <c r="G15" s="41">
        <f t="shared" si="3"/>
        <v>0.23423803903651619</v>
      </c>
      <c r="H15" s="54">
        <f t="shared" si="4"/>
        <v>0.24597776023288317</v>
      </c>
      <c r="I15" s="53">
        <f t="shared" si="5"/>
        <v>2.2255409284924679</v>
      </c>
    </row>
    <row r="16" spans="1:9" x14ac:dyDescent="0.25">
      <c r="A16" s="54">
        <f t="shared" si="6"/>
        <v>9</v>
      </c>
      <c r="B16" s="53">
        <f t="shared" si="7"/>
        <v>2.3579476910000001</v>
      </c>
      <c r="C16" s="54">
        <f t="shared" si="0"/>
        <v>0.23579476910000002</v>
      </c>
      <c r="D16" s="53">
        <f t="shared" si="8"/>
        <v>2.4596014137800708</v>
      </c>
      <c r="E16" s="41">
        <f t="shared" si="1"/>
        <v>0.24596014137800709</v>
      </c>
      <c r="F16" s="41">
        <f t="shared" si="2"/>
        <v>0.25825814844690748</v>
      </c>
      <c r="G16" s="41">
        <f t="shared" si="3"/>
        <v>0.2588730488003525</v>
      </c>
      <c r="H16" s="54">
        <f t="shared" si="4"/>
        <v>0.27184744625804236</v>
      </c>
      <c r="I16" s="53">
        <f t="shared" si="5"/>
        <v>2.4596031111569499</v>
      </c>
    </row>
    <row r="17" spans="1:9" x14ac:dyDescent="0.25">
      <c r="A17" s="54">
        <f t="shared" si="6"/>
        <v>10</v>
      </c>
      <c r="B17" s="53">
        <f t="shared" si="7"/>
        <v>2.5937424601000001</v>
      </c>
      <c r="C17" s="54">
        <f t="shared" si="0"/>
        <v>0.25937424601000003</v>
      </c>
      <c r="D17" s="53">
        <f t="shared" si="8"/>
        <v>2.7182797441351658</v>
      </c>
      <c r="E17" s="41">
        <f t="shared" si="1"/>
        <v>0.27182797441351658</v>
      </c>
      <c r="F17" s="41">
        <f t="shared" si="2"/>
        <v>0.28541937313419247</v>
      </c>
      <c r="G17" s="41">
        <f t="shared" si="3"/>
        <v>0.28609894307022621</v>
      </c>
      <c r="H17" s="54">
        <f t="shared" si="4"/>
        <v>0.30043786872053924</v>
      </c>
      <c r="I17" s="53">
        <f t="shared" si="5"/>
        <v>2.7182818284590451</v>
      </c>
    </row>
    <row r="18" spans="1:9" x14ac:dyDescent="0.25">
      <c r="A18" s="54">
        <f t="shared" si="6"/>
        <v>11</v>
      </c>
      <c r="B18" s="53">
        <f t="shared" si="7"/>
        <v>2.8531167061100002</v>
      </c>
      <c r="C18" s="54">
        <f t="shared" si="0"/>
        <v>0.28531167061100005</v>
      </c>
      <c r="D18" s="53">
        <f t="shared" si="8"/>
        <v>3.0041634900589811</v>
      </c>
      <c r="E18" s="41">
        <f t="shared" si="1"/>
        <v>0.30041634900589814</v>
      </c>
      <c r="F18" s="41">
        <f t="shared" si="2"/>
        <v>0.31543716645619302</v>
      </c>
      <c r="G18" s="41">
        <f t="shared" si="3"/>
        <v>0.31618820732870778</v>
      </c>
      <c r="H18" s="54">
        <f t="shared" si="4"/>
        <v>0.3320351697387689</v>
      </c>
      <c r="I18" s="53">
        <f t="shared" si="5"/>
        <v>3.0041660239464334</v>
      </c>
    </row>
    <row r="19" spans="1:9" x14ac:dyDescent="0.25">
      <c r="A19" s="54">
        <f t="shared" si="6"/>
        <v>12</v>
      </c>
      <c r="B19" s="53">
        <f t="shared" si="7"/>
        <v>3.1384283767210004</v>
      </c>
      <c r="C19" s="54">
        <f t="shared" si="0"/>
        <v>0.31384283767210008</v>
      </c>
      <c r="D19" s="53">
        <f t="shared" si="8"/>
        <v>3.3201138677780593</v>
      </c>
      <c r="E19" s="41">
        <f t="shared" si="1"/>
        <v>0.33201138677780595</v>
      </c>
      <c r="F19" s="41">
        <f t="shared" si="2"/>
        <v>0.34861195611669626</v>
      </c>
      <c r="G19" s="41">
        <f t="shared" si="3"/>
        <v>0.34944198458364073</v>
      </c>
      <c r="H19" s="54">
        <f t="shared" si="4"/>
        <v>0.36695558523617006</v>
      </c>
      <c r="I19" s="53">
        <f t="shared" si="5"/>
        <v>3.3201169227365481</v>
      </c>
    </row>
    <row r="20" spans="1:9" x14ac:dyDescent="0.25">
      <c r="A20" s="54">
        <f t="shared" si="6"/>
        <v>13</v>
      </c>
      <c r="B20" s="53">
        <f t="shared" si="7"/>
        <v>3.4522712143931003</v>
      </c>
      <c r="C20" s="54">
        <f t="shared" si="0"/>
        <v>0.34522712143931006</v>
      </c>
      <c r="D20" s="53">
        <f t="shared" si="8"/>
        <v>3.6692930100138343</v>
      </c>
      <c r="E20" s="41">
        <f t="shared" si="1"/>
        <v>0.36692930100138343</v>
      </c>
      <c r="F20" s="41">
        <f t="shared" si="2"/>
        <v>0.38527576605145264</v>
      </c>
      <c r="G20" s="41">
        <f t="shared" si="3"/>
        <v>0.38619308930395607</v>
      </c>
      <c r="H20" s="54">
        <f t="shared" si="4"/>
        <v>0.4055486099317791</v>
      </c>
      <c r="I20" s="53">
        <f t="shared" si="5"/>
        <v>3.6692966676192444</v>
      </c>
    </row>
    <row r="21" spans="1:9" x14ac:dyDescent="0.25">
      <c r="A21" s="54">
        <f t="shared" si="6"/>
        <v>14</v>
      </c>
      <c r="B21" s="53">
        <f t="shared" si="7"/>
        <v>3.7974983358324104</v>
      </c>
      <c r="C21" s="54">
        <f t="shared" si="0"/>
        <v>0.37974983358324105</v>
      </c>
      <c r="D21" s="53">
        <f t="shared" si="8"/>
        <v>4.055195613621164</v>
      </c>
      <c r="E21" s="41">
        <f t="shared" si="1"/>
        <v>0.40551956136211642</v>
      </c>
      <c r="F21" s="41">
        <f t="shared" si="2"/>
        <v>0.42579553943022219</v>
      </c>
      <c r="G21" s="41">
        <f t="shared" si="3"/>
        <v>0.42680933833362755</v>
      </c>
      <c r="H21" s="54">
        <f t="shared" si="4"/>
        <v>0.44820049519547916</v>
      </c>
      <c r="I21" s="53">
        <f t="shared" si="5"/>
        <v>4.0551999668446754</v>
      </c>
    </row>
    <row r="22" spans="1:9" x14ac:dyDescent="0.25">
      <c r="A22" s="54">
        <f t="shared" si="6"/>
        <v>15</v>
      </c>
      <c r="B22" s="53">
        <f t="shared" si="7"/>
        <v>4.1772481694156518</v>
      </c>
      <c r="C22" s="54">
        <f t="shared" si="0"/>
        <v>0.41772481694156521</v>
      </c>
      <c r="D22" s="53">
        <f t="shared" si="8"/>
        <v>4.4816839156353794</v>
      </c>
      <c r="E22" s="41">
        <f t="shared" si="1"/>
        <v>0.44816839156353794</v>
      </c>
      <c r="F22" s="41">
        <f t="shared" si="2"/>
        <v>0.47057681114171485</v>
      </c>
      <c r="G22" s="41">
        <f t="shared" si="3"/>
        <v>0.4716972321206237</v>
      </c>
      <c r="H22" s="54">
        <f t="shared" si="4"/>
        <v>0.49533811477560036</v>
      </c>
      <c r="I22" s="53">
        <f t="shared" si="5"/>
        <v>4.4816890703380645</v>
      </c>
    </row>
    <row r="23" spans="1:9" x14ac:dyDescent="0.25">
      <c r="A23" s="54">
        <f t="shared" si="6"/>
        <v>16</v>
      </c>
      <c r="B23" s="53">
        <f t="shared" si="7"/>
        <v>4.5949729863572166</v>
      </c>
      <c r="C23" s="54">
        <f t="shared" si="0"/>
        <v>0.4594972986357217</v>
      </c>
      <c r="D23" s="53">
        <f t="shared" si="8"/>
        <v>4.9530263477793488</v>
      </c>
      <c r="E23" s="41">
        <f t="shared" si="1"/>
        <v>0.4953026347779349</v>
      </c>
      <c r="F23" s="41">
        <f t="shared" si="2"/>
        <v>0.52006776651683173</v>
      </c>
      <c r="G23" s="41">
        <f t="shared" si="3"/>
        <v>0.52130602310377649</v>
      </c>
      <c r="H23" s="54">
        <f t="shared" si="4"/>
        <v>0.5474332370883126</v>
      </c>
      <c r="I23" s="53">
        <f t="shared" si="5"/>
        <v>4.9530324243951149</v>
      </c>
    </row>
    <row r="24" spans="1:9" x14ac:dyDescent="0.25">
      <c r="A24" s="54">
        <f t="shared" si="6"/>
        <v>17</v>
      </c>
      <c r="B24" s="53">
        <f t="shared" si="7"/>
        <v>5.0544702849929379</v>
      </c>
      <c r="C24" s="54">
        <f t="shared" si="0"/>
        <v>0.50544702849929379</v>
      </c>
      <c r="D24" s="53">
        <f t="shared" si="8"/>
        <v>5.4739402562972597</v>
      </c>
      <c r="E24" s="41">
        <f t="shared" si="1"/>
        <v>0.54739402562972594</v>
      </c>
      <c r="F24" s="41">
        <f t="shared" si="2"/>
        <v>0.57476372691121236</v>
      </c>
      <c r="G24" s="41">
        <f t="shared" si="3"/>
        <v>0.57613221197528663</v>
      </c>
      <c r="H24" s="54">
        <f t="shared" si="4"/>
        <v>0.60500724682725471</v>
      </c>
      <c r="I24" s="53">
        <f t="shared" si="5"/>
        <v>5.4739473917272008</v>
      </c>
    </row>
    <row r="25" spans="1:9" x14ac:dyDescent="0.25">
      <c r="A25" s="54">
        <f t="shared" si="6"/>
        <v>18</v>
      </c>
      <c r="B25" s="53">
        <f t="shared" si="7"/>
        <v>5.5599173134922317</v>
      </c>
      <c r="C25" s="54">
        <f t="shared" si="0"/>
        <v>0.55599173134922319</v>
      </c>
      <c r="D25" s="53">
        <f t="shared" si="8"/>
        <v>6.0496391146689223</v>
      </c>
      <c r="E25" s="41">
        <f t="shared" si="1"/>
        <v>0.60496391146689232</v>
      </c>
      <c r="F25" s="41">
        <f t="shared" si="2"/>
        <v>0.6352121070402369</v>
      </c>
      <c r="G25" s="41">
        <f t="shared" si="3"/>
        <v>0.63672451681890418</v>
      </c>
      <c r="H25" s="54">
        <f t="shared" si="4"/>
        <v>0.66863636314878272</v>
      </c>
      <c r="I25" s="53">
        <f t="shared" si="5"/>
        <v>6.0496474644129465</v>
      </c>
    </row>
    <row r="26" spans="1:9" x14ac:dyDescent="0.25">
      <c r="A26" s="54">
        <f t="shared" si="6"/>
        <v>19</v>
      </c>
      <c r="B26" s="53">
        <f t="shared" si="7"/>
        <v>6.1159090448414553</v>
      </c>
      <c r="C26" s="54">
        <f t="shared" si="0"/>
        <v>0.61159090448414555</v>
      </c>
      <c r="D26" s="53">
        <f t="shared" si="8"/>
        <v>6.6858847017245822</v>
      </c>
      <c r="E26" s="41">
        <f t="shared" si="1"/>
        <v>0.66858847017245826</v>
      </c>
      <c r="F26" s="41">
        <f t="shared" si="2"/>
        <v>0.70201789368108125</v>
      </c>
      <c r="G26" s="41">
        <f t="shared" si="3"/>
        <v>0.70368936485651234</v>
      </c>
      <c r="H26" s="54">
        <f t="shared" si="4"/>
        <v>0.73895740665810949</v>
      </c>
      <c r="I26" s="53">
        <f t="shared" si="5"/>
        <v>6.6858944422792703</v>
      </c>
    </row>
    <row r="27" spans="1:9" x14ac:dyDescent="0.25">
      <c r="A27" s="54">
        <f t="shared" si="6"/>
        <v>20</v>
      </c>
      <c r="B27" s="53">
        <f t="shared" si="7"/>
        <v>6.7274999493256011</v>
      </c>
      <c r="C27" s="54">
        <f t="shared" si="0"/>
        <v>0.67274999493256016</v>
      </c>
      <c r="D27" s="53">
        <f t="shared" si="8"/>
        <v>7.3890447673755411</v>
      </c>
      <c r="E27" s="41">
        <f t="shared" si="1"/>
        <v>0.73890447673755411</v>
      </c>
      <c r="F27" s="41">
        <f t="shared" si="2"/>
        <v>0.77584970057443181</v>
      </c>
      <c r="G27" s="41">
        <f t="shared" si="3"/>
        <v>0.77769696176627567</v>
      </c>
      <c r="H27" s="54">
        <f t="shared" si="4"/>
        <v>0.81667417291418176</v>
      </c>
      <c r="I27" s="53">
        <f t="shared" si="5"/>
        <v>7.3890560989306504</v>
      </c>
    </row>
    <row r="28" spans="1:9" x14ac:dyDescent="0.25">
      <c r="A28" s="54">
        <f t="shared" si="6"/>
        <v>21</v>
      </c>
      <c r="B28" s="53">
        <f t="shared" si="7"/>
        <v>7.4002499442581611</v>
      </c>
      <c r="C28" s="54">
        <f t="shared" si="0"/>
        <v>0.74002499442581615</v>
      </c>
      <c r="D28" s="53">
        <f t="shared" si="8"/>
        <v>8.1661567630977334</v>
      </c>
      <c r="E28" s="41">
        <f t="shared" si="1"/>
        <v>0.81661567630977339</v>
      </c>
      <c r="F28" s="41">
        <f t="shared" si="2"/>
        <v>0.85744646012526204</v>
      </c>
      <c r="G28" s="41">
        <f t="shared" si="3"/>
        <v>0.85948799931603659</v>
      </c>
      <c r="H28" s="54">
        <f t="shared" si="4"/>
        <v>0.90256447624137692</v>
      </c>
      <c r="I28" s="53">
        <f t="shared" si="5"/>
        <v>8.1661699125676517</v>
      </c>
    </row>
    <row r="29" spans="1:9" x14ac:dyDescent="0.25">
      <c r="A29" s="54">
        <f t="shared" si="6"/>
        <v>22</v>
      </c>
      <c r="B29" s="53">
        <f t="shared" si="7"/>
        <v>8.1402749386839766</v>
      </c>
      <c r="C29" s="54">
        <f t="shared" si="0"/>
        <v>0.81402749386839768</v>
      </c>
      <c r="D29" s="53">
        <f t="shared" si="8"/>
        <v>9.0249982750033588</v>
      </c>
      <c r="E29" s="41">
        <f t="shared" si="1"/>
        <v>0.90249982750033597</v>
      </c>
      <c r="F29" s="41">
        <f t="shared" si="2"/>
        <v>0.94762481887535266</v>
      </c>
      <c r="G29" s="41">
        <f t="shared" si="3"/>
        <v>0.94988106844410369</v>
      </c>
      <c r="H29" s="54">
        <f t="shared" si="4"/>
        <v>0.99748793434474625</v>
      </c>
      <c r="I29" s="53">
        <f t="shared" si="5"/>
        <v>9.025013499434122</v>
      </c>
    </row>
    <row r="30" spans="1:9" x14ac:dyDescent="0.25">
      <c r="A30" s="54">
        <f t="shared" si="6"/>
        <v>23</v>
      </c>
      <c r="B30" s="53">
        <f t="shared" si="7"/>
        <v>8.9543024325523746</v>
      </c>
      <c r="C30" s="54">
        <f t="shared" si="0"/>
        <v>0.89543024325523746</v>
      </c>
      <c r="D30" s="53">
        <f t="shared" si="8"/>
        <v>9.9741648644173573</v>
      </c>
      <c r="E30" s="41">
        <f t="shared" si="1"/>
        <v>0.99741648644173575</v>
      </c>
      <c r="F30" s="41">
        <f t="shared" si="2"/>
        <v>1.0472873107638225</v>
      </c>
      <c r="G30" s="41">
        <f t="shared" si="3"/>
        <v>1.0497808519799268</v>
      </c>
      <c r="H30" s="54">
        <f t="shared" si="4"/>
        <v>1.1023945716397285</v>
      </c>
      <c r="I30" s="53">
        <f t="shared" si="5"/>
        <v>9.9741824548147235</v>
      </c>
    </row>
    <row r="31" spans="1:9" x14ac:dyDescent="0.25">
      <c r="A31" s="54">
        <f t="shared" si="6"/>
        <v>24</v>
      </c>
      <c r="B31" s="53">
        <f t="shared" si="7"/>
        <v>9.849732675807612</v>
      </c>
      <c r="C31" s="54">
        <f t="shared" si="0"/>
        <v>0.9849732675807612</v>
      </c>
      <c r="D31" s="53">
        <f t="shared" si="8"/>
        <v>11.023156095012185</v>
      </c>
      <c r="E31" s="41">
        <f t="shared" si="1"/>
        <v>1.1023156095012185</v>
      </c>
      <c r="F31" s="41">
        <f t="shared" si="2"/>
        <v>1.1574313899762794</v>
      </c>
      <c r="G31" s="41">
        <f t="shared" si="3"/>
        <v>1.1601871790000324</v>
      </c>
      <c r="H31" s="54">
        <f t="shared" si="4"/>
        <v>1.2183343274012219</v>
      </c>
      <c r="I31" s="53">
        <f t="shared" si="5"/>
        <v>11.023176380641605</v>
      </c>
    </row>
    <row r="32" spans="1:9" x14ac:dyDescent="0.25">
      <c r="A32" s="54">
        <f t="shared" si="6"/>
        <v>25</v>
      </c>
      <c r="B32" s="53">
        <f t="shared" si="7"/>
        <v>10.834705943388373</v>
      </c>
      <c r="C32" s="54">
        <f t="shared" si="0"/>
        <v>1.0834705943388374</v>
      </c>
      <c r="D32" s="53">
        <f t="shared" si="8"/>
        <v>12.182470607488028</v>
      </c>
      <c r="E32" s="41">
        <f t="shared" si="1"/>
        <v>1.218247060748803</v>
      </c>
      <c r="F32" s="41">
        <f t="shared" si="2"/>
        <v>1.279159413786243</v>
      </c>
      <c r="G32" s="41">
        <f t="shared" si="3"/>
        <v>1.282205031438115</v>
      </c>
      <c r="H32" s="54">
        <f t="shared" si="4"/>
        <v>1.3464675638926145</v>
      </c>
      <c r="I32" s="53">
        <f t="shared" si="5"/>
        <v>12.182493960703473</v>
      </c>
    </row>
    <row r="33" spans="1:9" x14ac:dyDescent="0.25">
      <c r="A33" s="54">
        <f t="shared" si="6"/>
        <v>26</v>
      </c>
      <c r="B33" s="53">
        <f t="shared" si="7"/>
        <v>11.918176537727211</v>
      </c>
      <c r="C33" s="54">
        <f t="shared" si="0"/>
        <v>1.1918176537727212</v>
      </c>
      <c r="D33" s="53">
        <f t="shared" si="8"/>
        <v>13.463711193336383</v>
      </c>
      <c r="E33" s="41">
        <f t="shared" si="1"/>
        <v>1.3463711193336385</v>
      </c>
      <c r="F33" s="41">
        <f t="shared" si="2"/>
        <v>1.4136896753003203</v>
      </c>
      <c r="G33" s="41">
        <f t="shared" si="3"/>
        <v>1.4170556030986543</v>
      </c>
      <c r="H33" s="54">
        <f t="shared" si="4"/>
        <v>1.4880766796435039</v>
      </c>
      <c r="I33" s="53">
        <f t="shared" si="5"/>
        <v>13.463738035001692</v>
      </c>
    </row>
    <row r="34" spans="1:9" x14ac:dyDescent="0.25">
      <c r="A34" s="54">
        <f t="shared" si="6"/>
        <v>27</v>
      </c>
      <c r="B34" s="53">
        <f t="shared" si="7"/>
        <v>13.109994191499933</v>
      </c>
      <c r="C34" s="54">
        <f t="shared" si="0"/>
        <v>1.3109994191499934</v>
      </c>
      <c r="D34" s="53">
        <f t="shared" si="8"/>
        <v>14.879700919298898</v>
      </c>
      <c r="E34" s="41">
        <f t="shared" si="1"/>
        <v>1.4879700919298899</v>
      </c>
      <c r="F34" s="41">
        <f t="shared" si="2"/>
        <v>1.5623685965263843</v>
      </c>
      <c r="G34" s="41">
        <f t="shared" si="3"/>
        <v>1.5660885217562091</v>
      </c>
      <c r="H34" s="54">
        <f t="shared" si="4"/>
        <v>1.644578944105511</v>
      </c>
      <c r="I34" s="53">
        <f t="shared" si="5"/>
        <v>14.879731724872837</v>
      </c>
    </row>
    <row r="35" spans="1:9" x14ac:dyDescent="0.25">
      <c r="A35" s="54">
        <f t="shared" si="6"/>
        <v>28</v>
      </c>
      <c r="B35" s="53">
        <f t="shared" si="7"/>
        <v>14.420993610649926</v>
      </c>
      <c r="C35" s="54">
        <f t="shared" si="0"/>
        <v>1.4420993610649928</v>
      </c>
      <c r="D35" s="53">
        <f t="shared" si="8"/>
        <v>16.444611464732329</v>
      </c>
      <c r="E35" s="41">
        <f t="shared" si="1"/>
        <v>1.644461146473233</v>
      </c>
      <c r="F35" s="41">
        <f t="shared" si="2"/>
        <v>1.7266842037968946</v>
      </c>
      <c r="G35" s="41">
        <f t="shared" si="3"/>
        <v>1.7307953566630776</v>
      </c>
      <c r="H35" s="54">
        <f t="shared" si="4"/>
        <v>1.8175406821395406</v>
      </c>
      <c r="I35" s="53">
        <f t="shared" si="5"/>
        <v>16.444646771097055</v>
      </c>
    </row>
    <row r="36" spans="1:9" x14ac:dyDescent="0.25">
      <c r="A36" s="54">
        <f t="shared" si="6"/>
        <v>29</v>
      </c>
      <c r="B36" s="53">
        <f t="shared" si="7"/>
        <v>15.86309297171492</v>
      </c>
      <c r="C36" s="54">
        <f t="shared" si="0"/>
        <v>1.586309297171492</v>
      </c>
      <c r="D36" s="53">
        <f t="shared" si="8"/>
        <v>18.174104956321116</v>
      </c>
      <c r="E36" s="41">
        <f t="shared" si="1"/>
        <v>1.8174104956321118</v>
      </c>
      <c r="F36" s="41">
        <f t="shared" si="2"/>
        <v>1.9082810204137173</v>
      </c>
      <c r="G36" s="41">
        <f t="shared" si="3"/>
        <v>1.9128245466527976</v>
      </c>
      <c r="H36" s="54">
        <f t="shared" si="4"/>
        <v>2.0086929502973914</v>
      </c>
      <c r="I36" s="53">
        <f t="shared" si="5"/>
        <v>18.174145369443067</v>
      </c>
    </row>
    <row r="37" spans="1:9" x14ac:dyDescent="0.25">
      <c r="A37" s="54">
        <f t="shared" si="6"/>
        <v>30</v>
      </c>
      <c r="B37" s="53">
        <f t="shared" si="7"/>
        <v>17.449402268886413</v>
      </c>
      <c r="C37" s="54">
        <f t="shared" si="0"/>
        <v>1.7449402268886414</v>
      </c>
      <c r="D37" s="53">
        <f t="shared" si="8"/>
        <v>20.085490719664872</v>
      </c>
      <c r="E37" s="41">
        <f t="shared" si="1"/>
        <v>2.0085490719664874</v>
      </c>
      <c r="F37" s="41">
        <f t="shared" si="2"/>
        <v>2.1089765255648114</v>
      </c>
      <c r="G37" s="41">
        <f t="shared" si="3"/>
        <v>2.1139978982447278</v>
      </c>
      <c r="H37" s="54">
        <f t="shared" si="4"/>
        <v>2.2199488617909604</v>
      </c>
      <c r="I37" s="53">
        <f t="shared" si="5"/>
        <v>20.085536923187668</v>
      </c>
    </row>
    <row r="38" spans="1:9" x14ac:dyDescent="0.25">
      <c r="A38" s="54">
        <f t="shared" si="6"/>
        <v>31</v>
      </c>
      <c r="B38" s="53">
        <f t="shared" si="7"/>
        <v>19.194342495775054</v>
      </c>
      <c r="C38" s="54">
        <f t="shared" si="0"/>
        <v>1.9194342495775054</v>
      </c>
      <c r="D38" s="53">
        <f t="shared" si="8"/>
        <v>22.197898516560961</v>
      </c>
      <c r="E38" s="41">
        <f t="shared" si="1"/>
        <v>2.2197898516560963</v>
      </c>
      <c r="F38" s="41">
        <f t="shared" si="2"/>
        <v>2.3307793442389011</v>
      </c>
      <c r="G38" s="41">
        <f t="shared" si="3"/>
        <v>2.3363288188680413</v>
      </c>
      <c r="H38" s="54">
        <f t="shared" si="4"/>
        <v>2.4534227335429004</v>
      </c>
      <c r="I38" s="53">
        <f t="shared" si="5"/>
        <v>22.197951281441636</v>
      </c>
    </row>
    <row r="39" spans="1:9" x14ac:dyDescent="0.25">
      <c r="A39" s="54">
        <f t="shared" si="6"/>
        <v>32</v>
      </c>
      <c r="B39" s="53">
        <f t="shared" si="7"/>
        <v>21.11377674535256</v>
      </c>
      <c r="C39" s="54">
        <f t="shared" ref="C39:C70" si="9">$B$1*B39</f>
        <v>2.1113776745352562</v>
      </c>
      <c r="D39" s="53">
        <f t="shared" si="8"/>
        <v>24.53247000179644</v>
      </c>
      <c r="E39" s="41">
        <f t="shared" ref="E39:E70" si="10">$B$1*D39</f>
        <v>2.453247000179644</v>
      </c>
      <c r="F39" s="41">
        <f t="shared" ref="F39:F70" si="11">$B$1*(D39+$B$3/2*E39)</f>
        <v>2.5759093501886263</v>
      </c>
      <c r="G39" s="41">
        <f t="shared" ref="G39:G70" si="12">$B$1*(D39+$B$3/2*F39)</f>
        <v>2.5820424676890754</v>
      </c>
      <c r="H39" s="54">
        <f t="shared" ref="H39:H70" si="13">$B$1*(D39+$B$3*G39)</f>
        <v>2.7114512469485517</v>
      </c>
      <c r="I39" s="53">
        <f t="shared" ref="I39:I70" si="14">EXP($B$1*A39)</f>
        <v>24.532530197109352</v>
      </c>
    </row>
    <row r="40" spans="1:9" x14ac:dyDescent="0.25">
      <c r="A40" s="54">
        <f t="shared" ref="A40:A71" si="15">A39+$B$3</f>
        <v>33</v>
      </c>
      <c r="B40" s="53">
        <f t="shared" ref="B40:B71" si="16">B39+C39*$B$3</f>
        <v>23.225154419887815</v>
      </c>
      <c r="C40" s="54">
        <f t="shared" si="9"/>
        <v>2.3225154419887817</v>
      </c>
      <c r="D40" s="53">
        <f t="shared" ref="D40:D71" si="17">D39+$B$3/6*(E39+2*F39+2*G39+H39)</f>
        <v>27.112570315610373</v>
      </c>
      <c r="E40" s="41">
        <f t="shared" si="10"/>
        <v>2.7112570315610376</v>
      </c>
      <c r="F40" s="41">
        <f t="shared" si="11"/>
        <v>2.8468198831390894</v>
      </c>
      <c r="G40" s="41">
        <f t="shared" si="12"/>
        <v>2.853598025717992</v>
      </c>
      <c r="H40" s="54">
        <f t="shared" si="13"/>
        <v>2.996616834132837</v>
      </c>
      <c r="I40" s="53">
        <f t="shared" si="14"/>
        <v>27.112638920657893</v>
      </c>
    </row>
    <row r="41" spans="1:9" x14ac:dyDescent="0.25">
      <c r="A41" s="54">
        <f t="shared" si="15"/>
        <v>34</v>
      </c>
      <c r="B41" s="53">
        <f t="shared" si="16"/>
        <v>25.547669861876596</v>
      </c>
      <c r="C41" s="54">
        <f t="shared" si="9"/>
        <v>2.5547669861876598</v>
      </c>
      <c r="D41" s="53">
        <f t="shared" si="17"/>
        <v>29.964021929511713</v>
      </c>
      <c r="E41" s="41">
        <f t="shared" si="10"/>
        <v>2.9964021929511713</v>
      </c>
      <c r="F41" s="41">
        <f t="shared" si="11"/>
        <v>3.1462223025987299</v>
      </c>
      <c r="G41" s="41">
        <f t="shared" si="12"/>
        <v>3.1537133080811079</v>
      </c>
      <c r="H41" s="54">
        <f t="shared" si="13"/>
        <v>3.3117735237592818</v>
      </c>
      <c r="I41" s="53">
        <f t="shared" si="14"/>
        <v>29.964100047397025</v>
      </c>
    </row>
    <row r="42" spans="1:9" x14ac:dyDescent="0.25">
      <c r="A42" s="54">
        <f t="shared" si="15"/>
        <v>35</v>
      </c>
      <c r="B42" s="53">
        <f t="shared" si="16"/>
        <v>28.102436848064254</v>
      </c>
      <c r="C42" s="54">
        <f t="shared" si="9"/>
        <v>2.8102436848064256</v>
      </c>
      <c r="D42" s="53">
        <f t="shared" si="17"/>
        <v>33.115363085856735</v>
      </c>
      <c r="E42" s="41">
        <f t="shared" si="10"/>
        <v>3.3115363085856737</v>
      </c>
      <c r="F42" s="41">
        <f t="shared" si="11"/>
        <v>3.4771131240149575</v>
      </c>
      <c r="G42" s="41">
        <f t="shared" si="12"/>
        <v>3.4853919647864218</v>
      </c>
      <c r="H42" s="54">
        <f t="shared" si="13"/>
        <v>3.6600755050643161</v>
      </c>
      <c r="I42" s="53">
        <f t="shared" si="14"/>
        <v>33.115451958692312</v>
      </c>
    </row>
    <row r="43" spans="1:9" x14ac:dyDescent="0.25">
      <c r="A43" s="54">
        <f t="shared" si="15"/>
        <v>36</v>
      </c>
      <c r="B43" s="53">
        <f t="shared" si="16"/>
        <v>30.912680532870681</v>
      </c>
      <c r="C43" s="54">
        <f t="shared" si="9"/>
        <v>3.0912680532870684</v>
      </c>
      <c r="D43" s="53">
        <f t="shared" si="17"/>
        <v>36.598133417732193</v>
      </c>
      <c r="E43" s="41">
        <f t="shared" si="10"/>
        <v>3.6598133417732193</v>
      </c>
      <c r="F43" s="41">
        <f t="shared" si="11"/>
        <v>3.8428040088618802</v>
      </c>
      <c r="G43" s="41">
        <f t="shared" si="12"/>
        <v>3.8519535422163131</v>
      </c>
      <c r="H43" s="54">
        <f t="shared" si="13"/>
        <v>4.0450086959948512</v>
      </c>
      <c r="I43" s="53">
        <f t="shared" si="14"/>
        <v>36.598234443677988</v>
      </c>
    </row>
    <row r="44" spans="1:9" x14ac:dyDescent="0.25">
      <c r="A44" s="54">
        <f t="shared" si="15"/>
        <v>37</v>
      </c>
      <c r="B44" s="53">
        <f t="shared" si="16"/>
        <v>34.003948586157748</v>
      </c>
      <c r="C44" s="54">
        <f t="shared" si="9"/>
        <v>3.4003948586157748</v>
      </c>
      <c r="D44" s="53">
        <f t="shared" si="17"/>
        <v>40.447189607719601</v>
      </c>
      <c r="E44" s="41">
        <f t="shared" si="10"/>
        <v>4.0447189607719602</v>
      </c>
      <c r="F44" s="41">
        <f t="shared" si="11"/>
        <v>4.246954908810558</v>
      </c>
      <c r="G44" s="41">
        <f t="shared" si="12"/>
        <v>4.2570667062124885</v>
      </c>
      <c r="H44" s="54">
        <f t="shared" si="13"/>
        <v>4.4704256313932094</v>
      </c>
      <c r="I44" s="53">
        <f t="shared" si="14"/>
        <v>40.447304360067399</v>
      </c>
    </row>
    <row r="45" spans="1:9" x14ac:dyDescent="0.25">
      <c r="A45" s="54">
        <f t="shared" si="15"/>
        <v>38</v>
      </c>
      <c r="B45" s="53">
        <f t="shared" si="16"/>
        <v>37.404343444773524</v>
      </c>
      <c r="C45" s="54">
        <f t="shared" si="9"/>
        <v>3.7404343444773525</v>
      </c>
      <c r="D45" s="53">
        <f t="shared" si="17"/>
        <v>44.701054244754808</v>
      </c>
      <c r="E45" s="41">
        <f t="shared" si="10"/>
        <v>4.4701054244754808</v>
      </c>
      <c r="F45" s="41">
        <f t="shared" si="11"/>
        <v>4.6936106956992552</v>
      </c>
      <c r="G45" s="41">
        <f t="shared" si="12"/>
        <v>4.7047859592604437</v>
      </c>
      <c r="H45" s="54">
        <f t="shared" si="13"/>
        <v>4.9405840204015252</v>
      </c>
      <c r="I45" s="53">
        <f t="shared" si="14"/>
        <v>44.701184493300836</v>
      </c>
    </row>
    <row r="46" spans="1:9" x14ac:dyDescent="0.25">
      <c r="A46" s="54">
        <f t="shared" si="15"/>
        <v>39</v>
      </c>
      <c r="B46" s="53">
        <f t="shared" si="16"/>
        <v>41.144777789250874</v>
      </c>
      <c r="C46" s="54">
        <f t="shared" si="9"/>
        <v>4.1144777789250879</v>
      </c>
      <c r="D46" s="53">
        <f t="shared" si="17"/>
        <v>49.402301370554206</v>
      </c>
      <c r="E46" s="41">
        <f t="shared" si="10"/>
        <v>4.9402301370554209</v>
      </c>
      <c r="F46" s="41">
        <f t="shared" si="11"/>
        <v>5.1872416439081919</v>
      </c>
      <c r="G46" s="41">
        <f t="shared" si="12"/>
        <v>5.1995922192508308</v>
      </c>
      <c r="H46" s="54">
        <f t="shared" si="13"/>
        <v>5.4601893589805037</v>
      </c>
      <c r="I46" s="53">
        <f t="shared" si="14"/>
        <v>49.402449105530188</v>
      </c>
    </row>
    <row r="47" spans="1:9" x14ac:dyDescent="0.25">
      <c r="A47" s="54">
        <f t="shared" si="15"/>
        <v>40</v>
      </c>
      <c r="B47" s="53">
        <f t="shared" si="16"/>
        <v>45.259255568175959</v>
      </c>
      <c r="C47" s="54">
        <f t="shared" si="9"/>
        <v>4.5259255568175965</v>
      </c>
      <c r="D47" s="53">
        <f t="shared" si="17"/>
        <v>54.597982574279868</v>
      </c>
      <c r="E47" s="41">
        <f t="shared" si="10"/>
        <v>5.4597982574279875</v>
      </c>
      <c r="F47" s="41">
        <f t="shared" si="11"/>
        <v>5.7327881702993864</v>
      </c>
      <c r="G47" s="41">
        <f t="shared" si="12"/>
        <v>5.7464376659429561</v>
      </c>
      <c r="H47" s="54">
        <f t="shared" si="13"/>
        <v>6.0344420240222831</v>
      </c>
      <c r="I47" s="53">
        <f t="shared" si="14"/>
        <v>54.598150033144236</v>
      </c>
    </row>
    <row r="48" spans="1:9" x14ac:dyDescent="0.25">
      <c r="A48" s="54">
        <f t="shared" si="15"/>
        <v>41</v>
      </c>
      <c r="B48" s="53">
        <f t="shared" si="16"/>
        <v>49.785181124993557</v>
      </c>
      <c r="C48" s="54">
        <f t="shared" si="9"/>
        <v>4.9785181124993558</v>
      </c>
      <c r="D48" s="53">
        <f t="shared" si="17"/>
        <v>60.340097899935692</v>
      </c>
      <c r="E48" s="41">
        <f t="shared" si="10"/>
        <v>6.0340097899935694</v>
      </c>
      <c r="F48" s="41">
        <f t="shared" si="11"/>
        <v>6.3357102794932487</v>
      </c>
      <c r="G48" s="41">
        <f t="shared" si="12"/>
        <v>6.3507953039682326</v>
      </c>
      <c r="H48" s="54">
        <f t="shared" si="13"/>
        <v>6.6690893203903929</v>
      </c>
      <c r="I48" s="53">
        <f t="shared" si="14"/>
        <v>60.340287597362</v>
      </c>
    </row>
    <row r="49" spans="1:9" x14ac:dyDescent="0.25">
      <c r="A49" s="54">
        <f t="shared" si="15"/>
        <v>42</v>
      </c>
      <c r="B49" s="53">
        <f t="shared" si="16"/>
        <v>54.763699237492915</v>
      </c>
      <c r="C49" s="54">
        <f t="shared" si="9"/>
        <v>5.4763699237492922</v>
      </c>
      <c r="D49" s="53">
        <f t="shared" si="17"/>
        <v>66.686116279486839</v>
      </c>
      <c r="E49" s="41">
        <f t="shared" si="10"/>
        <v>6.6686116279486845</v>
      </c>
      <c r="F49" s="41">
        <f t="shared" si="11"/>
        <v>7.0020422093461185</v>
      </c>
      <c r="G49" s="41">
        <f t="shared" si="12"/>
        <v>7.0187137384159897</v>
      </c>
      <c r="H49" s="54">
        <f t="shared" si="13"/>
        <v>7.3704830017902827</v>
      </c>
      <c r="I49" s="53">
        <f t="shared" si="14"/>
        <v>66.686331040925154</v>
      </c>
    </row>
    <row r="50" spans="1:9" x14ac:dyDescent="0.25">
      <c r="A50" s="54">
        <f t="shared" si="15"/>
        <v>43</v>
      </c>
      <c r="B50" s="53">
        <f t="shared" si="16"/>
        <v>60.240069161242204</v>
      </c>
      <c r="C50" s="54">
        <f t="shared" si="9"/>
        <v>6.0240069161242209</v>
      </c>
      <c r="D50" s="53">
        <f t="shared" si="17"/>
        <v>73.699550700364043</v>
      </c>
      <c r="E50" s="41">
        <f t="shared" si="10"/>
        <v>7.3699550700364043</v>
      </c>
      <c r="F50" s="41">
        <f t="shared" si="11"/>
        <v>7.7384528235382248</v>
      </c>
      <c r="G50" s="41">
        <f t="shared" si="12"/>
        <v>7.7568777112133152</v>
      </c>
      <c r="H50" s="54">
        <f t="shared" si="13"/>
        <v>8.145642841157736</v>
      </c>
      <c r="I50" s="53">
        <f t="shared" si="14"/>
        <v>73.699793699595787</v>
      </c>
    </row>
    <row r="51" spans="1:9" x14ac:dyDescent="0.25">
      <c r="A51" s="54">
        <f t="shared" si="15"/>
        <v>44</v>
      </c>
      <c r="B51" s="53">
        <f t="shared" si="16"/>
        <v>66.264076077366425</v>
      </c>
      <c r="C51" s="54">
        <f t="shared" si="9"/>
        <v>6.6264076077366427</v>
      </c>
      <c r="D51" s="53">
        <f t="shared" si="17"/>
        <v>81.45059386381358</v>
      </c>
      <c r="E51" s="41">
        <f t="shared" si="10"/>
        <v>8.1450593863813587</v>
      </c>
      <c r="F51" s="41">
        <f t="shared" si="11"/>
        <v>8.5523123557004261</v>
      </c>
      <c r="G51" s="41">
        <f t="shared" si="12"/>
        <v>8.5726750041663795</v>
      </c>
      <c r="H51" s="54">
        <f t="shared" si="13"/>
        <v>9.0023268867979969</v>
      </c>
      <c r="I51" s="53">
        <f t="shared" si="14"/>
        <v>81.450868664968141</v>
      </c>
    </row>
    <row r="52" spans="1:9" x14ac:dyDescent="0.25">
      <c r="A52" s="54">
        <f t="shared" si="15"/>
        <v>45</v>
      </c>
      <c r="B52" s="53">
        <f t="shared" si="16"/>
        <v>72.890483685103064</v>
      </c>
      <c r="C52" s="54">
        <f t="shared" si="9"/>
        <v>7.2890483685103069</v>
      </c>
      <c r="D52" s="53">
        <f t="shared" si="17"/>
        <v>90.016820695965748</v>
      </c>
      <c r="E52" s="41">
        <f t="shared" si="10"/>
        <v>9.0016820695965745</v>
      </c>
      <c r="F52" s="41">
        <f t="shared" si="11"/>
        <v>9.451766173076404</v>
      </c>
      <c r="G52" s="41">
        <f t="shared" si="12"/>
        <v>9.4742703782503952</v>
      </c>
      <c r="H52" s="54">
        <f t="shared" si="13"/>
        <v>9.9491091074216147</v>
      </c>
      <c r="I52" s="53">
        <f t="shared" si="14"/>
        <v>90.017131300521811</v>
      </c>
    </row>
    <row r="53" spans="1:9" x14ac:dyDescent="0.25">
      <c r="A53" s="54">
        <f t="shared" si="15"/>
        <v>46</v>
      </c>
      <c r="B53" s="53">
        <f t="shared" si="16"/>
        <v>80.179532053613372</v>
      </c>
      <c r="C53" s="54">
        <f t="shared" si="9"/>
        <v>8.0179532053613372</v>
      </c>
      <c r="D53" s="53">
        <f t="shared" si="17"/>
        <v>99.483964742577712</v>
      </c>
      <c r="E53" s="41">
        <f t="shared" si="10"/>
        <v>9.9483964742577715</v>
      </c>
      <c r="F53" s="41">
        <f t="shared" si="11"/>
        <v>10.44581629797066</v>
      </c>
      <c r="G53" s="41">
        <f t="shared" si="12"/>
        <v>10.470687289156304</v>
      </c>
      <c r="H53" s="54">
        <f t="shared" si="13"/>
        <v>10.995465203173403</v>
      </c>
      <c r="I53" s="53">
        <f t="shared" si="14"/>
        <v>99.484315641933861</v>
      </c>
    </row>
    <row r="54" spans="1:9" x14ac:dyDescent="0.25">
      <c r="A54" s="54">
        <f t="shared" si="15"/>
        <v>47</v>
      </c>
      <c r="B54" s="53">
        <f t="shared" si="16"/>
        <v>88.197485258974709</v>
      </c>
      <c r="C54" s="54">
        <f t="shared" si="9"/>
        <v>8.8197485258974719</v>
      </c>
      <c r="D54" s="53">
        <f t="shared" si="17"/>
        <v>109.94677621785856</v>
      </c>
      <c r="E54" s="41">
        <f t="shared" si="10"/>
        <v>10.994677621785856</v>
      </c>
      <c r="F54" s="41">
        <f t="shared" si="11"/>
        <v>11.54441150287515</v>
      </c>
      <c r="G54" s="41">
        <f t="shared" si="12"/>
        <v>11.571898196929613</v>
      </c>
      <c r="H54" s="54">
        <f t="shared" si="13"/>
        <v>12.151867441478817</v>
      </c>
      <c r="I54" s="53">
        <f t="shared" si="14"/>
        <v>109.94717245212352</v>
      </c>
    </row>
    <row r="55" spans="1:9" x14ac:dyDescent="0.25">
      <c r="A55" s="54">
        <f t="shared" si="15"/>
        <v>48</v>
      </c>
      <c r="B55" s="53">
        <f t="shared" si="16"/>
        <v>97.017233784872175</v>
      </c>
      <c r="C55" s="54">
        <f t="shared" si="9"/>
        <v>9.7017233784872179</v>
      </c>
      <c r="D55" s="53">
        <f t="shared" si="17"/>
        <v>121.50997029500425</v>
      </c>
      <c r="E55" s="41">
        <f t="shared" si="10"/>
        <v>12.150997029500425</v>
      </c>
      <c r="F55" s="41">
        <f t="shared" si="11"/>
        <v>12.758546880975446</v>
      </c>
      <c r="G55" s="41">
        <f t="shared" si="12"/>
        <v>12.788924373549198</v>
      </c>
      <c r="H55" s="54">
        <f t="shared" si="13"/>
        <v>13.429889466855347</v>
      </c>
      <c r="I55" s="53">
        <f t="shared" si="14"/>
        <v>121.51041751873497</v>
      </c>
    </row>
    <row r="56" spans="1:9" x14ac:dyDescent="0.25">
      <c r="A56" s="54">
        <f t="shared" si="15"/>
        <v>49</v>
      </c>
      <c r="B56" s="53">
        <f t="shared" si="16"/>
        <v>106.71895716335939</v>
      </c>
      <c r="C56" s="54">
        <f t="shared" si="9"/>
        <v>10.671895716335939</v>
      </c>
      <c r="D56" s="53">
        <f t="shared" si="17"/>
        <v>134.28927512923843</v>
      </c>
      <c r="E56" s="41">
        <f t="shared" si="10"/>
        <v>13.428927512923844</v>
      </c>
      <c r="F56" s="41">
        <f t="shared" si="11"/>
        <v>14.100373888570036</v>
      </c>
      <c r="G56" s="41">
        <f t="shared" si="12"/>
        <v>14.133946207352347</v>
      </c>
      <c r="H56" s="54">
        <f t="shared" si="13"/>
        <v>14.84232213365908</v>
      </c>
      <c r="I56" s="53">
        <f t="shared" si="14"/>
        <v>134.28977968493552</v>
      </c>
    </row>
    <row r="57" spans="1:9" x14ac:dyDescent="0.25">
      <c r="A57" s="54">
        <f t="shared" si="15"/>
        <v>50</v>
      </c>
      <c r="B57" s="53">
        <f t="shared" si="16"/>
        <v>117.39085287969533</v>
      </c>
      <c r="C57" s="54">
        <f t="shared" si="9"/>
        <v>11.739085287969534</v>
      </c>
      <c r="D57" s="53">
        <f t="shared" si="17"/>
        <v>148.41259010230971</v>
      </c>
      <c r="E57" s="41">
        <f t="shared" si="10"/>
        <v>14.841259010230971</v>
      </c>
      <c r="F57" s="41">
        <f t="shared" si="11"/>
        <v>15.583321960742518</v>
      </c>
      <c r="G57" s="41">
        <f t="shared" si="12"/>
        <v>15.620425108268098</v>
      </c>
      <c r="H57" s="54">
        <f t="shared" si="13"/>
        <v>16.403301521057781</v>
      </c>
      <c r="I57" s="53">
        <f t="shared" si="14"/>
        <v>148.4131591025766</v>
      </c>
    </row>
    <row r="58" spans="1:9" x14ac:dyDescent="0.25">
      <c r="A58" s="54">
        <f t="shared" si="15"/>
        <v>51</v>
      </c>
      <c r="B58" s="53">
        <f t="shared" si="16"/>
        <v>129.12993816766487</v>
      </c>
      <c r="C58" s="54">
        <f t="shared" si="9"/>
        <v>12.912993816766487</v>
      </c>
      <c r="D58" s="53">
        <f t="shared" si="17"/>
        <v>164.02126588052803</v>
      </c>
      <c r="E58" s="41">
        <f t="shared" si="10"/>
        <v>16.402126588052806</v>
      </c>
      <c r="F58" s="41">
        <f t="shared" si="11"/>
        <v>17.222232917455443</v>
      </c>
      <c r="G58" s="41">
        <f t="shared" si="12"/>
        <v>17.263238233925573</v>
      </c>
      <c r="H58" s="54">
        <f t="shared" si="13"/>
        <v>18.12845041144536</v>
      </c>
      <c r="I58" s="53">
        <f t="shared" si="14"/>
        <v>164.02190729990184</v>
      </c>
    </row>
    <row r="59" spans="1:9" x14ac:dyDescent="0.25">
      <c r="A59" s="54">
        <f t="shared" si="15"/>
        <v>52</v>
      </c>
      <c r="B59" s="53">
        <f t="shared" si="16"/>
        <v>142.04293198443136</v>
      </c>
      <c r="C59" s="54">
        <f t="shared" si="9"/>
        <v>14.204293198443137</v>
      </c>
      <c r="D59" s="53">
        <f t="shared" si="17"/>
        <v>181.2715190975714</v>
      </c>
      <c r="E59" s="41">
        <f t="shared" si="10"/>
        <v>18.127151909757142</v>
      </c>
      <c r="F59" s="41">
        <f t="shared" si="11"/>
        <v>19.033509505244997</v>
      </c>
      <c r="G59" s="41">
        <f t="shared" si="12"/>
        <v>19.078827385019391</v>
      </c>
      <c r="H59" s="54">
        <f t="shared" si="13"/>
        <v>20.035034648259082</v>
      </c>
      <c r="I59" s="53">
        <f t="shared" si="14"/>
        <v>181.27224187515122</v>
      </c>
    </row>
    <row r="60" spans="1:9" x14ac:dyDescent="0.25">
      <c r="A60" s="54">
        <f t="shared" si="15"/>
        <v>53</v>
      </c>
      <c r="B60" s="53">
        <f t="shared" si="16"/>
        <v>156.2472251828745</v>
      </c>
      <c r="C60" s="54">
        <f t="shared" si="9"/>
        <v>15.624722518287451</v>
      </c>
      <c r="D60" s="53">
        <f t="shared" si="17"/>
        <v>200.33599582066222</v>
      </c>
      <c r="E60" s="41">
        <f t="shared" si="10"/>
        <v>20.033599582066223</v>
      </c>
      <c r="F60" s="41">
        <f t="shared" si="11"/>
        <v>21.035279561169535</v>
      </c>
      <c r="G60" s="41">
        <f t="shared" si="12"/>
        <v>21.085363560124701</v>
      </c>
      <c r="H60" s="54">
        <f t="shared" si="13"/>
        <v>22.142135938078695</v>
      </c>
      <c r="I60" s="53">
        <f t="shared" si="14"/>
        <v>200.33680997479183</v>
      </c>
    </row>
    <row r="61" spans="1:9" x14ac:dyDescent="0.25">
      <c r="A61" s="54">
        <f t="shared" si="15"/>
        <v>54</v>
      </c>
      <c r="B61" s="53">
        <f t="shared" si="16"/>
        <v>171.87194770116196</v>
      </c>
      <c r="C61" s="54">
        <f t="shared" si="9"/>
        <v>17.187194770116196</v>
      </c>
      <c r="D61" s="53">
        <f t="shared" si="17"/>
        <v>221.40549944778445</v>
      </c>
      <c r="E61" s="41">
        <f t="shared" si="10"/>
        <v>22.140549944778446</v>
      </c>
      <c r="F61" s="41">
        <f t="shared" si="11"/>
        <v>23.24757744201737</v>
      </c>
      <c r="G61" s="41">
        <f t="shared" si="12"/>
        <v>23.302928816879316</v>
      </c>
      <c r="H61" s="54">
        <f t="shared" si="13"/>
        <v>24.470842826466381</v>
      </c>
      <c r="I61" s="53">
        <f t="shared" si="14"/>
        <v>221.40641620418717</v>
      </c>
    </row>
    <row r="62" spans="1:9" x14ac:dyDescent="0.25">
      <c r="A62" s="54">
        <f t="shared" si="15"/>
        <v>55</v>
      </c>
      <c r="B62" s="53">
        <f t="shared" si="16"/>
        <v>189.05914247127816</v>
      </c>
      <c r="C62" s="54">
        <f t="shared" si="9"/>
        <v>18.905914247127818</v>
      </c>
      <c r="D62" s="53">
        <f t="shared" si="17"/>
        <v>244.69090032929083</v>
      </c>
      <c r="E62" s="41">
        <f t="shared" si="10"/>
        <v>24.469090032929085</v>
      </c>
      <c r="F62" s="41">
        <f t="shared" si="11"/>
        <v>25.692544534575536</v>
      </c>
      <c r="G62" s="41">
        <f t="shared" si="12"/>
        <v>25.753717259657861</v>
      </c>
      <c r="H62" s="54">
        <f t="shared" si="13"/>
        <v>27.044461758894869</v>
      </c>
      <c r="I62" s="53">
        <f t="shared" si="14"/>
        <v>244.69193226422038</v>
      </c>
    </row>
    <row r="63" spans="1:9" x14ac:dyDescent="0.25">
      <c r="A63" s="54">
        <f t="shared" si="15"/>
        <v>56</v>
      </c>
      <c r="B63" s="53">
        <f t="shared" si="16"/>
        <v>207.96505671840598</v>
      </c>
      <c r="C63" s="54">
        <f t="shared" si="9"/>
        <v>20.796505671840599</v>
      </c>
      <c r="D63" s="53">
        <f t="shared" si="17"/>
        <v>270.42524622600592</v>
      </c>
      <c r="E63" s="41">
        <f t="shared" si="10"/>
        <v>27.042524622600595</v>
      </c>
      <c r="F63" s="41">
        <f t="shared" si="11"/>
        <v>28.394650853730624</v>
      </c>
      <c r="G63" s="41">
        <f t="shared" si="12"/>
        <v>28.462257165287124</v>
      </c>
      <c r="H63" s="54">
        <f t="shared" si="13"/>
        <v>29.888750339129302</v>
      </c>
      <c r="I63" s="53">
        <f t="shared" si="14"/>
        <v>270.42640742615276</v>
      </c>
    </row>
    <row r="64" spans="1:9" x14ac:dyDescent="0.25">
      <c r="A64" s="54">
        <f t="shared" si="15"/>
        <v>57</v>
      </c>
      <c r="B64" s="53">
        <f t="shared" si="16"/>
        <v>228.76156239024658</v>
      </c>
      <c r="C64" s="54">
        <f t="shared" si="9"/>
        <v>22.87615623902466</v>
      </c>
      <c r="D64" s="53">
        <f t="shared" si="17"/>
        <v>298.86609472596683</v>
      </c>
      <c r="E64" s="41">
        <f t="shared" si="10"/>
        <v>29.886609472596685</v>
      </c>
      <c r="F64" s="41">
        <f t="shared" si="11"/>
        <v>31.380939946226519</v>
      </c>
      <c r="G64" s="41">
        <f t="shared" si="12"/>
        <v>31.455656469908007</v>
      </c>
      <c r="H64" s="54">
        <f t="shared" si="13"/>
        <v>33.032175119587485</v>
      </c>
      <c r="I64" s="53">
        <f t="shared" si="14"/>
        <v>298.86740096706029</v>
      </c>
    </row>
    <row r="65" spans="1:9" x14ac:dyDescent="0.25">
      <c r="A65" s="54">
        <f t="shared" si="15"/>
        <v>58</v>
      </c>
      <c r="B65" s="53">
        <f t="shared" si="16"/>
        <v>251.63771862927123</v>
      </c>
      <c r="C65" s="54">
        <f t="shared" si="9"/>
        <v>25.163771862927124</v>
      </c>
      <c r="D65" s="53">
        <f t="shared" si="17"/>
        <v>330.29809096337573</v>
      </c>
      <c r="E65" s="41">
        <f t="shared" si="10"/>
        <v>33.029809096337573</v>
      </c>
      <c r="F65" s="41">
        <f t="shared" si="11"/>
        <v>34.681299551154453</v>
      </c>
      <c r="G65" s="41">
        <f t="shared" si="12"/>
        <v>34.763874073895295</v>
      </c>
      <c r="H65" s="54">
        <f t="shared" si="13"/>
        <v>36.506196503727104</v>
      </c>
      <c r="I65" s="53">
        <f t="shared" si="14"/>
        <v>330.29955990964891</v>
      </c>
    </row>
    <row r="66" spans="1:9" x14ac:dyDescent="0.25">
      <c r="A66" s="54">
        <f t="shared" si="15"/>
        <v>59</v>
      </c>
      <c r="B66" s="53">
        <f t="shared" si="16"/>
        <v>276.80149049219835</v>
      </c>
      <c r="C66" s="54">
        <f t="shared" si="9"/>
        <v>27.680149049219835</v>
      </c>
      <c r="D66" s="53">
        <f t="shared" si="17"/>
        <v>365.03581643840312</v>
      </c>
      <c r="E66" s="41">
        <f t="shared" si="10"/>
        <v>36.503581643840313</v>
      </c>
      <c r="F66" s="41">
        <f t="shared" si="11"/>
        <v>38.328760726032328</v>
      </c>
      <c r="G66" s="41">
        <f t="shared" si="12"/>
        <v>38.420019680141934</v>
      </c>
      <c r="H66" s="54">
        <f t="shared" si="13"/>
        <v>40.345583611854508</v>
      </c>
      <c r="I66" s="53">
        <f t="shared" si="14"/>
        <v>365.03746786532889</v>
      </c>
    </row>
    <row r="67" spans="1:9" x14ac:dyDescent="0.25">
      <c r="A67" s="54">
        <f t="shared" si="15"/>
        <v>60</v>
      </c>
      <c r="B67" s="53">
        <f t="shared" si="16"/>
        <v>304.48163954141819</v>
      </c>
      <c r="C67" s="54">
        <f t="shared" si="9"/>
        <v>30.448163954141819</v>
      </c>
      <c r="D67" s="53">
        <f t="shared" si="17"/>
        <v>403.42693744974366</v>
      </c>
      <c r="E67" s="41">
        <f t="shared" si="10"/>
        <v>40.342693744974369</v>
      </c>
      <c r="F67" s="41">
        <f t="shared" si="11"/>
        <v>42.359828432223082</v>
      </c>
      <c r="G67" s="41">
        <f t="shared" si="12"/>
        <v>42.46068516658552</v>
      </c>
      <c r="H67" s="54">
        <f t="shared" si="13"/>
        <v>44.588762261632922</v>
      </c>
      <c r="I67" s="53">
        <f t="shared" si="14"/>
        <v>403.42879349273511</v>
      </c>
    </row>
    <row r="68" spans="1:9" x14ac:dyDescent="0.25">
      <c r="A68" s="54">
        <f t="shared" si="15"/>
        <v>61</v>
      </c>
      <c r="B68" s="53">
        <f t="shared" si="16"/>
        <v>334.92980349556001</v>
      </c>
      <c r="C68" s="54">
        <f t="shared" si="9"/>
        <v>33.492980349555999</v>
      </c>
      <c r="D68" s="53">
        <f t="shared" si="17"/>
        <v>445.85568465044776</v>
      </c>
      <c r="E68" s="41">
        <f t="shared" si="10"/>
        <v>44.58556846504478</v>
      </c>
      <c r="F68" s="41">
        <f t="shared" si="11"/>
        <v>46.814846888297012</v>
      </c>
      <c r="G68" s="41">
        <f t="shared" si="12"/>
        <v>46.926310809459629</v>
      </c>
      <c r="H68" s="54">
        <f t="shared" si="13"/>
        <v>49.278199545990738</v>
      </c>
      <c r="I68" s="53">
        <f t="shared" si="14"/>
        <v>445.85777008251716</v>
      </c>
    </row>
    <row r="69" spans="1:9" x14ac:dyDescent="0.25">
      <c r="A69" s="54">
        <f t="shared" si="15"/>
        <v>62</v>
      </c>
      <c r="B69" s="53">
        <f t="shared" si="16"/>
        <v>368.42278384511599</v>
      </c>
      <c r="C69" s="54">
        <f t="shared" si="9"/>
        <v>36.842278384511602</v>
      </c>
      <c r="D69" s="53">
        <f t="shared" si="17"/>
        <v>492.74669855153923</v>
      </c>
      <c r="E69" s="41">
        <f t="shared" si="10"/>
        <v>49.274669855153924</v>
      </c>
      <c r="F69" s="41">
        <f t="shared" si="11"/>
        <v>51.738403347911621</v>
      </c>
      <c r="G69" s="41">
        <f t="shared" si="12"/>
        <v>51.861590022549507</v>
      </c>
      <c r="H69" s="54">
        <f t="shared" si="13"/>
        <v>54.460828857408877</v>
      </c>
      <c r="I69" s="53">
        <f t="shared" si="14"/>
        <v>492.74904109325632</v>
      </c>
    </row>
    <row r="70" spans="1:9" x14ac:dyDescent="0.25">
      <c r="A70" s="54">
        <f t="shared" si="15"/>
        <v>63</v>
      </c>
      <c r="B70" s="53">
        <f t="shared" si="16"/>
        <v>405.26506222962757</v>
      </c>
      <c r="C70" s="54">
        <f t="shared" si="9"/>
        <v>40.526506222962759</v>
      </c>
      <c r="D70" s="53">
        <f t="shared" si="17"/>
        <v>544.56927946045346</v>
      </c>
      <c r="E70" s="41">
        <f t="shared" si="10"/>
        <v>54.456927946045347</v>
      </c>
      <c r="F70" s="41">
        <f t="shared" si="11"/>
        <v>57.179774343347617</v>
      </c>
      <c r="G70" s="41">
        <f t="shared" si="12"/>
        <v>57.315916663212732</v>
      </c>
      <c r="H70" s="54">
        <f t="shared" si="13"/>
        <v>60.188519612366626</v>
      </c>
      <c r="I70" s="53">
        <f t="shared" si="14"/>
        <v>544.57191012592943</v>
      </c>
    </row>
    <row r="71" spans="1:9" x14ac:dyDescent="0.25">
      <c r="A71" s="54">
        <f t="shared" si="15"/>
        <v>64</v>
      </c>
      <c r="B71" s="53">
        <f t="shared" si="16"/>
        <v>445.79156845259035</v>
      </c>
      <c r="C71" s="54">
        <f t="shared" ref="C71:C102" si="18">$B$1*B71</f>
        <v>44.579156845259035</v>
      </c>
      <c r="D71" s="53">
        <f t="shared" si="17"/>
        <v>601.84208438904227</v>
      </c>
      <c r="E71" s="41">
        <f t="shared" ref="E71:E102" si="19">$B$1*D71</f>
        <v>60.184208438904228</v>
      </c>
      <c r="F71" s="41">
        <f t="shared" ref="F71:F102" si="20">$B$1*(D71+$B$3/2*E71)</f>
        <v>63.193418860849448</v>
      </c>
      <c r="G71" s="41">
        <f t="shared" ref="G71:G102" si="21">$B$1*(D71+$B$3/2*F71)</f>
        <v>63.343879381946707</v>
      </c>
      <c r="H71" s="54">
        <f t="shared" ref="H71:H102" si="22">$B$1*(D71+$B$3*G71)</f>
        <v>66.518596377098902</v>
      </c>
      <c r="I71" s="53">
        <f t="shared" ref="I71:I107" si="23">EXP($B$1*A71)</f>
        <v>601.84503787208223</v>
      </c>
    </row>
    <row r="72" spans="1:9" x14ac:dyDescent="0.25">
      <c r="A72" s="54">
        <f t="shared" ref="A72:A107" si="24">A71+$B$3</f>
        <v>65</v>
      </c>
      <c r="B72" s="53">
        <f t="shared" ref="B72:B107" si="25">B71+C71*$B$3</f>
        <v>490.37072529784939</v>
      </c>
      <c r="C72" s="54">
        <f t="shared" si="18"/>
        <v>49.037072529784943</v>
      </c>
      <c r="D72" s="53">
        <f t="shared" ref="D72:D107" si="26">D71+$B$3/6*(E71+2*F71+2*G71+H71)</f>
        <v>665.13831793930819</v>
      </c>
      <c r="E72" s="41">
        <f t="shared" si="19"/>
        <v>66.513831793930819</v>
      </c>
      <c r="F72" s="41">
        <f t="shared" si="20"/>
        <v>69.839523383627366</v>
      </c>
      <c r="G72" s="41">
        <f t="shared" si="21"/>
        <v>70.00580796311219</v>
      </c>
      <c r="H72" s="54">
        <f t="shared" si="22"/>
        <v>73.514412590242031</v>
      </c>
      <c r="I72" s="53">
        <f t="shared" si="23"/>
        <v>665.14163304436181</v>
      </c>
    </row>
    <row r="73" spans="1:9" x14ac:dyDescent="0.25">
      <c r="A73" s="54">
        <f t="shared" si="24"/>
        <v>66</v>
      </c>
      <c r="B73" s="53">
        <f t="shared" si="25"/>
        <v>539.40779782763434</v>
      </c>
      <c r="C73" s="54">
        <f t="shared" si="18"/>
        <v>53.940779782763435</v>
      </c>
      <c r="D73" s="53">
        <f t="shared" si="26"/>
        <v>735.09146911891685</v>
      </c>
      <c r="E73" s="41">
        <f t="shared" si="19"/>
        <v>73.50914691189169</v>
      </c>
      <c r="F73" s="41">
        <f t="shared" si="20"/>
        <v>77.184604257486285</v>
      </c>
      <c r="G73" s="41">
        <f t="shared" si="21"/>
        <v>77.368377124765999</v>
      </c>
      <c r="H73" s="54">
        <f t="shared" si="22"/>
        <v>81.24598462436829</v>
      </c>
      <c r="I73" s="53">
        <f t="shared" si="23"/>
        <v>735.09518924197323</v>
      </c>
    </row>
    <row r="74" spans="1:9" x14ac:dyDescent="0.25">
      <c r="A74" s="54">
        <f t="shared" si="24"/>
        <v>67</v>
      </c>
      <c r="B74" s="53">
        <f t="shared" si="25"/>
        <v>593.3485776103978</v>
      </c>
      <c r="C74" s="54">
        <f t="shared" si="18"/>
        <v>59.334857761039785</v>
      </c>
      <c r="D74" s="53">
        <f t="shared" si="26"/>
        <v>812.4016515023776</v>
      </c>
      <c r="E74" s="41">
        <f t="shared" si="19"/>
        <v>81.240165150237772</v>
      </c>
      <c r="F74" s="41">
        <f t="shared" si="20"/>
        <v>85.302173407749649</v>
      </c>
      <c r="G74" s="41">
        <f t="shared" si="21"/>
        <v>85.505273820625249</v>
      </c>
      <c r="H74" s="54">
        <f t="shared" si="22"/>
        <v>89.790692532300284</v>
      </c>
      <c r="I74" s="53">
        <f t="shared" si="23"/>
        <v>812.4058251675433</v>
      </c>
    </row>
    <row r="75" spans="1:9" x14ac:dyDescent="0.25">
      <c r="A75" s="54">
        <f t="shared" si="24"/>
        <v>68</v>
      </c>
      <c r="B75" s="53">
        <f t="shared" si="25"/>
        <v>652.68343537143755</v>
      </c>
      <c r="C75" s="54">
        <f t="shared" si="18"/>
        <v>65.268343537143764</v>
      </c>
      <c r="D75" s="53">
        <f t="shared" si="26"/>
        <v>897.84261019225892</v>
      </c>
      <c r="E75" s="41">
        <f t="shared" si="19"/>
        <v>89.784261019225895</v>
      </c>
      <c r="F75" s="41">
        <f t="shared" si="20"/>
        <v>94.273474070187191</v>
      </c>
      <c r="G75" s="41">
        <f t="shared" si="21"/>
        <v>94.497934722735252</v>
      </c>
      <c r="H75" s="54">
        <f t="shared" si="22"/>
        <v>99.234054491499421</v>
      </c>
      <c r="I75" s="53">
        <f t="shared" si="23"/>
        <v>897.84729165041836</v>
      </c>
    </row>
    <row r="76" spans="1:9" x14ac:dyDescent="0.25">
      <c r="A76" s="54">
        <f t="shared" si="24"/>
        <v>69</v>
      </c>
      <c r="B76" s="53">
        <f t="shared" si="25"/>
        <v>717.95177890858133</v>
      </c>
      <c r="C76" s="54">
        <f t="shared" si="18"/>
        <v>71.795177890858142</v>
      </c>
      <c r="D76" s="53">
        <f t="shared" si="26"/>
        <v>992.26946570835401</v>
      </c>
      <c r="E76" s="41">
        <f t="shared" si="19"/>
        <v>99.226946570835409</v>
      </c>
      <c r="F76" s="41">
        <f t="shared" si="20"/>
        <v>104.18829389937717</v>
      </c>
      <c r="G76" s="41">
        <f t="shared" si="21"/>
        <v>104.43636126580425</v>
      </c>
      <c r="H76" s="54">
        <f t="shared" si="22"/>
        <v>109.67058269741584</v>
      </c>
      <c r="I76" s="53">
        <f t="shared" si="23"/>
        <v>992.27471560502624</v>
      </c>
    </row>
    <row r="77" spans="1:9" x14ac:dyDescent="0.25">
      <c r="A77" s="54">
        <f t="shared" si="24"/>
        <v>70</v>
      </c>
      <c r="B77" s="53">
        <f t="shared" si="25"/>
        <v>789.74695679943943</v>
      </c>
      <c r="C77" s="54">
        <f t="shared" si="18"/>
        <v>78.974695679943949</v>
      </c>
      <c r="D77" s="53">
        <f t="shared" si="26"/>
        <v>1096.6272723081231</v>
      </c>
      <c r="E77" s="41">
        <f t="shared" si="19"/>
        <v>109.66272723081232</v>
      </c>
      <c r="F77" s="41">
        <f t="shared" si="20"/>
        <v>115.14586359235294</v>
      </c>
      <c r="G77" s="41">
        <f t="shared" si="21"/>
        <v>115.42002041042996</v>
      </c>
      <c r="H77" s="54">
        <f t="shared" si="22"/>
        <v>121.20472927185531</v>
      </c>
      <c r="I77" s="53">
        <f t="shared" si="23"/>
        <v>1096.6331584284585</v>
      </c>
    </row>
    <row r="78" spans="1:9" x14ac:dyDescent="0.25">
      <c r="A78" s="54">
        <f t="shared" si="24"/>
        <v>71</v>
      </c>
      <c r="B78" s="53">
        <f t="shared" si="25"/>
        <v>868.72165247938335</v>
      </c>
      <c r="C78" s="54">
        <f t="shared" si="18"/>
        <v>86.872165247938341</v>
      </c>
      <c r="D78" s="53">
        <f t="shared" si="26"/>
        <v>1211.9604763928287</v>
      </c>
      <c r="E78" s="41">
        <f t="shared" si="19"/>
        <v>121.19604763928288</v>
      </c>
      <c r="F78" s="41">
        <f t="shared" si="20"/>
        <v>127.25585002124701</v>
      </c>
      <c r="G78" s="41">
        <f t="shared" si="21"/>
        <v>127.55884014034524</v>
      </c>
      <c r="H78" s="54">
        <f t="shared" si="22"/>
        <v>133.95193165331739</v>
      </c>
      <c r="I78" s="53">
        <f t="shared" si="23"/>
        <v>1211.9670744925775</v>
      </c>
    </row>
    <row r="79" spans="1:9" x14ac:dyDescent="0.25">
      <c r="A79" s="54">
        <f t="shared" si="24"/>
        <v>72</v>
      </c>
      <c r="B79" s="53">
        <f t="shared" si="25"/>
        <v>955.59381772732172</v>
      </c>
      <c r="C79" s="54">
        <f t="shared" si="18"/>
        <v>95.559381772732181</v>
      </c>
      <c r="D79" s="53">
        <f t="shared" si="26"/>
        <v>1339.4233696621261</v>
      </c>
      <c r="E79" s="41">
        <f t="shared" si="19"/>
        <v>133.94233696621262</v>
      </c>
      <c r="F79" s="41">
        <f t="shared" si="20"/>
        <v>140.63945381452325</v>
      </c>
      <c r="G79" s="41">
        <f t="shared" si="21"/>
        <v>140.97430965693877</v>
      </c>
      <c r="H79" s="54">
        <f t="shared" si="22"/>
        <v>148.03976793190651</v>
      </c>
      <c r="I79" s="53">
        <f t="shared" si="23"/>
        <v>1339.430764394418</v>
      </c>
    </row>
    <row r="80" spans="1:9" x14ac:dyDescent="0.25">
      <c r="A80" s="54">
        <f t="shared" si="24"/>
        <v>73</v>
      </c>
      <c r="B80" s="53">
        <f t="shared" si="25"/>
        <v>1051.1531995000539</v>
      </c>
      <c r="C80" s="54">
        <f t="shared" si="18"/>
        <v>105.1153199500054</v>
      </c>
      <c r="D80" s="53">
        <f t="shared" si="26"/>
        <v>1480.2916416356334</v>
      </c>
      <c r="E80" s="41">
        <f t="shared" si="19"/>
        <v>148.02916416356334</v>
      </c>
      <c r="F80" s="41">
        <f t="shared" si="20"/>
        <v>155.43062237174149</v>
      </c>
      <c r="G80" s="41">
        <f t="shared" si="21"/>
        <v>155.8006952821504</v>
      </c>
      <c r="H80" s="54">
        <f t="shared" si="22"/>
        <v>163.6092336917784</v>
      </c>
      <c r="I80" s="53">
        <f t="shared" si="23"/>
        <v>1480.2999275845464</v>
      </c>
    </row>
    <row r="81" spans="1:9" x14ac:dyDescent="0.25">
      <c r="A81" s="54">
        <f t="shared" si="24"/>
        <v>74</v>
      </c>
      <c r="B81" s="53">
        <f t="shared" si="25"/>
        <v>1156.2685194500593</v>
      </c>
      <c r="C81" s="54">
        <f t="shared" si="18"/>
        <v>115.62685194500594</v>
      </c>
      <c r="D81" s="53">
        <f t="shared" si="26"/>
        <v>1635.975147162821</v>
      </c>
      <c r="E81" s="41">
        <f t="shared" si="19"/>
        <v>163.59751471628212</v>
      </c>
      <c r="F81" s="41">
        <f t="shared" si="20"/>
        <v>171.77739045209623</v>
      </c>
      <c r="G81" s="41">
        <f t="shared" si="21"/>
        <v>172.18638423888694</v>
      </c>
      <c r="H81" s="54">
        <f t="shared" si="22"/>
        <v>180.81615314017083</v>
      </c>
      <c r="I81" s="53">
        <f t="shared" si="23"/>
        <v>1635.984429995927</v>
      </c>
    </row>
    <row r="82" spans="1:9" x14ac:dyDescent="0.25">
      <c r="A82" s="54">
        <f t="shared" si="24"/>
        <v>75</v>
      </c>
      <c r="B82" s="53">
        <f t="shared" si="25"/>
        <v>1271.8953713950652</v>
      </c>
      <c r="C82" s="54">
        <f t="shared" si="18"/>
        <v>127.18953713950653</v>
      </c>
      <c r="D82" s="53">
        <f t="shared" si="26"/>
        <v>1808.0320167025575</v>
      </c>
      <c r="E82" s="41">
        <f t="shared" si="19"/>
        <v>180.80320167025576</v>
      </c>
      <c r="F82" s="41">
        <f t="shared" si="20"/>
        <v>189.84336175376856</v>
      </c>
      <c r="G82" s="41">
        <f t="shared" si="21"/>
        <v>190.29536975794417</v>
      </c>
      <c r="H82" s="54">
        <f t="shared" si="22"/>
        <v>199.83273864605019</v>
      </c>
      <c r="I82" s="53">
        <f t="shared" si="23"/>
        <v>1808.0424144560632</v>
      </c>
    </row>
    <row r="83" spans="1:9" x14ac:dyDescent="0.25">
      <c r="A83" s="54">
        <f t="shared" si="24"/>
        <v>76</v>
      </c>
      <c r="B83" s="53">
        <f t="shared" si="25"/>
        <v>1399.0849085345717</v>
      </c>
      <c r="C83" s="54">
        <f t="shared" si="18"/>
        <v>139.90849085345718</v>
      </c>
      <c r="D83" s="53">
        <f t="shared" si="26"/>
        <v>1998.1842505925126</v>
      </c>
      <c r="E83" s="41">
        <f t="shared" si="19"/>
        <v>199.81842505925127</v>
      </c>
      <c r="F83" s="41">
        <f t="shared" si="20"/>
        <v>209.80934631221385</v>
      </c>
      <c r="G83" s="41">
        <f t="shared" si="21"/>
        <v>210.30889237486195</v>
      </c>
      <c r="H83" s="54">
        <f t="shared" si="22"/>
        <v>220.84931429673748</v>
      </c>
      <c r="I83" s="53">
        <f t="shared" si="23"/>
        <v>1998.195895104119</v>
      </c>
    </row>
    <row r="84" spans="1:9" x14ac:dyDescent="0.25">
      <c r="A84" s="54">
        <f t="shared" si="24"/>
        <v>77</v>
      </c>
      <c r="B84" s="53">
        <f t="shared" si="25"/>
        <v>1538.9933993880288</v>
      </c>
      <c r="C84" s="54">
        <f t="shared" si="18"/>
        <v>153.89933993880288</v>
      </c>
      <c r="D84" s="53">
        <f t="shared" si="26"/>
        <v>2208.3349533808691</v>
      </c>
      <c r="E84" s="41">
        <f t="shared" si="19"/>
        <v>220.83349533808692</v>
      </c>
      <c r="F84" s="41">
        <f t="shared" si="20"/>
        <v>231.8751701049913</v>
      </c>
      <c r="G84" s="41">
        <f t="shared" si="21"/>
        <v>232.4272538433365</v>
      </c>
      <c r="H84" s="54">
        <f t="shared" si="22"/>
        <v>244.07622072242057</v>
      </c>
      <c r="I84" s="53">
        <f t="shared" si="23"/>
        <v>2208.347991887209</v>
      </c>
    </row>
    <row r="85" spans="1:9" x14ac:dyDescent="0.25">
      <c r="A85" s="54">
        <f t="shared" si="24"/>
        <v>78</v>
      </c>
      <c r="B85" s="53">
        <f t="shared" si="25"/>
        <v>1692.8927393268318</v>
      </c>
      <c r="C85" s="54">
        <f t="shared" si="18"/>
        <v>169.28927393268319</v>
      </c>
      <c r="D85" s="53">
        <f t="shared" si="26"/>
        <v>2440.5873807070629</v>
      </c>
      <c r="E85" s="41">
        <f t="shared" si="19"/>
        <v>244.05873807070631</v>
      </c>
      <c r="F85" s="41">
        <f t="shared" si="20"/>
        <v>256.26167497424166</v>
      </c>
      <c r="G85" s="41">
        <f t="shared" si="21"/>
        <v>256.87182181941841</v>
      </c>
      <c r="H85" s="54">
        <f t="shared" si="22"/>
        <v>269.74592025264815</v>
      </c>
      <c r="I85" s="53">
        <f t="shared" si="23"/>
        <v>2440.6019776245007</v>
      </c>
    </row>
    <row r="86" spans="1:9" x14ac:dyDescent="0.25">
      <c r="A86" s="54">
        <f t="shared" si="24"/>
        <v>79</v>
      </c>
      <c r="B86" s="53">
        <f t="shared" si="25"/>
        <v>1862.1820132595151</v>
      </c>
      <c r="C86" s="54">
        <f t="shared" si="18"/>
        <v>186.21820132595153</v>
      </c>
      <c r="D86" s="53">
        <f t="shared" si="26"/>
        <v>2697.265989358842</v>
      </c>
      <c r="E86" s="41">
        <f t="shared" si="19"/>
        <v>269.72659893588423</v>
      </c>
      <c r="F86" s="41">
        <f t="shared" si="20"/>
        <v>283.2129288826784</v>
      </c>
      <c r="G86" s="41">
        <f t="shared" si="21"/>
        <v>283.8872453800181</v>
      </c>
      <c r="H86" s="54">
        <f t="shared" si="22"/>
        <v>298.11532347388601</v>
      </c>
      <c r="I86" s="53">
        <f t="shared" si="23"/>
        <v>2697.2823282685099</v>
      </c>
    </row>
    <row r="87" spans="1:9" x14ac:dyDescent="0.25">
      <c r="A87" s="54">
        <f t="shared" si="24"/>
        <v>80</v>
      </c>
      <c r="B87" s="53">
        <f t="shared" si="25"/>
        <v>2048.4002145854665</v>
      </c>
      <c r="C87" s="54">
        <f t="shared" si="18"/>
        <v>204.84002145854666</v>
      </c>
      <c r="D87" s="53">
        <f t="shared" si="26"/>
        <v>2980.9397011813694</v>
      </c>
      <c r="E87" s="41">
        <f t="shared" si="19"/>
        <v>298.09397011813695</v>
      </c>
      <c r="F87" s="41">
        <f t="shared" si="20"/>
        <v>312.99866862404383</v>
      </c>
      <c r="G87" s="41">
        <f t="shared" si="21"/>
        <v>313.74390354933917</v>
      </c>
      <c r="H87" s="54">
        <f t="shared" si="22"/>
        <v>329.4683604730709</v>
      </c>
      <c r="I87" s="53">
        <f t="shared" si="23"/>
        <v>2980.9579870417283</v>
      </c>
    </row>
    <row r="88" spans="1:9" x14ac:dyDescent="0.25">
      <c r="A88" s="54">
        <f t="shared" si="24"/>
        <v>81</v>
      </c>
      <c r="B88" s="53">
        <f t="shared" si="25"/>
        <v>2253.2402360440133</v>
      </c>
      <c r="C88" s="54">
        <f t="shared" si="18"/>
        <v>225.32402360440133</v>
      </c>
      <c r="D88" s="53">
        <f t="shared" si="26"/>
        <v>3294.4476136710318</v>
      </c>
      <c r="E88" s="41">
        <f t="shared" si="19"/>
        <v>329.44476136710318</v>
      </c>
      <c r="F88" s="41">
        <f t="shared" si="20"/>
        <v>345.91699943545837</v>
      </c>
      <c r="G88" s="41">
        <f t="shared" si="21"/>
        <v>346.74061133887608</v>
      </c>
      <c r="H88" s="54">
        <f t="shared" si="22"/>
        <v>364.1188225009908</v>
      </c>
      <c r="I88" s="53">
        <f t="shared" si="23"/>
        <v>3294.4680752838403</v>
      </c>
    </row>
    <row r="89" spans="1:9" x14ac:dyDescent="0.25">
      <c r="A89" s="54">
        <f t="shared" si="24"/>
        <v>82</v>
      </c>
      <c r="B89" s="53">
        <f t="shared" si="25"/>
        <v>2478.5642596484145</v>
      </c>
      <c r="C89" s="54">
        <f t="shared" si="18"/>
        <v>247.85642596484146</v>
      </c>
      <c r="D89" s="53">
        <f t="shared" si="26"/>
        <v>3640.9274145738254</v>
      </c>
      <c r="E89" s="41">
        <f t="shared" si="19"/>
        <v>364.09274145738254</v>
      </c>
      <c r="F89" s="41">
        <f t="shared" si="20"/>
        <v>382.29737853025171</v>
      </c>
      <c r="G89" s="41">
        <f t="shared" si="21"/>
        <v>383.20761038389514</v>
      </c>
      <c r="H89" s="54">
        <f t="shared" si="22"/>
        <v>402.41350249577209</v>
      </c>
      <c r="I89" s="53">
        <f t="shared" si="23"/>
        <v>3640.9503073323585</v>
      </c>
    </row>
    <row r="90" spans="1:9" x14ac:dyDescent="0.25">
      <c r="A90" s="54">
        <f t="shared" si="24"/>
        <v>83</v>
      </c>
      <c r="B90" s="53">
        <f t="shared" si="25"/>
        <v>2726.420685613256</v>
      </c>
      <c r="C90" s="54">
        <f t="shared" si="18"/>
        <v>272.64206856132563</v>
      </c>
      <c r="D90" s="53">
        <f t="shared" si="26"/>
        <v>4023.8467848707337</v>
      </c>
      <c r="E90" s="41">
        <f t="shared" si="19"/>
        <v>402.38467848707342</v>
      </c>
      <c r="F90" s="41">
        <f t="shared" si="20"/>
        <v>422.50391241142711</v>
      </c>
      <c r="G90" s="41">
        <f t="shared" si="21"/>
        <v>423.50987410764475</v>
      </c>
      <c r="H90" s="54">
        <f t="shared" si="22"/>
        <v>444.73566589783786</v>
      </c>
      <c r="I90" s="53">
        <f t="shared" si="23"/>
        <v>4023.8723938223129</v>
      </c>
    </row>
    <row r="91" spans="1:9" x14ac:dyDescent="0.25">
      <c r="A91" s="54">
        <f t="shared" si="24"/>
        <v>84</v>
      </c>
      <c r="B91" s="53">
        <f t="shared" si="25"/>
        <v>2999.0627541745816</v>
      </c>
      <c r="C91" s="54">
        <f t="shared" si="18"/>
        <v>299.90627541745818</v>
      </c>
      <c r="D91" s="53">
        <f t="shared" si="26"/>
        <v>4447.0381044412425</v>
      </c>
      <c r="E91" s="41">
        <f t="shared" si="19"/>
        <v>444.70381044412426</v>
      </c>
      <c r="F91" s="41">
        <f t="shared" si="20"/>
        <v>466.93900096633047</v>
      </c>
      <c r="G91" s="41">
        <f t="shared" si="21"/>
        <v>468.05076049244082</v>
      </c>
      <c r="H91" s="54">
        <f t="shared" si="22"/>
        <v>491.50888649336832</v>
      </c>
      <c r="I91" s="53">
        <f t="shared" si="23"/>
        <v>4447.0667476998578</v>
      </c>
    </row>
    <row r="92" spans="1:9" x14ac:dyDescent="0.25">
      <c r="A92" s="54">
        <f t="shared" si="24"/>
        <v>85</v>
      </c>
      <c r="B92" s="53">
        <f t="shared" si="25"/>
        <v>3298.96902959204</v>
      </c>
      <c r="C92" s="54">
        <f t="shared" si="18"/>
        <v>329.896902959204</v>
      </c>
      <c r="D92" s="53">
        <f t="shared" si="26"/>
        <v>4914.7368077504152</v>
      </c>
      <c r="E92" s="41">
        <f t="shared" si="19"/>
        <v>491.47368077504154</v>
      </c>
      <c r="F92" s="41">
        <f t="shared" si="20"/>
        <v>516.04736481379359</v>
      </c>
      <c r="G92" s="41">
        <f t="shared" si="21"/>
        <v>517.27604901573125</v>
      </c>
      <c r="H92" s="54">
        <f t="shared" si="22"/>
        <v>543.2012856766147</v>
      </c>
      <c r="I92" s="53">
        <f t="shared" si="23"/>
        <v>4914.7688402991344</v>
      </c>
    </row>
    <row r="93" spans="1:9" x14ac:dyDescent="0.25">
      <c r="A93" s="54">
        <f t="shared" si="24"/>
        <v>86</v>
      </c>
      <c r="B93" s="53">
        <f t="shared" si="25"/>
        <v>3628.865932551244</v>
      </c>
      <c r="C93" s="54">
        <f t="shared" si="18"/>
        <v>362.88659325512441</v>
      </c>
      <c r="D93" s="53">
        <f t="shared" si="26"/>
        <v>5431.6237734355327</v>
      </c>
      <c r="E93" s="41">
        <f t="shared" si="19"/>
        <v>543.16237734355332</v>
      </c>
      <c r="F93" s="41">
        <f t="shared" si="20"/>
        <v>570.32049621073099</v>
      </c>
      <c r="G93" s="41">
        <f t="shared" si="21"/>
        <v>571.67840215408978</v>
      </c>
      <c r="H93" s="54">
        <f t="shared" si="22"/>
        <v>600.33021755896232</v>
      </c>
      <c r="I93" s="53">
        <f t="shared" si="23"/>
        <v>5431.6595913629781</v>
      </c>
    </row>
    <row r="94" spans="1:9" x14ac:dyDescent="0.25">
      <c r="A94" s="54">
        <f t="shared" si="24"/>
        <v>87</v>
      </c>
      <c r="B94" s="53">
        <f t="shared" si="25"/>
        <v>3991.7525258063683</v>
      </c>
      <c r="C94" s="54">
        <f t="shared" si="18"/>
        <v>399.17525258063688</v>
      </c>
      <c r="D94" s="53">
        <f t="shared" si="26"/>
        <v>6002.8721720408921</v>
      </c>
      <c r="E94" s="41">
        <f t="shared" si="19"/>
        <v>600.28721720408919</v>
      </c>
      <c r="F94" s="41">
        <f t="shared" si="20"/>
        <v>630.30157806429372</v>
      </c>
      <c r="G94" s="41">
        <f t="shared" si="21"/>
        <v>631.80229610730396</v>
      </c>
      <c r="H94" s="54">
        <f t="shared" si="22"/>
        <v>663.4674468148196</v>
      </c>
      <c r="I94" s="53">
        <f t="shared" si="23"/>
        <v>6002.9122172610287</v>
      </c>
    </row>
    <row r="95" spans="1:9" x14ac:dyDescent="0.25">
      <c r="A95" s="54">
        <f t="shared" si="24"/>
        <v>88</v>
      </c>
      <c r="B95" s="53">
        <f t="shared" si="25"/>
        <v>4390.9277783870057</v>
      </c>
      <c r="C95" s="54">
        <f t="shared" si="18"/>
        <v>439.09277783870061</v>
      </c>
      <c r="D95" s="53">
        <f t="shared" si="26"/>
        <v>6634.1992407679099</v>
      </c>
      <c r="E95" s="41">
        <f t="shared" si="19"/>
        <v>663.41992407679106</v>
      </c>
      <c r="F95" s="41">
        <f t="shared" si="20"/>
        <v>696.5909202806306</v>
      </c>
      <c r="G95" s="41">
        <f t="shared" si="21"/>
        <v>698.24947009082257</v>
      </c>
      <c r="H95" s="54">
        <f t="shared" si="22"/>
        <v>733.24487108587334</v>
      </c>
      <c r="I95" s="53">
        <f t="shared" si="23"/>
        <v>6634.2440062778896</v>
      </c>
    </row>
    <row r="96" spans="1:9" x14ac:dyDescent="0.25">
      <c r="A96" s="54">
        <f t="shared" si="24"/>
        <v>89</v>
      </c>
      <c r="B96" s="53">
        <f t="shared" si="25"/>
        <v>4830.0205562257061</v>
      </c>
      <c r="C96" s="54">
        <f t="shared" si="18"/>
        <v>483.00205562257065</v>
      </c>
      <c r="D96" s="53">
        <f t="shared" si="26"/>
        <v>7331.9235034188387</v>
      </c>
      <c r="E96" s="41">
        <f t="shared" si="19"/>
        <v>733.19235034188387</v>
      </c>
      <c r="F96" s="41">
        <f t="shared" si="20"/>
        <v>769.85196785897813</v>
      </c>
      <c r="G96" s="41">
        <f t="shared" si="21"/>
        <v>771.6849487348328</v>
      </c>
      <c r="H96" s="54">
        <f t="shared" si="22"/>
        <v>810.36084521536714</v>
      </c>
      <c r="I96" s="53">
        <f t="shared" si="23"/>
        <v>7331.9735391559952</v>
      </c>
    </row>
    <row r="97" spans="1:9" x14ac:dyDescent="0.25">
      <c r="A97" s="54">
        <f t="shared" si="24"/>
        <v>90</v>
      </c>
      <c r="B97" s="53">
        <f t="shared" si="25"/>
        <v>5313.0226118482769</v>
      </c>
      <c r="C97" s="54">
        <f t="shared" si="18"/>
        <v>531.30226118482767</v>
      </c>
      <c r="D97" s="53">
        <f t="shared" si="26"/>
        <v>8103.0280082096506</v>
      </c>
      <c r="E97" s="41">
        <f t="shared" si="19"/>
        <v>810.3028008209651</v>
      </c>
      <c r="F97" s="41">
        <f t="shared" si="20"/>
        <v>850.81794086201342</v>
      </c>
      <c r="G97" s="41">
        <f t="shared" si="21"/>
        <v>852.84369786406569</v>
      </c>
      <c r="H97" s="54">
        <f t="shared" si="22"/>
        <v>895.58717060737172</v>
      </c>
      <c r="I97" s="53">
        <f t="shared" si="23"/>
        <v>8103.0839275753842</v>
      </c>
    </row>
    <row r="98" spans="1:9" x14ac:dyDescent="0.25">
      <c r="A98" s="54">
        <f t="shared" si="24"/>
        <v>91</v>
      </c>
      <c r="B98" s="53">
        <f t="shared" si="25"/>
        <v>5844.3248730331043</v>
      </c>
      <c r="C98" s="54">
        <f t="shared" si="18"/>
        <v>584.4324873033105</v>
      </c>
      <c r="D98" s="53">
        <f t="shared" si="26"/>
        <v>8955.2302163564</v>
      </c>
      <c r="E98" s="41">
        <f t="shared" si="19"/>
        <v>895.52302163564002</v>
      </c>
      <c r="F98" s="41">
        <f t="shared" si="20"/>
        <v>940.29917271742204</v>
      </c>
      <c r="G98" s="41">
        <f t="shared" si="21"/>
        <v>942.53798027151117</v>
      </c>
      <c r="H98" s="54">
        <f t="shared" si="22"/>
        <v>989.77681966279113</v>
      </c>
      <c r="I98" s="53">
        <f t="shared" si="23"/>
        <v>8955.2927034825079</v>
      </c>
    </row>
    <row r="99" spans="1:9" x14ac:dyDescent="0.25">
      <c r="A99" s="54">
        <f t="shared" si="24"/>
        <v>92</v>
      </c>
      <c r="B99" s="53">
        <f t="shared" si="25"/>
        <v>6428.7573603364144</v>
      </c>
      <c r="C99" s="54">
        <f t="shared" si="18"/>
        <v>642.87573603364149</v>
      </c>
      <c r="D99" s="53">
        <f t="shared" si="26"/>
        <v>9897.0592409024503</v>
      </c>
      <c r="E99" s="41">
        <f t="shared" si="19"/>
        <v>989.70592409024505</v>
      </c>
      <c r="F99" s="41">
        <f t="shared" si="20"/>
        <v>1039.1912202947574</v>
      </c>
      <c r="G99" s="41">
        <f t="shared" si="21"/>
        <v>1041.665485104983</v>
      </c>
      <c r="H99" s="54">
        <f t="shared" si="22"/>
        <v>1093.8724726007433</v>
      </c>
      <c r="I99" s="53">
        <f t="shared" si="23"/>
        <v>9897.1290587439271</v>
      </c>
    </row>
    <row r="100" spans="1:9" x14ac:dyDescent="0.25">
      <c r="A100" s="54">
        <f t="shared" si="24"/>
        <v>93</v>
      </c>
      <c r="B100" s="53">
        <f t="shared" si="25"/>
        <v>7071.6330963700557</v>
      </c>
      <c r="C100" s="54">
        <f t="shared" si="18"/>
        <v>707.16330963700557</v>
      </c>
      <c r="D100" s="53">
        <f t="shared" si="26"/>
        <v>10937.941208817529</v>
      </c>
      <c r="E100" s="41">
        <f t="shared" si="19"/>
        <v>1093.7941208817529</v>
      </c>
      <c r="F100" s="41">
        <f t="shared" si="20"/>
        <v>1148.4838269258405</v>
      </c>
      <c r="G100" s="41">
        <f t="shared" si="21"/>
        <v>1151.2183122280449</v>
      </c>
      <c r="H100" s="54">
        <f t="shared" si="22"/>
        <v>1208.9159521045574</v>
      </c>
      <c r="I100" s="53">
        <f t="shared" si="23"/>
        <v>10938.019208165191</v>
      </c>
    </row>
    <row r="101" spans="1:9" x14ac:dyDescent="0.25">
      <c r="A101" s="54">
        <f t="shared" si="24"/>
        <v>94</v>
      </c>
      <c r="B101" s="53">
        <f t="shared" si="25"/>
        <v>7778.7964060070608</v>
      </c>
      <c r="C101" s="54">
        <f t="shared" si="18"/>
        <v>777.87964060070613</v>
      </c>
      <c r="D101" s="53">
        <f t="shared" si="26"/>
        <v>12088.293600699875</v>
      </c>
      <c r="E101" s="41">
        <f t="shared" si="19"/>
        <v>1208.8293600699876</v>
      </c>
      <c r="F101" s="41">
        <f t="shared" si="20"/>
        <v>1269.2708280734869</v>
      </c>
      <c r="G101" s="41">
        <f t="shared" si="21"/>
        <v>1272.2929014736619</v>
      </c>
      <c r="H101" s="54">
        <f t="shared" si="22"/>
        <v>1336.0586502173537</v>
      </c>
      <c r="I101" s="53">
        <f t="shared" si="23"/>
        <v>12088.380730216988</v>
      </c>
    </row>
    <row r="102" spans="1:9" x14ac:dyDescent="0.25">
      <c r="A102" s="54">
        <f t="shared" si="24"/>
        <v>95</v>
      </c>
      <c r="B102" s="53">
        <f t="shared" si="25"/>
        <v>8556.6760466077667</v>
      </c>
      <c r="C102" s="54">
        <f t="shared" si="18"/>
        <v>855.66760466077676</v>
      </c>
      <c r="D102" s="53">
        <f t="shared" si="26"/>
        <v>13359.629512263482</v>
      </c>
      <c r="E102" s="41">
        <f t="shared" si="19"/>
        <v>1335.9629512263482</v>
      </c>
      <c r="F102" s="41">
        <f t="shared" si="20"/>
        <v>1402.7610987876658</v>
      </c>
      <c r="G102" s="41">
        <f t="shared" si="21"/>
        <v>1406.1010061657316</v>
      </c>
      <c r="H102" s="54">
        <f t="shared" si="22"/>
        <v>1476.5730518429214</v>
      </c>
      <c r="I102" s="53">
        <f t="shared" si="23"/>
        <v>13359.726829661873</v>
      </c>
    </row>
    <row r="103" spans="1:9" x14ac:dyDescent="0.25">
      <c r="A103" s="54">
        <f t="shared" si="24"/>
        <v>96</v>
      </c>
      <c r="B103" s="53">
        <f t="shared" si="25"/>
        <v>9412.3436512685439</v>
      </c>
      <c r="C103" s="54">
        <f t="shared" ref="C103:C107" si="27">$B$1*B103</f>
        <v>941.23436512685441</v>
      </c>
      <c r="D103" s="53">
        <f t="shared" si="26"/>
        <v>14764.672881092825</v>
      </c>
      <c r="E103" s="41">
        <f t="shared" ref="E103:E107" si="28">$B$1*D103</f>
        <v>1476.4672881092827</v>
      </c>
      <c r="F103" s="41">
        <f t="shared" ref="F103:F107" si="29">$B$1*(D103+$B$3/2*E103)</f>
        <v>1550.2906525147466</v>
      </c>
      <c r="G103" s="41">
        <f t="shared" ref="G103:G107" si="30">$B$1*(D103+$B$3/2*F103)</f>
        <v>1553.9818207350199</v>
      </c>
      <c r="H103" s="54">
        <f t="shared" ref="H103:H107" si="31">$B$1*(D103+$B$3*G103)</f>
        <v>1631.8654701827845</v>
      </c>
      <c r="I103" s="53">
        <f t="shared" si="23"/>
        <v>14764.781565577294</v>
      </c>
    </row>
    <row r="104" spans="1:9" x14ac:dyDescent="0.25">
      <c r="A104" s="54">
        <f t="shared" si="24"/>
        <v>97</v>
      </c>
      <c r="B104" s="53">
        <f t="shared" si="25"/>
        <v>10353.578016395399</v>
      </c>
      <c r="C104" s="54">
        <f t="shared" si="27"/>
        <v>1035.35780163954</v>
      </c>
      <c r="D104" s="53">
        <f t="shared" si="26"/>
        <v>16317.485831891425</v>
      </c>
      <c r="E104" s="41">
        <f t="shared" si="28"/>
        <v>1631.7485831891427</v>
      </c>
      <c r="F104" s="41">
        <f t="shared" si="29"/>
        <v>1713.3360123485998</v>
      </c>
      <c r="G104" s="41">
        <f t="shared" si="30"/>
        <v>1717.4153838065727</v>
      </c>
      <c r="H104" s="54">
        <f t="shared" si="31"/>
        <v>1803.4901215698001</v>
      </c>
      <c r="I104" s="53">
        <f t="shared" si="23"/>
        <v>16317.60719801545</v>
      </c>
    </row>
    <row r="105" spans="1:9" x14ac:dyDescent="0.25">
      <c r="A105" s="54">
        <f t="shared" si="24"/>
        <v>98</v>
      </c>
      <c r="B105" s="53">
        <f t="shared" si="25"/>
        <v>11388.935818034939</v>
      </c>
      <c r="C105" s="54">
        <f t="shared" si="27"/>
        <v>1138.893581803494</v>
      </c>
      <c r="D105" s="53">
        <f t="shared" si="26"/>
        <v>18033.609414736307</v>
      </c>
      <c r="E105" s="41">
        <f t="shared" si="28"/>
        <v>1803.3609414736309</v>
      </c>
      <c r="F105" s="41">
        <f t="shared" si="29"/>
        <v>1893.5289885473121</v>
      </c>
      <c r="G105" s="41">
        <f t="shared" si="30"/>
        <v>1898.0373909009963</v>
      </c>
      <c r="H105" s="54">
        <f t="shared" si="31"/>
        <v>1993.1646805637306</v>
      </c>
      <c r="I105" s="53">
        <f t="shared" si="23"/>
        <v>18033.744927828524</v>
      </c>
    </row>
    <row r="106" spans="1:9" x14ac:dyDescent="0.25">
      <c r="A106" s="54">
        <f t="shared" si="24"/>
        <v>99</v>
      </c>
      <c r="B106" s="53">
        <f t="shared" si="25"/>
        <v>12527.829399838432</v>
      </c>
      <c r="C106" s="54">
        <f t="shared" si="27"/>
        <v>1252.7829399838433</v>
      </c>
      <c r="D106" s="53">
        <f t="shared" si="26"/>
        <v>19930.219144891969</v>
      </c>
      <c r="E106" s="41">
        <f t="shared" si="28"/>
        <v>1993.0219144891971</v>
      </c>
      <c r="F106" s="41">
        <f t="shared" si="29"/>
        <v>2092.6730102136567</v>
      </c>
      <c r="G106" s="41">
        <f t="shared" si="30"/>
        <v>2097.65556499988</v>
      </c>
      <c r="H106" s="54">
        <f t="shared" si="31"/>
        <v>2202.7874709891853</v>
      </c>
      <c r="I106" s="53">
        <f t="shared" si="23"/>
        <v>19930.370438230297</v>
      </c>
    </row>
    <row r="107" spans="1:9" x14ac:dyDescent="0.25">
      <c r="A107" s="54">
        <f t="shared" si="24"/>
        <v>100</v>
      </c>
      <c r="B107" s="55">
        <f t="shared" si="25"/>
        <v>13780.612339822275</v>
      </c>
      <c r="C107" s="54">
        <f t="shared" si="27"/>
        <v>1378.0612339822276</v>
      </c>
      <c r="D107" s="55">
        <f t="shared" si="26"/>
        <v>22026.296900876212</v>
      </c>
      <c r="E107" s="41">
        <f t="shared" si="28"/>
        <v>2202.6296900876214</v>
      </c>
      <c r="F107" s="41">
        <f t="shared" si="29"/>
        <v>2312.7611745920021</v>
      </c>
      <c r="G107" s="41">
        <f t="shared" si="30"/>
        <v>2318.2677488172212</v>
      </c>
      <c r="H107" s="54">
        <f t="shared" si="31"/>
        <v>2434.4564649693434</v>
      </c>
      <c r="I107" s="55">
        <f t="shared" si="23"/>
        <v>22026.465794806718</v>
      </c>
    </row>
    <row r="108" spans="1:9" x14ac:dyDescent="0.25">
      <c r="A108" s="54"/>
      <c r="B108" s="53"/>
      <c r="C108" s="54"/>
      <c r="D108" s="53"/>
      <c r="E108" s="41"/>
      <c r="F108" s="41"/>
      <c r="G108" s="41"/>
      <c r="H108" s="54"/>
      <c r="I108" s="53"/>
    </row>
    <row r="109" spans="1:9" x14ac:dyDescent="0.25">
      <c r="A109" s="54"/>
      <c r="B109" s="53"/>
      <c r="C109" s="54"/>
      <c r="D109" s="53"/>
      <c r="E109" s="41"/>
      <c r="F109" s="41"/>
      <c r="G109" s="41"/>
      <c r="H109" s="54"/>
      <c r="I109" s="53"/>
    </row>
    <row r="110" spans="1:9" x14ac:dyDescent="0.25">
      <c r="A110" s="54"/>
      <c r="B110" s="53"/>
      <c r="C110" s="54"/>
      <c r="D110" s="53"/>
      <c r="E110" s="41"/>
      <c r="F110" s="41"/>
      <c r="G110" s="41"/>
      <c r="H110" s="54"/>
      <c r="I110" s="53"/>
    </row>
    <row r="111" spans="1:9" x14ac:dyDescent="0.25">
      <c r="A111" s="54"/>
      <c r="B111" s="53"/>
      <c r="C111" s="54"/>
      <c r="D111" s="53"/>
      <c r="E111" s="41"/>
      <c r="F111" s="41"/>
      <c r="G111" s="41"/>
      <c r="H111" s="54"/>
      <c r="I111" s="53"/>
    </row>
    <row r="112" spans="1:9" x14ac:dyDescent="0.25">
      <c r="A112" s="54"/>
      <c r="B112" s="53"/>
      <c r="C112" s="54"/>
      <c r="D112" s="53"/>
      <c r="E112" s="41"/>
      <c r="F112" s="41"/>
      <c r="G112" s="41"/>
      <c r="H112" s="54"/>
      <c r="I112" s="53"/>
    </row>
    <row r="113" spans="1:9" x14ac:dyDescent="0.25">
      <c r="A113" s="54"/>
      <c r="B113" s="53"/>
      <c r="C113" s="54"/>
      <c r="D113" s="53"/>
      <c r="E113" s="41"/>
      <c r="F113" s="41"/>
      <c r="G113" s="41"/>
      <c r="H113" s="54"/>
      <c r="I113" s="53"/>
    </row>
    <row r="114" spans="1:9" x14ac:dyDescent="0.25">
      <c r="A114" s="54"/>
      <c r="B114" s="53"/>
      <c r="C114" s="54"/>
      <c r="D114" s="53"/>
      <c r="E114" s="41"/>
      <c r="F114" s="41"/>
      <c r="G114" s="41"/>
      <c r="H114" s="54"/>
      <c r="I114" s="53"/>
    </row>
    <row r="115" spans="1:9" x14ac:dyDescent="0.25">
      <c r="A115" s="54"/>
      <c r="B115" s="53"/>
      <c r="C115" s="54"/>
      <c r="D115" s="53"/>
      <c r="E115" s="41"/>
      <c r="F115" s="41"/>
      <c r="G115" s="41"/>
      <c r="H115" s="54"/>
      <c r="I115" s="53"/>
    </row>
    <row r="116" spans="1:9" x14ac:dyDescent="0.25">
      <c r="A116" s="54"/>
      <c r="B116" s="53"/>
      <c r="C116" s="54"/>
      <c r="D116" s="53"/>
      <c r="E116" s="41"/>
      <c r="F116" s="41"/>
      <c r="G116" s="41"/>
      <c r="H116" s="54"/>
      <c r="I116" s="53"/>
    </row>
    <row r="117" spans="1:9" x14ac:dyDescent="0.25">
      <c r="A117" s="54"/>
      <c r="B117" s="53"/>
      <c r="C117" s="54"/>
      <c r="D117" s="53"/>
      <c r="E117" s="41"/>
      <c r="F117" s="41"/>
      <c r="G117" s="41"/>
      <c r="H117" s="54"/>
      <c r="I117" s="53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H512"/>
  <sheetViews>
    <sheetView zoomScale="180" zoomScaleNormal="180" workbookViewId="0">
      <selection activeCell="I11" sqref="I11"/>
    </sheetView>
  </sheetViews>
  <sheetFormatPr defaultColWidth="11.42578125" defaultRowHeight="15" x14ac:dyDescent="0.25"/>
  <cols>
    <col min="1" max="1" width="11.42578125" style="14"/>
    <col min="5" max="5" width="11.42578125" style="19"/>
    <col min="7" max="8" width="11.42578125" style="19"/>
  </cols>
  <sheetData>
    <row r="1" spans="1:8" x14ac:dyDescent="0.25">
      <c r="A1" s="39" t="s">
        <v>31</v>
      </c>
      <c r="F1" s="16" t="s">
        <v>30</v>
      </c>
    </row>
    <row r="2" spans="1:8" x14ac:dyDescent="0.25">
      <c r="B2" s="12" t="s">
        <v>12</v>
      </c>
      <c r="C2" s="17">
        <v>20000</v>
      </c>
      <c r="D2" s="14"/>
    </row>
    <row r="3" spans="1:8" x14ac:dyDescent="0.25">
      <c r="B3" s="38" t="s">
        <v>29</v>
      </c>
      <c r="C3" s="17">
        <v>1000</v>
      </c>
      <c r="D3" s="14"/>
      <c r="F3" s="16" t="s">
        <v>28</v>
      </c>
    </row>
    <row r="4" spans="1:8" x14ac:dyDescent="0.25">
      <c r="B4" s="12"/>
      <c r="C4" s="16"/>
      <c r="D4" s="14"/>
      <c r="F4" s="16"/>
    </row>
    <row r="5" spans="1:8" x14ac:dyDescent="0.25">
      <c r="B5" s="12" t="s">
        <v>11</v>
      </c>
      <c r="C5" s="18">
        <v>5.0000000000000004E-6</v>
      </c>
      <c r="D5" s="14"/>
      <c r="F5" t="s">
        <v>27</v>
      </c>
    </row>
    <row r="6" spans="1:8" x14ac:dyDescent="0.25">
      <c r="B6" s="12"/>
      <c r="C6" s="37"/>
      <c r="D6" s="14"/>
    </row>
    <row r="7" spans="1:8" x14ac:dyDescent="0.25">
      <c r="B7" s="12" t="s">
        <v>10</v>
      </c>
      <c r="C7" s="16">
        <f>(C2-C3)/C3</f>
        <v>19</v>
      </c>
      <c r="D7" s="16" t="s">
        <v>26</v>
      </c>
      <c r="E7" s="33"/>
      <c r="F7" t="s">
        <v>25</v>
      </c>
    </row>
    <row r="8" spans="1:8" x14ac:dyDescent="0.25">
      <c r="B8" s="36" t="s">
        <v>13</v>
      </c>
      <c r="C8" s="15">
        <v>0.2</v>
      </c>
      <c r="D8" s="34"/>
      <c r="E8" s="33"/>
    </row>
    <row r="9" spans="1:8" x14ac:dyDescent="0.25">
      <c r="C9" s="35"/>
      <c r="D9" s="34"/>
      <c r="E9" s="33"/>
      <c r="F9" t="s">
        <v>24</v>
      </c>
    </row>
    <row r="10" spans="1:8" x14ac:dyDescent="0.25">
      <c r="B10" s="12" t="s">
        <v>23</v>
      </c>
      <c r="C10" t="s">
        <v>22</v>
      </c>
      <c r="D10" s="14" t="s">
        <v>21</v>
      </c>
    </row>
    <row r="11" spans="1:8" ht="15.75" thickBot="1" x14ac:dyDescent="0.3">
      <c r="A11" s="32" t="s">
        <v>4</v>
      </c>
      <c r="B11" s="31" t="s">
        <v>20</v>
      </c>
      <c r="C11" s="30" t="s">
        <v>19</v>
      </c>
      <c r="D11" s="30" t="s">
        <v>18</v>
      </c>
      <c r="E11" s="29" t="s">
        <v>17</v>
      </c>
      <c r="F11" s="30" t="s">
        <v>16</v>
      </c>
      <c r="G11" s="29" t="s">
        <v>15</v>
      </c>
      <c r="H11" s="28" t="s">
        <v>14</v>
      </c>
    </row>
    <row r="12" spans="1:8" ht="15.75" thickTop="1" x14ac:dyDescent="0.25">
      <c r="A12" s="27">
        <v>0</v>
      </c>
      <c r="B12" s="26">
        <f t="shared" ref="B12:B75" si="0">$C$2/(1+$C$7*EXP(-$C$5*$C$2*A12))</f>
        <v>1000</v>
      </c>
      <c r="C12" s="25">
        <f>C3</f>
        <v>1000</v>
      </c>
      <c r="D12" s="25">
        <f t="shared" ref="D12:D75" si="1">$C$5*($C$2-C12)*C12</f>
        <v>95</v>
      </c>
      <c r="E12" s="24">
        <f t="shared" ref="E12:F31" si="2">$C$5*($C$2-($C12+0.5*$C$8*D12))*($C12+0.5*$C$8*D12)</f>
        <v>95.854548750000006</v>
      </c>
      <c r="F12" s="24">
        <f t="shared" si="2"/>
        <v>95.862231534024218</v>
      </c>
      <c r="G12" s="24">
        <f t="shared" ref="G12:G75" si="3">$C$5*($C$2-($C12+$C$8*F12))*($C12+$C$8*F12)</f>
        <v>96.723682254125507</v>
      </c>
      <c r="H12" s="23">
        <f t="shared" ref="H12:H75" si="4">C12+$C$8*(D12+2*E12+2*F12+G12)/6</f>
        <v>1019.1719080940725</v>
      </c>
    </row>
    <row r="13" spans="1:8" x14ac:dyDescent="0.25">
      <c r="A13" s="22">
        <f t="shared" ref="A13:A76" si="5">A12+$C$8</f>
        <v>0.2</v>
      </c>
      <c r="B13" s="21">
        <f t="shared" si="0"/>
        <v>1019.1719081136798</v>
      </c>
      <c r="C13" s="13">
        <f t="shared" ref="C13:C76" si="6">H12</f>
        <v>1019.1719080940725</v>
      </c>
      <c r="D13" s="13">
        <f t="shared" si="1"/>
        <v>96.723633918166698</v>
      </c>
      <c r="E13" s="19">
        <f t="shared" si="2"/>
        <v>97.591824473742264</v>
      </c>
      <c r="F13" s="19">
        <f t="shared" si="2"/>
        <v>97.599613108730637</v>
      </c>
      <c r="G13" s="19">
        <f t="shared" si="3"/>
        <v>98.474779475602986</v>
      </c>
      <c r="H13" s="20">
        <f t="shared" si="4"/>
        <v>1038.691284379363</v>
      </c>
    </row>
    <row r="14" spans="1:8" x14ac:dyDescent="0.25">
      <c r="A14" s="22">
        <f t="shared" si="5"/>
        <v>0.4</v>
      </c>
      <c r="B14" s="21">
        <f t="shared" si="0"/>
        <v>1038.6912844191866</v>
      </c>
      <c r="C14" s="13">
        <f t="shared" si="6"/>
        <v>1038.691284379363</v>
      </c>
      <c r="D14" s="13">
        <f t="shared" si="1"/>
        <v>98.47473051670805</v>
      </c>
      <c r="E14" s="19">
        <f t="shared" si="2"/>
        <v>99.356708113928292</v>
      </c>
      <c r="F14" s="19">
        <f t="shared" si="2"/>
        <v>99.364603063312401</v>
      </c>
      <c r="G14" s="19">
        <f t="shared" si="3"/>
        <v>100.25362961875057</v>
      </c>
      <c r="H14" s="20">
        <f t="shared" si="4"/>
        <v>1058.563650462361</v>
      </c>
    </row>
    <row r="15" spans="1:8" x14ac:dyDescent="0.25">
      <c r="A15" s="22">
        <f t="shared" si="5"/>
        <v>0.60000000000000009</v>
      </c>
      <c r="B15" s="21">
        <f t="shared" si="0"/>
        <v>1058.56365052302</v>
      </c>
      <c r="C15" s="13">
        <f t="shared" si="6"/>
        <v>1058.563650462361</v>
      </c>
      <c r="D15" s="13">
        <f t="shared" si="1"/>
        <v>100.25358003583511</v>
      </c>
      <c r="E15" s="19">
        <f t="shared" si="2"/>
        <v>101.14948850152331</v>
      </c>
      <c r="F15" s="19">
        <f t="shared" si="2"/>
        <v>101.15749018810858</v>
      </c>
      <c r="G15" s="19">
        <f t="shared" si="3"/>
        <v>102.06051998786279</v>
      </c>
      <c r="H15" s="20">
        <f t="shared" si="4"/>
        <v>1078.7945857091263</v>
      </c>
    </row>
    <row r="16" spans="1:8" x14ac:dyDescent="0.25">
      <c r="A16" s="22">
        <f t="shared" si="5"/>
        <v>0.8</v>
      </c>
      <c r="B16" s="21">
        <f t="shared" si="0"/>
        <v>1078.7945857912498</v>
      </c>
      <c r="C16" s="13">
        <f t="shared" si="6"/>
        <v>1078.7945857091263</v>
      </c>
      <c r="D16" s="13">
        <f t="shared" si="1"/>
        <v>102.06046978013602</v>
      </c>
      <c r="E16" s="19">
        <f t="shared" si="2"/>
        <v>102.97045137874903</v>
      </c>
      <c r="F16" s="19">
        <f t="shared" si="2"/>
        <v>102.97856018279522</v>
      </c>
      <c r="G16" s="19">
        <f t="shared" si="3"/>
        <v>103.89573464068181</v>
      </c>
      <c r="H16" s="20">
        <f t="shared" si="4"/>
        <v>1099.3897266272566</v>
      </c>
    </row>
    <row r="17" spans="1:8" x14ac:dyDescent="0.25">
      <c r="A17" s="22">
        <f t="shared" si="5"/>
        <v>1</v>
      </c>
      <c r="B17" s="21">
        <f t="shared" si="0"/>
        <v>1099.3897267314835</v>
      </c>
      <c r="C17" s="13">
        <f t="shared" si="6"/>
        <v>1099.3897266272566</v>
      </c>
      <c r="D17" s="13">
        <f t="shared" si="1"/>
        <v>103.89568380765789</v>
      </c>
      <c r="E17" s="19">
        <f t="shared" si="2"/>
        <v>104.81987908265972</v>
      </c>
      <c r="F17" s="19">
        <f t="shared" si="2"/>
        <v>104.82809533992216</v>
      </c>
      <c r="G17" s="19">
        <f t="shared" si="3"/>
        <v>105.75955406638458</v>
      </c>
      <c r="H17" s="20">
        <f t="shared" si="4"/>
        <v>1120.3547661845635</v>
      </c>
    </row>
    <row r="18" spans="1:8" x14ac:dyDescent="0.25">
      <c r="A18" s="22">
        <f t="shared" si="5"/>
        <v>1.2</v>
      </c>
      <c r="B18" s="21">
        <f t="shared" si="0"/>
        <v>1120.3547663115423</v>
      </c>
      <c r="C18" s="13">
        <f t="shared" si="6"/>
        <v>1120.3547661845635</v>
      </c>
      <c r="D18" s="13">
        <f t="shared" si="1"/>
        <v>105.75950260789402</v>
      </c>
      <c r="E18" s="19">
        <f t="shared" si="2"/>
        <v>106.69805021753729</v>
      </c>
      <c r="F18" s="19">
        <f t="shared" si="2"/>
        <v>106.70637421726956</v>
      </c>
      <c r="G18" s="19">
        <f t="shared" si="3"/>
        <v>107.6522548523065</v>
      </c>
      <c r="H18" s="20">
        <f t="shared" si="4"/>
        <v>1141.695453062224</v>
      </c>
    </row>
    <row r="19" spans="1:8" x14ac:dyDescent="0.25">
      <c r="A19" s="22">
        <f t="shared" si="5"/>
        <v>1.4</v>
      </c>
      <c r="B19" s="21">
        <f t="shared" si="0"/>
        <v>1141.6954532126131</v>
      </c>
      <c r="C19" s="13">
        <f t="shared" si="6"/>
        <v>1141.695453062224</v>
      </c>
      <c r="D19" s="13">
        <f t="shared" si="1"/>
        <v>107.65220276850762</v>
      </c>
      <c r="E19" s="19">
        <f t="shared" si="2"/>
        <v>108.60523931594172</v>
      </c>
      <c r="F19" s="19">
        <f t="shared" si="2"/>
        <v>108.61367129886095</v>
      </c>
      <c r="G19" s="19">
        <f t="shared" si="3"/>
        <v>109.57410933924162</v>
      </c>
      <c r="H19" s="20">
        <f t="shared" si="4"/>
        <v>1163.4175908401357</v>
      </c>
    </row>
    <row r="20" spans="1:8" x14ac:dyDescent="0.25">
      <c r="A20" s="22">
        <f t="shared" si="5"/>
        <v>1.5999999999999999</v>
      </c>
      <c r="B20" s="21">
        <f t="shared" si="0"/>
        <v>1163.4175910146032</v>
      </c>
      <c r="C20" s="13">
        <f t="shared" si="6"/>
        <v>1163.4175908401357</v>
      </c>
      <c r="D20" s="13">
        <f t="shared" si="1"/>
        <v>109.57405663063224</v>
      </c>
      <c r="E20" s="19">
        <f t="shared" si="2"/>
        <v>110.54171648826045</v>
      </c>
      <c r="F20" s="19">
        <f t="shared" si="2"/>
        <v>110.55025664447655</v>
      </c>
      <c r="G20" s="19">
        <f t="shared" si="3"/>
        <v>111.52538526516879</v>
      </c>
      <c r="H20" s="20">
        <f t="shared" si="4"/>
        <v>1185.5270371121783</v>
      </c>
    </row>
    <row r="21" spans="1:8" x14ac:dyDescent="0.25">
      <c r="A21" s="22">
        <f t="shared" si="5"/>
        <v>1.7999999999999998</v>
      </c>
      <c r="B21" s="21">
        <f t="shared" si="0"/>
        <v>1185.5270373114017</v>
      </c>
      <c r="C21" s="13">
        <f t="shared" si="6"/>
        <v>1185.5270371121783</v>
      </c>
      <c r="D21" s="13">
        <f t="shared" si="1"/>
        <v>111.52533193259794</v>
      </c>
      <c r="E21" s="19">
        <f t="shared" si="2"/>
        <v>112.50774706061179</v>
      </c>
      <c r="F21" s="19">
        <f t="shared" si="2"/>
        <v>112.51639552752169</v>
      </c>
      <c r="G21" s="19">
        <f t="shared" si="3"/>
        <v>113.5063453972633</v>
      </c>
      <c r="H21" s="20">
        <f t="shared" si="4"/>
        <v>1208.0297025290492</v>
      </c>
    </row>
    <row r="22" spans="1:8" x14ac:dyDescent="0.25">
      <c r="A22" s="22">
        <f t="shared" si="5"/>
        <v>1.9999999999999998</v>
      </c>
      <c r="B22" s="21">
        <f t="shared" si="0"/>
        <v>1208.0297027537158</v>
      </c>
      <c r="C22" s="13">
        <f t="shared" si="6"/>
        <v>1208.0297025290492</v>
      </c>
      <c r="D22" s="13">
        <f t="shared" si="1"/>
        <v>113.50629144194282</v>
      </c>
      <c r="E22" s="19">
        <f t="shared" si="2"/>
        <v>114.5035912009666</v>
      </c>
      <c r="F22" s="19">
        <f t="shared" si="2"/>
        <v>114.51234806111559</v>
      </c>
      <c r="G22" s="19">
        <f t="shared" si="3"/>
        <v>115.5172471520651</v>
      </c>
      <c r="H22" s="20">
        <f t="shared" si="4"/>
        <v>1230.9315497663217</v>
      </c>
    </row>
    <row r="23" spans="1:8" x14ac:dyDescent="0.25">
      <c r="A23" s="22">
        <f t="shared" si="5"/>
        <v>2.1999999999999997</v>
      </c>
      <c r="B23" s="21">
        <f t="shared" si="0"/>
        <v>1230.9315500171269</v>
      </c>
      <c r="C23" s="13">
        <f t="shared" si="6"/>
        <v>1230.9315497663217</v>
      </c>
      <c r="D23" s="13">
        <f t="shared" si="1"/>
        <v>115.51719257558157</v>
      </c>
      <c r="E23" s="19">
        <f t="shared" si="2"/>
        <v>116.52950353336666</v>
      </c>
      <c r="F23" s="19">
        <f t="shared" si="2"/>
        <v>116.53836881227774</v>
      </c>
      <c r="G23" s="19">
        <f t="shared" si="3"/>
        <v>117.55834220368739</v>
      </c>
      <c r="H23" s="20">
        <f t="shared" si="4"/>
        <v>1254.2385924153402</v>
      </c>
    </row>
    <row r="24" spans="1:8" x14ac:dyDescent="0.25">
      <c r="A24" s="22">
        <f t="shared" si="5"/>
        <v>2.4</v>
      </c>
      <c r="B24" s="21">
        <f t="shared" si="0"/>
        <v>1254.2385926929901</v>
      </c>
      <c r="C24" s="13">
        <f t="shared" si="6"/>
        <v>1254.2385924153402</v>
      </c>
      <c r="D24" s="13">
        <f t="shared" si="1"/>
        <v>117.55828700801398</v>
      </c>
      <c r="E24" s="19">
        <f t="shared" si="2"/>
        <v>118.58573274012819</v>
      </c>
      <c r="F24" s="19">
        <f t="shared" si="2"/>
        <v>118.59470640410224</v>
      </c>
      <c r="G24" s="19">
        <f t="shared" si="3"/>
        <v>119.6298760799622</v>
      </c>
      <c r="H24" s="20">
        <f t="shared" si="4"/>
        <v>1277.9568937945548</v>
      </c>
    </row>
    <row r="25" spans="1:8" x14ac:dyDescent="0.25">
      <c r="A25" s="22">
        <f t="shared" si="5"/>
        <v>2.6</v>
      </c>
      <c r="B25" s="21">
        <f t="shared" si="0"/>
        <v>1277.9568940997638</v>
      </c>
      <c r="C25" s="13">
        <f t="shared" si="6"/>
        <v>1277.9568937945548</v>
      </c>
      <c r="D25" s="13">
        <f t="shared" si="1"/>
        <v>119.62982026747036</v>
      </c>
      <c r="E25" s="19">
        <f t="shared" si="2"/>
        <v>120.67252115193598</v>
      </c>
      <c r="F25" s="19">
        <f t="shared" si="2"/>
        <v>120.68160310582398</v>
      </c>
      <c r="G25" s="19">
        <f t="shared" si="3"/>
        <v>121.73208774643466</v>
      </c>
      <c r="H25" s="20">
        <f t="shared" si="4"/>
        <v>1302.0925656788691</v>
      </c>
    </row>
    <row r="26" spans="1:8" x14ac:dyDescent="0.25">
      <c r="A26" s="22">
        <f t="shared" si="5"/>
        <v>2.8000000000000003</v>
      </c>
      <c r="B26" s="21">
        <f t="shared" si="0"/>
        <v>1302.0925660123596</v>
      </c>
      <c r="C26" s="13">
        <f t="shared" si="6"/>
        <v>1302.0925656788691</v>
      </c>
      <c r="D26" s="13">
        <f t="shared" si="1"/>
        <v>121.73203131990603</v>
      </c>
      <c r="E26" s="19">
        <f t="shared" si="2"/>
        <v>122.79010432574599</v>
      </c>
      <c r="F26" s="19">
        <f t="shared" si="2"/>
        <v>122.79929441069598</v>
      </c>
      <c r="G26" s="19">
        <f t="shared" si="3"/>
        <v>123.86520917813282</v>
      </c>
      <c r="H26" s="20">
        <f t="shared" si="4"/>
        <v>1326.6517669445666</v>
      </c>
    </row>
    <row r="27" spans="1:8" x14ac:dyDescent="0.25">
      <c r="A27" s="22">
        <f t="shared" si="5"/>
        <v>3.0000000000000004</v>
      </c>
      <c r="B27" s="21">
        <f t="shared" si="0"/>
        <v>1326.6517673070707</v>
      </c>
      <c r="C27" s="13">
        <f t="shared" si="6"/>
        <v>1326.6517669445666</v>
      </c>
      <c r="D27" s="13">
        <f t="shared" si="1"/>
        <v>123.86515214077096</v>
      </c>
      <c r="E27" s="19">
        <f t="shared" si="2"/>
        <v>124.93871061043252</v>
      </c>
      <c r="F27" s="19">
        <f t="shared" si="2"/>
        <v>124.94800860161372</v>
      </c>
      <c r="G27" s="19">
        <f t="shared" si="3"/>
        <v>126.02946491905747</v>
      </c>
      <c r="H27" s="20">
        <f t="shared" si="4"/>
        <v>1351.640702127364</v>
      </c>
    </row>
    <row r="28" spans="1:8" x14ac:dyDescent="0.25">
      <c r="A28" s="22">
        <f t="shared" si="5"/>
        <v>3.2000000000000006</v>
      </c>
      <c r="B28" s="21">
        <f t="shared" si="0"/>
        <v>1351.640702519622</v>
      </c>
      <c r="C28" s="13">
        <f t="shared" si="6"/>
        <v>1351.640702127364</v>
      </c>
      <c r="D28" s="13">
        <f t="shared" si="1"/>
        <v>126.02940727449965</v>
      </c>
      <c r="E28" s="19">
        <f t="shared" si="2"/>
        <v>127.11856070013255</v>
      </c>
      <c r="F28" s="19">
        <f t="shared" si="2"/>
        <v>127.1279663044391</v>
      </c>
      <c r="G28" s="19">
        <f t="shared" si="3"/>
        <v>128.22507162935358</v>
      </c>
      <c r="H28" s="20">
        <f t="shared" si="4"/>
        <v>1377.0656198911306</v>
      </c>
    </row>
    <row r="29" spans="1:8" x14ac:dyDescent="0.25">
      <c r="A29" s="22">
        <f t="shared" si="5"/>
        <v>3.4000000000000008</v>
      </c>
      <c r="B29" s="21">
        <f t="shared" si="0"/>
        <v>1377.0656203138903</v>
      </c>
      <c r="C29" s="13">
        <f t="shared" si="6"/>
        <v>1377.0656198911306</v>
      </c>
      <c r="D29" s="13">
        <f t="shared" si="1"/>
        <v>128.22501338168234</v>
      </c>
      <c r="E29" s="19">
        <f t="shared" si="2"/>
        <v>129.32986717525833</v>
      </c>
      <c r="F29" s="19">
        <f t="shared" si="2"/>
        <v>129.33938002899563</v>
      </c>
      <c r="G29" s="19">
        <f t="shared" si="3"/>
        <v>130.4522376201451</v>
      </c>
      <c r="H29" s="20">
        <f t="shared" si="4"/>
        <v>1402.9328114048085</v>
      </c>
    </row>
    <row r="30" spans="1:8" x14ac:dyDescent="0.25">
      <c r="A30" s="22">
        <f t="shared" si="5"/>
        <v>3.600000000000001</v>
      </c>
      <c r="B30" s="21">
        <f t="shared" si="0"/>
        <v>1402.9328118588264</v>
      </c>
      <c r="C30" s="13">
        <f t="shared" si="6"/>
        <v>1402.9328114048085</v>
      </c>
      <c r="D30" s="13">
        <f t="shared" si="1"/>
        <v>130.45217877389985</v>
      </c>
      <c r="E30" s="19">
        <f t="shared" si="2"/>
        <v>131.57283403117037</v>
      </c>
      <c r="F30" s="19">
        <f t="shared" si="2"/>
        <v>131.58245369772695</v>
      </c>
      <c r="G30" s="19">
        <f t="shared" si="3"/>
        <v>132.71116237603476</v>
      </c>
      <c r="H30" s="20">
        <f t="shared" si="4"/>
        <v>1429.248608625066</v>
      </c>
    </row>
    <row r="31" spans="1:8" x14ac:dyDescent="0.25">
      <c r="A31" s="22">
        <f t="shared" si="5"/>
        <v>3.8000000000000012</v>
      </c>
      <c r="B31" s="21">
        <f t="shared" si="0"/>
        <v>1429.2486091111064</v>
      </c>
      <c r="C31" s="13">
        <f t="shared" si="6"/>
        <v>1429.248608625066</v>
      </c>
      <c r="D31" s="13">
        <f t="shared" si="1"/>
        <v>132.7111029362232</v>
      </c>
      <c r="E31" s="19">
        <f t="shared" si="2"/>
        <v>133.84765619452261</v>
      </c>
      <c r="F31" s="19">
        <f t="shared" si="2"/>
        <v>133.85738216203123</v>
      </c>
      <c r="G31" s="19">
        <f t="shared" si="3"/>
        <v>135.0020360652934</v>
      </c>
      <c r="H31" s="20">
        <f t="shared" si="4"/>
        <v>1456.0193824822202</v>
      </c>
    </row>
    <row r="32" spans="1:8" x14ac:dyDescent="0.25">
      <c r="A32" s="22">
        <f t="shared" si="5"/>
        <v>4.0000000000000009</v>
      </c>
      <c r="B32" s="21">
        <f t="shared" si="0"/>
        <v>1456.0193830010544</v>
      </c>
      <c r="C32" s="13">
        <f t="shared" si="6"/>
        <v>1456.0193824822202</v>
      </c>
      <c r="D32" s="13">
        <f t="shared" si="1"/>
        <v>135.0019760374025</v>
      </c>
      <c r="E32" s="19">
        <f t="shared" ref="E32:F51" si="7">$C$5*($C$2-($C32+0.5*$C$8*D32))*($C32+0.5*$C$8*D32)</f>
        <v>136.15451902731596</v>
      </c>
      <c r="F32" s="19">
        <f t="shared" si="7"/>
        <v>136.16435070630675</v>
      </c>
      <c r="G32" s="19">
        <f t="shared" si="3"/>
        <v>137.32503903778499</v>
      </c>
      <c r="H32" s="20">
        <f t="shared" si="4"/>
        <v>1483.2515409669679</v>
      </c>
    </row>
    <row r="33" spans="1:8" x14ac:dyDescent="0.25">
      <c r="A33" s="22">
        <f t="shared" si="5"/>
        <v>4.2000000000000011</v>
      </c>
      <c r="B33" s="21">
        <f t="shared" si="0"/>
        <v>1483.2515415193745</v>
      </c>
      <c r="C33" s="13">
        <f t="shared" si="6"/>
        <v>1483.2515409669679</v>
      </c>
      <c r="D33" s="13">
        <f t="shared" si="1"/>
        <v>137.32497842779239</v>
      </c>
      <c r="E33" s="19">
        <f t="shared" si="7"/>
        <v>138.49359781871902</v>
      </c>
      <c r="F33" s="19">
        <f t="shared" si="7"/>
        <v>138.50353453976908</v>
      </c>
      <c r="G33" s="19">
        <f t="shared" si="3"/>
        <v>139.68034131070081</v>
      </c>
      <c r="H33" s="20">
        <f t="shared" si="4"/>
        <v>1510.9515271154835</v>
      </c>
    </row>
    <row r="34" spans="1:8" x14ac:dyDescent="0.25">
      <c r="A34" s="22">
        <f t="shared" si="5"/>
        <v>4.4000000000000012</v>
      </c>
      <c r="B34" s="21">
        <f t="shared" si="0"/>
        <v>1510.9515277022479</v>
      </c>
      <c r="C34" s="13">
        <f t="shared" si="6"/>
        <v>1510.9515271154835</v>
      </c>
      <c r="D34" s="13">
        <f t="shared" si="1"/>
        <v>139.68028012508529</v>
      </c>
      <c r="E34" s="19">
        <f t="shared" si="7"/>
        <v>140.86505726474044</v>
      </c>
      <c r="F34" s="19">
        <f t="shared" si="7"/>
        <v>140.87509827612345</v>
      </c>
      <c r="G34" s="19">
        <f t="shared" si="3"/>
        <v>142.0681020421992</v>
      </c>
      <c r="H34" s="20">
        <f t="shared" si="4"/>
        <v>1539.1258168904506</v>
      </c>
    </row>
    <row r="35" spans="1:8" x14ac:dyDescent="0.25">
      <c r="A35" s="22">
        <f t="shared" si="5"/>
        <v>4.6000000000000014</v>
      </c>
      <c r="B35" s="21">
        <f t="shared" si="0"/>
        <v>1539.1258175123653</v>
      </c>
      <c r="C35" s="13">
        <f t="shared" si="6"/>
        <v>1539.1258168904506</v>
      </c>
      <c r="D35" s="13">
        <f t="shared" si="1"/>
        <v>142.06804028795159</v>
      </c>
      <c r="E35" s="19">
        <f t="shared" si="7"/>
        <v>143.26905093586532</v>
      </c>
      <c r="F35" s="19">
        <f t="shared" si="7"/>
        <v>143.27919540120561</v>
      </c>
      <c r="G35" s="19">
        <f t="shared" si="3"/>
        <v>144.48846899307816</v>
      </c>
      <c r="H35" s="20">
        <f t="shared" si="4"/>
        <v>1567.7809169556228</v>
      </c>
    </row>
    <row r="36" spans="1:8" x14ac:dyDescent="0.25">
      <c r="A36" s="22">
        <f t="shared" si="5"/>
        <v>4.8000000000000016</v>
      </c>
      <c r="B36" s="21">
        <f t="shared" si="0"/>
        <v>1567.7809176134861</v>
      </c>
      <c r="C36" s="13">
        <f t="shared" si="6"/>
        <v>1567.7809169556228</v>
      </c>
      <c r="D36" s="13">
        <f t="shared" si="1"/>
        <v>144.48840667771123</v>
      </c>
      <c r="E36" s="19">
        <f t="shared" si="7"/>
        <v>145.70572073279448</v>
      </c>
      <c r="F36" s="19">
        <f t="shared" si="7"/>
        <v>145.71596772873033</v>
      </c>
      <c r="G36" s="19">
        <f t="shared" si="3"/>
        <v>146.94157797663397</v>
      </c>
      <c r="H36" s="20">
        <f t="shared" si="4"/>
        <v>1596.9233623415359</v>
      </c>
    </row>
    <row r="37" spans="1:8" x14ac:dyDescent="0.25">
      <c r="A37" s="22">
        <f t="shared" si="5"/>
        <v>5.0000000000000018</v>
      </c>
      <c r="B37" s="21">
        <f t="shared" si="0"/>
        <v>1596.9233630361516</v>
      </c>
      <c r="C37" s="13">
        <f t="shared" si="6"/>
        <v>1596.9233623415359</v>
      </c>
      <c r="D37" s="13">
        <f t="shared" si="1"/>
        <v>146.94151510819262</v>
      </c>
      <c r="E37" s="19">
        <f t="shared" si="7"/>
        <v>148.17519633045731</v>
      </c>
      <c r="F37" s="19">
        <f t="shared" si="7"/>
        <v>148.18554484431715</v>
      </c>
      <c r="G37" s="19">
        <f t="shared" si="3"/>
        <v>149.4275522968924</v>
      </c>
      <c r="H37" s="20">
        <f t="shared" si="4"/>
        <v>1626.5597140000236</v>
      </c>
    </row>
    <row r="38" spans="1:8" x14ac:dyDescent="0.25">
      <c r="A38" s="22">
        <f t="shared" si="5"/>
        <v>5.200000000000002</v>
      </c>
      <c r="B38" s="21">
        <f t="shared" si="0"/>
        <v>1626.5597147322021</v>
      </c>
      <c r="C38" s="13">
        <f t="shared" si="6"/>
        <v>1626.5597140000236</v>
      </c>
      <c r="D38" s="13">
        <f t="shared" si="1"/>
        <v>149.42748888396318</v>
      </c>
      <c r="E38" s="19">
        <f t="shared" si="7"/>
        <v>150.67759461049826</v>
      </c>
      <c r="F38" s="19">
        <f t="shared" si="7"/>
        <v>150.68804353799641</v>
      </c>
      <c r="G38" s="19">
        <f t="shared" si="3"/>
        <v>151.94650217542929</v>
      </c>
      <c r="H38" s="20">
        <f t="shared" si="4"/>
        <v>1656.6965562452363</v>
      </c>
    </row>
    <row r="39" spans="1:8" x14ac:dyDescent="0.25">
      <c r="A39" s="22">
        <f t="shared" si="5"/>
        <v>5.4000000000000021</v>
      </c>
      <c r="B39" s="21">
        <f t="shared" si="0"/>
        <v>1656.696557015792</v>
      </c>
      <c r="C39" s="13">
        <f t="shared" si="6"/>
        <v>1656.6965562452363</v>
      </c>
      <c r="D39" s="13">
        <f t="shared" si="1"/>
        <v>151.94643822714951</v>
      </c>
      <c r="E39" s="19">
        <f t="shared" si="7"/>
        <v>153.21301908247185</v>
      </c>
      <c r="F39" s="19">
        <f t="shared" si="7"/>
        <v>153.22356722542756</v>
      </c>
      <c r="G39" s="19">
        <f t="shared" si="3"/>
        <v>154.49852416703146</v>
      </c>
      <c r="H39" s="20">
        <f t="shared" si="4"/>
        <v>1687.3404940789023</v>
      </c>
    </row>
    <row r="40" spans="1:8" x14ac:dyDescent="0.25">
      <c r="A40" s="22">
        <f t="shared" si="5"/>
        <v>5.6000000000000023</v>
      </c>
      <c r="B40" s="21">
        <f t="shared" si="0"/>
        <v>1687.3404948886553</v>
      </c>
      <c r="C40" s="13">
        <f t="shared" si="6"/>
        <v>1687.3404940789023</v>
      </c>
      <c r="D40" s="13">
        <f t="shared" si="1"/>
        <v>154.49845969309806</v>
      </c>
      <c r="E40" s="19">
        <f t="shared" si="7"/>
        <v>155.78155929401368</v>
      </c>
      <c r="F40" s="19">
        <f t="shared" si="7"/>
        <v>155.79220535809984</v>
      </c>
      <c r="G40" s="19">
        <f t="shared" si="3"/>
        <v>157.08370056448487</v>
      </c>
      <c r="H40" s="20">
        <f t="shared" si="4"/>
        <v>1718.4981503976294</v>
      </c>
    </row>
    <row r="41" spans="1:8" x14ac:dyDescent="0.25">
      <c r="A41" s="22">
        <f t="shared" si="5"/>
        <v>5.8000000000000025</v>
      </c>
      <c r="B41" s="21">
        <f t="shared" si="0"/>
        <v>1718.4981512474035</v>
      </c>
      <c r="C41" s="13">
        <f t="shared" si="6"/>
        <v>1718.4981503976294</v>
      </c>
      <c r="D41" s="13">
        <f t="shared" si="1"/>
        <v>157.08363557516259</v>
      </c>
      <c r="E41" s="19">
        <f t="shared" si="7"/>
        <v>158.38329023029229</v>
      </c>
      <c r="F41" s="19">
        <f t="shared" si="7"/>
        <v>158.39403282281967</v>
      </c>
      <c r="G41" s="19">
        <f t="shared" si="3"/>
        <v>159.70209879281214</v>
      </c>
      <c r="H41" s="20">
        <f t="shared" si="4"/>
        <v>1750.1761630801027</v>
      </c>
    </row>
    <row r="42" spans="1:8" x14ac:dyDescent="0.25">
      <c r="A42" s="22">
        <f t="shared" si="5"/>
        <v>6.0000000000000027</v>
      </c>
      <c r="B42" s="21">
        <f t="shared" si="0"/>
        <v>1750.1761639707258</v>
      </c>
      <c r="C42" s="13">
        <f t="shared" si="6"/>
        <v>1750.1761630801027</v>
      </c>
      <c r="D42" s="13">
        <f t="shared" si="1"/>
        <v>159.70203329894136</v>
      </c>
      <c r="E42" s="19">
        <f t="shared" si="7"/>
        <v>161.01827170308351</v>
      </c>
      <c r="F42" s="19">
        <f t="shared" si="7"/>
        <v>161.02910933082595</v>
      </c>
      <c r="G42" s="19">
        <f t="shared" si="3"/>
        <v>162.35377079332184</v>
      </c>
      <c r="H42" s="20">
        <f t="shared" si="4"/>
        <v>1782.3811819521054</v>
      </c>
    </row>
    <row r="43" spans="1:8" x14ac:dyDescent="0.25">
      <c r="A43" s="22">
        <f t="shared" si="5"/>
        <v>6.2000000000000028</v>
      </c>
      <c r="B43" s="21">
        <f t="shared" si="0"/>
        <v>1782.3811828844089</v>
      </c>
      <c r="C43" s="13">
        <f t="shared" si="6"/>
        <v>1782.3811819521054</v>
      </c>
      <c r="D43" s="13">
        <f t="shared" si="1"/>
        <v>162.35370480632562</v>
      </c>
      <c r="E43" s="19">
        <f t="shared" si="7"/>
        <v>163.68654772984868</v>
      </c>
      <c r="F43" s="19">
        <f t="shared" si="7"/>
        <v>163.69747879691633</v>
      </c>
      <c r="G43" s="19">
        <f t="shared" si="3"/>
        <v>165.03875239786979</v>
      </c>
      <c r="H43" s="20">
        <f t="shared" si="4"/>
        <v>1815.119865627363</v>
      </c>
    </row>
    <row r="44" spans="1:8" x14ac:dyDescent="0.25">
      <c r="A44" s="22">
        <f t="shared" si="5"/>
        <v>6.400000000000003</v>
      </c>
      <c r="B44" s="21">
        <f t="shared" si="0"/>
        <v>1815.1198666021817</v>
      </c>
      <c r="C44" s="13">
        <f t="shared" si="6"/>
        <v>1815.119865627363</v>
      </c>
      <c r="D44" s="13">
        <f t="shared" si="1"/>
        <v>165.03868592976082</v>
      </c>
      <c r="E44" s="19">
        <f t="shared" si="7"/>
        <v>166.38814590323761</v>
      </c>
      <c r="F44" s="19">
        <f t="shared" si="7"/>
        <v>166.39916870900447</v>
      </c>
      <c r="G44" s="19">
        <f t="shared" si="3"/>
        <v>167.75706269377631</v>
      </c>
      <c r="H44" s="20">
        <f t="shared" si="4"/>
        <v>1848.3988782222971</v>
      </c>
    </row>
    <row r="45" spans="1:8" x14ac:dyDescent="0.25">
      <c r="A45" s="22">
        <f t="shared" si="5"/>
        <v>6.6000000000000032</v>
      </c>
      <c r="B45" s="21">
        <f t="shared" si="0"/>
        <v>1848.3988792404673</v>
      </c>
      <c r="C45" s="13">
        <f t="shared" si="6"/>
        <v>1848.3988782222971</v>
      </c>
      <c r="D45" s="13">
        <f t="shared" si="1"/>
        <v>167.75699575716246</v>
      </c>
      <c r="E45" s="19">
        <f t="shared" si="7"/>
        <v>169.12307675148134</v>
      </c>
      <c r="F45" s="19">
        <f t="shared" si="7"/>
        <v>169.13418948857387</v>
      </c>
      <c r="G45" s="19">
        <f t="shared" si="3"/>
        <v>170.50870337988377</v>
      </c>
      <c r="H45" s="20">
        <f t="shared" si="4"/>
        <v>1882.2248859428689</v>
      </c>
    </row>
    <row r="46" spans="1:8" x14ac:dyDescent="0.25">
      <c r="A46" s="22">
        <f t="shared" si="5"/>
        <v>6.8000000000000034</v>
      </c>
      <c r="B46" s="21">
        <f t="shared" si="0"/>
        <v>1882.2248870052301</v>
      </c>
      <c r="C46" s="13">
        <f t="shared" si="6"/>
        <v>1882.2248859428689</v>
      </c>
      <c r="D46" s="13">
        <f t="shared" si="1"/>
        <v>170.50863598797369</v>
      </c>
      <c r="E46" s="19">
        <f t="shared" si="7"/>
        <v>171.89133309018135</v>
      </c>
      <c r="F46" s="19">
        <f t="shared" si="7"/>
        <v>171.90253384253569</v>
      </c>
      <c r="G46" s="19">
        <f t="shared" si="3"/>
        <v>173.29365811428596</v>
      </c>
      <c r="H46" s="20">
        <f t="shared" si="4"/>
        <v>1916.604553541792</v>
      </c>
    </row>
    <row r="47" spans="1:8" x14ac:dyDescent="0.25">
      <c r="A47" s="22">
        <f t="shared" si="5"/>
        <v>7.0000000000000036</v>
      </c>
      <c r="B47" s="21">
        <f t="shared" si="0"/>
        <v>1916.6045546491844</v>
      </c>
      <c r="C47" s="13">
        <f t="shared" si="6"/>
        <v>1916.604553541792</v>
      </c>
      <c r="D47" s="13">
        <f t="shared" si="1"/>
        <v>173.29359028089357</v>
      </c>
      <c r="E47" s="19">
        <f t="shared" si="7"/>
        <v>174.69288936604889</v>
      </c>
      <c r="F47" s="19">
        <f t="shared" si="7"/>
        <v>174.70417610704396</v>
      </c>
      <c r="G47" s="19">
        <f t="shared" si="3"/>
        <v>176.11189185430555</v>
      </c>
      <c r="H47" s="20">
        <f t="shared" si="4"/>
        <v>1951.5445406445049</v>
      </c>
    </row>
    <row r="48" spans="1:8" x14ac:dyDescent="0.25">
      <c r="A48" s="22">
        <f t="shared" si="5"/>
        <v>7.2000000000000037</v>
      </c>
      <c r="B48" s="21">
        <f t="shared" si="0"/>
        <v>1951.5445417977696</v>
      </c>
      <c r="C48" s="13">
        <f t="shared" si="6"/>
        <v>1951.5445406445049</v>
      </c>
      <c r="D48" s="13">
        <f t="shared" si="1"/>
        <v>176.11182359385364</v>
      </c>
      <c r="E48" s="19">
        <f t="shared" si="7"/>
        <v>177.5277009931942</v>
      </c>
      <c r="F48" s="19">
        <f t="shared" si="7"/>
        <v>177.53907158386815</v>
      </c>
      <c r="G48" s="19">
        <f t="shared" si="3"/>
        <v>178.96335018934207</v>
      </c>
      <c r="H48" s="20">
        <f t="shared" si="4"/>
        <v>1987.0514979424156</v>
      </c>
    </row>
    <row r="49" spans="1:8" x14ac:dyDescent="0.25">
      <c r="A49" s="22">
        <f t="shared" si="5"/>
        <v>7.4000000000000039</v>
      </c>
      <c r="B49" s="21">
        <f t="shared" si="0"/>
        <v>1987.0514991423947</v>
      </c>
      <c r="C49" s="13">
        <f t="shared" si="6"/>
        <v>1987.0514979424156</v>
      </c>
      <c r="D49" s="13">
        <f t="shared" si="1"/>
        <v>178.96328151686558</v>
      </c>
      <c r="E49" s="19">
        <f t="shared" si="7"/>
        <v>180.39570368261289</v>
      </c>
      <c r="F49" s="19">
        <f t="shared" si="7"/>
        <v>180.40715586997146</v>
      </c>
      <c r="G49" s="19">
        <f t="shared" si="3"/>
        <v>181.84795866726526</v>
      </c>
      <c r="H49" s="20">
        <f t="shared" si="4"/>
        <v>2023.132063252059</v>
      </c>
    </row>
    <row r="50" spans="1:8" x14ac:dyDescent="0.25">
      <c r="A50" s="22">
        <f t="shared" si="5"/>
        <v>7.6000000000000041</v>
      </c>
      <c r="B50" s="21">
        <f t="shared" si="0"/>
        <v>2023.1320644995933</v>
      </c>
      <c r="C50" s="13">
        <f t="shared" si="6"/>
        <v>2023.132063252059</v>
      </c>
      <c r="D50" s="13">
        <f t="shared" si="1"/>
        <v>181.84788959841325</v>
      </c>
      <c r="E50" s="19">
        <f t="shared" si="7"/>
        <v>183.29681276556855</v>
      </c>
      <c r="F50" s="19">
        <f t="shared" si="7"/>
        <v>183.30834418099249</v>
      </c>
      <c r="G50" s="19">
        <f t="shared" si="3"/>
        <v>184.76562211507542</v>
      </c>
      <c r="H50" s="20">
        <f t="shared" si="4"/>
        <v>2059.7928574389462</v>
      </c>
    </row>
    <row r="51" spans="1:8" x14ac:dyDescent="0.25">
      <c r="A51" s="22">
        <f t="shared" si="5"/>
        <v>7.8000000000000043</v>
      </c>
      <c r="B51" s="21">
        <f t="shared" si="0"/>
        <v>2059.7928587348765</v>
      </c>
      <c r="C51" s="13">
        <f t="shared" si="6"/>
        <v>2059.7928574389462</v>
      </c>
      <c r="D51" s="13">
        <f t="shared" si="1"/>
        <v>184.76555266611214</v>
      </c>
      <c r="E51" s="19">
        <f t="shared" si="7"/>
        <v>186.23092251161825</v>
      </c>
      <c r="F51" s="19">
        <f t="shared" si="7"/>
        <v>186.24253066937965</v>
      </c>
      <c r="G51" s="19">
        <f t="shared" si="3"/>
        <v>187.7162239546054</v>
      </c>
      <c r="H51" s="20">
        <f t="shared" si="4"/>
        <v>2097.0404802050366</v>
      </c>
    </row>
    <row r="52" spans="1:8" x14ac:dyDescent="0.25">
      <c r="A52" s="22">
        <f t="shared" si="5"/>
        <v>8.0000000000000036</v>
      </c>
      <c r="B52" s="21">
        <f t="shared" si="0"/>
        <v>2097.040481550202</v>
      </c>
      <c r="C52" s="13">
        <f t="shared" si="6"/>
        <v>2097.0404802050366</v>
      </c>
      <c r="D52" s="13">
        <f t="shared" si="1"/>
        <v>187.71615414241083</v>
      </c>
      <c r="E52" s="19">
        <f t="shared" ref="E52:F71" si="8">$C$5*($C$2-($C52+0.5*$C$8*D52))*($C52+0.5*$C$8*D52)</f>
        <v>189.1979054420836</v>
      </c>
      <c r="F52" s="19">
        <f t="shared" si="8"/>
        <v>189.20958773797841</v>
      </c>
      <c r="G52" s="19">
        <f t="shared" si="3"/>
        <v>190.69962551409307</v>
      </c>
      <c r="H52" s="20">
        <f t="shared" si="4"/>
        <v>2134.8815057389243</v>
      </c>
    </row>
    <row r="53" spans="1:8" x14ac:dyDescent="0.25">
      <c r="A53" s="22">
        <f t="shared" si="5"/>
        <v>8.2000000000000028</v>
      </c>
      <c r="B53" s="21">
        <f t="shared" si="0"/>
        <v>2134.8815071341619</v>
      </c>
      <c r="C53" s="13">
        <f t="shared" si="6"/>
        <v>2134.8815057389243</v>
      </c>
      <c r="D53" s="13">
        <f t="shared" si="1"/>
        <v>190.69955535616194</v>
      </c>
      <c r="E53" s="19">
        <f t="shared" si="8"/>
        <v>192.19761163982045</v>
      </c>
      <c r="F53" s="19">
        <f t="shared" si="8"/>
        <v>192.20936534992711</v>
      </c>
      <c r="G53" s="19">
        <f t="shared" si="3"/>
        <v>193.71566533650412</v>
      </c>
      <c r="H53" s="20">
        <f t="shared" si="4"/>
        <v>2173.3224782279963</v>
      </c>
    </row>
    <row r="54" spans="1:8" x14ac:dyDescent="0.25">
      <c r="A54" s="22">
        <f t="shared" si="5"/>
        <v>8.4000000000000021</v>
      </c>
      <c r="B54" s="21">
        <f t="shared" si="0"/>
        <v>2173.3224796741406</v>
      </c>
      <c r="C54" s="13">
        <f t="shared" si="6"/>
        <v>2173.3224782279963</v>
      </c>
      <c r="D54" s="13">
        <f t="shared" si="1"/>
        <v>193.71559485094423</v>
      </c>
      <c r="E54" s="19">
        <f t="shared" si="8"/>
        <v>195.22986805619641</v>
      </c>
      <c r="F54" s="19">
        <f t="shared" si="8"/>
        <v>195.24169033576911</v>
      </c>
      <c r="G54" s="19">
        <f t="shared" si="3"/>
        <v>196.76415848554268</v>
      </c>
      <c r="H54" s="20">
        <f t="shared" si="4"/>
        <v>2212.3699072320101</v>
      </c>
    </row>
    <row r="55" spans="1:8" x14ac:dyDescent="0.25">
      <c r="A55" s="22">
        <f t="shared" si="5"/>
        <v>8.6000000000000014</v>
      </c>
      <c r="B55" s="21">
        <f t="shared" si="0"/>
        <v>2212.3699087298919</v>
      </c>
      <c r="C55" s="13">
        <f t="shared" si="6"/>
        <v>2212.3699072320101</v>
      </c>
      <c r="D55" s="13">
        <f t="shared" si="1"/>
        <v>196.76408769107218</v>
      </c>
      <c r="E55" s="19">
        <f t="shared" si="8"/>
        <v>198.29447781624097</v>
      </c>
      <c r="F55" s="19">
        <f t="shared" si="8"/>
        <v>198.30636569874702</v>
      </c>
      <c r="G55" s="19">
        <f t="shared" si="3"/>
        <v>199.84489585034288</v>
      </c>
      <c r="H55" s="20">
        <f t="shared" si="4"/>
        <v>2252.0302629177231</v>
      </c>
    </row>
    <row r="56" spans="1:8" x14ac:dyDescent="0.25">
      <c r="A56" s="22">
        <f t="shared" si="5"/>
        <v>8.8000000000000007</v>
      </c>
      <c r="B56" s="21">
        <f t="shared" si="0"/>
        <v>2252.0302644681697</v>
      </c>
      <c r="C56" s="13">
        <f t="shared" si="6"/>
        <v>2252.0302629177231</v>
      </c>
      <c r="D56" s="13">
        <f t="shared" si="1"/>
        <v>199.84482476628597</v>
      </c>
      <c r="E56" s="19">
        <f t="shared" si="8"/>
        <v>201.39121952298842</v>
      </c>
      <c r="F56" s="19">
        <f t="shared" si="8"/>
        <v>201.40316991929913</v>
      </c>
      <c r="G56" s="19">
        <f t="shared" si="3"/>
        <v>202.95764344988964</v>
      </c>
      <c r="H56" s="20">
        <f t="shared" si="4"/>
        <v>2292.3099711544146</v>
      </c>
    </row>
    <row r="57" spans="1:8" x14ac:dyDescent="0.25">
      <c r="A57" s="22">
        <f t="shared" si="5"/>
        <v>9</v>
      </c>
      <c r="B57" s="21">
        <f t="shared" si="0"/>
        <v>2292.3099727582476</v>
      </c>
      <c r="C57" s="13">
        <f t="shared" si="6"/>
        <v>2292.3099711544146</v>
      </c>
      <c r="D57" s="13">
        <f t="shared" si="1"/>
        <v>202.95757209617173</v>
      </c>
      <c r="E57" s="19">
        <f t="shared" si="8"/>
        <v>204.51984656209248</v>
      </c>
      <c r="F57" s="19">
        <f t="shared" si="8"/>
        <v>204.5318562598375</v>
      </c>
      <c r="G57" s="19">
        <f t="shared" si="3"/>
        <v>206.10214173827711</v>
      </c>
      <c r="H57" s="20">
        <f t="shared" si="4"/>
        <v>2333.2154084703584</v>
      </c>
    </row>
    <row r="58" spans="1:8" x14ac:dyDescent="0.25">
      <c r="A58" s="22">
        <f t="shared" si="5"/>
        <v>9.1999999999999993</v>
      </c>
      <c r="B58" s="21">
        <f t="shared" si="0"/>
        <v>2333.2154101283945</v>
      </c>
      <c r="C58" s="13">
        <f t="shared" si="6"/>
        <v>2333.2154084703584</v>
      </c>
      <c r="D58" s="13">
        <f t="shared" si="1"/>
        <v>206.10207013541836</v>
      </c>
      <c r="E58" s="19">
        <f t="shared" si="8"/>
        <v>207.68008640784919</v>
      </c>
      <c r="F58" s="19">
        <f t="shared" si="8"/>
        <v>207.69215207094305</v>
      </c>
      <c r="G58" s="19">
        <f t="shared" si="3"/>
        <v>209.27810491197025</v>
      </c>
      <c r="H58" s="20">
        <f t="shared" si="4"/>
        <v>2374.7528968705242</v>
      </c>
    </row>
    <row r="59" spans="1:8" x14ac:dyDescent="0.25">
      <c r="A59" s="22">
        <f t="shared" si="5"/>
        <v>9.3999999999999986</v>
      </c>
      <c r="B59" s="21">
        <f t="shared" si="0"/>
        <v>2374.7528985835743</v>
      </c>
      <c r="C59" s="13">
        <f t="shared" si="6"/>
        <v>2374.7528968705242</v>
      </c>
      <c r="D59" s="13">
        <f t="shared" si="1"/>
        <v>209.27803308107772</v>
      </c>
      <c r="E59" s="19">
        <f t="shared" si="8"/>
        <v>210.87163993182131</v>
      </c>
      <c r="F59" s="19">
        <f t="shared" si="8"/>
        <v>210.88375810017362</v>
      </c>
      <c r="G59" s="19">
        <f t="shared" si="3"/>
        <v>212.48522022029246</v>
      </c>
      <c r="H59" s="20">
        <f t="shared" si="4"/>
        <v>2416.9286985160361</v>
      </c>
    </row>
    <row r="60" spans="1:8" x14ac:dyDescent="0.25">
      <c r="A60" s="22">
        <f t="shared" si="5"/>
        <v>9.5999999999999979</v>
      </c>
      <c r="B60" s="21">
        <f t="shared" si="0"/>
        <v>2416.9287002849028</v>
      </c>
      <c r="C60" s="13">
        <f t="shared" si="6"/>
        <v>2416.9286985160361</v>
      </c>
      <c r="D60" s="13">
        <f t="shared" si="1"/>
        <v>212.48514818305154</v>
      </c>
      <c r="E60" s="19">
        <f t="shared" si="8"/>
        <v>214.09418071532008</v>
      </c>
      <c r="F60" s="19">
        <f t="shared" si="8"/>
        <v>214.10634780473777</v>
      </c>
      <c r="G60" s="19">
        <f t="shared" si="3"/>
        <v>215.7231472804248</v>
      </c>
      <c r="H60" s="20">
        <f t="shared" si="4"/>
        <v>2459.7490102661559</v>
      </c>
    </row>
    <row r="61" spans="1:8" x14ac:dyDescent="0.25">
      <c r="A61" s="22">
        <f t="shared" si="5"/>
        <v>9.7999999999999972</v>
      </c>
      <c r="B61" s="21">
        <f t="shared" si="0"/>
        <v>2459.7490120916345</v>
      </c>
      <c r="C61" s="13">
        <f t="shared" si="6"/>
        <v>2459.7490102661559</v>
      </c>
      <c r="D61" s="13">
        <f t="shared" si="1"/>
        <v>215.72307505908896</v>
      </c>
      <c r="E61" s="19">
        <f t="shared" si="8"/>
        <v>217.34735436705603</v>
      </c>
      <c r="F61" s="19">
        <f t="shared" si="8"/>
        <v>217.35956666934865</v>
      </c>
      <c r="G61" s="19">
        <f t="shared" si="3"/>
        <v>218.99151739825774</v>
      </c>
      <c r="H61" s="20">
        <f t="shared" si="4"/>
        <v>2503.2199580838278</v>
      </c>
    </row>
    <row r="62" spans="1:8" x14ac:dyDescent="0.25">
      <c r="A62" s="22">
        <f t="shared" si="5"/>
        <v>9.9999999999999964</v>
      </c>
      <c r="B62" s="21">
        <f t="shared" si="0"/>
        <v>2503.219959966706</v>
      </c>
      <c r="C62" s="13">
        <f t="shared" si="6"/>
        <v>2503.2199580838278</v>
      </c>
      <c r="D62" s="13">
        <f t="shared" si="1"/>
        <v>218.9914450156368</v>
      </c>
      <c r="E62" s="19">
        <f t="shared" si="8"/>
        <v>220.6307778473309</v>
      </c>
      <c r="F62" s="19">
        <f t="shared" si="8"/>
        <v>220.64303153062843</v>
      </c>
      <c r="G62" s="19">
        <f t="shared" si="3"/>
        <v>222.28993289649759</v>
      </c>
      <c r="H62" s="20">
        <f t="shared" si="4"/>
        <v>2547.3475913060961</v>
      </c>
    </row>
    <row r="63" spans="1:8" x14ac:dyDescent="0.25">
      <c r="A63" s="22">
        <f t="shared" si="5"/>
        <v>10.199999999999996</v>
      </c>
      <c r="B63" s="21">
        <f t="shared" si="0"/>
        <v>2547.3475932471515</v>
      </c>
      <c r="C63" s="13">
        <f t="shared" si="6"/>
        <v>2547.3475913060961</v>
      </c>
      <c r="D63" s="13">
        <f t="shared" si="1"/>
        <v>222.28986037594476</v>
      </c>
      <c r="E63" s="19">
        <f t="shared" si="8"/>
        <v>223.94403880020249</v>
      </c>
      <c r="F63" s="19">
        <f t="shared" si="8"/>
        <v>223.95632990949605</v>
      </c>
      <c r="G63" s="19">
        <f t="shared" si="3"/>
        <v>225.617966451488</v>
      </c>
      <c r="H63" s="20">
        <f t="shared" si="4"/>
        <v>2592.1378767809906</v>
      </c>
    </row>
    <row r="64" spans="1:8" x14ac:dyDescent="0.25">
      <c r="A64" s="22">
        <f t="shared" si="5"/>
        <v>10.399999999999995</v>
      </c>
      <c r="B64" s="21">
        <f t="shared" si="0"/>
        <v>2592.1378787809913</v>
      </c>
      <c r="C64" s="13">
        <f t="shared" si="6"/>
        <v>2592.1378767809906</v>
      </c>
      <c r="D64" s="13">
        <f t="shared" si="1"/>
        <v>225.61789381688578</v>
      </c>
      <c r="E64" s="19">
        <f t="shared" si="8"/>
        <v>227.28669489511179</v>
      </c>
      <c r="F64" s="19">
        <f t="shared" si="8"/>
        <v>227.29901935302706</v>
      </c>
      <c r="G64" s="19">
        <f t="shared" si="3"/>
        <v>228.97516044026622</v>
      </c>
      <c r="H64" s="20">
        <f t="shared" si="4"/>
        <v>2637.5966928727717</v>
      </c>
    </row>
    <row r="65" spans="1:8" x14ac:dyDescent="0.25">
      <c r="A65" s="22">
        <f t="shared" si="5"/>
        <v>10.599999999999994</v>
      </c>
      <c r="B65" s="21">
        <f t="shared" si="0"/>
        <v>2637.5966949324734</v>
      </c>
      <c r="C65" s="13">
        <f t="shared" si="6"/>
        <v>2637.5966928727717</v>
      </c>
      <c r="D65" s="13">
        <f t="shared" si="1"/>
        <v>228.97508771601028</v>
      </c>
      <c r="E65" s="19">
        <f t="shared" si="8"/>
        <v>230.65827317952062</v>
      </c>
      <c r="F65" s="19">
        <f t="shared" si="8"/>
        <v>230.6706267873341</v>
      </c>
      <c r="G65" s="19">
        <f t="shared" si="3"/>
        <v>232.36102629943016</v>
      </c>
      <c r="H65" s="20">
        <f t="shared" si="4"/>
        <v>2683.7298233377433</v>
      </c>
    </row>
    <row r="66" spans="1:8" x14ac:dyDescent="0.25">
      <c r="A66" s="22">
        <f t="shared" si="5"/>
        <v>10.799999999999994</v>
      </c>
      <c r="B66" s="21">
        <f t="shared" si="0"/>
        <v>2683.7298254578923</v>
      </c>
      <c r="C66" s="13">
        <f t="shared" si="6"/>
        <v>2683.7298233377433</v>
      </c>
      <c r="D66" s="13">
        <f t="shared" si="1"/>
        <v>232.36095351041217</v>
      </c>
      <c r="E66" s="19">
        <f t="shared" si="8"/>
        <v>234.05826944416538</v>
      </c>
      <c r="F66" s="19">
        <f t="shared" si="8"/>
        <v>234.07064788307298</v>
      </c>
      <c r="G66" s="19">
        <f t="shared" si="3"/>
        <v>235.77504389744996</v>
      </c>
      <c r="H66" s="20">
        <f t="shared" si="4"/>
        <v>2730.5429510731547</v>
      </c>
    </row>
    <row r="67" spans="1:8" x14ac:dyDescent="0.25">
      <c r="A67" s="22">
        <f t="shared" si="5"/>
        <v>10.999999999999993</v>
      </c>
      <c r="B67" s="21">
        <f t="shared" si="0"/>
        <v>2730.5429532544822</v>
      </c>
      <c r="C67" s="13">
        <f t="shared" si="6"/>
        <v>2730.5429510731547</v>
      </c>
      <c r="D67" s="13">
        <f t="shared" si="1"/>
        <v>235.774971069039</v>
      </c>
      <c r="E67" s="19">
        <f t="shared" si="8"/>
        <v>237.48614760258826</v>
      </c>
      <c r="F67" s="19">
        <f t="shared" si="8"/>
        <v>237.49854643523599</v>
      </c>
      <c r="G67" s="19">
        <f t="shared" si="3"/>
        <v>239.21666092211424</v>
      </c>
      <c r="H67" s="20">
        <f t="shared" si="4"/>
        <v>2778.0416517420481</v>
      </c>
    </row>
    <row r="68" spans="1:8" x14ac:dyDescent="0.25">
      <c r="A68" s="22">
        <f t="shared" si="5"/>
        <v>11.199999999999992</v>
      </c>
      <c r="B68" s="21">
        <f t="shared" si="0"/>
        <v>2778.0416539852731</v>
      </c>
      <c r="C68" s="13">
        <f t="shared" si="6"/>
        <v>2778.0416517420481</v>
      </c>
      <c r="D68" s="13">
        <f t="shared" si="1"/>
        <v>239.21658808013638</v>
      </c>
      <c r="E68" s="19">
        <f t="shared" si="8"/>
        <v>240.94133908666285</v>
      </c>
      <c r="F68" s="19">
        <f t="shared" si="8"/>
        <v>240.95375375894972</v>
      </c>
      <c r="G68" s="19">
        <f t="shared" si="3"/>
        <v>242.68529228485335</v>
      </c>
      <c r="H68" s="20">
        <f t="shared" si="4"/>
        <v>2826.2313872772552</v>
      </c>
    </row>
    <row r="69" spans="1:8" x14ac:dyDescent="0.25">
      <c r="A69" s="22">
        <f t="shared" si="5"/>
        <v>11.399999999999991</v>
      </c>
      <c r="B69" s="21">
        <f t="shared" si="0"/>
        <v>2826.2313895830835</v>
      </c>
      <c r="C69" s="13">
        <f t="shared" si="6"/>
        <v>2826.2313872772552</v>
      </c>
      <c r="D69" s="13">
        <f t="shared" si="1"/>
        <v>242.68521945556998</v>
      </c>
      <c r="E69" s="19">
        <f t="shared" si="8"/>
        <v>244.42324225988492</v>
      </c>
      <c r="F69" s="19">
        <f t="shared" si="8"/>
        <v>244.435668103046</v>
      </c>
      <c r="G69" s="19">
        <f t="shared" si="3"/>
        <v>246.18031954373689</v>
      </c>
      <c r="H69" s="20">
        <f t="shared" si="4"/>
        <v>2875.117499268094</v>
      </c>
    </row>
    <row r="70" spans="1:8" x14ac:dyDescent="0.25">
      <c r="A70" s="22">
        <f t="shared" si="5"/>
        <v>11.599999999999991</v>
      </c>
      <c r="B70" s="21">
        <f t="shared" si="0"/>
        <v>2875.117501637214</v>
      </c>
      <c r="C70" s="13">
        <f t="shared" si="6"/>
        <v>2875.117499268094</v>
      </c>
      <c r="D70" s="13">
        <f t="shared" si="1"/>
        <v>246.18024675382134</v>
      </c>
      <c r="E70" s="19">
        <f t="shared" si="8"/>
        <v>247.9312218502489</v>
      </c>
      <c r="F70" s="19">
        <f t="shared" si="8"/>
        <v>247.94365408322884</v>
      </c>
      <c r="G70" s="19">
        <f t="shared" si="3"/>
        <v>249.70109034699155</v>
      </c>
      <c r="H70" s="20">
        <f t="shared" si="4"/>
        <v>2924.7052022336861</v>
      </c>
    </row>
    <row r="71" spans="1:8" x14ac:dyDescent="0.25">
      <c r="A71" s="22">
        <f t="shared" si="5"/>
        <v>11.79999999999999</v>
      </c>
      <c r="B71" s="21">
        <f t="shared" si="0"/>
        <v>2924.7052046667718</v>
      </c>
      <c r="C71" s="13">
        <f t="shared" si="6"/>
        <v>2924.7052022336861</v>
      </c>
      <c r="D71" s="13">
        <f t="shared" si="1"/>
        <v>249.7010176235047</v>
      </c>
      <c r="E71" s="19">
        <f t="shared" si="8"/>
        <v>251.46460840458312</v>
      </c>
      <c r="F71" s="19">
        <f t="shared" si="8"/>
        <v>251.47704213670801</v>
      </c>
      <c r="G71" s="19">
        <f t="shared" si="3"/>
        <v>253.24691789893535</v>
      </c>
      <c r="H71" s="20">
        <f t="shared" si="4"/>
        <v>2974.9995767871869</v>
      </c>
    </row>
    <row r="72" spans="1:8" x14ac:dyDescent="0.25">
      <c r="A72" s="22">
        <f t="shared" si="5"/>
        <v>11.999999999999989</v>
      </c>
      <c r="B72" s="21">
        <f t="shared" si="0"/>
        <v>2974.9995792848949</v>
      </c>
      <c r="C72" s="13">
        <f t="shared" si="6"/>
        <v>2974.9995767871869</v>
      </c>
      <c r="D72" s="13">
        <f t="shared" si="1"/>
        <v>253.246845269299</v>
      </c>
      <c r="E72" s="19">
        <f t="shared" ref="E72:F91" si="9">$C$5*($C$2-($C72+0.5*$C$8*D72))*($C72+0.5*$C$8*D72)</f>
        <v>255.02269776626122</v>
      </c>
      <c r="F72" s="19">
        <f t="shared" si="9"/>
        <v>255.03512800021707</v>
      </c>
      <c r="G72" s="19">
        <f t="shared" si="3"/>
        <v>256.8170804502675</v>
      </c>
      <c r="H72" s="20">
        <f t="shared" si="4"/>
        <v>3026.0055626956046</v>
      </c>
    </row>
    <row r="73" spans="1:8" x14ac:dyDescent="0.25">
      <c r="A73" s="22">
        <f t="shared" si="5"/>
        <v>12.199999999999989</v>
      </c>
      <c r="B73" s="21">
        <f t="shared" si="0"/>
        <v>3026.0055652585734</v>
      </c>
      <c r="C73" s="13">
        <f t="shared" si="6"/>
        <v>3026.0055626956046</v>
      </c>
      <c r="D73" s="13">
        <f t="shared" si="1"/>
        <v>256.81700794223673</v>
      </c>
      <c r="E73" s="19">
        <f t="shared" si="9"/>
        <v>258.60475057825266</v>
      </c>
      <c r="F73" s="19">
        <f t="shared" si="9"/>
        <v>258.61717221337892</v>
      </c>
      <c r="G73" s="19">
        <f t="shared" si="3"/>
        <v>260.41082081469898</v>
      </c>
      <c r="H73" s="20">
        <f t="shared" si="4"/>
        <v>3077.7279518402779</v>
      </c>
    </row>
    <row r="74" spans="1:8" x14ac:dyDescent="0.25">
      <c r="A74" s="22">
        <f t="shared" si="5"/>
        <v>12.399999999999988</v>
      </c>
      <c r="B74" s="21">
        <f t="shared" si="0"/>
        <v>3077.7279544691287</v>
      </c>
      <c r="C74" s="13">
        <f t="shared" si="6"/>
        <v>3077.7279518402779</v>
      </c>
      <c r="D74" s="13">
        <f t="shared" si="1"/>
        <v>260.41074845633307</v>
      </c>
      <c r="E74" s="19">
        <f t="shared" si="9"/>
        <v>262.20999181351715</v>
      </c>
      <c r="F74" s="19">
        <f t="shared" si="9"/>
        <v>262.22239964942162</v>
      </c>
      <c r="G74" s="19">
        <f t="shared" si="3"/>
        <v>264.02734591394659</v>
      </c>
      <c r="H74" s="20">
        <f t="shared" si="4"/>
        <v>3130.1713810834831</v>
      </c>
    </row>
    <row r="75" spans="1:8" x14ac:dyDescent="0.25">
      <c r="A75" s="22">
        <f t="shared" si="5"/>
        <v>12.599999999999987</v>
      </c>
      <c r="B75" s="21">
        <f t="shared" si="0"/>
        <v>3130.1713837788161</v>
      </c>
      <c r="C75" s="13">
        <f t="shared" si="6"/>
        <v>3130.1713810834831</v>
      </c>
      <c r="D75" s="13">
        <f t="shared" si="1"/>
        <v>264.02727373357789</v>
      </c>
      <c r="E75" s="19">
        <f t="shared" si="9"/>
        <v>265.83761033478362</v>
      </c>
      <c r="F75" s="19">
        <f t="shared" si="9"/>
        <v>265.84999907528675</v>
      </c>
      <c r="G75" s="19">
        <f t="shared" si="3"/>
        <v>267.66582635314893</v>
      </c>
      <c r="H75" s="20">
        <f t="shared" si="4"/>
        <v>3183.3403250470456</v>
      </c>
    </row>
    <row r="76" spans="1:8" x14ac:dyDescent="0.25">
      <c r="A76" s="22">
        <f t="shared" si="5"/>
        <v>12.799999999999986</v>
      </c>
      <c r="B76" s="21">
        <f t="shared" ref="B76:B139" si="10">$C$2/(1+$C$7*EXP(-$C$5*$C$2*A76))</f>
        <v>3183.3403278094411</v>
      </c>
      <c r="C76" s="13">
        <f t="shared" si="6"/>
        <v>3183.3403250470456</v>
      </c>
      <c r="D76" s="13">
        <f t="shared" ref="D76:D139" si="11">$C$5*($C$2-C76)*C76</f>
        <v>267.66575437935148</v>
      </c>
      <c r="E76" s="19">
        <f t="shared" si="9"/>
        <v>269.4867584857916</v>
      </c>
      <c r="F76" s="19">
        <f t="shared" si="9"/>
        <v>269.49912274320536</v>
      </c>
      <c r="G76" s="19">
        <f t="shared" ref="G76:G139" si="12">$C$5*($C$2-($C76+$C$8*F76))*($C76+$C$8*F76)</f>
        <v>271.32539602879712</v>
      </c>
      <c r="H76" s="20">
        <f t="shared" ref="H76:H139" si="13">C76+$C$8*(D76+2*E76+2*F76+G76)/6</f>
        <v>3237.2390888092505</v>
      </c>
    </row>
    <row r="77" spans="1:8" x14ac:dyDescent="0.25">
      <c r="A77" s="22">
        <f t="shared" ref="A77:A140" si="14">A76+$C$8</f>
        <v>12.999999999999986</v>
      </c>
      <c r="B77" s="21">
        <f t="shared" si="10"/>
        <v>3237.2390916392674</v>
      </c>
      <c r="C77" s="13">
        <f t="shared" ref="C77:C140" si="15">H76</f>
        <v>3237.2390888092505</v>
      </c>
      <c r="D77" s="13">
        <f t="shared" si="11"/>
        <v>271.32532429035234</v>
      </c>
      <c r="E77" s="19">
        <f t="shared" si="9"/>
        <v>273.15655171609922</v>
      </c>
      <c r="F77" s="19">
        <f t="shared" si="9"/>
        <v>273.16888601584634</v>
      </c>
      <c r="G77" s="19">
        <f t="shared" si="12"/>
        <v>275.0051517712979</v>
      </c>
      <c r="H77" s="20">
        <f t="shared" si="13"/>
        <v>3291.8718005267683</v>
      </c>
    </row>
    <row r="78" spans="1:8" x14ac:dyDescent="0.25">
      <c r="A78" s="22">
        <f t="shared" si="14"/>
        <v>13.199999999999985</v>
      </c>
      <c r="B78" s="21">
        <f t="shared" si="10"/>
        <v>3291.8718034249446</v>
      </c>
      <c r="C78" s="13">
        <f t="shared" si="15"/>
        <v>3291.8718005267683</v>
      </c>
      <c r="D78" s="13">
        <f t="shared" si="11"/>
        <v>275.00508029716008</v>
      </c>
      <c r="E78" s="19">
        <f t="shared" si="9"/>
        <v>276.84606824159044</v>
      </c>
      <c r="F78" s="19">
        <f t="shared" si="9"/>
        <v>276.85836702716978</v>
      </c>
      <c r="G78" s="19">
        <f t="shared" si="12"/>
        <v>278.70415302431167</v>
      </c>
      <c r="H78" s="20">
        <f t="shared" si="13"/>
        <v>3347.2424039887346</v>
      </c>
    </row>
    <row r="79" spans="1:8" x14ac:dyDescent="0.25">
      <c r="A79" s="22">
        <f t="shared" si="14"/>
        <v>13.399999999999984</v>
      </c>
      <c r="B79" s="21">
        <f t="shared" si="10"/>
        <v>3347.242406955585</v>
      </c>
      <c r="C79" s="13">
        <f t="shared" si="15"/>
        <v>3347.2424039887346</v>
      </c>
      <c r="D79" s="13">
        <f t="shared" si="11"/>
        <v>278.70408184357206</v>
      </c>
      <c r="E79" s="19">
        <f t="shared" si="9"/>
        <v>280.55434874283446</v>
      </c>
      <c r="F79" s="19">
        <f t="shared" si="9"/>
        <v>280.56660638113505</v>
      </c>
      <c r="G79" s="19">
        <f t="shared" si="12"/>
        <v>282.4214215630272</v>
      </c>
      <c r="H79" s="20">
        <f t="shared" si="13"/>
        <v>3403.3546511105524</v>
      </c>
    </row>
    <row r="80" spans="1:8" x14ac:dyDescent="0.25">
      <c r="A80" s="22">
        <f t="shared" si="14"/>
        <v>13.599999999999984</v>
      </c>
      <c r="B80" s="21">
        <f t="shared" si="10"/>
        <v>3403.3546541465666</v>
      </c>
      <c r="C80" s="13">
        <f t="shared" si="15"/>
        <v>3403.3546511105524</v>
      </c>
      <c r="D80" s="13">
        <f t="shared" si="11"/>
        <v>282.42135070487615</v>
      </c>
      <c r="E80" s="19">
        <f t="shared" si="9"/>
        <v>284.28039610346383</v>
      </c>
      <c r="F80" s="19">
        <f t="shared" si="9"/>
        <v>284.29260689043207</v>
      </c>
      <c r="G80" s="19">
        <f t="shared" si="12"/>
        <v>286.15594125354448</v>
      </c>
      <c r="H80" s="20">
        <f t="shared" si="13"/>
        <v>3460.2120943754262</v>
      </c>
    </row>
    <row r="81" spans="1:8" x14ac:dyDescent="0.25">
      <c r="A81" s="22">
        <f t="shared" si="14"/>
        <v>13.799999999999983</v>
      </c>
      <c r="B81" s="21">
        <f t="shared" si="10"/>
        <v>3460.2120974810705</v>
      </c>
      <c r="C81" s="13">
        <f t="shared" si="15"/>
        <v>3460.2120943754262</v>
      </c>
      <c r="D81" s="13">
        <f t="shared" si="11"/>
        <v>286.15587074723277</v>
      </c>
      <c r="E81" s="19">
        <f t="shared" si="9"/>
        <v>288.02317519075081</v>
      </c>
      <c r="F81" s="19">
        <f t="shared" si="9"/>
        <v>288.03533335741247</v>
      </c>
      <c r="G81" s="19">
        <f t="shared" si="12"/>
        <v>289.90665785554705</v>
      </c>
      <c r="H81" s="20">
        <f t="shared" si="13"/>
        <v>3517.8180792320632</v>
      </c>
    </row>
    <row r="82" spans="1:8" x14ac:dyDescent="0.25">
      <c r="A82" s="22">
        <f t="shared" si="14"/>
        <v>13.999999999999982</v>
      </c>
      <c r="B82" s="21">
        <f t="shared" si="10"/>
        <v>3517.8180824077772</v>
      </c>
      <c r="C82" s="13">
        <f t="shared" si="15"/>
        <v>3517.8180792320632</v>
      </c>
      <c r="D82" s="13">
        <f t="shared" si="11"/>
        <v>289.90658773034653</v>
      </c>
      <c r="E82" s="19">
        <f t="shared" si="9"/>
        <v>291.78161268056323</v>
      </c>
      <c r="F82" s="19">
        <f t="shared" si="9"/>
        <v>291.79371239940207</v>
      </c>
      <c r="G82" s="19">
        <f t="shared" si="12"/>
        <v>293.67247887044567</v>
      </c>
      <c r="H82" s="20">
        <f t="shared" si="13"/>
        <v>3576.1757364574205</v>
      </c>
    </row>
    <row r="83" spans="1:8" x14ac:dyDescent="0.25">
      <c r="A83" s="22">
        <f t="shared" si="14"/>
        <v>14.199999999999982</v>
      </c>
      <c r="B83" s="21">
        <f t="shared" si="10"/>
        <v>3576.1757397036185</v>
      </c>
      <c r="C83" s="13">
        <f t="shared" si="15"/>
        <v>3576.1757364574205</v>
      </c>
      <c r="D83" s="13">
        <f t="shared" si="11"/>
        <v>293.67240915560819</v>
      </c>
      <c r="E83" s="19">
        <f t="shared" si="9"/>
        <v>295.55459692888002</v>
      </c>
      <c r="F83" s="19">
        <f t="shared" si="9"/>
        <v>295.56663232057321</v>
      </c>
      <c r="G83" s="19">
        <f t="shared" si="12"/>
        <v>297.45227343716886</v>
      </c>
      <c r="H83" s="20">
        <f t="shared" si="13"/>
        <v>3635.28797449381</v>
      </c>
    </row>
    <row r="84" spans="1:8" x14ac:dyDescent="0.25">
      <c r="A84" s="22">
        <f t="shared" si="14"/>
        <v>14.399999999999981</v>
      </c>
      <c r="B84" s="21">
        <f t="shared" si="10"/>
        <v>3635.2879778108791</v>
      </c>
      <c r="C84" s="13">
        <f t="shared" si="15"/>
        <v>3635.28797449381</v>
      </c>
      <c r="D84" s="13">
        <f t="shared" si="11"/>
        <v>297.45220416188442</v>
      </c>
      <c r="E84" s="19">
        <f t="shared" si="9"/>
        <v>299.34097789203895</v>
      </c>
      <c r="F84" s="19">
        <f t="shared" si="9"/>
        <v>299.35294303254847</v>
      </c>
      <c r="G84" s="19">
        <f t="shared" si="12"/>
        <v>301.24487227776387</v>
      </c>
      <c r="H84" s="20">
        <f t="shared" si="13"/>
        <v>3695.1574717701042</v>
      </c>
    </row>
    <row r="85" spans="1:8" x14ac:dyDescent="0.25">
      <c r="A85" s="22">
        <f t="shared" si="14"/>
        <v>14.59999999999998</v>
      </c>
      <c r="B85" s="21">
        <f t="shared" si="10"/>
        <v>3695.157475158403</v>
      </c>
      <c r="C85" s="13">
        <f t="shared" si="15"/>
        <v>3695.1574717701042</v>
      </c>
      <c r="D85" s="13">
        <f t="shared" si="11"/>
        <v>301.2448034711183</v>
      </c>
      <c r="E85" s="19">
        <f t="shared" si="9"/>
        <v>303.13956709787033</v>
      </c>
      <c r="F85" s="19">
        <f t="shared" si="9"/>
        <v>303.15145602588916</v>
      </c>
      <c r="G85" s="19">
        <f t="shared" si="12"/>
        <v>305.04906769495386</v>
      </c>
      <c r="H85" s="20">
        <f t="shared" si="13"/>
        <v>3755.7866690172241</v>
      </c>
    </row>
    <row r="86" spans="1:8" x14ac:dyDescent="0.25">
      <c r="A86" s="22">
        <f t="shared" si="14"/>
        <v>14.799999999999979</v>
      </c>
      <c r="B86" s="21">
        <f t="shared" si="10"/>
        <v>3755.786672477082</v>
      </c>
      <c r="C86" s="13">
        <f t="shared" si="15"/>
        <v>3755.7866690172241</v>
      </c>
      <c r="D86" s="13">
        <f t="shared" si="11"/>
        <v>305.048999385885</v>
      </c>
      <c r="E86" s="19">
        <f t="shared" si="9"/>
        <v>306.94913766985195</v>
      </c>
      <c r="F86" s="19">
        <f t="shared" si="9"/>
        <v>306.96094439460092</v>
      </c>
      <c r="G86" s="19">
        <f t="shared" si="12"/>
        <v>308.86361362376789</v>
      </c>
      <c r="H86" s="20">
        <f t="shared" si="13"/>
        <v>3817.1777615885094</v>
      </c>
    </row>
    <row r="87" spans="1:8" x14ac:dyDescent="0.25">
      <c r="A87" s="22">
        <f t="shared" si="14"/>
        <v>14.999999999999979</v>
      </c>
      <c r="B87" s="21">
        <f t="shared" si="10"/>
        <v>3817.1777651202287</v>
      </c>
      <c r="C87" s="13">
        <f t="shared" si="15"/>
        <v>3817.1777615885094</v>
      </c>
      <c r="D87" s="13">
        <f t="shared" si="11"/>
        <v>308.86354584102168</v>
      </c>
      <c r="E87" s="19">
        <f t="shared" si="9"/>
        <v>310.76842440638467</v>
      </c>
      <c r="F87" s="19">
        <f t="shared" si="9"/>
        <v>310.78014291575715</v>
      </c>
      <c r="G87" s="19">
        <f t="shared" si="12"/>
        <v>312.68722573932803</v>
      </c>
      <c r="H87" s="20">
        <f t="shared" si="13"/>
        <v>3879.3326917959971</v>
      </c>
    </row>
    <row r="88" spans="1:8" x14ac:dyDescent="0.25">
      <c r="A88" s="22">
        <f t="shared" si="14"/>
        <v>15.199999999999978</v>
      </c>
      <c r="B88" s="21">
        <f t="shared" si="10"/>
        <v>3879.3326953998476</v>
      </c>
      <c r="C88" s="13">
        <f t="shared" si="15"/>
        <v>3879.3326917959971</v>
      </c>
      <c r="D88" s="13">
        <f t="shared" si="11"/>
        <v>312.68715851141383</v>
      </c>
      <c r="E88" s="19">
        <f t="shared" si="9"/>
        <v>314.59612391725494</v>
      </c>
      <c r="F88" s="19">
        <f t="shared" si="9"/>
        <v>314.60774818630273</v>
      </c>
      <c r="G88" s="19">
        <f t="shared" si="12"/>
        <v>316.51858162283321</v>
      </c>
      <c r="H88" s="20">
        <f t="shared" si="13"/>
        <v>3942.2531412740427</v>
      </c>
    </row>
    <row r="89" spans="1:8" x14ac:dyDescent="0.25">
      <c r="A89" s="22">
        <f t="shared" si="14"/>
        <v>15.399999999999977</v>
      </c>
      <c r="B89" s="21">
        <f t="shared" si="10"/>
        <v>3942.253144950264</v>
      </c>
      <c r="C89" s="13">
        <f t="shared" si="15"/>
        <v>3942.2531412740427</v>
      </c>
      <c r="D89" s="13">
        <f t="shared" si="11"/>
        <v>316.51851497797901</v>
      </c>
      <c r="E89" s="19">
        <f t="shared" si="9"/>
        <v>318.43089481929928</v>
      </c>
      <c r="F89" s="19">
        <f t="shared" si="9"/>
        <v>318.44241881905316</v>
      </c>
      <c r="G89" s="19">
        <f t="shared" si="12"/>
        <v>320.35632098773078</v>
      </c>
      <c r="H89" s="20">
        <f t="shared" si="13"/>
        <v>4005.940523382123</v>
      </c>
    </row>
    <row r="90" spans="1:8" x14ac:dyDescent="0.25">
      <c r="A90" s="22">
        <f t="shared" si="14"/>
        <v>15.599999999999977</v>
      </c>
      <c r="B90" s="21">
        <f t="shared" si="10"/>
        <v>4005.9405271309233</v>
      </c>
      <c r="C90" s="13">
        <f t="shared" si="15"/>
        <v>4005.940523382123</v>
      </c>
      <c r="D90" s="13">
        <f t="shared" si="11"/>
        <v>320.35625495383715</v>
      </c>
      <c r="E90" s="19">
        <f t="shared" si="9"/>
        <v>322.27135799323258</v>
      </c>
      <c r="F90" s="19">
        <f t="shared" si="9"/>
        <v>322.28277569984982</v>
      </c>
      <c r="G90" s="19">
        <f t="shared" si="12"/>
        <v>324.19904596800342</v>
      </c>
      <c r="H90" s="20">
        <f t="shared" si="13"/>
        <v>4070.3959756590566</v>
      </c>
    </row>
    <row r="91" spans="1:8" x14ac:dyDescent="0.25">
      <c r="A91" s="22">
        <f t="shared" si="14"/>
        <v>15.799999999999976</v>
      </c>
      <c r="B91" s="21">
        <f t="shared" si="10"/>
        <v>4070.395979480611</v>
      </c>
      <c r="C91" s="13">
        <f t="shared" si="15"/>
        <v>4070.3959756590566</v>
      </c>
      <c r="D91" s="13">
        <f t="shared" si="11"/>
        <v>324.19898057259849</v>
      </c>
      <c r="E91" s="19">
        <f t="shared" si="9"/>
        <v>326.11609690353879</v>
      </c>
      <c r="F91" s="19">
        <f t="shared" si="9"/>
        <v>326.12740230776711</v>
      </c>
      <c r="G91" s="19">
        <f t="shared" si="12"/>
        <v>328.04532147043523</v>
      </c>
      <c r="H91" s="20">
        <f t="shared" si="13"/>
        <v>4135.6203523412451</v>
      </c>
    </row>
    <row r="92" spans="1:8" x14ac:dyDescent="0.25">
      <c r="A92" s="22">
        <f t="shared" si="14"/>
        <v>15.999999999999975</v>
      </c>
      <c r="B92" s="21">
        <f t="shared" si="10"/>
        <v>4135.6203562356968</v>
      </c>
      <c r="C92" s="13">
        <f t="shared" si="15"/>
        <v>4135.6203523412451</v>
      </c>
      <c r="D92" s="13">
        <f t="shared" si="11"/>
        <v>328.04525674062893</v>
      </c>
      <c r="E92" s="19">
        <f t="shared" ref="E92:F111" si="16">$C$5*($C$2-($C92+0.5*$C$8*D92))*($C92+0.5*$C$8*D92)</f>
        <v>329.96365798324615</v>
      </c>
      <c r="F92" s="19">
        <f t="shared" si="16"/>
        <v>329.97484510019342</v>
      </c>
      <c r="G92" s="19">
        <f t="shared" si="12"/>
        <v>331.893675592639</v>
      </c>
      <c r="H92" s="20">
        <f t="shared" si="13"/>
        <v>4201.6142169579171</v>
      </c>
    </row>
    <row r="93" spans="1:8" x14ac:dyDescent="0.25">
      <c r="A93" s="22">
        <f t="shared" si="14"/>
        <v>16.199999999999974</v>
      </c>
      <c r="B93" s="21">
        <f t="shared" si="10"/>
        <v>4201.614220925373</v>
      </c>
      <c r="C93" s="13">
        <f t="shared" si="15"/>
        <v>4201.6142169579171</v>
      </c>
      <c r="D93" s="13">
        <f t="shared" si="11"/>
        <v>331.89361155507726</v>
      </c>
      <c r="E93" s="19">
        <f t="shared" si="16"/>
        <v>333.81255108533117</v>
      </c>
      <c r="F93" s="19">
        <f t="shared" si="16"/>
        <v>333.82361396452836</v>
      </c>
      <c r="G93" s="19">
        <f t="shared" si="12"/>
        <v>335.7426001085405</v>
      </c>
      <c r="H93" s="20">
        <f t="shared" si="13"/>
        <v>4268.3778350166949</v>
      </c>
    </row>
    <row r="94" spans="1:8" x14ac:dyDescent="0.25">
      <c r="A94" s="22">
        <f t="shared" si="14"/>
        <v>16.399999999999974</v>
      </c>
      <c r="B94" s="21">
        <f t="shared" si="10"/>
        <v>4268.3778390572324</v>
      </c>
      <c r="C94" s="13">
        <f t="shared" si="15"/>
        <v>4268.3778350166949</v>
      </c>
      <c r="D94" s="13">
        <f t="shared" si="11"/>
        <v>335.74253678936054</v>
      </c>
      <c r="E94" s="19">
        <f t="shared" si="16"/>
        <v>337.66125000239964</v>
      </c>
      <c r="F94" s="19">
        <f t="shared" si="16"/>
        <v>337.67218273814257</v>
      </c>
      <c r="G94" s="19">
        <f t="shared" si="12"/>
        <v>339.59055102292189</v>
      </c>
      <c r="H94" s="20">
        <f t="shared" si="13"/>
        <v>4335.9111667931402</v>
      </c>
    </row>
    <row r="95" spans="1:8" x14ac:dyDescent="0.25">
      <c r="A95" s="22">
        <f t="shared" si="14"/>
        <v>16.599999999999973</v>
      </c>
      <c r="B95" s="21">
        <f t="shared" si="10"/>
        <v>4335.9111709068002</v>
      </c>
      <c r="C95" s="13">
        <f t="shared" si="15"/>
        <v>4335.9111667931402</v>
      </c>
      <c r="D95" s="13">
        <f t="shared" si="11"/>
        <v>339.59048844770683</v>
      </c>
      <c r="E95" s="19">
        <f t="shared" si="16"/>
        <v>341.50819305619456</v>
      </c>
      <c r="F95" s="19">
        <f t="shared" si="16"/>
        <v>341.51898979814882</v>
      </c>
      <c r="G95" s="19">
        <f t="shared" si="12"/>
        <v>343.43594919651582</v>
      </c>
      <c r="H95" s="20">
        <f t="shared" si="13"/>
        <v>4404.2138602382374</v>
      </c>
    </row>
    <row r="96" spans="1:8" x14ac:dyDescent="0.25">
      <c r="A96" s="22">
        <f t="shared" si="14"/>
        <v>16.799999999999972</v>
      </c>
      <c r="B96" s="21">
        <f t="shared" si="10"/>
        <v>4404.2138644250217</v>
      </c>
      <c r="C96" s="13">
        <f t="shared" si="15"/>
        <v>4404.2138602382374</v>
      </c>
      <c r="D96" s="13">
        <f t="shared" si="11"/>
        <v>343.4358873902508</v>
      </c>
      <c r="E96" s="19">
        <f t="shared" si="16"/>
        <v>345.35178375836858</v>
      </c>
      <c r="F96" s="19">
        <f t="shared" si="16"/>
        <v>345.36243872242062</v>
      </c>
      <c r="G96" s="19">
        <f t="shared" si="12"/>
        <v>347.27718104302926</v>
      </c>
      <c r="H96" s="20">
        <f t="shared" si="13"/>
        <v>4473.2852440180659</v>
      </c>
    </row>
    <row r="97" spans="1:8" x14ac:dyDescent="0.25">
      <c r="A97" s="22">
        <f t="shared" si="14"/>
        <v>16.999999999999972</v>
      </c>
      <c r="B97" s="21">
        <f t="shared" si="10"/>
        <v>4473.2852482779454</v>
      </c>
      <c r="C97" s="13">
        <f t="shared" si="15"/>
        <v>4473.2852440180659</v>
      </c>
      <c r="D97" s="13">
        <f t="shared" si="11"/>
        <v>347.2771200300578</v>
      </c>
      <c r="E97" s="19">
        <f t="shared" si="16"/>
        <v>349.19039154383802</v>
      </c>
      <c r="F97" s="19">
        <f t="shared" si="16"/>
        <v>349.20089902317284</v>
      </c>
      <c r="G97" s="19">
        <f t="shared" si="12"/>
        <v>351.11259929934909</v>
      </c>
      <c r="H97" s="20">
        <f t="shared" si="13"/>
        <v>4543.1243207001799</v>
      </c>
    </row>
    <row r="98" spans="1:8" x14ac:dyDescent="0.25">
      <c r="A98" s="22">
        <f t="shared" si="14"/>
        <v>17.199999999999971</v>
      </c>
      <c r="B98" s="21">
        <f t="shared" si="10"/>
        <v>4543.1243250330863</v>
      </c>
      <c r="C98" s="13">
        <f t="shared" si="15"/>
        <v>4543.1243207001799</v>
      </c>
      <c r="D98" s="13">
        <f t="shared" si="11"/>
        <v>351.11253910333068</v>
      </c>
      <c r="E98" s="19">
        <f t="shared" si="16"/>
        <v>353.02235257790511</v>
      </c>
      <c r="F98" s="19">
        <f t="shared" si="16"/>
        <v>353.03270695429126</v>
      </c>
      <c r="G98" s="19">
        <f t="shared" si="12"/>
        <v>354.94052387004729</v>
      </c>
      <c r="H98" s="20">
        <f t="shared" si="13"/>
        <v>4613.7297601014388</v>
      </c>
    </row>
    <row r="99" spans="1:8" x14ac:dyDescent="0.25">
      <c r="A99" s="22">
        <f t="shared" si="14"/>
        <v>17.39999999999997</v>
      </c>
      <c r="B99" s="21">
        <f t="shared" si="10"/>
        <v>4613.7297645072686</v>
      </c>
      <c r="C99" s="13">
        <f t="shared" si="15"/>
        <v>4613.7297601014388</v>
      </c>
      <c r="D99" s="13">
        <f t="shared" si="11"/>
        <v>354.94046451391546</v>
      </c>
      <c r="E99" s="19">
        <f t="shared" si="16"/>
        <v>356.84597063819513</v>
      </c>
      <c r="F99" s="19">
        <f t="shared" si="16"/>
        <v>356.85616639345375</v>
      </c>
      <c r="G99" s="19">
        <f t="shared" si="12"/>
        <v>358.75924274715561</v>
      </c>
      <c r="H99" s="20">
        <f t="shared" si="13"/>
        <v>4685.0998928122508</v>
      </c>
    </row>
    <row r="100" spans="1:8" x14ac:dyDescent="0.25">
      <c r="A100" s="22">
        <f t="shared" si="14"/>
        <v>17.599999999999969</v>
      </c>
      <c r="B100" s="21">
        <f t="shared" si="10"/>
        <v>4685.0998972908619</v>
      </c>
      <c r="C100" s="13">
        <f t="shared" si="15"/>
        <v>4685.0998928122508</v>
      </c>
      <c r="D100" s="13">
        <f t="shared" si="11"/>
        <v>358.75918425307833</v>
      </c>
      <c r="E100" s="19">
        <f t="shared" si="16"/>
        <v>360.65951807230527</v>
      </c>
      <c r="F100" s="19">
        <f t="shared" si="16"/>
        <v>360.66954979994023</v>
      </c>
      <c r="G100" s="19">
        <f t="shared" si="12"/>
        <v>362.56701300602981</v>
      </c>
      <c r="H100" s="20">
        <f t="shared" si="13"/>
        <v>4757.2327039123711</v>
      </c>
    </row>
    <row r="101" spans="1:8" x14ac:dyDescent="0.25">
      <c r="A101" s="22">
        <f t="shared" si="14"/>
        <v>17.799999999999969</v>
      </c>
      <c r="B101" s="21">
        <f t="shared" si="10"/>
        <v>4757.2327084635854</v>
      </c>
      <c r="C101" s="13">
        <f t="shared" si="15"/>
        <v>4757.2327039123711</v>
      </c>
      <c r="D101" s="13">
        <f t="shared" si="11"/>
        <v>362.56695539537009</v>
      </c>
      <c r="E101" s="19">
        <f t="shared" si="16"/>
        <v>364.46123683190177</v>
      </c>
      <c r="F101" s="19">
        <f t="shared" si="16"/>
        <v>364.47109924886638</v>
      </c>
      <c r="G101" s="19">
        <f t="shared" si="12"/>
        <v>366.36206187795466</v>
      </c>
      <c r="H101" s="20">
        <f t="shared" si="13"/>
        <v>4830.1258268935335</v>
      </c>
    </row>
    <row r="102" spans="1:8" x14ac:dyDescent="0.25">
      <c r="A102" s="22">
        <f t="shared" si="14"/>
        <v>17.999999999999968</v>
      </c>
      <c r="B102" s="21">
        <f t="shared" si="10"/>
        <v>4830.1258315171335</v>
      </c>
      <c r="C102" s="13">
        <f t="shared" si="15"/>
        <v>4830.1258268935335</v>
      </c>
      <c r="D102" s="13">
        <f t="shared" si="11"/>
        <v>366.3620051712337</v>
      </c>
      <c r="E102" s="19">
        <f t="shared" si="16"/>
        <v>368.24933958383428</v>
      </c>
      <c r="F102" s="19">
        <f t="shared" si="16"/>
        <v>368.2590275424065</v>
      </c>
      <c r="G102" s="19">
        <f t="shared" si="12"/>
        <v>370.14258789996995</v>
      </c>
      <c r="H102" s="20">
        <f t="shared" si="13"/>
        <v>4903.7765378043232</v>
      </c>
    </row>
    <row r="103" spans="1:8" x14ac:dyDescent="0.25">
      <c r="A103" s="22">
        <f t="shared" si="14"/>
        <v>18.199999999999967</v>
      </c>
      <c r="B103" s="21">
        <f t="shared" si="10"/>
        <v>4903.7765425000543</v>
      </c>
      <c r="C103" s="13">
        <f t="shared" si="15"/>
        <v>4903.7765378043232</v>
      </c>
      <c r="D103" s="13">
        <f t="shared" si="11"/>
        <v>370.1425321168316</v>
      </c>
      <c r="E103" s="19">
        <f t="shared" si="16"/>
        <v>372.02201089865781</v>
      </c>
      <c r="F103" s="19">
        <f t="shared" si="16"/>
        <v>372.03151939839682</v>
      </c>
      <c r="G103" s="19">
        <f t="shared" si="12"/>
        <v>373.9067621422152</v>
      </c>
      <c r="H103" s="20">
        <f t="shared" si="13"/>
        <v>4978.1817496327621</v>
      </c>
    </row>
    <row r="104" spans="1:8" x14ac:dyDescent="0.25">
      <c r="A104" s="22">
        <f t="shared" si="14"/>
        <v>18.399999999999967</v>
      </c>
      <c r="B104" s="21">
        <f t="shared" si="10"/>
        <v>4978.1817544003334</v>
      </c>
      <c r="C104" s="13">
        <f t="shared" si="15"/>
        <v>4978.1817496327621</v>
      </c>
      <c r="D104" s="13">
        <f t="shared" si="11"/>
        <v>373.90670730139271</v>
      </c>
      <c r="E104" s="19">
        <f t="shared" si="16"/>
        <v>375.77740851676532</v>
      </c>
      <c r="F104" s="19">
        <f t="shared" si="16"/>
        <v>375.78673271652031</v>
      </c>
      <c r="G104" s="19">
        <f t="shared" si="12"/>
        <v>377.65272951289893</v>
      </c>
      <c r="H104" s="20">
        <f t="shared" si="13"/>
        <v>5053.3380069421246</v>
      </c>
    </row>
    <row r="105" spans="1:8" x14ac:dyDescent="0.25">
      <c r="A105" s="22">
        <f t="shared" si="14"/>
        <v>18.599999999999966</v>
      </c>
      <c r="B105" s="21">
        <f t="shared" si="10"/>
        <v>5053.338011781203</v>
      </c>
      <c r="C105" s="13">
        <f t="shared" si="15"/>
        <v>5053.3380069421246</v>
      </c>
      <c r="D105" s="13">
        <f t="shared" si="11"/>
        <v>377.65267563218345</v>
      </c>
      <c r="E105" s="19">
        <f t="shared" si="16"/>
        <v>379.51366469213923</v>
      </c>
      <c r="F105" s="19">
        <f t="shared" si="16"/>
        <v>379.52279992207775</v>
      </c>
      <c r="G105" s="19">
        <f t="shared" si="12"/>
        <v>381.37861014079829</v>
      </c>
      <c r="H105" s="20">
        <f t="shared" si="13"/>
        <v>5129.2414807755049</v>
      </c>
    </row>
    <row r="106" spans="1:8" x14ac:dyDescent="0.25">
      <c r="A106" s="22">
        <f t="shared" si="14"/>
        <v>18.799999999999965</v>
      </c>
      <c r="B106" s="21">
        <f t="shared" si="10"/>
        <v>5129.2414856857213</v>
      </c>
      <c r="C106" s="13">
        <f t="shared" si="15"/>
        <v>5129.2414807755049</v>
      </c>
      <c r="D106" s="13">
        <f t="shared" si="11"/>
        <v>381.37855723701006</v>
      </c>
      <c r="E106" s="19">
        <f t="shared" si="16"/>
        <v>383.22888761352579</v>
      </c>
      <c r="F106" s="19">
        <f t="shared" si="16"/>
        <v>383.23782938715146</v>
      </c>
      <c r="G106" s="19">
        <f t="shared" si="12"/>
        <v>385.08250083498848</v>
      </c>
      <c r="H106" s="20">
        <f t="shared" si="13"/>
        <v>5205.8879638446169</v>
      </c>
    </row>
    <row r="107" spans="1:8" x14ac:dyDescent="0.25">
      <c r="A107" s="22">
        <f t="shared" si="14"/>
        <v>18.999999999999964</v>
      </c>
      <c r="B107" s="21">
        <f t="shared" si="10"/>
        <v>5205.8879688255629</v>
      </c>
      <c r="C107" s="13">
        <f t="shared" si="15"/>
        <v>5205.8879638446169</v>
      </c>
      <c r="D107" s="13">
        <f t="shared" si="11"/>
        <v>385.08244892395049</v>
      </c>
      <c r="E107" s="19">
        <f t="shared" si="16"/>
        <v>386.9211629026255</v>
      </c>
      <c r="F107" s="19">
        <f t="shared" si="16"/>
        <v>386.92990692875009</v>
      </c>
      <c r="G107" s="19">
        <f t="shared" si="12"/>
        <v>388.76247662128651</v>
      </c>
      <c r="H107" s="20">
        <f t="shared" si="13"/>
        <v>5283.2728660182165</v>
      </c>
    </row>
    <row r="108" spans="1:8" x14ac:dyDescent="0.25">
      <c r="A108" s="22">
        <f t="shared" si="14"/>
        <v>19.199999999999964</v>
      </c>
      <c r="B108" s="21">
        <f t="shared" si="10"/>
        <v>5283.2728710694437</v>
      </c>
      <c r="C108" s="13">
        <f t="shared" si="15"/>
        <v>5283.2728660182165</v>
      </c>
      <c r="D108" s="13">
        <f t="shared" si="11"/>
        <v>388.7624257178</v>
      </c>
      <c r="E108" s="19">
        <f t="shared" si="16"/>
        <v>390.58855518867318</v>
      </c>
      <c r="F108" s="19">
        <f t="shared" si="16"/>
        <v>390.59709738330884</v>
      </c>
      <c r="G108" s="19">
        <f t="shared" si="12"/>
        <v>392.4165923546679</v>
      </c>
      <c r="H108" s="20">
        <f t="shared" si="13"/>
        <v>5361.3912101254309</v>
      </c>
    </row>
    <row r="109" spans="1:8" x14ac:dyDescent="0.25">
      <c r="A109" s="22">
        <f t="shared" si="14"/>
        <v>19.399999999999963</v>
      </c>
      <c r="B109" s="21">
        <f t="shared" si="10"/>
        <v>5361.3912152464563</v>
      </c>
      <c r="C109" s="13">
        <f t="shared" si="15"/>
        <v>5361.3912101254309</v>
      </c>
      <c r="D109" s="13">
        <f t="shared" si="11"/>
        <v>392.41654247249193</v>
      </c>
      <c r="E109" s="19">
        <f t="shared" si="16"/>
        <v>394.22910975855672</v>
      </c>
      <c r="F109" s="19">
        <f t="shared" si="16"/>
        <v>394.23744625669337</v>
      </c>
      <c r="G109" s="19">
        <f t="shared" si="12"/>
        <v>396.04288440669382</v>
      </c>
      <c r="H109" s="20">
        <f t="shared" si="13"/>
        <v>5440.2376280890867</v>
      </c>
    </row>
    <row r="110" spans="1:8" x14ac:dyDescent="0.25">
      <c r="A110" s="22">
        <f t="shared" si="14"/>
        <v>19.599999999999962</v>
      </c>
      <c r="B110" s="21">
        <f t="shared" si="10"/>
        <v>5440.2376332793838</v>
      </c>
      <c r="C110" s="13">
        <f t="shared" si="15"/>
        <v>5440.2376280890867</v>
      </c>
      <c r="D110" s="13">
        <f t="shared" si="11"/>
        <v>396.04283555852686</v>
      </c>
      <c r="E110" s="19">
        <f t="shared" si="16"/>
        <v>397.84085428139167</v>
      </c>
      <c r="F110" s="19">
        <f t="shared" si="16"/>
        <v>397.84898144862132</v>
      </c>
      <c r="G110" s="19">
        <f t="shared" si="12"/>
        <v>399.63937242674388</v>
      </c>
      <c r="H110" s="20">
        <f t="shared" si="13"/>
        <v>5519.8063574039297</v>
      </c>
    </row>
    <row r="111" spans="1:8" x14ac:dyDescent="0.25">
      <c r="A111" s="22">
        <f t="shared" si="14"/>
        <v>19.799999999999962</v>
      </c>
      <c r="B111" s="21">
        <f t="shared" si="10"/>
        <v>5519.8063626629346</v>
      </c>
      <c r="C111" s="13">
        <f t="shared" si="15"/>
        <v>5519.8063574039297</v>
      </c>
      <c r="D111" s="13">
        <f t="shared" si="11"/>
        <v>399.63932462420877</v>
      </c>
      <c r="E111" s="19">
        <f t="shared" si="16"/>
        <v>401.42180060623224</v>
      </c>
      <c r="F111" s="19">
        <f t="shared" si="16"/>
        <v>401.42971505018426</v>
      </c>
      <c r="G111" s="19">
        <f t="shared" si="12"/>
        <v>403.20406117561771</v>
      </c>
      <c r="H111" s="20">
        <f t="shared" si="13"/>
        <v>5600.0912379743513</v>
      </c>
    </row>
    <row r="112" spans="1:8" x14ac:dyDescent="0.25">
      <c r="A112" s="22">
        <f t="shared" si="14"/>
        <v>19.999999999999961</v>
      </c>
      <c r="B112" s="21">
        <f t="shared" si="10"/>
        <v>5600.0912433014628</v>
      </c>
      <c r="C112" s="13">
        <f t="shared" si="15"/>
        <v>5600.0912379743513</v>
      </c>
      <c r="D112" s="13">
        <f t="shared" si="11"/>
        <v>403.2040144292497</v>
      </c>
      <c r="E112" s="19">
        <f t="shared" ref="E112:F131" si="17">$C$5*($C$2-($C112+0.5*$C$8*D112))*($C112+0.5*$C$8*D112)</f>
        <v>404.96994663135825</v>
      </c>
      <c r="F112" s="19">
        <f t="shared" si="17"/>
        <v>404.97764521290628</v>
      </c>
      <c r="G112" s="19">
        <f t="shared" si="12"/>
        <v>406.73494242981877</v>
      </c>
      <c r="H112" s="20">
        <f t="shared" si="13"/>
        <v>5681.0857093259383</v>
      </c>
    </row>
    <row r="113" spans="1:8" x14ac:dyDescent="0.25">
      <c r="A113" s="22">
        <f t="shared" si="14"/>
        <v>20.19999999999996</v>
      </c>
      <c r="B113" s="21">
        <f t="shared" si="10"/>
        <v>5681.0857147205152</v>
      </c>
      <c r="C113" s="13">
        <f t="shared" si="15"/>
        <v>5681.0857093259383</v>
      </c>
      <c r="D113" s="13">
        <f t="shared" si="11"/>
        <v>406.73489674905682</v>
      </c>
      <c r="E113" s="19">
        <f t="shared" si="17"/>
        <v>408.48327824333052</v>
      </c>
      <c r="F113" s="19">
        <f t="shared" si="17"/>
        <v>408.4907580875331</v>
      </c>
      <c r="G113" s="19">
        <f t="shared" si="12"/>
        <v>410.22999695459339</v>
      </c>
      <c r="H113" s="20">
        <f t="shared" si="13"/>
        <v>5762.7828082047845</v>
      </c>
    </row>
    <row r="114" spans="1:8" x14ac:dyDescent="0.25">
      <c r="A114" s="22">
        <f t="shared" si="14"/>
        <v>20.399999999999959</v>
      </c>
      <c r="B114" s="21">
        <f t="shared" si="10"/>
        <v>5762.7828136661492</v>
      </c>
      <c r="C114" s="13">
        <f t="shared" si="15"/>
        <v>5762.7828082047845</v>
      </c>
      <c r="D114" s="13">
        <f t="shared" si="11"/>
        <v>410.22995234777534</v>
      </c>
      <c r="E114" s="19">
        <f t="shared" si="17"/>
        <v>411.95977132376248</v>
      </c>
      <c r="F114" s="19">
        <f t="shared" si="17"/>
        <v>411.96702983049698</v>
      </c>
      <c r="G114" s="19">
        <f t="shared" si="12"/>
        <v>413.68719654354311</v>
      </c>
      <c r="H114" s="20">
        <f t="shared" si="13"/>
        <v>5845.1751665781121</v>
      </c>
    </row>
    <row r="115" spans="1:8" x14ac:dyDescent="0.25">
      <c r="A115" s="22">
        <f t="shared" si="14"/>
        <v>20.599999999999959</v>
      </c>
      <c r="B115" s="21">
        <f t="shared" si="10"/>
        <v>5845.1751721055498</v>
      </c>
      <c r="C115" s="13">
        <f t="shared" si="15"/>
        <v>5845.1751665781121</v>
      </c>
      <c r="D115" s="13">
        <f t="shared" si="11"/>
        <v>413.68715301790394</v>
      </c>
      <c r="E115" s="19">
        <f t="shared" si="17"/>
        <v>415.39739382150168</v>
      </c>
      <c r="F115" s="19">
        <f t="shared" si="17"/>
        <v>415.40442867575251</v>
      </c>
      <c r="G115" s="19">
        <f t="shared" si="12"/>
        <v>417.10450612238213</v>
      </c>
      <c r="H115" s="20">
        <f t="shared" si="13"/>
        <v>5928.2550100492717</v>
      </c>
    </row>
    <row r="116" spans="1:8" x14ac:dyDescent="0.25">
      <c r="A116" s="22">
        <f t="shared" si="14"/>
        <v>20.799999999999958</v>
      </c>
      <c r="B116" s="21">
        <f t="shared" si="10"/>
        <v>5928.2550156420293</v>
      </c>
      <c r="C116" s="13">
        <f t="shared" si="15"/>
        <v>5928.2550100492717</v>
      </c>
      <c r="D116" s="13">
        <f t="shared" si="11"/>
        <v>417.10446368405576</v>
      </c>
      <c r="E116" s="19">
        <f t="shared" si="17"/>
        <v>418.79410788766609</v>
      </c>
      <c r="F116" s="19">
        <f t="shared" si="17"/>
        <v>418.80091706942818</v>
      </c>
      <c r="G116" s="19">
        <f t="shared" si="12"/>
        <v>420.47988591415657</v>
      </c>
      <c r="H116" s="20">
        <f t="shared" si="13"/>
        <v>6012.0141566996854</v>
      </c>
    </row>
    <row r="117" spans="1:8" x14ac:dyDescent="0.25">
      <c r="A117" s="22">
        <f t="shared" si="14"/>
        <v>20.999999999999957</v>
      </c>
      <c r="B117" s="21">
        <f t="shared" si="10"/>
        <v>6012.0141623569698</v>
      </c>
      <c r="C117" s="13">
        <f t="shared" si="15"/>
        <v>6012.0141566996854</v>
      </c>
      <c r="D117" s="13">
        <f t="shared" si="11"/>
        <v>420.47984456818142</v>
      </c>
      <c r="E117" s="19">
        <f t="shared" si="17"/>
        <v>422.147872070728</v>
      </c>
      <c r="F117" s="19">
        <f t="shared" si="17"/>
        <v>422.1544538644842</v>
      </c>
      <c r="G117" s="19">
        <f t="shared" si="12"/>
        <v>423.81129366299336</v>
      </c>
      <c r="H117" s="20">
        <f t="shared" si="13"/>
        <v>6096.4440163697391</v>
      </c>
    </row>
    <row r="118" spans="1:8" x14ac:dyDescent="0.25">
      <c r="A118" s="22">
        <f t="shared" si="14"/>
        <v>21.199999999999957</v>
      </c>
      <c r="B118" s="21">
        <f t="shared" si="10"/>
        <v>6096.4440220907245</v>
      </c>
      <c r="C118" s="13">
        <f t="shared" si="15"/>
        <v>6096.4440163697391</v>
      </c>
      <c r="D118" s="13">
        <f t="shared" si="11"/>
        <v>423.81125341332194</v>
      </c>
      <c r="E118" s="19">
        <f t="shared" si="17"/>
        <v>425.45664356858742</v>
      </c>
      <c r="F118" s="19">
        <f t="shared" si="17"/>
        <v>425.46299657232152</v>
      </c>
      <c r="G118" s="19">
        <f t="shared" si="12"/>
        <v>427.09668691319786</v>
      </c>
      <c r="H118" s="20">
        <f t="shared" si="13"/>
        <v>6181.5355903900172</v>
      </c>
    </row>
    <row r="119" spans="1:8" x14ac:dyDescent="0.25">
      <c r="A119" s="22">
        <f t="shared" si="14"/>
        <v>21.399999999999956</v>
      </c>
      <c r="B119" s="21">
        <f t="shared" si="10"/>
        <v>6181.5355961738414</v>
      </c>
      <c r="C119" s="13">
        <f t="shared" si="15"/>
        <v>6181.5355903900172</v>
      </c>
      <c r="D119" s="13">
        <f t="shared" si="11"/>
        <v>427.09664776270949</v>
      </c>
      <c r="E119" s="19">
        <f t="shared" si="17"/>
        <v>428.71838053432856</v>
      </c>
      <c r="F119" s="19">
        <f t="shared" si="17"/>
        <v>428.72450366803497</v>
      </c>
      <c r="G119" s="19">
        <f t="shared" si="12"/>
        <v>430.33402534026862</v>
      </c>
      <c r="H119" s="20">
        <f t="shared" si="13"/>
        <v>6267.2794717736069</v>
      </c>
    </row>
    <row r="120" spans="1:8" x14ac:dyDescent="0.25">
      <c r="A120" s="22">
        <f t="shared" si="14"/>
        <v>21.599999999999955</v>
      </c>
      <c r="B120" s="21">
        <f t="shared" si="10"/>
        <v>6267.2794776193732</v>
      </c>
      <c r="C120" s="13">
        <f t="shared" si="15"/>
        <v>6267.2794717736069</v>
      </c>
      <c r="D120" s="13">
        <f t="shared" si="11"/>
        <v>430.33398729078641</v>
      </c>
      <c r="E120" s="19">
        <f t="shared" si="17"/>
        <v>431.93104443210933</v>
      </c>
      <c r="F120" s="19">
        <f t="shared" si="17"/>
        <v>431.93693694575921</v>
      </c>
      <c r="G120" s="19">
        <f t="shared" si="12"/>
        <v>433.52127313016007</v>
      </c>
      <c r="H120" s="20">
        <f t="shared" si="13"/>
        <v>6353.6658458794964</v>
      </c>
    </row>
    <row r="121" spans="1:8" x14ac:dyDescent="0.25">
      <c r="A121" s="22">
        <f t="shared" si="14"/>
        <v>21.799999999999955</v>
      </c>
      <c r="B121" s="21">
        <f t="shared" si="10"/>
        <v>6353.6658517862688</v>
      </c>
      <c r="C121" s="13">
        <f t="shared" si="15"/>
        <v>6353.6658458794964</v>
      </c>
      <c r="D121" s="13">
        <f t="shared" si="11"/>
        <v>433.52123618247168</v>
      </c>
      <c r="E121" s="19">
        <f t="shared" si="17"/>
        <v>435.09260243938922</v>
      </c>
      <c r="F121" s="19">
        <f t="shared" si="17"/>
        <v>435.0982639203167</v>
      </c>
      <c r="G121" s="19">
        <f t="shared" si="12"/>
        <v>436.6564014028807</v>
      </c>
      <c r="H121" s="20">
        <f t="shared" si="13"/>
        <v>6440.6844915563215</v>
      </c>
    </row>
    <row r="122" spans="1:8" x14ac:dyDescent="0.25">
      <c r="A122" s="22">
        <f t="shared" si="14"/>
        <v>21.999999999999954</v>
      </c>
      <c r="B122" s="21">
        <f t="shared" si="10"/>
        <v>6440.6844975231324</v>
      </c>
      <c r="C122" s="13">
        <f t="shared" si="15"/>
        <v>6440.6844915563215</v>
      </c>
      <c r="D122" s="13">
        <f t="shared" si="11"/>
        <v>436.65636555676161</v>
      </c>
      <c r="E122" s="19">
        <f t="shared" si="17"/>
        <v>438.20102989146949</v>
      </c>
      <c r="F122" s="19">
        <f t="shared" si="17"/>
        <v>438.20646027114037</v>
      </c>
      <c r="G122" s="19">
        <f t="shared" si="12"/>
        <v>439.7373906762835</v>
      </c>
      <c r="H122" s="20">
        <f t="shared" si="13"/>
        <v>6528.3247827749301</v>
      </c>
    </row>
    <row r="123" spans="1:8" x14ac:dyDescent="0.25">
      <c r="A123" s="22">
        <f t="shared" si="14"/>
        <v>22.199999999999953</v>
      </c>
      <c r="B123" s="21">
        <f t="shared" si="10"/>
        <v>6528.3247888007791</v>
      </c>
      <c r="C123" s="13">
        <f t="shared" si="15"/>
        <v>6528.3247827749301</v>
      </c>
      <c r="D123" s="13">
        <f t="shared" si="11"/>
        <v>439.73735593052635</v>
      </c>
      <c r="E123" s="19">
        <f t="shared" si="17"/>
        <v>441.25431276408841</v>
      </c>
      <c r="F123" s="19">
        <f t="shared" si="17"/>
        <v>441.25951232421642</v>
      </c>
      <c r="G123" s="19">
        <f t="shared" si="12"/>
        <v>442.76223336568461</v>
      </c>
      <c r="H123" s="20">
        <f t="shared" si="13"/>
        <v>6616.5756907573577</v>
      </c>
    </row>
    <row r="124" spans="1:8" x14ac:dyDescent="0.25">
      <c r="A124" s="22">
        <f t="shared" si="14"/>
        <v>22.399999999999952</v>
      </c>
      <c r="B124" s="21">
        <f t="shared" si="10"/>
        <v>6616.5756968412097</v>
      </c>
      <c r="C124" s="13">
        <f t="shared" si="15"/>
        <v>6616.5756907573577</v>
      </c>
      <c r="D124" s="13">
        <f t="shared" si="11"/>
        <v>442.76219971812981</v>
      </c>
      <c r="E124" s="19">
        <f t="shared" si="17"/>
        <v>444.25045018959486</v>
      </c>
      <c r="F124" s="19">
        <f t="shared" si="17"/>
        <v>444.25541956756854</v>
      </c>
      <c r="G124" s="19">
        <f t="shared" si="12"/>
        <v>445.72893631472209</v>
      </c>
      <c r="H124" s="20">
        <f t="shared" si="13"/>
        <v>6705.4257866089301</v>
      </c>
    </row>
    <row r="125" spans="1:8" x14ac:dyDescent="0.25">
      <c r="A125" s="22">
        <f t="shared" si="14"/>
        <v>22.599999999999952</v>
      </c>
      <c r="B125" s="21">
        <f t="shared" si="10"/>
        <v>6705.4257927497192</v>
      </c>
      <c r="C125" s="13">
        <f t="shared" si="15"/>
        <v>6705.4257866089301</v>
      </c>
      <c r="D125" s="13">
        <f t="shared" si="11"/>
        <v>445.72890376229316</v>
      </c>
      <c r="E125" s="19">
        <f t="shared" si="17"/>
        <v>447.1874570020089</v>
      </c>
      <c r="F125" s="19">
        <f t="shared" si="17"/>
        <v>447.19219719559879</v>
      </c>
      <c r="G125" s="19">
        <f t="shared" si="12"/>
        <v>448.63552335266724</v>
      </c>
      <c r="H125" s="20">
        <f t="shared" si="13"/>
        <v>6794.8632444592695</v>
      </c>
    </row>
    <row r="126" spans="1:8" x14ac:dyDescent="0.25">
      <c r="A126" s="22">
        <f t="shared" si="14"/>
        <v>22.799999999999951</v>
      </c>
      <c r="B126" s="21">
        <f t="shared" si="10"/>
        <v>6794.8632506558997</v>
      </c>
      <c r="C126" s="13">
        <f t="shared" si="15"/>
        <v>6794.8632444592695</v>
      </c>
      <c r="D126" s="13">
        <f t="shared" si="11"/>
        <v>448.63549189140917</v>
      </c>
      <c r="E126" s="19">
        <f t="shared" si="17"/>
        <v>450.06336630608126</v>
      </c>
      <c r="F126" s="19">
        <f t="shared" si="17"/>
        <v>450.06787867739467</v>
      </c>
      <c r="G126" s="19">
        <f t="shared" si="12"/>
        <v>451.4800378732001</v>
      </c>
      <c r="H126" s="20">
        <f t="shared" si="13"/>
        <v>6884.8758451169879</v>
      </c>
    </row>
    <row r="127" spans="1:8" x14ac:dyDescent="0.25">
      <c r="A127" s="22">
        <f t="shared" si="14"/>
        <v>22.99999999999995</v>
      </c>
      <c r="B127" s="21">
        <f t="shared" si="10"/>
        <v>6884.8758513683269</v>
      </c>
      <c r="C127" s="13">
        <f t="shared" si="15"/>
        <v>6884.8758451169879</v>
      </c>
      <c r="D127" s="13">
        <f t="shared" si="11"/>
        <v>451.48000749832198</v>
      </c>
      <c r="E127" s="19">
        <f t="shared" si="17"/>
        <v>452.87623206526831</v>
      </c>
      <c r="F127" s="19">
        <f t="shared" si="17"/>
        <v>452.88051834392246</v>
      </c>
      <c r="G127" s="19">
        <f t="shared" si="12"/>
        <v>454.26054542948117</v>
      </c>
      <c r="H127" s="20">
        <f t="shared" si="13"/>
        <v>6975.4509802418606</v>
      </c>
    </row>
    <row r="128" spans="1:8" x14ac:dyDescent="0.25">
      <c r="A128" s="22">
        <f t="shared" si="14"/>
        <v>23.19999999999995</v>
      </c>
      <c r="B128" s="21">
        <f t="shared" si="10"/>
        <v>6975.4509865467544</v>
      </c>
      <c r="C128" s="13">
        <f t="shared" si="15"/>
        <v>6975.4509802418606</v>
      </c>
      <c r="D128" s="13">
        <f t="shared" si="11"/>
        <v>454.26051613540039</v>
      </c>
      <c r="E128" s="19">
        <f t="shared" si="17"/>
        <v>455.62413170336657</v>
      </c>
      <c r="F128" s="19">
        <f t="shared" si="17"/>
        <v>455.6281939888525</v>
      </c>
      <c r="G128" s="19">
        <f t="shared" si="12"/>
        <v>456.97513634017514</v>
      </c>
      <c r="H128" s="20">
        <f t="shared" si="13"/>
        <v>7066.5756570371941</v>
      </c>
    </row>
    <row r="129" spans="1:8" x14ac:dyDescent="0.25">
      <c r="A129" s="22">
        <f t="shared" si="14"/>
        <v>23.399999999999949</v>
      </c>
      <c r="B129" s="21">
        <f t="shared" si="10"/>
        <v>7066.5756633944557</v>
      </c>
      <c r="C129" s="13">
        <f t="shared" si="15"/>
        <v>7066.5756570371941</v>
      </c>
      <c r="D129" s="13">
        <f t="shared" si="11"/>
        <v>456.97510812056618</v>
      </c>
      <c r="E129" s="19">
        <f t="shared" si="17"/>
        <v>458.30516871438306</v>
      </c>
      <c r="F129" s="19">
        <f t="shared" si="17"/>
        <v>458.30900947759523</v>
      </c>
      <c r="G129" s="19">
        <f t="shared" si="12"/>
        <v>459.62192830093403</v>
      </c>
      <c r="H129" s="20">
        <f t="shared" si="13"/>
        <v>7158.2365034640425</v>
      </c>
    </row>
    <row r="130" spans="1:8" x14ac:dyDescent="0.25">
      <c r="A130" s="22">
        <f t="shared" si="14"/>
        <v>23.599999999999948</v>
      </c>
      <c r="B130" s="21">
        <f t="shared" si="10"/>
        <v>7158.2365098724576</v>
      </c>
      <c r="C130" s="13">
        <f t="shared" si="15"/>
        <v>7158.2365034640425</v>
      </c>
      <c r="D130" s="13">
        <f t="shared" si="11"/>
        <v>459.62190114877865</v>
      </c>
      <c r="E130" s="19">
        <f t="shared" si="17"/>
        <v>460.91747527507096</v>
      </c>
      <c r="F130" s="19">
        <f t="shared" si="17"/>
        <v>460.92109735898026</v>
      </c>
      <c r="G130" s="19">
        <f t="shared" si="12"/>
        <v>462.19906899569662</v>
      </c>
      <c r="H130" s="20">
        <f t="shared" si="13"/>
        <v>7250.4197739777946</v>
      </c>
    </row>
    <row r="131" spans="1:8" x14ac:dyDescent="0.25">
      <c r="A131" s="22">
        <f t="shared" si="14"/>
        <v>23.799999999999947</v>
      </c>
      <c r="B131" s="21">
        <f t="shared" si="10"/>
        <v>7250.4197804361247</v>
      </c>
      <c r="C131" s="13">
        <f t="shared" si="15"/>
        <v>7250.4197739777946</v>
      </c>
      <c r="D131" s="13">
        <f t="shared" si="11"/>
        <v>462.19904290333841</v>
      </c>
      <c r="E131" s="19">
        <f t="shared" si="17"/>
        <v>463.45921485442875</v>
      </c>
      <c r="F131" s="19">
        <f t="shared" si="17"/>
        <v>463.4626214738783</v>
      </c>
      <c r="G131" s="19">
        <f t="shared" si="12"/>
        <v>464.70473870204773</v>
      </c>
      <c r="H131" s="20">
        <f t="shared" si="13"/>
        <v>7343.1113557865283</v>
      </c>
    </row>
    <row r="132" spans="1:8" x14ac:dyDescent="0.25">
      <c r="A132" s="22">
        <f t="shared" si="14"/>
        <v>23.999999999999947</v>
      </c>
      <c r="B132" s="21">
        <f t="shared" si="10"/>
        <v>7343.1113622935045</v>
      </c>
      <c r="C132" s="13">
        <f t="shared" si="15"/>
        <v>7343.1113557865283</v>
      </c>
      <c r="D132" s="13">
        <f t="shared" si="11"/>
        <v>464.70471366124758</v>
      </c>
      <c r="E132" s="19">
        <f t="shared" ref="E132:F151" si="18">$C$5*($C$2-($C132+0.5*$C$8*D132))*($C132+0.5*$C$8*D132)</f>
        <v>465.92858481434166</v>
      </c>
      <c r="F132" s="19">
        <f t="shared" si="18"/>
        <v>465.93177955494787</v>
      </c>
      <c r="G132" s="19">
        <f t="shared" si="12"/>
        <v>467.13715288476317</v>
      </c>
      <c r="H132" s="20">
        <f t="shared" si="13"/>
        <v>7436.2967756293483</v>
      </c>
    </row>
    <row r="133" spans="1:8" x14ac:dyDescent="0.25">
      <c r="A133" s="22">
        <f t="shared" si="14"/>
        <v>24.199999999999946</v>
      </c>
      <c r="B133" s="21">
        <f t="shared" si="10"/>
        <v>7436.2967821836801</v>
      </c>
      <c r="C133" s="13">
        <f t="shared" si="15"/>
        <v>7436.2967756293483</v>
      </c>
      <c r="D133" s="13">
        <f t="shared" si="11"/>
        <v>467.13712888675769</v>
      </c>
      <c r="E133" s="19">
        <f t="shared" si="18"/>
        <v>468.32381899544868</v>
      </c>
      <c r="F133" s="19">
        <f t="shared" si="18"/>
        <v>468.326805811594</v>
      </c>
      <c r="G133" s="19">
        <f t="shared" si="12"/>
        <v>469.49456477158611</v>
      </c>
      <c r="H133" s="20">
        <f t="shared" si="13"/>
        <v>7529.9612070717631</v>
      </c>
    </row>
    <row r="134" spans="1:8" x14ac:dyDescent="0.25">
      <c r="A134" s="22">
        <f t="shared" si="14"/>
        <v>24.399999999999945</v>
      </c>
      <c r="B134" s="21">
        <f t="shared" si="10"/>
        <v>7529.961213672138</v>
      </c>
      <c r="C134" s="13">
        <f t="shared" si="15"/>
        <v>7529.9612070717631</v>
      </c>
      <c r="D134" s="13">
        <f t="shared" si="11"/>
        <v>469.49454180714815</v>
      </c>
      <c r="E134" s="19">
        <f t="shared" si="18"/>
        <v>470.64319028224054</v>
      </c>
      <c r="F134" s="19">
        <f t="shared" si="18"/>
        <v>470.64597349414487</v>
      </c>
      <c r="G134" s="19">
        <f t="shared" si="12"/>
        <v>471.77526790520693</v>
      </c>
      <c r="H134" s="20">
        <f t="shared" si="13"/>
        <v>7624.0894783139338</v>
      </c>
    </row>
    <row r="135" spans="1:8" x14ac:dyDescent="0.25">
      <c r="A135" s="22">
        <f t="shared" si="14"/>
        <v>24.599999999999945</v>
      </c>
      <c r="B135" s="21">
        <f t="shared" si="10"/>
        <v>7624.0894849590177</v>
      </c>
      <c r="C135" s="13">
        <f t="shared" si="15"/>
        <v>7624.0894783139338</v>
      </c>
      <c r="D135" s="13">
        <f t="shared" si="11"/>
        <v>471.77524596470727</v>
      </c>
      <c r="E135" s="19">
        <f t="shared" si="18"/>
        <v>472.8850131413306</v>
      </c>
      <c r="F135" s="19">
        <f t="shared" si="18"/>
        <v>472.88759743119471</v>
      </c>
      <c r="G135" s="19">
        <f t="shared" si="12"/>
        <v>473.97759866536961</v>
      </c>
      <c r="H135" s="20">
        <f t="shared" si="13"/>
        <v>7718.6660805064384</v>
      </c>
    </row>
    <row r="136" spans="1:8" x14ac:dyDescent="0.25">
      <c r="A136" s="22">
        <f t="shared" si="14"/>
        <v>24.799999999999944</v>
      </c>
      <c r="B136" s="21">
        <f t="shared" si="10"/>
        <v>7718.6660871948725</v>
      </c>
      <c r="C136" s="13">
        <f t="shared" si="15"/>
        <v>7718.6660805064384</v>
      </c>
      <c r="D136" s="13">
        <f t="shared" si="11"/>
        <v>473.97757773884075</v>
      </c>
      <c r="E136" s="19">
        <f t="shared" si="18"/>
        <v>475.04764612680583</v>
      </c>
      <c r="F136" s="19">
        <f t="shared" si="18"/>
        <v>475.05003653402088</v>
      </c>
      <c r="G136" s="19">
        <f t="shared" si="12"/>
        <v>476.09993875500203</v>
      </c>
      <c r="H136" s="20">
        <f t="shared" si="13"/>
        <v>7813.6751765669551</v>
      </c>
    </row>
    <row r="137" spans="1:8" x14ac:dyDescent="0.25">
      <c r="A137" s="22">
        <f t="shared" si="14"/>
        <v>24.999999999999943</v>
      </c>
      <c r="B137" s="21">
        <f t="shared" si="10"/>
        <v>7813.675183297365</v>
      </c>
      <c r="C137" s="13">
        <f t="shared" si="15"/>
        <v>7813.6751765669551</v>
      </c>
      <c r="D137" s="13">
        <f t="shared" si="11"/>
        <v>476.09991883220238</v>
      </c>
      <c r="E137" s="19">
        <f t="shared" si="18"/>
        <v>477.12949434654399</v>
      </c>
      <c r="F137" s="19">
        <f t="shared" si="18"/>
        <v>477.13169626196549</v>
      </c>
      <c r="G137" s="19">
        <f t="shared" si="12"/>
        <v>478.14071764425535</v>
      </c>
      <c r="H137" s="20">
        <f t="shared" si="13"/>
        <v>7909.1006104900707</v>
      </c>
    </row>
    <row r="138" spans="1:8" x14ac:dyDescent="0.25">
      <c r="A138" s="22">
        <f t="shared" si="14"/>
        <v>25.199999999999942</v>
      </c>
      <c r="B138" s="21">
        <f t="shared" si="10"/>
        <v>7909.1006172610578</v>
      </c>
      <c r="C138" s="13">
        <f t="shared" si="15"/>
        <v>7909.1006104900707</v>
      </c>
      <c r="D138" s="13">
        <f t="shared" si="11"/>
        <v>478.14069871473509</v>
      </c>
      <c r="E138" s="19">
        <f t="shared" si="18"/>
        <v>479.12901188338918</v>
      </c>
      <c r="F138" s="19">
        <f t="shared" si="18"/>
        <v>479.13103104267714</v>
      </c>
      <c r="G138" s="19">
        <f t="shared" si="12"/>
        <v>480.09841496635823</v>
      </c>
      <c r="H138" s="20">
        <f t="shared" si="13"/>
        <v>8004.9259171411786</v>
      </c>
    </row>
    <row r="139" spans="1:8" x14ac:dyDescent="0.25">
      <c r="A139" s="22">
        <f t="shared" si="14"/>
        <v>25.399999999999942</v>
      </c>
      <c r="B139" s="21">
        <f t="shared" si="10"/>
        <v>8004.9259239513349</v>
      </c>
      <c r="C139" s="13">
        <f t="shared" si="15"/>
        <v>8004.9259171411786</v>
      </c>
      <c r="D139" s="13">
        <f t="shared" si="11"/>
        <v>480.09839701952518</v>
      </c>
      <c r="E139" s="19">
        <f t="shared" si="18"/>
        <v>481.04470416509992</v>
      </c>
      <c r="F139" s="19">
        <f t="shared" si="18"/>
        <v>481.04654664113121</v>
      </c>
      <c r="G139" s="19">
        <f t="shared" si="12"/>
        <v>481.97156285922307</v>
      </c>
      <c r="H139" s="20">
        <f t="shared" si="13"/>
        <v>8101.1343325242187</v>
      </c>
    </row>
    <row r="140" spans="1:8" x14ac:dyDescent="0.25">
      <c r="A140" s="22">
        <f t="shared" si="14"/>
        <v>25.599999999999941</v>
      </c>
      <c r="B140" s="21">
        <f t="shared" ref="B140:B203" si="19">$C$2/(1+$C$7*EXP(-$C$5*$C$2*A140))</f>
        <v>8101.1343393721172</v>
      </c>
      <c r="C140" s="13">
        <f t="shared" si="15"/>
        <v>8101.1343325242187</v>
      </c>
      <c r="D140" s="13">
        <f t="shared" ref="D140:D203" si="20">$C$5*($C$2-C140)*C140</f>
        <v>481.97154588440878</v>
      </c>
      <c r="E140" s="19">
        <f t="shared" si="18"/>
        <v>482.87513027703682</v>
      </c>
      <c r="F140" s="19">
        <f t="shared" si="18"/>
        <v>482.87680247139775</v>
      </c>
      <c r="G140" s="19">
        <f t="shared" ref="G140:G203" si="21">$C$5*($C$2-($C140+$C$8*F140))*($C140+$C$8*F140)</f>
        <v>483.75874824680267</v>
      </c>
      <c r="H140" s="20">
        <f t="shared" ref="H140:H203" si="22">C140+$C$8*(D140+2*E140+2*F140+G140)/6</f>
        <v>8197.7088045118217</v>
      </c>
    </row>
    <row r="141" spans="1:8" x14ac:dyDescent="0.25">
      <c r="A141" s="22">
        <f t="shared" ref="A141:A204" si="23">A140+$C$8</f>
        <v>25.79999999999994</v>
      </c>
      <c r="B141" s="21">
        <f t="shared" si="19"/>
        <v>8197.7088113960162</v>
      </c>
      <c r="C141" s="13">
        <f t="shared" ref="C141:C204" si="24">H140</f>
        <v>8197.7088045118217</v>
      </c>
      <c r="D141" s="13">
        <f t="shared" si="20"/>
        <v>483.758732233329</v>
      </c>
      <c r="E141" s="19">
        <f t="shared" si="18"/>
        <v>484.61890521162303</v>
      </c>
      <c r="F141" s="19">
        <f t="shared" si="18"/>
        <v>484.62041384519461</v>
      </c>
      <c r="G141" s="19">
        <f t="shared" si="21"/>
        <v>485.45861505428002</v>
      </c>
      <c r="H141" s="20">
        <f t="shared" si="22"/>
        <v>8294.6320040251958</v>
      </c>
    </row>
    <row r="142" spans="1:8" x14ac:dyDescent="0.25">
      <c r="A142" s="22">
        <f t="shared" si="23"/>
        <v>25.99999999999994</v>
      </c>
      <c r="B142" s="21">
        <f t="shared" si="19"/>
        <v>8294.6320109442349</v>
      </c>
      <c r="C142" s="13">
        <f t="shared" si="24"/>
        <v>8294.6320040251958</v>
      </c>
      <c r="D142" s="13">
        <f t="shared" si="20"/>
        <v>485.45859999152447</v>
      </c>
      <c r="E142" s="19">
        <f t="shared" si="18"/>
        <v>486.27470204870542</v>
      </c>
      <c r="F142" s="19">
        <f t="shared" si="18"/>
        <v>486.27605415135787</v>
      </c>
      <c r="G142" s="19">
        <f t="shared" si="21"/>
        <v>487.0698663512735</v>
      </c>
      <c r="H142" s="20">
        <f t="shared" si="22"/>
        <v>8391.886336649959</v>
      </c>
    </row>
    <row r="143" spans="1:8" x14ac:dyDescent="0.25">
      <c r="A143" s="22">
        <f t="shared" si="23"/>
        <v>26.199999999999939</v>
      </c>
      <c r="B143" s="21">
        <f t="shared" si="19"/>
        <v>8391.8863436023712</v>
      </c>
      <c r="C143" s="13">
        <f t="shared" si="24"/>
        <v>8391.886336649959</v>
      </c>
      <c r="D143" s="13">
        <f t="shared" si="20"/>
        <v>487.06985222873459</v>
      </c>
      <c r="E143" s="19">
        <f t="shared" si="18"/>
        <v>487.84125406106205</v>
      </c>
      <c r="F143" s="19">
        <f t="shared" si="18"/>
        <v>487.84245696047776</v>
      </c>
      <c r="G143" s="19">
        <f t="shared" si="21"/>
        <v>488.59126641737276</v>
      </c>
      <c r="H143" s="20">
        <f t="shared" si="22"/>
        <v>8489.453954672932</v>
      </c>
    </row>
    <row r="144" spans="1:8" x14ac:dyDescent="0.25">
      <c r="A144" s="22">
        <f t="shared" si="23"/>
        <v>26.399999999999938</v>
      </c>
      <c r="B144" s="21">
        <f t="shared" si="19"/>
        <v>8489.453961657242</v>
      </c>
      <c r="C144" s="13">
        <f t="shared" si="24"/>
        <v>8489.453954672932</v>
      </c>
      <c r="D144" s="13">
        <f t="shared" si="20"/>
        <v>488.5912532247338</v>
      </c>
      <c r="E144" s="19">
        <f t="shared" si="18"/>
        <v>489.31735673943746</v>
      </c>
      <c r="F144" s="19">
        <f t="shared" si="18"/>
        <v>489.31841804908612</v>
      </c>
      <c r="G144" s="19">
        <f t="shared" si="21"/>
        <v>490.02164272446487</v>
      </c>
      <c r="H144" s="20">
        <f t="shared" si="22"/>
        <v>8587.3167695238062</v>
      </c>
    </row>
    <row r="145" spans="1:8" x14ac:dyDescent="0.25">
      <c r="A145" s="22">
        <f t="shared" si="23"/>
        <v>26.599999999999937</v>
      </c>
      <c r="B145" s="21">
        <f t="shared" si="19"/>
        <v>8587.316776538526</v>
      </c>
      <c r="C145" s="13">
        <f t="shared" si="24"/>
        <v>8587.3167695238062</v>
      </c>
      <c r="D145" s="13">
        <f t="shared" si="20"/>
        <v>490.02163045165679</v>
      </c>
      <c r="E145" s="19">
        <f t="shared" si="18"/>
        <v>490.7018697316509</v>
      </c>
      <c r="F145" s="19">
        <f t="shared" si="18"/>
        <v>490.70279733794206</v>
      </c>
      <c r="G145" s="19">
        <f t="shared" si="21"/>
        <v>491.35988783048782</v>
      </c>
      <c r="H145" s="20">
        <f t="shared" si="22"/>
        <v>8685.4564646045164</v>
      </c>
    </row>
    <row r="146" spans="1:8" x14ac:dyDescent="0.25">
      <c r="A146" s="22">
        <f t="shared" si="23"/>
        <v>26.799999999999937</v>
      </c>
      <c r="B146" s="21">
        <f t="shared" si="19"/>
        <v>8685.4564716481527</v>
      </c>
      <c r="C146" s="13">
        <f t="shared" si="24"/>
        <v>8685.4564646045164</v>
      </c>
      <c r="D146" s="13">
        <f t="shared" si="20"/>
        <v>491.35987646774976</v>
      </c>
      <c r="E146" s="19">
        <f t="shared" si="18"/>
        <v>491.99371869050299</v>
      </c>
      <c r="F146" s="19">
        <f t="shared" si="18"/>
        <v>491.99452073914802</v>
      </c>
      <c r="G146" s="19">
        <f t="shared" si="21"/>
        <v>492.60496117943757</v>
      </c>
      <c r="H146" s="20">
        <f t="shared" si="22"/>
        <v>8783.8545084880661</v>
      </c>
    </row>
    <row r="147" spans="1:8" x14ac:dyDescent="0.25">
      <c r="A147" s="22">
        <f t="shared" si="23"/>
        <v>26.999999999999936</v>
      </c>
      <c r="B147" s="21">
        <f t="shared" si="19"/>
        <v>8783.8545155591164</v>
      </c>
      <c r="C147" s="13">
        <f t="shared" si="24"/>
        <v>8783.8545084880661</v>
      </c>
      <c r="D147" s="13">
        <f t="shared" si="20"/>
        <v>492.60495071737603</v>
      </c>
      <c r="E147" s="19">
        <f t="shared" si="18"/>
        <v>493.19189702541388</v>
      </c>
      <c r="F147" s="19">
        <f t="shared" si="18"/>
        <v>493.19258190702908</v>
      </c>
      <c r="G147" s="19">
        <f t="shared" si="21"/>
        <v>493.75589080267315</v>
      </c>
      <c r="H147" s="20">
        <f t="shared" si="22"/>
        <v>8882.4921684675646</v>
      </c>
    </row>
    <row r="148" spans="1:8" x14ac:dyDescent="0.25">
      <c r="A148" s="22">
        <f t="shared" si="23"/>
        <v>27.199999999999935</v>
      </c>
      <c r="B148" s="21">
        <f t="shared" si="19"/>
        <v>8882.4921755645173</v>
      </c>
      <c r="C148" s="13">
        <f t="shared" si="24"/>
        <v>8882.4921684675646</v>
      </c>
      <c r="D148" s="13">
        <f t="shared" si="20"/>
        <v>493.75588123231842</v>
      </c>
      <c r="E148" s="19">
        <f t="shared" si="18"/>
        <v>494.29546755294814</v>
      </c>
      <c r="F148" s="19">
        <f t="shared" si="18"/>
        <v>494.29604388793763</v>
      </c>
      <c r="G148" s="19">
        <f t="shared" si="21"/>
        <v>494.8117749167983</v>
      </c>
      <c r="H148" s="20">
        <f t="shared" si="22"/>
        <v>8981.35052443526</v>
      </c>
    </row>
    <row r="149" spans="1:8" x14ac:dyDescent="0.25">
      <c r="A149" s="22">
        <f t="shared" si="23"/>
        <v>27.399999999999935</v>
      </c>
      <c r="B149" s="21">
        <f t="shared" si="19"/>
        <v>8981.3505315566108</v>
      </c>
      <c r="C149" s="13">
        <f t="shared" si="24"/>
        <v>8981.35052443526</v>
      </c>
      <c r="D149" s="13">
        <f t="shared" si="20"/>
        <v>494.81176622965847</v>
      </c>
      <c r="E149" s="19">
        <f t="shared" si="18"/>
        <v>495.30356404163155</v>
      </c>
      <c r="F149" s="19">
        <f t="shared" si="18"/>
        <v>495.30404066438717</v>
      </c>
      <c r="G149" s="19">
        <f t="shared" si="21"/>
        <v>495.77178341365448</v>
      </c>
      <c r="H149" s="20">
        <f t="shared" si="22"/>
        <v>9080.4104830704382</v>
      </c>
    </row>
    <row r="150" spans="1:8" x14ac:dyDescent="0.25">
      <c r="A150" s="22">
        <f t="shared" si="23"/>
        <v>27.599999999999934</v>
      </c>
      <c r="B150" s="21">
        <f t="shared" si="19"/>
        <v>9080.4104902146719</v>
      </c>
      <c r="C150" s="13">
        <f t="shared" si="24"/>
        <v>9080.4104830704382</v>
      </c>
      <c r="D150" s="13">
        <f t="shared" si="20"/>
        <v>495.77177560176631</v>
      </c>
      <c r="E150" s="19">
        <f t="shared" si="18"/>
        <v>496.21539264672509</v>
      </c>
      <c r="F150" s="19">
        <f t="shared" si="18"/>
        <v>496.21577858918835</v>
      </c>
      <c r="G150" s="19">
        <f t="shared" si="21"/>
        <v>496.63515923823348</v>
      </c>
      <c r="H150" s="20">
        <f t="shared" si="22"/>
        <v>9179.6527923141657</v>
      </c>
    </row>
    <row r="151" spans="1:8" x14ac:dyDescent="0.25">
      <c r="A151" s="22">
        <f t="shared" si="23"/>
        <v>27.799999999999933</v>
      </c>
      <c r="B151" s="21">
        <f t="shared" si="19"/>
        <v>9179.6527994797725</v>
      </c>
      <c r="C151" s="13">
        <f t="shared" si="24"/>
        <v>9179.6527923141657</v>
      </c>
      <c r="D151" s="13">
        <f t="shared" si="20"/>
        <v>496.63515229421029</v>
      </c>
      <c r="E151" s="19">
        <f t="shared" si="18"/>
        <v>497.03023323090878</v>
      </c>
      <c r="F151" s="19">
        <f t="shared" si="18"/>
        <v>497.03053770553947</v>
      </c>
      <c r="G151" s="19">
        <f t="shared" si="21"/>
        <v>497.40121965061059</v>
      </c>
      <c r="H151" s="20">
        <f t="shared" si="22"/>
        <v>9279.0580561080897</v>
      </c>
    </row>
    <row r="152" spans="1:8" x14ac:dyDescent="0.25">
      <c r="A152" s="22">
        <f t="shared" si="23"/>
        <v>27.999999999999932</v>
      </c>
      <c r="B152" s="21">
        <f t="shared" si="19"/>
        <v>9279.0580632935526</v>
      </c>
      <c r="C152" s="13">
        <f t="shared" si="24"/>
        <v>9279.0580561080897</v>
      </c>
      <c r="D152" s="13">
        <f t="shared" si="20"/>
        <v>497.4012135676868</v>
      </c>
      <c r="E152" s="19">
        <f t="shared" ref="E152:F171" si="25">$C$5*($C$2-($C152+0.5*$C$8*D152))*($C152+0.5*$C$8*D152)</f>
        <v>497.74744056712751</v>
      </c>
      <c r="F152" s="19">
        <f t="shared" si="25"/>
        <v>497.7476729493269</v>
      </c>
      <c r="G152" s="19">
        <f t="shared" si="21"/>
        <v>498.069357368309</v>
      </c>
      <c r="H152" s="20">
        <f t="shared" si="22"/>
        <v>9378.6067493737191</v>
      </c>
    </row>
    <row r="153" spans="1:8" x14ac:dyDescent="0.25">
      <c r="A153" s="22">
        <f t="shared" si="23"/>
        <v>28.199999999999932</v>
      </c>
      <c r="B153" s="21">
        <f t="shared" si="19"/>
        <v>9378.6067565775284</v>
      </c>
      <c r="C153" s="13">
        <f t="shared" si="24"/>
        <v>9378.6067493737191</v>
      </c>
      <c r="D153" s="13">
        <f t="shared" si="20"/>
        <v>498.0693521403806</v>
      </c>
      <c r="E153" s="19">
        <f t="shared" si="25"/>
        <v>498.36644542016734</v>
      </c>
      <c r="F153" s="19">
        <f t="shared" si="25"/>
        <v>498.36661523020723</v>
      </c>
      <c r="G153" s="19">
        <f t="shared" si="21"/>
        <v>498.63904158582841</v>
      </c>
      <c r="H153" s="20">
        <f t="shared" si="22"/>
        <v>9478.2792332079516</v>
      </c>
    </row>
    <row r="154" spans="1:8" x14ac:dyDescent="0.25">
      <c r="A154" s="22">
        <f t="shared" si="23"/>
        <v>28.399999999999931</v>
      </c>
      <c r="B154" s="21">
        <f t="shared" si="19"/>
        <v>9478.2792404285974</v>
      </c>
      <c r="C154" s="13">
        <f t="shared" si="24"/>
        <v>9478.2792332079516</v>
      </c>
      <c r="D154" s="13">
        <f t="shared" si="20"/>
        <v>498.63903720748959</v>
      </c>
      <c r="E154" s="19">
        <f t="shared" si="25"/>
        <v>498.88675550386262</v>
      </c>
      <c r="F154" s="19">
        <f t="shared" si="25"/>
        <v>498.88687238837264</v>
      </c>
      <c r="G154" s="19">
        <f t="shared" si="21"/>
        <v>499.10981886841125</v>
      </c>
      <c r="H154" s="20">
        <f t="shared" si="22"/>
        <v>9578.0557702699643</v>
      </c>
    </row>
    <row r="155" spans="1:8" x14ac:dyDescent="0.25">
      <c r="A155" s="22">
        <f t="shared" si="23"/>
        <v>28.59999999999993</v>
      </c>
      <c r="B155" s="21">
        <f t="shared" si="19"/>
        <v>9578.0557775059442</v>
      </c>
      <c r="C155" s="13">
        <f t="shared" si="24"/>
        <v>9578.0557702699643</v>
      </c>
      <c r="D155" s="13">
        <f t="shared" si="20"/>
        <v>499.10981533498767</v>
      </c>
      <c r="E155" s="19">
        <f t="shared" si="25"/>
        <v>499.30795631118173</v>
      </c>
      <c r="F155" s="19">
        <f t="shared" si="25"/>
        <v>499.30803002424966</v>
      </c>
      <c r="G155" s="19">
        <f t="shared" si="21"/>
        <v>499.4813139174716</v>
      </c>
      <c r="H155" s="20">
        <f t="shared" si="22"/>
        <v>9677.9165403340758</v>
      </c>
    </row>
    <row r="156" spans="1:8" x14ac:dyDescent="0.25">
      <c r="A156" s="22">
        <f t="shared" si="23"/>
        <v>28.79999999999993</v>
      </c>
      <c r="B156" s="21">
        <f t="shared" si="19"/>
        <v>9677.9165475838927</v>
      </c>
      <c r="C156" s="13">
        <f t="shared" si="24"/>
        <v>9677.9165403340758</v>
      </c>
      <c r="D156" s="13">
        <f t="shared" si="20"/>
        <v>499.48131122504816</v>
      </c>
      <c r="E156" s="19">
        <f t="shared" si="25"/>
        <v>499.62971181479287</v>
      </c>
      <c r="F156" s="19">
        <f t="shared" si="25"/>
        <v>499.62975219873499</v>
      </c>
      <c r="G156" s="19">
        <f t="shared" si="21"/>
        <v>499.75323020547211</v>
      </c>
      <c r="H156" s="20">
        <f t="shared" si="22"/>
        <v>9777.8416559826619</v>
      </c>
    </row>
    <row r="157" spans="1:8" x14ac:dyDescent="0.25">
      <c r="A157" s="22">
        <f t="shared" si="23"/>
        <v>28.999999999999929</v>
      </c>
      <c r="B157" s="21">
        <f t="shared" si="19"/>
        <v>9777.8416632448225</v>
      </c>
      <c r="C157" s="13">
        <f t="shared" si="24"/>
        <v>9777.8416559826619</v>
      </c>
      <c r="D157" s="13">
        <f t="shared" si="20"/>
        <v>499.75322835091742</v>
      </c>
      <c r="E157" s="19">
        <f t="shared" si="25"/>
        <v>499.85176503608278</v>
      </c>
      <c r="F157" s="19">
        <f t="shared" si="25"/>
        <v>499.8517820019415</v>
      </c>
      <c r="G157" s="19">
        <f t="shared" si="21"/>
        <v>499.92535047841062</v>
      </c>
      <c r="H157" s="20">
        <f t="shared" si="22"/>
        <v>9877.8111784128414</v>
      </c>
    </row>
    <row r="158" spans="1:8" x14ac:dyDescent="0.25">
      <c r="A158" s="22">
        <f t="shared" si="23"/>
        <v>29.199999999999928</v>
      </c>
      <c r="B158" s="21">
        <f t="shared" si="19"/>
        <v>9877.811185685865</v>
      </c>
      <c r="C158" s="13">
        <f t="shared" si="24"/>
        <v>9877.8111784128414</v>
      </c>
      <c r="D158" s="13">
        <f t="shared" si="20"/>
        <v>499.92534945939576</v>
      </c>
      <c r="E158" s="19">
        <f t="shared" si="25"/>
        <v>499.97393848097613</v>
      </c>
      <c r="F158" s="19">
        <f t="shared" si="25"/>
        <v>499.97394198880505</v>
      </c>
      <c r="G158" s="19">
        <f t="shared" si="21"/>
        <v>499.99753712445397</v>
      </c>
      <c r="H158" s="20">
        <f t="shared" si="22"/>
        <v>9977.8051333302883</v>
      </c>
    </row>
    <row r="159" spans="1:8" x14ac:dyDescent="0.25">
      <c r="A159" s="22">
        <f t="shared" si="23"/>
        <v>29.399999999999928</v>
      </c>
      <c r="B159" s="21">
        <f t="shared" si="19"/>
        <v>9977.8051406127015</v>
      </c>
      <c r="C159" s="13">
        <f t="shared" si="24"/>
        <v>9977.8051333302883</v>
      </c>
      <c r="D159" s="13">
        <f t="shared" si="20"/>
        <v>499.99753693946758</v>
      </c>
      <c r="E159" s="19">
        <f t="shared" si="25"/>
        <v>499.99613444128789</v>
      </c>
      <c r="F159" s="19">
        <f t="shared" si="25"/>
        <v>499.99613448028407</v>
      </c>
      <c r="G159" s="19">
        <f t="shared" si="21"/>
        <v>499.96973240764891</v>
      </c>
      <c r="H159" s="20">
        <f t="shared" si="22"/>
        <v>10077.803526903297</v>
      </c>
    </row>
    <row r="160" spans="1:8" x14ac:dyDescent="0.25">
      <c r="A160" s="22">
        <f t="shared" si="23"/>
        <v>29.599999999999927</v>
      </c>
      <c r="B160" s="21">
        <f t="shared" si="19"/>
        <v>10077.803534193637</v>
      </c>
      <c r="C160" s="13">
        <f t="shared" si="24"/>
        <v>10077.803526903297</v>
      </c>
      <c r="D160" s="13">
        <f t="shared" si="20"/>
        <v>499.96973305600704</v>
      </c>
      <c r="E160" s="19">
        <f t="shared" si="25"/>
        <v>499.91833516073183</v>
      </c>
      <c r="F160" s="19">
        <f t="shared" si="25"/>
        <v>499.91834172927645</v>
      </c>
      <c r="G160" s="19">
        <f t="shared" si="21"/>
        <v>499.84195856602724</v>
      </c>
      <c r="H160" s="20">
        <f t="shared" si="22"/>
        <v>10177.786361750032</v>
      </c>
    </row>
    <row r="161" spans="1:8" x14ac:dyDescent="0.25">
      <c r="A161" s="22">
        <f t="shared" si="23"/>
        <v>29.799999999999926</v>
      </c>
      <c r="B161" s="21">
        <f t="shared" si="19"/>
        <v>10177.786369046851</v>
      </c>
      <c r="C161" s="13">
        <f t="shared" si="24"/>
        <v>10177.786361750032</v>
      </c>
      <c r="D161" s="13">
        <f t="shared" si="20"/>
        <v>499.84196004787844</v>
      </c>
      <c r="E161" s="19">
        <f t="shared" si="25"/>
        <v>499.74060286510036</v>
      </c>
      <c r="F161" s="19">
        <f t="shared" si="25"/>
        <v>499.74062595076873</v>
      </c>
      <c r="G161" s="19">
        <f t="shared" si="21"/>
        <v>499.6143177738204</v>
      </c>
      <c r="H161" s="20">
        <f t="shared" si="22"/>
        <v>10277.733652931813</v>
      </c>
    </row>
    <row r="162" spans="1:8" x14ac:dyDescent="0.25">
      <c r="A162" s="22">
        <f t="shared" si="23"/>
        <v>29.999999999999925</v>
      </c>
      <c r="B162" s="21">
        <f t="shared" si="19"/>
        <v>10277.733660233673</v>
      </c>
      <c r="C162" s="13">
        <f t="shared" si="24"/>
        <v>10277.733652931813</v>
      </c>
      <c r="D162" s="13">
        <f t="shared" si="20"/>
        <v>499.61432009014578</v>
      </c>
      <c r="E162" s="19">
        <f t="shared" si="25"/>
        <v>499.46307965652812</v>
      </c>
      <c r="F162" s="19">
        <f t="shared" si="25"/>
        <v>499.46312921613122</v>
      </c>
      <c r="G162" s="19">
        <f t="shared" si="21"/>
        <v>499.28699196789262</v>
      </c>
      <c r="H162" s="20">
        <f t="shared" si="22"/>
        <v>10377.625443925257</v>
      </c>
    </row>
    <row r="163" spans="1:8" x14ac:dyDescent="0.25">
      <c r="A163" s="22">
        <f t="shared" si="23"/>
        <v>30.199999999999925</v>
      </c>
      <c r="B163" s="21">
        <f t="shared" si="19"/>
        <v>10377.625451230733</v>
      </c>
      <c r="C163" s="13">
        <f t="shared" si="24"/>
        <v>10377.625443925257</v>
      </c>
      <c r="D163" s="13">
        <f t="shared" si="20"/>
        <v>499.28699512050127</v>
      </c>
      <c r="E163" s="19">
        <f t="shared" si="25"/>
        <v>499.08598727214803</v>
      </c>
      <c r="F163" s="19">
        <f t="shared" si="25"/>
        <v>499.08607321186622</v>
      </c>
      <c r="G163" s="19">
        <f t="shared" si="21"/>
        <v>498.8602425388994</v>
      </c>
      <c r="H163" s="20">
        <f t="shared" si="22"/>
        <v>10477.441822546172</v>
      </c>
    </row>
    <row r="164" spans="1:8" x14ac:dyDescent="0.25">
      <c r="A164" s="22">
        <f t="shared" si="23"/>
        <v>30.399999999999924</v>
      </c>
      <c r="B164" s="21">
        <f t="shared" si="19"/>
        <v>10477.44182985386</v>
      </c>
      <c r="C164" s="13">
        <f t="shared" si="24"/>
        <v>10477.441822546172</v>
      </c>
      <c r="D164" s="13">
        <f t="shared" si="20"/>
        <v>498.86024653041898</v>
      </c>
      <c r="E164" s="19">
        <f t="shared" si="25"/>
        <v>498.60962670784124</v>
      </c>
      <c r="F164" s="19">
        <f t="shared" si="25"/>
        <v>498.60975886351224</v>
      </c>
      <c r="G164" s="19">
        <f t="shared" si="21"/>
        <v>498.33440988807001</v>
      </c>
      <c r="H164" s="20">
        <f t="shared" si="22"/>
        <v>10577.162936798211</v>
      </c>
    </row>
    <row r="165" spans="1:8" x14ac:dyDescent="0.25">
      <c r="A165" s="22">
        <f t="shared" si="23"/>
        <v>30.599999999999923</v>
      </c>
      <c r="B165" s="21">
        <f t="shared" si="19"/>
        <v>10577.16294410672</v>
      </c>
      <c r="C165" s="13">
        <f t="shared" si="24"/>
        <v>10577.162936798211</v>
      </c>
      <c r="D165" s="13">
        <f t="shared" si="20"/>
        <v>498.33441472193232</v>
      </c>
      <c r="E165" s="19">
        <f t="shared" si="25"/>
        <v>498.03437770817897</v>
      </c>
      <c r="F165" s="19">
        <f t="shared" si="25"/>
        <v>498.03456582579889</v>
      </c>
      <c r="G165" s="19">
        <f t="shared" si="21"/>
        <v>497.70991285090281</v>
      </c>
      <c r="H165" s="20">
        <f t="shared" si="22"/>
        <v>10676.769010619571</v>
      </c>
    </row>
    <row r="166" spans="1:8" x14ac:dyDescent="0.25">
      <c r="A166" s="22">
        <f t="shared" si="23"/>
        <v>30.799999999999923</v>
      </c>
      <c r="B166" s="21">
        <f t="shared" si="19"/>
        <v>10676.769017927529</v>
      </c>
      <c r="C166" s="13">
        <f t="shared" si="24"/>
        <v>10676.769010619571</v>
      </c>
      <c r="D166" s="13">
        <f t="shared" si="20"/>
        <v>497.70991853132506</v>
      </c>
      <c r="E166" s="19">
        <f t="shared" si="25"/>
        <v>497.3606981240348</v>
      </c>
      <c r="F166" s="19">
        <f t="shared" si="25"/>
        <v>497.36095184053266</v>
      </c>
      <c r="G166" s="19">
        <f t="shared" si="21"/>
        <v>496.98724798944613</v>
      </c>
      <c r="H166" s="20">
        <f t="shared" si="22"/>
        <v>10776.240359501235</v>
      </c>
    </row>
    <row r="167" spans="1:8" x14ac:dyDescent="0.25">
      <c r="A167" s="22">
        <f t="shared" si="23"/>
        <v>30.999999999999922</v>
      </c>
      <c r="B167" s="21">
        <f t="shared" si="19"/>
        <v>10776.240366807282</v>
      </c>
      <c r="C167" s="13">
        <f t="shared" si="24"/>
        <v>10776.240359501235</v>
      </c>
      <c r="D167" s="13">
        <f t="shared" si="20"/>
        <v>496.98725452140701</v>
      </c>
      <c r="E167" s="19">
        <f t="shared" si="25"/>
        <v>496.58912313973195</v>
      </c>
      <c r="F167" s="19">
        <f t="shared" si="25"/>
        <v>496.58945196407558</v>
      </c>
      <c r="G167" s="19">
        <f t="shared" si="21"/>
        <v>496.16698875521234</v>
      </c>
      <c r="H167" s="20">
        <f t="shared" si="22"/>
        <v>10875.557405950709</v>
      </c>
    </row>
    <row r="168" spans="1:8" x14ac:dyDescent="0.25">
      <c r="A168" s="22">
        <f t="shared" si="23"/>
        <v>31.199999999999921</v>
      </c>
      <c r="B168" s="21">
        <f t="shared" si="19"/>
        <v>10875.557413253509</v>
      </c>
      <c r="C168" s="13">
        <f t="shared" si="24"/>
        <v>10875.557405950709</v>
      </c>
      <c r="D168" s="13">
        <f t="shared" si="20"/>
        <v>496.16699614442439</v>
      </c>
      <c r="E168" s="19">
        <f t="shared" si="25"/>
        <v>495.72026437195865</v>
      </c>
      <c r="F168" s="19">
        <f t="shared" si="25"/>
        <v>495.72067766664821</v>
      </c>
      <c r="G168" s="19">
        <f t="shared" si="21"/>
        <v>495.24978452514324</v>
      </c>
      <c r="H168" s="20">
        <f t="shared" si="22"/>
        <v>10974.700694775602</v>
      </c>
    </row>
    <row r="169" spans="1:8" x14ac:dyDescent="0.25">
      <c r="A169" s="22">
        <f t="shared" si="23"/>
        <v>31.39999999999992</v>
      </c>
      <c r="B169" s="21">
        <f t="shared" si="19"/>
        <v>10974.700702073844</v>
      </c>
      <c r="C169" s="13">
        <f t="shared" si="24"/>
        <v>10974.700694775602</v>
      </c>
      <c r="D169" s="13">
        <f t="shared" si="20"/>
        <v>495.24979277801987</v>
      </c>
      <c r="E169" s="19">
        <f t="shared" si="25"/>
        <v>494.75480884304932</v>
      </c>
      <c r="F169" s="19">
        <f t="shared" si="25"/>
        <v>494.75531580605326</v>
      </c>
      <c r="G169" s="19">
        <f t="shared" si="21"/>
        <v>494.236359513396</v>
      </c>
      <c r="H169" s="20">
        <f t="shared" si="22"/>
        <v>11073.650908161922</v>
      </c>
    </row>
    <row r="170" spans="1:8" x14ac:dyDescent="0.25">
      <c r="A170" s="22">
        <f t="shared" si="23"/>
        <v>31.59999999999992</v>
      </c>
      <c r="B170" s="21">
        <f t="shared" si="19"/>
        <v>11073.650915454313</v>
      </c>
      <c r="C170" s="13">
        <f t="shared" si="24"/>
        <v>11073.650908161922</v>
      </c>
      <c r="D170" s="13">
        <f t="shared" si="20"/>
        <v>494.23636863701546</v>
      </c>
      <c r="E170" s="19">
        <f t="shared" si="25"/>
        <v>493.69351783157748</v>
      </c>
      <c r="F170" s="19">
        <f t="shared" si="25"/>
        <v>493.69412747876447</v>
      </c>
      <c r="G170" s="19">
        <f t="shared" si="21"/>
        <v>493.12751156207048</v>
      </c>
      <c r="H170" s="20">
        <f t="shared" si="22"/>
        <v>11172.388880522582</v>
      </c>
    </row>
    <row r="171" spans="1:8" x14ac:dyDescent="0.25">
      <c r="A171" s="22">
        <f t="shared" si="23"/>
        <v>31.799999999999919</v>
      </c>
      <c r="B171" s="21">
        <f t="shared" si="19"/>
        <v>11172.388887807845</v>
      </c>
      <c r="C171" s="13">
        <f t="shared" si="24"/>
        <v>11172.388880522582</v>
      </c>
      <c r="D171" s="13">
        <f t="shared" si="20"/>
        <v>493.12752156413507</v>
      </c>
      <c r="E171" s="19">
        <f t="shared" si="25"/>
        <v>492.53722560354743</v>
      </c>
      <c r="F171" s="19">
        <f t="shared" si="25"/>
        <v>492.53794675166375</v>
      </c>
      <c r="G171" s="19">
        <f t="shared" si="21"/>
        <v>491.92411081432289</v>
      </c>
      <c r="H171" s="20">
        <f t="shared" si="22"/>
        <v>11270.895613092211</v>
      </c>
    </row>
    <row r="172" spans="1:8" x14ac:dyDescent="0.25">
      <c r="A172" s="22">
        <f t="shared" si="23"/>
        <v>31.999999999999918</v>
      </c>
      <c r="B172" s="21">
        <f t="shared" si="19"/>
        <v>11270.895620369098</v>
      </c>
      <c r="C172" s="13">
        <f t="shared" si="24"/>
        <v>11270.895613092211</v>
      </c>
      <c r="D172" s="13">
        <f t="shared" si="20"/>
        <v>491.92412170311496</v>
      </c>
      <c r="E172" s="19">
        <f t="shared" ref="E172:F191" si="26">$C$5*($C$2-($C172+0.5*$C$8*D172))*($C172+0.5*$C$8*D172)</f>
        <v>491.2868380277925</v>
      </c>
      <c r="F172" s="19">
        <f t="shared" si="26"/>
        <v>491.28767927803449</v>
      </c>
      <c r="G172" s="19">
        <f t="shared" si="21"/>
        <v>490.62709827363136</v>
      </c>
      <c r="H172" s="20">
        <f t="shared" si="22"/>
        <v>11369.152288245157</v>
      </c>
    </row>
    <row r="173" spans="1:8" x14ac:dyDescent="0.25">
      <c r="A173" s="22">
        <f t="shared" si="23"/>
        <v>32.199999999999918</v>
      </c>
      <c r="B173" s="21">
        <f t="shared" si="19"/>
        <v>11369.152295512442</v>
      </c>
      <c r="C173" s="13">
        <f t="shared" si="24"/>
        <v>11369.152288245157</v>
      </c>
      <c r="D173" s="13">
        <f t="shared" si="20"/>
        <v>490.6271100579653</v>
      </c>
      <c r="E173" s="19">
        <f t="shared" si="26"/>
        <v>489.94333107949814</v>
      </c>
      <c r="F173" s="19">
        <f t="shared" si="26"/>
        <v>489.9443008017239</v>
      </c>
      <c r="G173" s="19">
        <f t="shared" si="21"/>
        <v>489.23748425327693</v>
      </c>
      <c r="H173" s="20">
        <f t="shared" si="22"/>
        <v>11467.14028351428</v>
      </c>
    </row>
    <row r="174" spans="1:8" x14ac:dyDescent="0.25">
      <c r="A174" s="22">
        <f t="shared" si="23"/>
        <v>32.39999999999992</v>
      </c>
      <c r="B174" s="21">
        <f t="shared" si="19"/>
        <v>11467.140290770763</v>
      </c>
      <c r="C174" s="13">
        <f t="shared" si="24"/>
        <v>11467.14028351428</v>
      </c>
      <c r="D174" s="13">
        <f t="shared" si="20"/>
        <v>489.23749694244822</v>
      </c>
      <c r="E174" s="19">
        <f t="shared" si="26"/>
        <v>488.50774923605758</v>
      </c>
      <c r="F174" s="19">
        <f t="shared" si="26"/>
        <v>488.50885555368194</v>
      </c>
      <c r="G174" s="19">
        <f t="shared" si="21"/>
        <v>487.75634672038478</v>
      </c>
      <c r="H174" s="20">
        <f t="shared" si="22"/>
        <v>11564.841185289024</v>
      </c>
    </row>
    <row r="175" spans="1:8" x14ac:dyDescent="0.25">
      <c r="A175" s="22">
        <f t="shared" si="23"/>
        <v>32.599999999999923</v>
      </c>
      <c r="B175" s="21">
        <f t="shared" si="19"/>
        <v>11564.841192533526</v>
      </c>
      <c r="C175" s="13">
        <f t="shared" si="24"/>
        <v>11564.841185289024</v>
      </c>
      <c r="D175" s="13">
        <f t="shared" si="20"/>
        <v>487.7563603241162</v>
      </c>
      <c r="E175" s="19">
        <f t="shared" si="26"/>
        <v>486.98120376974254</v>
      </c>
      <c r="F175" s="19">
        <f t="shared" si="26"/>
        <v>486.98245454535447</v>
      </c>
      <c r="G175" s="19">
        <f t="shared" si="21"/>
        <v>486.18482953913781</v>
      </c>
      <c r="H175" s="20">
        <f t="shared" si="22"/>
        <v>11662.23680217214</v>
      </c>
    </row>
    <row r="176" spans="1:8" x14ac:dyDescent="0.25">
      <c r="A176" s="22">
        <f t="shared" si="23"/>
        <v>32.799999999999926</v>
      </c>
      <c r="B176" s="21">
        <f t="shared" si="19"/>
        <v>11662.236809403506</v>
      </c>
      <c r="C176" s="13">
        <f t="shared" si="24"/>
        <v>11662.23680217214</v>
      </c>
      <c r="D176" s="13">
        <f t="shared" si="20"/>
        <v>486.18484406752276</v>
      </c>
      <c r="E176" s="19">
        <f t="shared" si="26"/>
        <v>485.36487094192535</v>
      </c>
      <c r="F176" s="19">
        <f t="shared" si="26"/>
        <v>485.36627376366431</v>
      </c>
      <c r="G176" s="19">
        <f t="shared" si="21"/>
        <v>484.524140618015</v>
      </c>
      <c r="H176" s="20">
        <f t="shared" si="22"/>
        <v>11759.309177975363</v>
      </c>
    </row>
    <row r="177" spans="1:8" x14ac:dyDescent="0.25">
      <c r="A177" s="22">
        <f t="shared" si="23"/>
        <v>32.999999999999929</v>
      </c>
      <c r="B177" s="21">
        <f t="shared" si="19"/>
        <v>11759.309185192473</v>
      </c>
      <c r="C177" s="13">
        <f t="shared" si="24"/>
        <v>11759.309177975363</v>
      </c>
      <c r="D177" s="13">
        <f t="shared" si="20"/>
        <v>484.52415608145833</v>
      </c>
      <c r="E177" s="19">
        <f t="shared" si="26"/>
        <v>483.65999010382205</v>
      </c>
      <c r="F177" s="19">
        <f t="shared" si="26"/>
        <v>483.66155227254779</v>
      </c>
      <c r="G177" s="19">
        <f t="shared" si="21"/>
        <v>482.77554996613515</v>
      </c>
      <c r="H177" s="20">
        <f t="shared" si="22"/>
        <v>11856.040604335374</v>
      </c>
    </row>
    <row r="178" spans="1:8" x14ac:dyDescent="0.25">
      <c r="A178" s="22">
        <f t="shared" si="23"/>
        <v>33.199999999999932</v>
      </c>
      <c r="B178" s="21">
        <f t="shared" si="19"/>
        <v>11856.040611537122</v>
      </c>
      <c r="C178" s="13">
        <f t="shared" si="24"/>
        <v>11856.040604335374</v>
      </c>
      <c r="D178" s="13">
        <f t="shared" si="20"/>
        <v>482.77556637529193</v>
      </c>
      <c r="E178" s="19">
        <f t="shared" si="26"/>
        <v>481.86786170894391</v>
      </c>
      <c r="F178" s="19">
        <f t="shared" si="26"/>
        <v>481.86959022622841</v>
      </c>
      <c r="G178" s="19">
        <f t="shared" si="21"/>
        <v>480.94038766398631</v>
      </c>
      <c r="H178" s="20">
        <f t="shared" si="22"/>
        <v>11952.413632932361</v>
      </c>
    </row>
    <row r="179" spans="1:8" x14ac:dyDescent="0.25">
      <c r="A179" s="22">
        <f t="shared" si="23"/>
        <v>33.399999999999935</v>
      </c>
      <c r="B179" s="21">
        <f t="shared" si="19"/>
        <v>11952.413640117678</v>
      </c>
      <c r="C179" s="13">
        <f t="shared" si="24"/>
        <v>11952.413632932361</v>
      </c>
      <c r="D179" s="13">
        <f t="shared" si="20"/>
        <v>480.94040502969932</v>
      </c>
      <c r="E179" s="19">
        <f t="shared" si="26"/>
        <v>479.98984524263182</v>
      </c>
      <c r="F179" s="19">
        <f t="shared" si="26"/>
        <v>479.99174679960169</v>
      </c>
      <c r="G179" s="19">
        <f t="shared" si="21"/>
        <v>479.02004175400702</v>
      </c>
      <c r="H179" s="20">
        <f t="shared" si="22"/>
        <v>12048.411087294633</v>
      </c>
    </row>
    <row r="180" spans="1:8" x14ac:dyDescent="0.25">
      <c r="A180" s="22">
        <f t="shared" si="23"/>
        <v>33.599999999999937</v>
      </c>
      <c r="B180" s="21">
        <f t="shared" si="19"/>
        <v>12048.411094462472</v>
      </c>
      <c r="C180" s="13">
        <f t="shared" si="24"/>
        <v>12048.411087294633</v>
      </c>
      <c r="D180" s="13">
        <f t="shared" si="20"/>
        <v>479.02006008724214</v>
      </c>
      <c r="E180" s="19">
        <f t="shared" si="26"/>
        <v>478.02735707422454</v>
      </c>
      <c r="F180" s="19">
        <f t="shared" si="26"/>
        <v>478.02943804127563</v>
      </c>
      <c r="G180" s="19">
        <f t="shared" si="21"/>
        <v>477.01595605664141</v>
      </c>
      <c r="H180" s="20">
        <f t="shared" si="22"/>
        <v>12144.016074173796</v>
      </c>
    </row>
    <row r="181" spans="1:8" x14ac:dyDescent="0.25">
      <c r="A181" s="22">
        <f t="shared" si="23"/>
        <v>33.79999999999994</v>
      </c>
      <c r="B181" s="21">
        <f t="shared" si="19"/>
        <v>12144.016081323132</v>
      </c>
      <c r="C181" s="13">
        <f t="shared" si="24"/>
        <v>12144.016074173796</v>
      </c>
      <c r="D181" s="13">
        <f t="shared" si="20"/>
        <v>477.01597536842195</v>
      </c>
      <c r="E181" s="19">
        <f t="shared" si="26"/>
        <v>475.98186823755657</v>
      </c>
      <c r="F181" s="19">
        <f t="shared" si="26"/>
        <v>475.98413465496077</v>
      </c>
      <c r="G181" s="19">
        <f t="shared" si="21"/>
        <v>474.92962791762938</v>
      </c>
      <c r="H181" s="20">
        <f t="shared" si="22"/>
        <v>12239.211994476165</v>
      </c>
    </row>
    <row r="182" spans="1:8" x14ac:dyDescent="0.25">
      <c r="A182" s="22">
        <f t="shared" si="23"/>
        <v>33.999999999999943</v>
      </c>
      <c r="B182" s="21">
        <f t="shared" si="19"/>
        <v>12239.212001606011</v>
      </c>
      <c r="C182" s="13">
        <f t="shared" si="24"/>
        <v>12239.211994476165</v>
      </c>
      <c r="D182" s="13">
        <f t="shared" si="20"/>
        <v>474.92964821897044</v>
      </c>
      <c r="E182" s="19">
        <f t="shared" si="26"/>
        <v>473.85490214560826</v>
      </c>
      <c r="F182" s="19">
        <f t="shared" si="26"/>
        <v>473.85735971503027</v>
      </c>
      <c r="G182" s="19">
        <f t="shared" si="21"/>
        <v>472.76260589240985</v>
      </c>
      <c r="H182" s="20">
        <f t="shared" si="22"/>
        <v>12333.982553737254</v>
      </c>
    </row>
    <row r="183" spans="1:8" x14ac:dyDescent="0.25">
      <c r="A183" s="22">
        <f t="shared" si="23"/>
        <v>34.199999999999946</v>
      </c>
      <c r="B183" s="21">
        <f t="shared" si="19"/>
        <v>12333.982560846644</v>
      </c>
      <c r="C183" s="13">
        <f t="shared" si="24"/>
        <v>12333.982553737254</v>
      </c>
      <c r="D183" s="13">
        <f t="shared" si="20"/>
        <v>472.76262719425068</v>
      </c>
      <c r="E183" s="19">
        <f t="shared" si="26"/>
        <v>471.64803224523672</v>
      </c>
      <c r="F183" s="19">
        <f t="shared" si="26"/>
        <v>471.65068632216975</v>
      </c>
      <c r="G183" s="19">
        <f t="shared" si="21"/>
        <v>470.51648737360074</v>
      </c>
      <c r="H183" s="20">
        <f t="shared" si="22"/>
        <v>12428.311772127343</v>
      </c>
    </row>
    <row r="184" spans="1:8" x14ac:dyDescent="0.25">
      <c r="A184" s="22">
        <f t="shared" si="23"/>
        <v>34.399999999999949</v>
      </c>
      <c r="B184" s="21">
        <f t="shared" si="19"/>
        <v>12428.311779215341</v>
      </c>
      <c r="C184" s="13">
        <f t="shared" si="24"/>
        <v>12428.311772127343</v>
      </c>
      <c r="D184" s="13">
        <f t="shared" si="20"/>
        <v>470.51650968673891</v>
      </c>
      <c r="E184" s="19">
        <f t="shared" si="26"/>
        <v>469.36287961799189</v>
      </c>
      <c r="F184" s="19">
        <f t="shared" si="26"/>
        <v>469.36573520512474</v>
      </c>
      <c r="G184" s="19">
        <f t="shared" si="21"/>
        <v>468.1929161675983</v>
      </c>
      <c r="H184" s="20">
        <f t="shared" si="22"/>
        <v>12522.183993977362</v>
      </c>
    </row>
    <row r="185" spans="1:8" x14ac:dyDescent="0.25">
      <c r="A185" s="22">
        <f t="shared" si="23"/>
        <v>34.599999999999952</v>
      </c>
      <c r="B185" s="21">
        <f t="shared" si="19"/>
        <v>12522.184001043061</v>
      </c>
      <c r="C185" s="13">
        <f t="shared" si="24"/>
        <v>12522.183993977362</v>
      </c>
      <c r="D185" s="13">
        <f t="shared" si="20"/>
        <v>468.19293950262204</v>
      </c>
      <c r="E185" s="19">
        <f t="shared" si="26"/>
        <v>467.00111053308535</v>
      </c>
      <c r="F185" s="19">
        <f t="shared" si="26"/>
        <v>467.00417227460389</v>
      </c>
      <c r="G185" s="19">
        <f t="shared" si="21"/>
        <v>465.79358002637434</v>
      </c>
      <c r="H185" s="20">
        <f t="shared" si="22"/>
        <v>12615.583896815508</v>
      </c>
    </row>
    <row r="186" spans="1:8" x14ac:dyDescent="0.25">
      <c r="A186" s="22">
        <f t="shared" si="23"/>
        <v>34.799999999999955</v>
      </c>
      <c r="B186" s="21">
        <f t="shared" si="19"/>
        <v>12615.583903858025</v>
      </c>
      <c r="C186" s="13">
        <f t="shared" si="24"/>
        <v>12615.583896815508</v>
      </c>
      <c r="D186" s="13">
        <f t="shared" si="20"/>
        <v>465.79360439359709</v>
      </c>
      <c r="E186" s="19">
        <f t="shared" si="26"/>
        <v>464.56443395861078</v>
      </c>
      <c r="F186" s="19">
        <f t="shared" si="26"/>
        <v>464.56770613543677</v>
      </c>
      <c r="G186" s="19">
        <f t="shared" si="21"/>
        <v>463.32020814058353</v>
      </c>
      <c r="H186" s="20">
        <f t="shared" si="22"/>
        <v>12708.49649990625</v>
      </c>
    </row>
    <row r="187" spans="1:8" x14ac:dyDescent="0.25">
      <c r="A187" s="22">
        <f t="shared" si="23"/>
        <v>34.999999999999957</v>
      </c>
      <c r="B187" s="21">
        <f t="shared" si="19"/>
        <v>12708.496506924739</v>
      </c>
      <c r="C187" s="13">
        <f t="shared" si="24"/>
        <v>12708.49649990625</v>
      </c>
      <c r="D187" s="13">
        <f t="shared" si="20"/>
        <v>463.32023354997801</v>
      </c>
      <c r="E187" s="19">
        <f t="shared" si="26"/>
        <v>462.05459903713125</v>
      </c>
      <c r="F187" s="19">
        <f t="shared" si="26"/>
        <v>462.0580855630958</v>
      </c>
      <c r="G187" s="19">
        <f t="shared" si="21"/>
        <v>460.77456860008914</v>
      </c>
      <c r="H187" s="20">
        <f t="shared" si="22"/>
        <v>12800.907172284602</v>
      </c>
    </row>
    <row r="188" spans="1:8" x14ac:dyDescent="0.25">
      <c r="A188" s="22">
        <f t="shared" si="23"/>
        <v>35.19999999999996</v>
      </c>
      <c r="B188" s="21">
        <f t="shared" si="19"/>
        <v>12800.907179278234</v>
      </c>
      <c r="C188" s="13">
        <f t="shared" si="24"/>
        <v>12800.907172284602</v>
      </c>
      <c r="D188" s="13">
        <f t="shared" si="20"/>
        <v>460.77459506122347</v>
      </c>
      <c r="E188" s="19">
        <f t="shared" si="26"/>
        <v>459.4733925317372</v>
      </c>
      <c r="F188" s="19">
        <f t="shared" si="26"/>
        <v>459.47709695068511</v>
      </c>
      <c r="G188" s="19">
        <f t="shared" si="21"/>
        <v>458.15846582799958</v>
      </c>
      <c r="H188" s="20">
        <f t="shared" si="22"/>
        <v>12892.801640279738</v>
      </c>
    </row>
    <row r="189" spans="1:8" x14ac:dyDescent="0.25">
      <c r="A189" s="22">
        <f t="shared" si="23"/>
        <v>35.399999999999963</v>
      </c>
      <c r="B189" s="21">
        <f t="shared" si="19"/>
        <v>12892.801647247719</v>
      </c>
      <c r="C189" s="13">
        <f t="shared" si="24"/>
        <v>12892.801640279738</v>
      </c>
      <c r="D189" s="13">
        <f t="shared" si="20"/>
        <v>458.15849334997432</v>
      </c>
      <c r="E189" s="19">
        <f t="shared" si="26"/>
        <v>456.82263624865197</v>
      </c>
      <c r="F189" s="19">
        <f t="shared" si="26"/>
        <v>456.82656173246784</v>
      </c>
      <c r="G189" s="19">
        <f t="shared" si="21"/>
        <v>455.47373799426737</v>
      </c>
      <c r="H189" s="20">
        <f t="shared" si="22"/>
        <v>12984.165994523288</v>
      </c>
    </row>
    <row r="190" spans="1:8" x14ac:dyDescent="0.25">
      <c r="A190" s="22">
        <f t="shared" si="23"/>
        <v>35.599999999999966</v>
      </c>
      <c r="B190" s="21">
        <f t="shared" si="19"/>
        <v>12984.166001464851</v>
      </c>
      <c r="C190" s="13">
        <f t="shared" si="24"/>
        <v>12984.165994523288</v>
      </c>
      <c r="D190" s="13">
        <f t="shared" si="20"/>
        <v>455.47376658565429</v>
      </c>
      <c r="E190" s="19">
        <f t="shared" si="26"/>
        <v>454.10418444240946</v>
      </c>
      <c r="F190" s="19">
        <f t="shared" si="26"/>
        <v>454.10833378995403</v>
      </c>
      <c r="G190" s="19">
        <f t="shared" si="21"/>
        <v>452.72225441483954</v>
      </c>
      <c r="H190" s="20">
        <f t="shared" si="22"/>
        <v>13074.986696438795</v>
      </c>
    </row>
    <row r="191" spans="1:8" x14ac:dyDescent="0.25">
      <c r="A191" s="22">
        <f t="shared" si="23"/>
        <v>35.799999999999969</v>
      </c>
      <c r="B191" s="21">
        <f t="shared" si="19"/>
        <v>13074.986703353203</v>
      </c>
      <c r="C191" s="13">
        <f t="shared" si="24"/>
        <v>13074.986696438795</v>
      </c>
      <c r="D191" s="13">
        <f t="shared" si="20"/>
        <v>452.72228408362218</v>
      </c>
      <c r="E191" s="19">
        <f t="shared" si="26"/>
        <v>451.31992120955834</v>
      </c>
      <c r="F191" s="19">
        <f t="shared" si="26"/>
        <v>451.32429684650094</v>
      </c>
      <c r="G191" s="19">
        <f t="shared" si="21"/>
        <v>449.90591294227227</v>
      </c>
      <c r="H191" s="20">
        <f t="shared" si="22"/>
        <v>13165.250584210062</v>
      </c>
    </row>
    <row r="192" spans="1:8" x14ac:dyDescent="0.25">
      <c r="A192" s="22">
        <f t="shared" si="23"/>
        <v>35.999999999999972</v>
      </c>
      <c r="B192" s="21">
        <f t="shared" si="19"/>
        <v>13165.250591096603</v>
      </c>
      <c r="C192" s="13">
        <f t="shared" si="24"/>
        <v>13165.250584210062</v>
      </c>
      <c r="D192" s="13">
        <f t="shared" si="20"/>
        <v>449.90594369578929</v>
      </c>
      <c r="E192" s="19">
        <f t="shared" ref="E192:F211" si="27">$C$5*($C$2-($C192+0.5*$C$8*D192))*($C192+0.5*$C$8*D192)</f>
        <v>448.47175787675803</v>
      </c>
      <c r="F192" s="19">
        <f t="shared" si="27"/>
        <v>448.47636185628755</v>
      </c>
      <c r="G192" s="19">
        <f t="shared" si="21"/>
        <v>447.02663735362052</v>
      </c>
      <c r="H192" s="20">
        <f t="shared" si="22"/>
        <v>13254.944878227245</v>
      </c>
    </row>
    <row r="193" spans="1:8" x14ac:dyDescent="0.25">
      <c r="A193" s="22">
        <f t="shared" si="23"/>
        <v>36.199999999999974</v>
      </c>
      <c r="B193" s="21">
        <f t="shared" si="19"/>
        <v>13254.944885085233</v>
      </c>
      <c r="C193" s="13">
        <f t="shared" si="24"/>
        <v>13254.944878227245</v>
      </c>
      <c r="D193" s="13">
        <f t="shared" si="20"/>
        <v>447.02666919851117</v>
      </c>
      <c r="E193" s="19">
        <f t="shared" si="27"/>
        <v>445.56163038902378</v>
      </c>
      <c r="F193" s="19">
        <f t="shared" si="27"/>
        <v>445.56646439341813</v>
      </c>
      <c r="G193" s="19">
        <f t="shared" si="21"/>
        <v>444.08637474129841</v>
      </c>
      <c r="H193" s="20">
        <f t="shared" si="22"/>
        <v>13344.057186010734</v>
      </c>
    </row>
    <row r="194" spans="1:8" x14ac:dyDescent="0.25">
      <c r="A194" s="22">
        <f t="shared" si="23"/>
        <v>36.399999999999977</v>
      </c>
      <c r="B194" s="21">
        <f t="shared" si="19"/>
        <v>13344.057192839513</v>
      </c>
      <c r="C194" s="13">
        <f t="shared" si="24"/>
        <v>13344.057186010734</v>
      </c>
      <c r="D194" s="13">
        <f t="shared" si="20"/>
        <v>444.08640768344992</v>
      </c>
      <c r="E194" s="19">
        <f t="shared" si="27"/>
        <v>442.59149670375189</v>
      </c>
      <c r="F194" s="19">
        <f t="shared" si="27"/>
        <v>442.59656204678276</v>
      </c>
      <c r="G194" s="19">
        <f t="shared" si="21"/>
        <v>441.08709291247038</v>
      </c>
      <c r="H194" s="20">
        <f t="shared" si="22"/>
        <v>13432.575506613966</v>
      </c>
    </row>
    <row r="195" spans="1:8" x14ac:dyDescent="0.25">
      <c r="A195" s="22">
        <f t="shared" si="23"/>
        <v>36.59999999999998</v>
      </c>
      <c r="B195" s="21">
        <f t="shared" si="19"/>
        <v>13432.575513412907</v>
      </c>
      <c r="C195" s="13">
        <f t="shared" si="24"/>
        <v>13432.575506613966</v>
      </c>
      <c r="D195" s="13">
        <f t="shared" si="20"/>
        <v>441.08712695696943</v>
      </c>
      <c r="E195" s="19">
        <f t="shared" si="27"/>
        <v>439.56333419601577</v>
      </c>
      <c r="F195" s="19">
        <f t="shared" si="27"/>
        <v>439.56863182616416</v>
      </c>
      <c r="G195" s="19">
        <f t="shared" si="21"/>
        <v>438.03077780238772</v>
      </c>
      <c r="H195" s="20">
        <f t="shared" si="22"/>
        <v>13520.488234507424</v>
      </c>
    </row>
    <row r="196" spans="1:8" x14ac:dyDescent="0.25">
      <c r="A196" s="22">
        <f t="shared" si="23"/>
        <v>36.799999999999983</v>
      </c>
      <c r="B196" s="21">
        <f t="shared" si="19"/>
        <v>13520.48824127592</v>
      </c>
      <c r="C196" s="13">
        <f t="shared" si="24"/>
        <v>13520.488234507424</v>
      </c>
      <c r="D196" s="13">
        <f t="shared" si="20"/>
        <v>438.03081295347403</v>
      </c>
      <c r="E196" s="19">
        <f t="shared" si="27"/>
        <v>436.4791370804648</v>
      </c>
      <c r="F196" s="19">
        <f t="shared" si="27"/>
        <v>436.48466758491901</v>
      </c>
      <c r="G196" s="19">
        <f t="shared" si="21"/>
        <v>434.91943090691552</v>
      </c>
      <c r="H196" s="20">
        <f t="shared" si="22"/>
        <v>13607.78416294713</v>
      </c>
    </row>
    <row r="197" spans="1:8" x14ac:dyDescent="0.25">
      <c r="A197" s="22">
        <f t="shared" si="23"/>
        <v>36.999999999999986</v>
      </c>
      <c r="B197" s="21">
        <f t="shared" si="19"/>
        <v>13607.784169684603</v>
      </c>
      <c r="C197" s="13">
        <f t="shared" si="24"/>
        <v>13607.78416294713</v>
      </c>
      <c r="D197" s="13">
        <f t="shared" si="20"/>
        <v>434.91946716793944</v>
      </c>
      <c r="E197" s="19">
        <f t="shared" si="27"/>
        <v>433.34091385498743</v>
      </c>
      <c r="F197" s="19">
        <f t="shared" si="27"/>
        <v>433.34667746439533</v>
      </c>
      <c r="G197" s="19">
        <f t="shared" si="21"/>
        <v>431.75506673932193</v>
      </c>
      <c r="H197" s="20">
        <f t="shared" si="22"/>
        <v>13694.452486831997</v>
      </c>
    </row>
    <row r="198" spans="1:8" x14ac:dyDescent="0.25">
      <c r="A198" s="22">
        <f t="shared" si="23"/>
        <v>37.199999999999989</v>
      </c>
      <c r="B198" s="21">
        <f t="shared" si="19"/>
        <v>13694.452493537896</v>
      </c>
      <c r="C198" s="13">
        <f t="shared" si="24"/>
        <v>13694.452486831997</v>
      </c>
      <c r="D198" s="13">
        <f t="shared" si="20"/>
        <v>431.75510411270443</v>
      </c>
      <c r="E198" s="19">
        <f t="shared" si="27"/>
        <v>430.15068477111646</v>
      </c>
      <c r="F198" s="19">
        <f t="shared" si="27"/>
        <v>430.15668136505877</v>
      </c>
      <c r="G198" s="19">
        <f t="shared" si="21"/>
        <v>428.53971031620671</v>
      </c>
      <c r="H198" s="20">
        <f t="shared" si="22"/>
        <v>13780.482805055372</v>
      </c>
    </row>
    <row r="199" spans="1:8" x14ac:dyDescent="0.25">
      <c r="A199" s="22">
        <f t="shared" si="23"/>
        <v>37.399999999999991</v>
      </c>
      <c r="B199" s="21">
        <f t="shared" si="19"/>
        <v>13780.482811729175</v>
      </c>
      <c r="C199" s="13">
        <f t="shared" si="24"/>
        <v>13780.482805055372</v>
      </c>
      <c r="D199" s="13">
        <f t="shared" si="20"/>
        <v>428.53974880340343</v>
      </c>
      <c r="E199" s="19">
        <f t="shared" si="27"/>
        <v>426.91047933595416</v>
      </c>
      <c r="F199" s="19">
        <f t="shared" si="27"/>
        <v>426.91670844910755</v>
      </c>
      <c r="G199" s="19">
        <f t="shared" si="21"/>
        <v>425.27539467724739</v>
      </c>
      <c r="H199" s="20">
        <f t="shared" si="22"/>
        <v>13865.865122357063</v>
      </c>
    </row>
    <row r="200" spans="1:8" x14ac:dyDescent="0.25">
      <c r="A200" s="22">
        <f t="shared" si="23"/>
        <v>37.599999999999994</v>
      </c>
      <c r="B200" s="21">
        <f t="shared" si="19"/>
        <v>13865.865128998263</v>
      </c>
      <c r="C200" s="13">
        <f t="shared" si="24"/>
        <v>13865.865122357063</v>
      </c>
      <c r="D200" s="13">
        <f t="shared" si="20"/>
        <v>425.27543427871609</v>
      </c>
      <c r="E200" s="19">
        <f t="shared" si="27"/>
        <v>423.62233385019272</v>
      </c>
      <c r="F200" s="19">
        <f t="shared" si="27"/>
        <v>423.62879467914627</v>
      </c>
      <c r="G200" s="19">
        <f t="shared" si="21"/>
        <v>421.96415844322729</v>
      </c>
      <c r="H200" s="20">
        <f t="shared" si="22"/>
        <v>13950.589850683084</v>
      </c>
    </row>
    <row r="201" spans="1:8" x14ac:dyDescent="0.25">
      <c r="A201" s="22">
        <f t="shared" si="23"/>
        <v>37.799999999999997</v>
      </c>
      <c r="B201" s="21">
        <f t="shared" si="19"/>
        <v>13950.589857291206</v>
      </c>
      <c r="C201" s="13">
        <f t="shared" si="24"/>
        <v>13950.589850683084</v>
      </c>
      <c r="D201" s="13">
        <f t="shared" si="20"/>
        <v>421.96419915839908</v>
      </c>
      <c r="E201" s="19">
        <f t="shared" si="27"/>
        <v>420.28828898658378</v>
      </c>
      <c r="F201" s="19">
        <f t="shared" si="27"/>
        <v>420.2949803972748</v>
      </c>
      <c r="G201" s="19">
        <f t="shared" si="21"/>
        <v>418.6080434165886</v>
      </c>
      <c r="H201" s="20">
        <f t="shared" si="22"/>
        <v>14034.647810061173</v>
      </c>
    </row>
    <row r="202" spans="1:8" x14ac:dyDescent="0.25">
      <c r="A202" s="22">
        <f t="shared" si="23"/>
        <v>38</v>
      </c>
      <c r="B202" s="21">
        <f t="shared" si="19"/>
        <v>14034.647816635767</v>
      </c>
      <c r="C202" s="13">
        <f t="shared" si="24"/>
        <v>14034.647810061173</v>
      </c>
      <c r="D202" s="13">
        <f t="shared" si="20"/>
        <v>418.60808524384294</v>
      </c>
      <c r="E202" s="19">
        <f t="shared" si="27"/>
        <v>416.91038741298837</v>
      </c>
      <c r="F202" s="19">
        <f t="shared" si="27"/>
        <v>416.9173079487187</v>
      </c>
      <c r="G202" s="19">
        <f t="shared" si="21"/>
        <v>415.20909222852572</v>
      </c>
      <c r="H202" s="20">
        <f t="shared" si="22"/>
        <v>14118.030229001033</v>
      </c>
    </row>
    <row r="203" spans="1:8" x14ac:dyDescent="0.25">
      <c r="A203" s="22">
        <f t="shared" si="23"/>
        <v>38.200000000000003</v>
      </c>
      <c r="B203" s="21">
        <f t="shared" si="19"/>
        <v>14118.030235541664</v>
      </c>
      <c r="C203" s="13">
        <f t="shared" si="24"/>
        <v>14118.030229001033</v>
      </c>
      <c r="D203" s="13">
        <f t="shared" si="20"/>
        <v>415.20913516516856</v>
      </c>
      <c r="E203" s="19">
        <f t="shared" si="27"/>
        <v>413.49067146390473</v>
      </c>
      <c r="F203" s="19">
        <f t="shared" si="27"/>
        <v>413.49781935390087</v>
      </c>
      <c r="G203" s="19">
        <f t="shared" si="21"/>
        <v>411.76934603639569</v>
      </c>
      <c r="H203" s="20">
        <f t="shared" si="22"/>
        <v>14200.72874442894</v>
      </c>
    </row>
    <row r="204" spans="1:8" x14ac:dyDescent="0.25">
      <c r="A204" s="22">
        <f t="shared" si="23"/>
        <v>38.400000000000006</v>
      </c>
      <c r="B204" s="21">
        <f t="shared" ref="B204:B267" si="28">$C$2/(1+$C$7*EXP(-$C$5*$C$2*A204))</f>
        <v>14200.728750935205</v>
      </c>
      <c r="C204" s="13">
        <f t="shared" si="24"/>
        <v>14200.72874442894</v>
      </c>
      <c r="D204" s="13">
        <f t="shared" ref="D204:D267" si="29">$C$5*($C$2-C204)*C204</f>
        <v>411.76939007864235</v>
      </c>
      <c r="E204" s="19">
        <f t="shared" si="27"/>
        <v>410.03118086413275</v>
      </c>
      <c r="F204" s="19">
        <f t="shared" si="27"/>
        <v>410.03855403261019</v>
      </c>
      <c r="G204" s="19">
        <f t="shared" ref="G204:G267" si="30">$C$5*($C$2-($C204+$C$8*F204))*($C204+$C$8*F204)</f>
        <v>408.29084227498601</v>
      </c>
      <c r="H204" s="20">
        <f t="shared" ref="H204:H267" si="31">C204+$C$8*(D204+2*E204+2*F204+G204)/6</f>
        <v>14282.735401167176</v>
      </c>
    </row>
    <row r="205" spans="1:8" x14ac:dyDescent="0.25">
      <c r="A205" s="22">
        <f t="shared" ref="A205:A268" si="32">A204+$C$8</f>
        <v>38.600000000000009</v>
      </c>
      <c r="B205" s="21">
        <f t="shared" si="28"/>
        <v>14282.735407638689</v>
      </c>
      <c r="C205" s="13">
        <f t="shared" ref="C205:C268" si="33">H204</f>
        <v>14282.735401167176</v>
      </c>
      <c r="D205" s="13">
        <f t="shared" si="29"/>
        <v>408.2908874179472</v>
      </c>
      <c r="E205" s="19">
        <f t="shared" si="27"/>
        <v>406.53395050799094</v>
      </c>
      <c r="F205" s="19">
        <f t="shared" si="27"/>
        <v>406.54154658368452</v>
      </c>
      <c r="G205" s="19">
        <f t="shared" si="30"/>
        <v>404.77561246492905</v>
      </c>
      <c r="H205" s="20">
        <f t="shared" si="31"/>
        <v>14364.042650969384</v>
      </c>
    </row>
    <row r="206" spans="1:8" x14ac:dyDescent="0.25">
      <c r="A206" s="22">
        <f t="shared" si="32"/>
        <v>38.800000000000011</v>
      </c>
      <c r="B206" s="21">
        <f t="shared" si="28"/>
        <v>14364.04265740578</v>
      </c>
      <c r="C206" s="13">
        <f t="shared" si="33"/>
        <v>14364.042650969384</v>
      </c>
      <c r="D206" s="13">
        <f t="shared" si="29"/>
        <v>404.77565870260054</v>
      </c>
      <c r="E206" s="19">
        <f t="shared" si="27"/>
        <v>403.00100829725426</v>
      </c>
      <c r="F206" s="19">
        <f t="shared" si="27"/>
        <v>403.00882462337324</v>
      </c>
      <c r="G206" s="19">
        <f t="shared" si="30"/>
        <v>401.22568008130878</v>
      </c>
      <c r="H206" s="20">
        <f t="shared" si="31"/>
        <v>14444.643351123557</v>
      </c>
    </row>
    <row r="207" spans="1:8" x14ac:dyDescent="0.25">
      <c r="A207" s="22">
        <f t="shared" si="32"/>
        <v>39.000000000000014</v>
      </c>
      <c r="B207" s="21">
        <f t="shared" si="28"/>
        <v>14444.643357524499</v>
      </c>
      <c r="C207" s="13">
        <f t="shared" si="33"/>
        <v>14444.643351123557</v>
      </c>
      <c r="D207" s="13">
        <f t="shared" si="29"/>
        <v>401.2257274065658</v>
      </c>
      <c r="E207" s="19">
        <f t="shared" si="27"/>
        <v>399.43437304073183</v>
      </c>
      <c r="F207" s="19">
        <f t="shared" si="27"/>
        <v>399.44240668530182</v>
      </c>
      <c r="G207" s="19">
        <f t="shared" si="30"/>
        <v>397.64305848525282</v>
      </c>
      <c r="H207" s="20">
        <f t="shared" si="31"/>
        <v>14524.53076263502</v>
      </c>
    </row>
    <row r="208" spans="1:8" x14ac:dyDescent="0.25">
      <c r="A208" s="22">
        <f t="shared" si="32"/>
        <v>39.200000000000017</v>
      </c>
      <c r="B208" s="21">
        <f t="shared" si="28"/>
        <v>14524.530769000183</v>
      </c>
      <c r="C208" s="13">
        <f t="shared" si="33"/>
        <v>14524.53076263502</v>
      </c>
      <c r="D208" s="13">
        <f t="shared" si="29"/>
        <v>397.64310688984682</v>
      </c>
      <c r="E208" s="19">
        <f t="shared" si="27"/>
        <v>395.8360524181511</v>
      </c>
      <c r="F208" s="19">
        <f t="shared" si="27"/>
        <v>395.84430018470124</v>
      </c>
      <c r="G208" s="19">
        <f t="shared" si="30"/>
        <v>394.02974892105027</v>
      </c>
      <c r="H208" s="20">
        <f t="shared" si="31"/>
        <v>14603.698548002241</v>
      </c>
    </row>
    <row r="209" spans="1:8" x14ac:dyDescent="0.25">
      <c r="A209" s="22">
        <f t="shared" si="32"/>
        <v>39.40000000000002</v>
      </c>
      <c r="B209" s="21">
        <f t="shared" si="28"/>
        <v>14603.698554331326</v>
      </c>
      <c r="C209" s="13">
        <f t="shared" si="33"/>
        <v>14603.698548002241</v>
      </c>
      <c r="D209" s="13">
        <f t="shared" si="29"/>
        <v>394.02979839561033</v>
      </c>
      <c r="E209" s="19">
        <f t="shared" si="27"/>
        <v>392.20804101076567</v>
      </c>
      <c r="F209" s="19">
        <f t="shared" si="27"/>
        <v>392.21649944932261</v>
      </c>
      <c r="G209" s="19">
        <f t="shared" si="30"/>
        <v>390.38773858108755</v>
      </c>
      <c r="H209" s="20">
        <f t="shared" si="31"/>
        <v>14682.140768598803</v>
      </c>
    </row>
    <row r="210" spans="1:8" x14ac:dyDescent="0.25">
      <c r="A210" s="22">
        <f t="shared" si="32"/>
        <v>39.600000000000023</v>
      </c>
      <c r="B210" s="21">
        <f t="shared" si="28"/>
        <v>14682.14077489153</v>
      </c>
      <c r="C210" s="13">
        <f t="shared" si="33"/>
        <v>14682.140768598803</v>
      </c>
      <c r="D210" s="13">
        <f t="shared" si="29"/>
        <v>390.38778911512509</v>
      </c>
      <c r="E210" s="19">
        <f t="shared" si="27"/>
        <v>388.5523184008515</v>
      </c>
      <c r="F210" s="19">
        <f t="shared" si="27"/>
        <v>388.56098381920015</v>
      </c>
      <c r="G210" s="19">
        <f t="shared" si="30"/>
        <v>386.71899874064229</v>
      </c>
      <c r="H210" s="20">
        <f t="shared" si="31"/>
        <v>14759.851881675333</v>
      </c>
    </row>
    <row r="211" spans="1:8" x14ac:dyDescent="0.25">
      <c r="A211" s="22">
        <f t="shared" si="32"/>
        <v>39.800000000000026</v>
      </c>
      <c r="B211" s="21">
        <f t="shared" si="28"/>
        <v>14759.851887931436</v>
      </c>
      <c r="C211" s="13">
        <f t="shared" si="33"/>
        <v>14759.851881675333</v>
      </c>
      <c r="D211" s="13">
        <f t="shared" si="29"/>
        <v>386.71905032255899</v>
      </c>
      <c r="E211" s="19">
        <f t="shared" si="27"/>
        <v>384.87084734200738</v>
      </c>
      <c r="F211" s="19">
        <f t="shared" si="27"/>
        <v>384.87971581717943</v>
      </c>
      <c r="G211" s="19">
        <f t="shared" si="30"/>
        <v>383.02548296432735</v>
      </c>
      <c r="H211" s="20">
        <f t="shared" si="31"/>
        <v>14836.826736995508</v>
      </c>
    </row>
    <row r="212" spans="1:8" x14ac:dyDescent="0.25">
      <c r="A212" s="22">
        <f t="shared" si="32"/>
        <v>40.000000000000028</v>
      </c>
      <c r="B212" s="21">
        <f t="shared" si="28"/>
        <v>14836.826743214744</v>
      </c>
      <c r="C212" s="13">
        <f t="shared" si="33"/>
        <v>14836.826736995508</v>
      </c>
      <c r="D212" s="13">
        <f t="shared" si="29"/>
        <v>383.02553558142694</v>
      </c>
      <c r="E212" s="19">
        <f t="shared" ref="E212:F231" si="34">$C$5*($C$2-($C212+0.5*$C$8*D212))*($C212+0.5*$C$8*D212)</f>
        <v>381.16557200192938</v>
      </c>
      <c r="F212" s="19">
        <f t="shared" si="34"/>
        <v>381.17463939188184</v>
      </c>
      <c r="G212" s="19">
        <f t="shared" si="30"/>
        <v>379.3091253857333</v>
      </c>
      <c r="H212" s="20">
        <f t="shared" si="31"/>
        <v>14913.060573120667</v>
      </c>
    </row>
    <row r="213" spans="1:8" x14ac:dyDescent="0.25">
      <c r="A213" s="22">
        <f t="shared" si="32"/>
        <v>40.200000000000031</v>
      </c>
      <c r="B213" s="21">
        <f t="shared" si="28"/>
        <v>14913.06057930281</v>
      </c>
      <c r="C213" s="13">
        <f t="shared" si="33"/>
        <v>14913.060573120667</v>
      </c>
      <c r="D213" s="13">
        <f t="shared" si="29"/>
        <v>379.30917902423613</v>
      </c>
      <c r="E213" s="19">
        <f t="shared" si="34"/>
        <v>377.43841627908478</v>
      </c>
      <c r="F213" s="19">
        <f t="shared" si="34"/>
        <v>377.44767823453009</v>
      </c>
      <c r="G213" s="19">
        <f t="shared" si="30"/>
        <v>375.57183906157519</v>
      </c>
      <c r="H213" s="20">
        <f t="shared" si="31"/>
        <v>14988.549013357768</v>
      </c>
    </row>
    <row r="214" spans="1:8" x14ac:dyDescent="0.25">
      <c r="A214" s="22">
        <f t="shared" si="32"/>
        <v>40.400000000000034</v>
      </c>
      <c r="B214" s="21">
        <f t="shared" si="28"/>
        <v>14988.54901950261</v>
      </c>
      <c r="C214" s="13">
        <f t="shared" si="33"/>
        <v>14988.549013357768</v>
      </c>
      <c r="D214" s="13">
        <f t="shared" si="29"/>
        <v>375.57189370663622</v>
      </c>
      <c r="E214" s="19">
        <f t="shared" si="34"/>
        <v>373.69128219447396</v>
      </c>
      <c r="F214" s="19">
        <f t="shared" si="34"/>
        <v>373.70073417082523</v>
      </c>
      <c r="G214" s="19">
        <f t="shared" si="30"/>
        <v>371.81551440141442</v>
      </c>
      <c r="H214" s="20">
        <f t="shared" si="31"/>
        <v>15063.288061385723</v>
      </c>
    </row>
    <row r="215" spans="1:8" x14ac:dyDescent="0.25">
      <c r="A215" s="22">
        <f t="shared" si="32"/>
        <v>40.600000000000037</v>
      </c>
      <c r="B215" s="21">
        <f t="shared" si="28"/>
        <v>15063.288067493068</v>
      </c>
      <c r="C215" s="13">
        <f t="shared" si="33"/>
        <v>15063.288061385723</v>
      </c>
      <c r="D215" s="13">
        <f t="shared" si="29"/>
        <v>371.81557003714403</v>
      </c>
      <c r="E215" s="19">
        <f t="shared" si="34"/>
        <v>369.9260483594316</v>
      </c>
      <c r="F215" s="19">
        <f t="shared" si="34"/>
        <v>369.93568562882746</v>
      </c>
      <c r="G215" s="19">
        <f t="shared" si="30"/>
        <v>368.04201767379374</v>
      </c>
      <c r="H215" s="20">
        <f t="shared" si="31"/>
        <v>15137.274096575306</v>
      </c>
    </row>
    <row r="216" spans="1:8" x14ac:dyDescent="0.25">
      <c r="A216" s="22">
        <f t="shared" si="32"/>
        <v>40.80000000000004</v>
      </c>
      <c r="B216" s="21">
        <f t="shared" si="28"/>
        <v>15137.274102644975</v>
      </c>
      <c r="C216" s="13">
        <f t="shared" si="33"/>
        <v>15137.274096575306</v>
      </c>
      <c r="D216" s="13">
        <f t="shared" si="29"/>
        <v>368.04207428328192</v>
      </c>
      <c r="E216" s="19">
        <f t="shared" si="34"/>
        <v>366.14456852019447</v>
      </c>
      <c r="F216" s="19">
        <f t="shared" si="34"/>
        <v>366.15438618356853</v>
      </c>
      <c r="G216" s="19">
        <f t="shared" si="30"/>
        <v>364.25318958940107</v>
      </c>
      <c r="H216" s="20">
        <f t="shared" si="31"/>
        <v>15210.503869017979</v>
      </c>
    </row>
    <row r="217" spans="1:8" x14ac:dyDescent="0.25">
      <c r="A217" s="22">
        <f t="shared" si="32"/>
        <v>41.000000000000043</v>
      </c>
      <c r="B217" s="21">
        <f t="shared" si="28"/>
        <v>15210.50387504981</v>
      </c>
      <c r="C217" s="13">
        <f t="shared" si="33"/>
        <v>15210.503869017979</v>
      </c>
      <c r="D217" s="13">
        <f t="shared" si="29"/>
        <v>364.25324715474335</v>
      </c>
      <c r="E217" s="19">
        <f t="shared" si="34"/>
        <v>362.34867017973812</v>
      </c>
      <c r="F217" s="19">
        <f t="shared" si="34"/>
        <v>362.35866317889923</v>
      </c>
      <c r="G217" s="19">
        <f t="shared" si="30"/>
        <v>360.45084396165549</v>
      </c>
      <c r="H217" s="20">
        <f t="shared" si="31"/>
        <v>15282.974494279102</v>
      </c>
    </row>
    <row r="218" spans="1:8" x14ac:dyDescent="0.25">
      <c r="A218" s="22">
        <f t="shared" si="32"/>
        <v>41.200000000000045</v>
      </c>
      <c r="B218" s="21">
        <f t="shared" si="28"/>
        <v>15282.974500272947</v>
      </c>
      <c r="C218" s="13">
        <f t="shared" si="33"/>
        <v>15282.974494279102</v>
      </c>
      <c r="D218" s="13">
        <f t="shared" si="29"/>
        <v>360.45090246398235</v>
      </c>
      <c r="E218" s="19">
        <f t="shared" si="34"/>
        <v>358.54015329717089</v>
      </c>
      <c r="F218" s="19">
        <f t="shared" si="34"/>
        <v>358.5503164268622</v>
      </c>
      <c r="G218" s="19">
        <f t="shared" si="30"/>
        <v>356.63676644490278</v>
      </c>
      <c r="H218" s="20">
        <f t="shared" si="31"/>
        <v>15354.683447891</v>
      </c>
    </row>
    <row r="219" spans="1:8" x14ac:dyDescent="0.25">
      <c r="A219" s="22">
        <f t="shared" si="32"/>
        <v>41.400000000000048</v>
      </c>
      <c r="B219" s="21">
        <f t="shared" si="28"/>
        <v>15354.683453846726</v>
      </c>
      <c r="C219" s="13">
        <f t="shared" si="33"/>
        <v>15354.683447891</v>
      </c>
      <c r="D219" s="13">
        <f t="shared" si="29"/>
        <v>356.63682586441081</v>
      </c>
      <c r="E219" s="19">
        <f t="shared" si="34"/>
        <v>354.7207890647681</v>
      </c>
      <c r="F219" s="19">
        <f t="shared" si="34"/>
        <v>354.73111698467301</v>
      </c>
      <c r="G219" s="19">
        <f t="shared" si="30"/>
        <v>352.81271335019983</v>
      </c>
      <c r="H219" s="20">
        <f t="shared" si="31"/>
        <v>15425.62855960145</v>
      </c>
    </row>
    <row r="220" spans="1:8" x14ac:dyDescent="0.25">
      <c r="A220" s="22">
        <f t="shared" si="32"/>
        <v>41.600000000000051</v>
      </c>
      <c r="B220" s="21">
        <f t="shared" si="28"/>
        <v>15425.628565518935</v>
      </c>
      <c r="C220" s="13">
        <f t="shared" si="33"/>
        <v>15425.62855960145</v>
      </c>
      <c r="D220" s="13">
        <f t="shared" si="29"/>
        <v>352.81277366618554</v>
      </c>
      <c r="E220" s="19">
        <f t="shared" si="34"/>
        <v>350.89231876252694</v>
      </c>
      <c r="F220" s="19">
        <f t="shared" si="34"/>
        <v>350.90280600919448</v>
      </c>
      <c r="G220" s="19">
        <f t="shared" si="30"/>
        <v>348.98041053847692</v>
      </c>
      <c r="H220" s="20">
        <f t="shared" si="31"/>
        <v>15495.808007393052</v>
      </c>
    </row>
    <row r="221" spans="1:8" x14ac:dyDescent="0.25">
      <c r="A221" s="22">
        <f t="shared" si="32"/>
        <v>41.800000000000054</v>
      </c>
      <c r="B221" s="21">
        <f t="shared" si="28"/>
        <v>15495.80801327219</v>
      </c>
      <c r="C221" s="13">
        <f t="shared" si="33"/>
        <v>15495.808007393052</v>
      </c>
      <c r="D221" s="13">
        <f t="shared" si="29"/>
        <v>348.98047172937203</v>
      </c>
      <c r="E221" s="19">
        <f t="shared" si="34"/>
        <v>347.05645268993555</v>
      </c>
      <c r="F221" s="19">
        <f t="shared" si="34"/>
        <v>347.06709368859356</v>
      </c>
      <c r="G221" s="19">
        <f t="shared" si="30"/>
        <v>345.14155239067497</v>
      </c>
      <c r="H221" s="20">
        <f t="shared" si="31"/>
        <v>15565.220311288957</v>
      </c>
    </row>
    <row r="222" spans="1:8" x14ac:dyDescent="0.25">
      <c r="A222" s="22">
        <f t="shared" si="32"/>
        <v>42.000000000000057</v>
      </c>
      <c r="B222" s="21">
        <f t="shared" si="28"/>
        <v>15565.220317129642</v>
      </c>
      <c r="C222" s="13">
        <f t="shared" si="33"/>
        <v>15565.220311288957</v>
      </c>
      <c r="D222" s="13">
        <f t="shared" si="29"/>
        <v>345.14161443408426</v>
      </c>
      <c r="E222" s="19">
        <f t="shared" si="34"/>
        <v>343.2148691744639</v>
      </c>
      <c r="F222" s="19">
        <f t="shared" si="34"/>
        <v>343.22565825069711</v>
      </c>
      <c r="G222" s="19">
        <f t="shared" si="30"/>
        <v>341.29780085428337</v>
      </c>
      <c r="H222" s="20">
        <f t="shared" si="31"/>
        <v>15633.864326960245</v>
      </c>
    </row>
    <row r="223" spans="1:8" x14ac:dyDescent="0.25">
      <c r="A223" s="22">
        <f t="shared" si="32"/>
        <v>42.20000000000006</v>
      </c>
      <c r="B223" s="21">
        <f t="shared" si="28"/>
        <v>15633.864332762405</v>
      </c>
      <c r="C223" s="13">
        <f t="shared" si="33"/>
        <v>15633.864326960245</v>
      </c>
      <c r="D223" s="13">
        <f t="shared" si="29"/>
        <v>341.29786372702398</v>
      </c>
      <c r="E223" s="19">
        <f t="shared" si="34"/>
        <v>339.36921365611528</v>
      </c>
      <c r="F223" s="19">
        <f t="shared" si="34"/>
        <v>339.3801450473793</v>
      </c>
      <c r="G223" s="19">
        <f t="shared" si="30"/>
        <v>337.45078456553142</v>
      </c>
      <c r="H223" s="20">
        <f t="shared" si="31"/>
        <v>15701.739239150231</v>
      </c>
    </row>
    <row r="224" spans="1:8" x14ac:dyDescent="0.25">
      <c r="A224" s="22">
        <f t="shared" si="32"/>
        <v>42.400000000000063</v>
      </c>
      <c r="B224" s="21">
        <f t="shared" si="28"/>
        <v>15701.739244913784</v>
      </c>
      <c r="C224" s="13">
        <f t="shared" si="33"/>
        <v>15701.739239150231</v>
      </c>
      <c r="D224" s="13">
        <f t="shared" si="29"/>
        <v>337.45084824367274</v>
      </c>
      <c r="E224" s="19">
        <f t="shared" si="34"/>
        <v>335.52109784720824</v>
      </c>
      <c r="F224" s="19">
        <f t="shared" si="34"/>
        <v>335.53216571415948</v>
      </c>
      <c r="G224" s="19">
        <f t="shared" si="30"/>
        <v>333.60209804632808</v>
      </c>
      <c r="H224" s="20">
        <f t="shared" si="31"/>
        <v>15768.844554930656</v>
      </c>
    </row>
    <row r="225" spans="1:8" x14ac:dyDescent="0.25">
      <c r="A225" s="22">
        <f t="shared" si="32"/>
        <v>42.600000000000065</v>
      </c>
      <c r="B225" s="21">
        <f t="shared" si="28"/>
        <v>15768.844560655543</v>
      </c>
      <c r="C225" s="13">
        <f t="shared" si="33"/>
        <v>15768.844554930656</v>
      </c>
      <c r="D225" s="13">
        <f t="shared" si="29"/>
        <v>333.60216250523462</v>
      </c>
      <c r="E225" s="19">
        <f t="shared" si="34"/>
        <v>331.6720989664118</v>
      </c>
      <c r="F225" s="19">
        <f t="shared" si="34"/>
        <v>331.68329740402822</v>
      </c>
      <c r="G225" s="19">
        <f t="shared" si="30"/>
        <v>329.75330097489797</v>
      </c>
      <c r="H225" s="20">
        <f t="shared" si="31"/>
        <v>15835.18009680469</v>
      </c>
    </row>
    <row r="226" spans="1:8" x14ac:dyDescent="0.25">
      <c r="A226" s="22">
        <f t="shared" si="32"/>
        <v>42.800000000000068</v>
      </c>
      <c r="B226" s="21">
        <f t="shared" si="28"/>
        <v>15835.18010249086</v>
      </c>
      <c r="C226" s="13">
        <f t="shared" si="33"/>
        <v>15835.18009680469</v>
      </c>
      <c r="D226" s="13">
        <f t="shared" si="29"/>
        <v>329.75336618927207</v>
      </c>
      <c r="E226" s="19">
        <f t="shared" si="34"/>
        <v>327.82375904590447</v>
      </c>
      <c r="F226" s="19">
        <f t="shared" si="34"/>
        <v>327.83508209437804</v>
      </c>
      <c r="G226" s="19">
        <f t="shared" si="30"/>
        <v>325.90591752891879</v>
      </c>
      <c r="H226" s="20">
        <f t="shared" si="31"/>
        <v>15900.745995671316</v>
      </c>
    </row>
    <row r="227" spans="1:8" x14ac:dyDescent="0.25">
      <c r="A227" s="22">
        <f t="shared" si="32"/>
        <v>43.000000000000071</v>
      </c>
      <c r="B227" s="21">
        <f t="shared" si="28"/>
        <v>15900.746001318719</v>
      </c>
      <c r="C227" s="13">
        <f t="shared" si="33"/>
        <v>15900.745995671316</v>
      </c>
      <c r="D227" s="13">
        <f t="shared" si="29"/>
        <v>325.9059834728447</v>
      </c>
      <c r="E227" s="19">
        <f t="shared" si="34"/>
        <v>323.97758431039887</v>
      </c>
      <c r="F227" s="19">
        <f t="shared" si="34"/>
        <v>323.98902596578108</v>
      </c>
      <c r="G227" s="19">
        <f t="shared" si="30"/>
        <v>322.06143579983734</v>
      </c>
      <c r="H227" s="20">
        <f t="shared" si="31"/>
        <v>15965.542683665484</v>
      </c>
    </row>
    <row r="228" spans="1:8" x14ac:dyDescent="0.25">
      <c r="A228" s="22">
        <f t="shared" si="32"/>
        <v>43.200000000000074</v>
      </c>
      <c r="B228" s="21">
        <f t="shared" si="28"/>
        <v>15965.542689274091</v>
      </c>
      <c r="C228" s="13">
        <f t="shared" si="33"/>
        <v>15965.542683665484</v>
      </c>
      <c r="D228" s="13">
        <f t="shared" si="29"/>
        <v>322.06150244682607</v>
      </c>
      <c r="E228" s="19">
        <f t="shared" si="34"/>
        <v>320.13504462664616</v>
      </c>
      <c r="F228" s="19">
        <f t="shared" si="34"/>
        <v>320.14659885122882</v>
      </c>
      <c r="G228" s="19">
        <f t="shared" si="30"/>
        <v>318.2213072769203</v>
      </c>
      <c r="H228" s="20">
        <f t="shared" si="31"/>
        <v>16029.570886888134</v>
      </c>
    </row>
    <row r="229" spans="1:8" x14ac:dyDescent="0.25">
      <c r="A229" s="22">
        <f t="shared" si="32"/>
        <v>43.400000000000077</v>
      </c>
      <c r="B229" s="21">
        <f t="shared" si="28"/>
        <v>16029.570892457919</v>
      </c>
      <c r="C229" s="13">
        <f t="shared" si="33"/>
        <v>16029.570886888134</v>
      </c>
      <c r="D229" s="13">
        <f t="shared" si="29"/>
        <v>318.22137459995525</v>
      </c>
      <c r="E229" s="19">
        <f t="shared" si="34"/>
        <v>316.29757302191916</v>
      </c>
      <c r="F229" s="19">
        <f t="shared" si="34"/>
        <v>316.30923375433395</v>
      </c>
      <c r="G229" s="19">
        <f t="shared" si="30"/>
        <v>314.38694639948545</v>
      </c>
      <c r="H229" s="20">
        <f t="shared" si="31"/>
        <v>16092.831618039865</v>
      </c>
    </row>
    <row r="230" spans="1:8" x14ac:dyDescent="0.25">
      <c r="A230" s="22">
        <f t="shared" si="32"/>
        <v>43.60000000000008</v>
      </c>
      <c r="B230" s="21">
        <f t="shared" si="28"/>
        <v>16092.831623570812</v>
      </c>
      <c r="C230" s="13">
        <f t="shared" si="33"/>
        <v>16092.831618039865</v>
      </c>
      <c r="D230" s="13">
        <f t="shared" si="29"/>
        <v>314.38701437106863</v>
      </c>
      <c r="E230" s="19">
        <f t="shared" si="34"/>
        <v>312.46656526986709</v>
      </c>
      <c r="F230" s="19">
        <f t="shared" si="34"/>
        <v>312.47832643489153</v>
      </c>
      <c r="G230" s="19">
        <f t="shared" si="30"/>
        <v>310.55973017566095</v>
      </c>
      <c r="H230" s="20">
        <f t="shared" si="31"/>
        <v>16155.32616897174</v>
      </c>
    </row>
    <row r="231" spans="1:8" x14ac:dyDescent="0.25">
      <c r="A231" s="22">
        <f t="shared" si="32"/>
        <v>43.800000000000082</v>
      </c>
      <c r="B231" s="21">
        <f t="shared" si="28"/>
        <v>16155.326174463837</v>
      </c>
      <c r="C231" s="13">
        <f t="shared" si="33"/>
        <v>16155.32616897174</v>
      </c>
      <c r="D231" s="13">
        <f t="shared" si="29"/>
        <v>310.55979876785841</v>
      </c>
      <c r="E231" s="19">
        <f t="shared" si="34"/>
        <v>308.64337954204149</v>
      </c>
      <c r="F231" s="19">
        <f t="shared" si="34"/>
        <v>308.65523506009669</v>
      </c>
      <c r="G231" s="19">
        <f t="shared" si="30"/>
        <v>306.74099786592137</v>
      </c>
      <c r="H231" s="20">
        <f t="shared" si="31"/>
        <v>16217.056103166342</v>
      </c>
    </row>
    <row r="232" spans="1:8" x14ac:dyDescent="0.25">
      <c r="A232" s="22">
        <f t="shared" si="32"/>
        <v>44.000000000000085</v>
      </c>
      <c r="B232" s="21">
        <f t="shared" si="28"/>
        <v>16217.056108619587</v>
      </c>
      <c r="C232" s="13">
        <f t="shared" si="33"/>
        <v>16217.056103166342</v>
      </c>
      <c r="D232" s="13">
        <f t="shared" si="29"/>
        <v>306.74106705041072</v>
      </c>
      <c r="E232" s="19">
        <f t="shared" ref="E232:F251" si="35">$C$5*($C$2-($C232+0.5*$C$8*D232))*($C232+0.5*$C$8*D232)</f>
        <v>304.82933612330248</v>
      </c>
      <c r="F232" s="19">
        <f t="shared" si="35"/>
        <v>304.84127991963317</v>
      </c>
      <c r="G232" s="19">
        <f t="shared" si="30"/>
        <v>302.93205072957932</v>
      </c>
      <c r="H232" s="20">
        <f t="shared" si="31"/>
        <v>16278.023248161871</v>
      </c>
    </row>
    <row r="233" spans="1:8" x14ac:dyDescent="0.25">
      <c r="A233" s="22">
        <f t="shared" si="32"/>
        <v>44.200000000000088</v>
      </c>
      <c r="B233" s="21">
        <f t="shared" si="28"/>
        <v>16278.02325357627</v>
      </c>
      <c r="C233" s="13">
        <f t="shared" si="33"/>
        <v>16278.023248161871</v>
      </c>
      <c r="D233" s="13">
        <f t="shared" si="29"/>
        <v>302.93212047769538</v>
      </c>
      <c r="E233" s="19">
        <f t="shared" si="35"/>
        <v>301.02571718924059</v>
      </c>
      <c r="F233" s="19">
        <f t="shared" si="35"/>
        <v>301.03774320276625</v>
      </c>
      <c r="G233" s="19">
        <f t="shared" si="30"/>
        <v>299.13415183232649</v>
      </c>
      <c r="H233" s="20">
        <f t="shared" si="31"/>
        <v>16338.229687931673</v>
      </c>
    </row>
    <row r="234" spans="1:8" x14ac:dyDescent="0.25">
      <c r="A234" s="22">
        <f t="shared" si="32"/>
        <v>44.400000000000091</v>
      </c>
      <c r="B234" s="21">
        <f t="shared" si="28"/>
        <v>16338.229693307232</v>
      </c>
      <c r="C234" s="13">
        <f t="shared" si="33"/>
        <v>16338.229687931673</v>
      </c>
      <c r="D234" s="13">
        <f t="shared" si="29"/>
        <v>299.13422211510789</v>
      </c>
      <c r="E234" s="19">
        <f t="shared" si="35"/>
        <v>297.23376664367959</v>
      </c>
      <c r="F234" s="19">
        <f t="shared" si="35"/>
        <v>297.2458688355095</v>
      </c>
      <c r="G234" s="19">
        <f t="shared" si="30"/>
        <v>295.34852591286324</v>
      </c>
      <c r="H234" s="20">
        <f t="shared" si="31"/>
        <v>16397.677755231216</v>
      </c>
    </row>
    <row r="235" spans="1:8" x14ac:dyDescent="0.25">
      <c r="A235" s="22">
        <f t="shared" si="32"/>
        <v>44.600000000000094</v>
      </c>
      <c r="B235" s="21">
        <f t="shared" si="28"/>
        <v>16397.67776056796</v>
      </c>
      <c r="C235" s="13">
        <f t="shared" si="33"/>
        <v>16397.677755231216</v>
      </c>
      <c r="D235" s="13">
        <f t="shared" si="29"/>
        <v>295.34859670109842</v>
      </c>
      <c r="E235" s="19">
        <f t="shared" si="35"/>
        <v>293.45469001426619</v>
      </c>
      <c r="F235" s="19">
        <f t="shared" si="35"/>
        <v>293.4668623758713</v>
      </c>
      <c r="G235" s="19">
        <f t="shared" si="30"/>
        <v>291.57635930659671</v>
      </c>
      <c r="H235" s="20">
        <f t="shared" si="31"/>
        <v>16456.370023924148</v>
      </c>
    </row>
    <row r="236" spans="1:8" x14ac:dyDescent="0.25">
      <c r="A236" s="22">
        <f t="shared" si="32"/>
        <v>44.800000000000097</v>
      </c>
      <c r="B236" s="21">
        <f t="shared" si="28"/>
        <v>16456.370029222096</v>
      </c>
      <c r="C236" s="13">
        <f t="shared" si="33"/>
        <v>16456.370023924148</v>
      </c>
      <c r="D236" s="13">
        <f t="shared" si="29"/>
        <v>291.57643057086852</v>
      </c>
      <c r="E236" s="19">
        <f t="shared" si="35"/>
        <v>289.68965440410477</v>
      </c>
      <c r="F236" s="19">
        <f t="shared" si="35"/>
        <v>289.70189096513946</v>
      </c>
      <c r="G236" s="19">
        <f t="shared" si="30"/>
        <v>287.81879992433988</v>
      </c>
      <c r="H236" s="20">
        <f t="shared" si="31"/>
        <v>16514.309301298603</v>
      </c>
    </row>
    <row r="237" spans="1:8" x14ac:dyDescent="0.25">
      <c r="A237" s="22">
        <f t="shared" si="32"/>
        <v>45.000000000000099</v>
      </c>
      <c r="B237" s="21">
        <f t="shared" si="28"/>
        <v>16514.309306557785</v>
      </c>
      <c r="C237" s="13">
        <f t="shared" si="33"/>
        <v>16514.309301298603</v>
      </c>
      <c r="D237" s="13">
        <f t="shared" si="29"/>
        <v>287.81887163507258</v>
      </c>
      <c r="E237" s="19">
        <f t="shared" si="35"/>
        <v>285.93978849734754</v>
      </c>
      <c r="F237" s="19">
        <f t="shared" si="35"/>
        <v>285.95208333312064</v>
      </c>
      <c r="G237" s="19">
        <f t="shared" si="30"/>
        <v>284.07695728391468</v>
      </c>
      <c r="H237" s="20">
        <f t="shared" si="31"/>
        <v>16571.498620384602</v>
      </c>
    </row>
    <row r="238" spans="1:8" x14ac:dyDescent="0.25">
      <c r="A238" s="22">
        <f t="shared" si="32"/>
        <v>45.200000000000102</v>
      </c>
      <c r="B238" s="21">
        <f t="shared" si="28"/>
        <v>16571.498625605051</v>
      </c>
      <c r="C238" s="13">
        <f t="shared" si="33"/>
        <v>16571.498620384602</v>
      </c>
      <c r="D238" s="13">
        <f t="shared" si="29"/>
        <v>284.07702941141639</v>
      </c>
      <c r="E238" s="19">
        <f t="shared" si="35"/>
        <v>282.20618261662429</v>
      </c>
      <c r="F238" s="19">
        <f t="shared" si="35"/>
        <v>282.21852985521195</v>
      </c>
      <c r="G238" s="19">
        <f t="shared" si="30"/>
        <v>280.35190259251658</v>
      </c>
      <c r="H238" s="20">
        <f t="shared" si="31"/>
        <v>16627.941232282854</v>
      </c>
    </row>
    <row r="239" spans="1:8" x14ac:dyDescent="0.25">
      <c r="A239" s="22">
        <f t="shared" si="32"/>
        <v>45.400000000000105</v>
      </c>
      <c r="B239" s="21">
        <f t="shared" si="28"/>
        <v>16627.941237464605</v>
      </c>
      <c r="C239" s="13">
        <f t="shared" si="33"/>
        <v>16627.941232282854</v>
      </c>
      <c r="D239" s="13">
        <f t="shared" si="29"/>
        <v>280.3519751070242</v>
      </c>
      <c r="E239" s="19">
        <f t="shared" si="35"/>
        <v>278.48988883016301</v>
      </c>
      <c r="F239" s="19">
        <f t="shared" si="35"/>
        <v>278.502282659164</v>
      </c>
      <c r="G239" s="19">
        <f t="shared" si="30"/>
        <v>276.64466887769197</v>
      </c>
      <c r="H239" s="20">
        <f t="shared" si="31"/>
        <v>16683.640598514965</v>
      </c>
    </row>
    <row r="240" spans="1:8" x14ac:dyDescent="0.25">
      <c r="A240" s="22">
        <f t="shared" si="32"/>
        <v>45.600000000000108</v>
      </c>
      <c r="B240" s="21">
        <f t="shared" si="28"/>
        <v>16683.64060365807</v>
      </c>
      <c r="C240" s="13">
        <f t="shared" si="33"/>
        <v>16683.640598514965</v>
      </c>
      <c r="D240" s="13">
        <f t="shared" si="29"/>
        <v>276.64474174941262</v>
      </c>
      <c r="E240" s="19">
        <f t="shared" si="35"/>
        <v>274.79192110643373</v>
      </c>
      <c r="F240" s="19">
        <f t="shared" si="35"/>
        <v>274.8043557793664</v>
      </c>
      <c r="G240" s="19">
        <f t="shared" si="30"/>
        <v>272.9562511647502</v>
      </c>
      <c r="H240" s="20">
        <f t="shared" si="31"/>
        <v>16738.60038340449</v>
      </c>
    </row>
    <row r="241" spans="1:8" x14ac:dyDescent="0.25">
      <c r="A241" s="22">
        <f t="shared" si="32"/>
        <v>45.800000000000111</v>
      </c>
      <c r="B241" s="21">
        <f t="shared" si="28"/>
        <v>16738.600388508992</v>
      </c>
      <c r="C241" s="13">
        <f t="shared" si="33"/>
        <v>16738.60038340449</v>
      </c>
      <c r="D241" s="13">
        <f t="shared" si="29"/>
        <v>272.9563243639044</v>
      </c>
      <c r="E241" s="19">
        <f t="shared" si="35"/>
        <v>271.11325551414251</v>
      </c>
      <c r="F241" s="19">
        <f t="shared" si="35"/>
        <v>271.12572535648496</v>
      </c>
      <c r="G241" s="19">
        <f t="shared" si="30"/>
        <v>269.28760669843825</v>
      </c>
      <c r="H241" s="20">
        <f t="shared" si="31"/>
        <v>16792.824446497943</v>
      </c>
    </row>
    <row r="242" spans="1:8" x14ac:dyDescent="0.25">
      <c r="A242" s="22">
        <f t="shared" si="32"/>
        <v>46.000000000000114</v>
      </c>
      <c r="B242" s="21">
        <f t="shared" si="28"/>
        <v>16792.824451563887</v>
      </c>
      <c r="C242" s="13">
        <f t="shared" si="33"/>
        <v>16792.824446497943</v>
      </c>
      <c r="D242" s="13">
        <f t="shared" si="29"/>
        <v>269.28768019529957</v>
      </c>
      <c r="E242" s="19">
        <f t="shared" si="35"/>
        <v>267.45483046539294</v>
      </c>
      <c r="F242" s="19">
        <f t="shared" si="35"/>
        <v>267.46732988026326</v>
      </c>
      <c r="G242" s="19">
        <f t="shared" si="30"/>
        <v>265.63965520668864</v>
      </c>
      <c r="H242" s="20">
        <f t="shared" si="31"/>
        <v>16846.316835034388</v>
      </c>
    </row>
    <row r="243" spans="1:8" x14ac:dyDescent="0.25">
      <c r="A243" s="22">
        <f t="shared" si="32"/>
        <v>46.200000000000117</v>
      </c>
      <c r="B243" s="21">
        <f t="shared" si="28"/>
        <v>16846.316840061834</v>
      </c>
      <c r="C243" s="13">
        <f t="shared" si="33"/>
        <v>16846.316835034388</v>
      </c>
      <c r="D243" s="13">
        <f t="shared" si="29"/>
        <v>265.6397289716237</v>
      </c>
      <c r="E243" s="19">
        <f t="shared" si="35"/>
        <v>263.81754699983088</v>
      </c>
      <c r="F243" s="19">
        <f t="shared" si="35"/>
        <v>263.83007047331608</v>
      </c>
      <c r="G243" s="19">
        <f t="shared" si="30"/>
        <v>262.01327920426684</v>
      </c>
      <c r="H243" s="20">
        <f t="shared" si="31"/>
        <v>16899.081776471794</v>
      </c>
    </row>
    <row r="244" spans="1:8" x14ac:dyDescent="0.25">
      <c r="A244" s="22">
        <f t="shared" si="32"/>
        <v>46.400000000000119</v>
      </c>
      <c r="B244" s="21">
        <f t="shared" si="28"/>
        <v>16899.081781460802</v>
      </c>
      <c r="C244" s="13">
        <f t="shared" si="33"/>
        <v>16899.081776471794</v>
      </c>
      <c r="D244" s="13">
        <f t="shared" si="29"/>
        <v>262.013353207774</v>
      </c>
      <c r="E244" s="19">
        <f t="shared" si="35"/>
        <v>260.20226910760306</v>
      </c>
      <c r="F244" s="19">
        <f t="shared" si="35"/>
        <v>260.21481121373461</v>
      </c>
      <c r="G244" s="19">
        <f t="shared" si="30"/>
        <v>258.40932433415355</v>
      </c>
      <c r="H244" s="20">
        <f t="shared" si="31"/>
        <v>16951.123671077949</v>
      </c>
    </row>
    <row r="245" spans="1:8" x14ac:dyDescent="0.25">
      <c r="A245" s="22">
        <f t="shared" si="32"/>
        <v>46.600000000000122</v>
      </c>
      <c r="B245" s="21">
        <f t="shared" si="28"/>
        <v>16951.123676028579</v>
      </c>
      <c r="C245" s="13">
        <f t="shared" si="33"/>
        <v>16951.123671077949</v>
      </c>
      <c r="D245" s="13">
        <f t="shared" si="29"/>
        <v>258.40939854689913</v>
      </c>
      <c r="E245" s="19">
        <f t="shared" si="35"/>
        <v>256.60982408896791</v>
      </c>
      <c r="F245" s="19">
        <f t="shared" si="35"/>
        <v>256.62237949435229</v>
      </c>
      <c r="G245" s="19">
        <f t="shared" si="30"/>
        <v>254.82859974450466</v>
      </c>
      <c r="H245" s="20">
        <f t="shared" si="31"/>
        <v>17002.447084593216</v>
      </c>
    </row>
    <row r="246" spans="1:8" x14ac:dyDescent="0.25">
      <c r="A246" s="22">
        <f t="shared" si="32"/>
        <v>46.800000000000125</v>
      </c>
      <c r="B246" s="21">
        <f t="shared" si="28"/>
        <v>17002.447089505535</v>
      </c>
      <c r="C246" s="13">
        <f t="shared" si="33"/>
        <v>17002.447084593216</v>
      </c>
      <c r="D246" s="13">
        <f t="shared" si="29"/>
        <v>254.82867413735988</v>
      </c>
      <c r="E246" s="19">
        <f t="shared" si="35"/>
        <v>253.04100294841791</v>
      </c>
      <c r="F246" s="19">
        <f t="shared" si="35"/>
        <v>253.05356641652259</v>
      </c>
      <c r="G246" s="19">
        <f t="shared" si="30"/>
        <v>251.27187849906602</v>
      </c>
      <c r="H246" s="20">
        <f t="shared" si="31"/>
        <v>17053.056740972093</v>
      </c>
    </row>
    <row r="247" spans="1:8" x14ac:dyDescent="0.25">
      <c r="A247" s="22">
        <f t="shared" si="32"/>
        <v>47.000000000000128</v>
      </c>
      <c r="B247" s="21">
        <f t="shared" si="28"/>
        <v>17053.05674584617</v>
      </c>
      <c r="C247" s="13">
        <f t="shared" si="33"/>
        <v>17053.056740972093</v>
      </c>
      <c r="D247" s="13">
        <f t="shared" si="29"/>
        <v>251.2719530431406</v>
      </c>
      <c r="E247" s="19">
        <f t="shared" si="35"/>
        <v>249.49656082119313</v>
      </c>
      <c r="F247" s="19">
        <f t="shared" si="35"/>
        <v>249.50912721629814</v>
      </c>
      <c r="G247" s="19">
        <f t="shared" si="30"/>
        <v>247.73989801893381</v>
      </c>
      <c r="H247" s="20">
        <f t="shared" si="31"/>
        <v>17102.957515209997</v>
      </c>
    </row>
    <row r="248" spans="1:8" x14ac:dyDescent="0.25">
      <c r="A248" s="22">
        <f t="shared" si="32"/>
        <v>47.200000000000131</v>
      </c>
      <c r="B248" s="21">
        <f t="shared" si="28"/>
        <v>17102.957520045904</v>
      </c>
      <c r="C248" s="13">
        <f t="shared" si="33"/>
        <v>17102.957515209997</v>
      </c>
      <c r="D248" s="13">
        <f t="shared" si="29"/>
        <v>247.73997268560916</v>
      </c>
      <c r="E248" s="19">
        <f t="shared" si="35"/>
        <v>245.97721743010078</v>
      </c>
      <c r="F248" s="19">
        <f t="shared" si="35"/>
        <v>245.98978172091873</v>
      </c>
      <c r="G248" s="19">
        <f t="shared" si="30"/>
        <v>244.23336055358786</v>
      </c>
      <c r="H248" s="20">
        <f t="shared" si="31"/>
        <v>17152.154426261372</v>
      </c>
    </row>
    <row r="249" spans="1:8" x14ac:dyDescent="0.25">
      <c r="A249" s="22">
        <f t="shared" si="32"/>
        <v>47.400000000000134</v>
      </c>
      <c r="B249" s="21">
        <f t="shared" si="28"/>
        <v>17152.154431059182</v>
      </c>
      <c r="C249" s="13">
        <f t="shared" si="33"/>
        <v>17152.154426261372</v>
      </c>
      <c r="D249" s="13">
        <f t="shared" si="29"/>
        <v>244.23343531454938</v>
      </c>
      <c r="E249" s="19">
        <f t="shared" si="35"/>
        <v>242.48365757057704</v>
      </c>
      <c r="F249" s="19">
        <f t="shared" si="35"/>
        <v>242.49621483355037</v>
      </c>
      <c r="G249" s="19">
        <f t="shared" si="30"/>
        <v>240.75293367916078</v>
      </c>
      <c r="H249" s="20">
        <f t="shared" si="31"/>
        <v>17200.65263005477</v>
      </c>
    </row>
    <row r="250" spans="1:8" x14ac:dyDescent="0.25">
      <c r="A250" s="22">
        <f t="shared" si="32"/>
        <v>47.600000000000136</v>
      </c>
      <c r="B250" s="21">
        <f t="shared" si="28"/>
        <v>17200.65263481456</v>
      </c>
      <c r="C250" s="13">
        <f t="shared" si="33"/>
        <v>17200.65263005477</v>
      </c>
      <c r="D250" s="13">
        <f t="shared" si="29"/>
        <v>240.75300850642662</v>
      </c>
      <c r="E250" s="19">
        <f t="shared" si="35"/>
        <v>239.0165316219759</v>
      </c>
      <c r="F250" s="19">
        <f t="shared" si="35"/>
        <v>239.02907704425692</v>
      </c>
      <c r="G250" s="19">
        <f t="shared" si="30"/>
        <v>237.2992508219356</v>
      </c>
      <c r="H250" s="20">
        <f t="shared" si="31"/>
        <v>17248.457412610132</v>
      </c>
    </row>
    <row r="251" spans="1:8" x14ac:dyDescent="0.25">
      <c r="A251" s="22">
        <f t="shared" si="32"/>
        <v>47.800000000000139</v>
      </c>
      <c r="B251" s="21">
        <f t="shared" si="28"/>
        <v>17248.457417331982</v>
      </c>
      <c r="C251" s="13">
        <f t="shared" si="33"/>
        <v>17248.457412610132</v>
      </c>
      <c r="D251" s="13">
        <f t="shared" si="29"/>
        <v>237.29932568788615</v>
      </c>
      <c r="E251" s="19">
        <f t="shared" si="35"/>
        <v>235.57645608309775</v>
      </c>
      <c r="F251" s="19">
        <f t="shared" si="35"/>
        <v>235.58898496522107</v>
      </c>
      <c r="G251" s="19">
        <f t="shared" si="30"/>
        <v>233.87291180511789</v>
      </c>
      <c r="H251" s="20">
        <f t="shared" si="31"/>
        <v>17295.574183263121</v>
      </c>
    </row>
    <row r="252" spans="1:8" x14ac:dyDescent="0.25">
      <c r="A252" s="22">
        <f t="shared" si="32"/>
        <v>48.000000000000142</v>
      </c>
      <c r="B252" s="21">
        <f t="shared" si="28"/>
        <v>17295.574187947113</v>
      </c>
      <c r="C252" s="13">
        <f t="shared" si="33"/>
        <v>17295.574183263121</v>
      </c>
      <c r="D252" s="13">
        <f t="shared" si="29"/>
        <v>233.87298668252322</v>
      </c>
      <c r="E252" s="19">
        <f t="shared" ref="E252:F271" si="36">$C$5*($C$2-($C252+0.5*$C$8*D252))*($C252+0.5*$C$8*D252)</f>
        <v>232.1640141300247</v>
      </c>
      <c r="F252" s="19">
        <f t="shared" si="36"/>
        <v>232.1765218882806</v>
      </c>
      <c r="G252" s="19">
        <f t="shared" si="30"/>
        <v>230.47448341696398</v>
      </c>
      <c r="H252" s="20">
        <f t="shared" si="31"/>
        <v>17342.00846800099</v>
      </c>
    </row>
    <row r="253" spans="1:8" x14ac:dyDescent="0.25">
      <c r="A253" s="22">
        <f t="shared" si="32"/>
        <v>48.200000000000145</v>
      </c>
      <c r="B253" s="21">
        <f t="shared" si="28"/>
        <v>17342.008472647205</v>
      </c>
      <c r="C253" s="13">
        <f t="shared" si="33"/>
        <v>17342.00846800099</v>
      </c>
      <c r="D253" s="13">
        <f t="shared" si="29"/>
        <v>230.47455827900882</v>
      </c>
      <c r="E253" s="19">
        <f t="shared" si="36"/>
        <v>228.77975619436481</v>
      </c>
      <c r="F253" s="19">
        <f t="shared" si="36"/>
        <v>228.79223836288028</v>
      </c>
      <c r="G253" s="19">
        <f t="shared" si="30"/>
        <v>227.10449999839557</v>
      </c>
      <c r="H253" s="20">
        <f t="shared" si="31"/>
        <v>17387.765902914052</v>
      </c>
    </row>
    <row r="254" spans="1:8" x14ac:dyDescent="0.25">
      <c r="A254" s="22">
        <f t="shared" si="32"/>
        <v>48.400000000000148</v>
      </c>
      <c r="B254" s="21">
        <f t="shared" si="28"/>
        <v>17387.765907522578</v>
      </c>
      <c r="C254" s="13">
        <f t="shared" si="33"/>
        <v>17387.765902914052</v>
      </c>
      <c r="D254" s="13">
        <f t="shared" si="29"/>
        <v>227.10457481870262</v>
      </c>
      <c r="E254" s="19">
        <f t="shared" si="36"/>
        <v>225.42420056006608</v>
      </c>
      <c r="F254" s="19">
        <f t="shared" si="36"/>
        <v>225.43665279260327</v>
      </c>
      <c r="G254" s="19">
        <f t="shared" si="30"/>
        <v>223.76346404828172</v>
      </c>
      <c r="H254" s="20">
        <f t="shared" si="31"/>
        <v>17432.852227766463</v>
      </c>
    </row>
    <row r="255" spans="1:8" x14ac:dyDescent="0.25">
      <c r="A255" s="22">
        <f t="shared" si="32"/>
        <v>48.600000000000151</v>
      </c>
      <c r="B255" s="21">
        <f t="shared" si="28"/>
        <v>17432.852232337391</v>
      </c>
      <c r="C255" s="13">
        <f t="shared" si="33"/>
        <v>17432.852227766463</v>
      </c>
      <c r="D255" s="13">
        <f t="shared" si="29"/>
        <v>223.76353880093563</v>
      </c>
      <c r="E255" s="19">
        <f t="shared" si="36"/>
        <v>222.09783397700147</v>
      </c>
      <c r="F255" s="19">
        <f t="shared" si="36"/>
        <v>222.1102520484848</v>
      </c>
      <c r="G255" s="19">
        <f t="shared" si="30"/>
        <v>220.45184684462603</v>
      </c>
      <c r="H255" s="20">
        <f t="shared" si="31"/>
        <v>17477.273279689682</v>
      </c>
    </row>
    <row r="256" spans="1:8" x14ac:dyDescent="0.25">
      <c r="A256" s="22">
        <f t="shared" si="32"/>
        <v>48.800000000000153</v>
      </c>
      <c r="B256" s="21">
        <f t="shared" si="28"/>
        <v>17477.273284223098</v>
      </c>
      <c r="C256" s="13">
        <f t="shared" si="33"/>
        <v>17477.273279689682</v>
      </c>
      <c r="D256" s="13">
        <f t="shared" si="29"/>
        <v>220.45192150419356</v>
      </c>
      <c r="E256" s="19">
        <f t="shared" si="36"/>
        <v>218.80111228958916</v>
      </c>
      <c r="F256" s="19">
        <f t="shared" si="36"/>
        <v>218.81349209736732</v>
      </c>
      <c r="G256" s="19">
        <f t="shared" si="30"/>
        <v>217.17008907993844</v>
      </c>
      <c r="H256" s="20">
        <f t="shared" si="31"/>
        <v>17521.034987001618</v>
      </c>
    </row>
    <row r="257" spans="1:8" x14ac:dyDescent="0.25">
      <c r="A257" s="22">
        <f t="shared" si="32"/>
        <v>49.000000000000156</v>
      </c>
      <c r="B257" s="21">
        <f t="shared" si="28"/>
        <v>17521.034991497618</v>
      </c>
      <c r="C257" s="13">
        <f t="shared" si="33"/>
        <v>17521.034987001618</v>
      </c>
      <c r="D257" s="13">
        <f t="shared" si="29"/>
        <v>217.17016362148789</v>
      </c>
      <c r="E257" s="19">
        <f t="shared" si="36"/>
        <v>215.53446107875945</v>
      </c>
      <c r="F257" s="19">
        <f t="shared" si="36"/>
        <v>215.54679864361444</v>
      </c>
      <c r="G257" s="19">
        <f t="shared" si="30"/>
        <v>213.91860150913723</v>
      </c>
      <c r="H257" s="20">
        <f t="shared" si="31"/>
        <v>17564.143363154129</v>
      </c>
    </row>
    <row r="258" spans="1:8" x14ac:dyDescent="0.25">
      <c r="A258" s="22">
        <f t="shared" si="32"/>
        <v>49.200000000000159</v>
      </c>
      <c r="B258" s="21">
        <f t="shared" si="28"/>
        <v>17564.143367612804</v>
      </c>
      <c r="C258" s="13">
        <f t="shared" si="33"/>
        <v>17564.143363154129</v>
      </c>
      <c r="D258" s="13">
        <f t="shared" si="29"/>
        <v>213.91867590825669</v>
      </c>
      <c r="E258" s="19">
        <f t="shared" si="36"/>
        <v>212.29827631563552</v>
      </c>
      <c r="F258" s="19">
        <f t="shared" si="36"/>
        <v>212.31056778254842</v>
      </c>
      <c r="G258" s="19">
        <f t="shared" si="30"/>
        <v>210.69776560837852</v>
      </c>
      <c r="H258" s="20">
        <f t="shared" si="31"/>
        <v>17606.604500811231</v>
      </c>
    </row>
    <row r="259" spans="1:8" x14ac:dyDescent="0.25">
      <c r="A259" s="22">
        <f t="shared" si="32"/>
        <v>49.400000000000162</v>
      </c>
      <c r="B259" s="21">
        <f t="shared" si="28"/>
        <v>17606.604505232677</v>
      </c>
      <c r="C259" s="13">
        <f t="shared" si="33"/>
        <v>17606.604500811231</v>
      </c>
      <c r="D259" s="13">
        <f t="shared" si="29"/>
        <v>210.69783984119167</v>
      </c>
      <c r="E259" s="19">
        <f t="shared" si="36"/>
        <v>209.09292502535874</v>
      </c>
      <c r="F259" s="19">
        <f t="shared" si="36"/>
        <v>209.10516666404118</v>
      </c>
      <c r="G259" s="19">
        <f t="shared" si="30"/>
        <v>207.50793424326727</v>
      </c>
      <c r="H259" s="20">
        <f t="shared" si="31"/>
        <v>17648.424566060006</v>
      </c>
    </row>
    <row r="260" spans="1:8" x14ac:dyDescent="0.25">
      <c r="A260" s="22">
        <f t="shared" si="32"/>
        <v>49.600000000000165</v>
      </c>
      <c r="B260" s="21">
        <f t="shared" si="28"/>
        <v>17648.424570444324</v>
      </c>
      <c r="C260" s="13">
        <f t="shared" si="33"/>
        <v>17648.424566060006</v>
      </c>
      <c r="D260" s="13">
        <f t="shared" si="29"/>
        <v>207.50800828644904</v>
      </c>
      <c r="E260" s="19">
        <f t="shared" si="36"/>
        <v>205.91874595954152</v>
      </c>
      <c r="F260" s="19">
        <f t="shared" si="36"/>
        <v>205.93093416474301</v>
      </c>
      <c r="G260" s="19">
        <f t="shared" si="30"/>
        <v>204.34943234496535</v>
      </c>
      <c r="H260" s="20">
        <f t="shared" si="31"/>
        <v>17689.609792756004</v>
      </c>
    </row>
    <row r="261" spans="1:8" x14ac:dyDescent="0.25">
      <c r="A261" s="22">
        <f t="shared" si="32"/>
        <v>49.800000000000168</v>
      </c>
      <c r="B261" s="21">
        <f t="shared" si="28"/>
        <v>17689.609797103294</v>
      </c>
      <c r="C261" s="13">
        <f t="shared" si="33"/>
        <v>17689.609792756004</v>
      </c>
      <c r="D261" s="13">
        <f t="shared" si="29"/>
        <v>204.34950617575484</v>
      </c>
      <c r="E261" s="19">
        <f t="shared" si="36"/>
        <v>202.77605027588723</v>
      </c>
      <c r="F261" s="19">
        <f t="shared" si="36"/>
        <v>202.78818156748864</v>
      </c>
      <c r="G261" s="19">
        <f t="shared" si="30"/>
        <v>201.22255759276513</v>
      </c>
      <c r="H261" s="20">
        <f t="shared" si="31"/>
        <v>17730.166477004514</v>
      </c>
    </row>
    <row r="262" spans="1:8" x14ac:dyDescent="0.25">
      <c r="A262" s="22">
        <f t="shared" si="32"/>
        <v>50.000000000000171</v>
      </c>
      <c r="B262" s="21">
        <f t="shared" si="28"/>
        <v>17730.166481314875</v>
      </c>
      <c r="C262" s="13">
        <f t="shared" si="33"/>
        <v>17730.166477004514</v>
      </c>
      <c r="D262" s="13">
        <f t="shared" si="29"/>
        <v>201.22263118897817</v>
      </c>
      <c r="E262" s="19">
        <f t="shared" si="36"/>
        <v>199.66512222358136</v>
      </c>
      <c r="F262" s="19">
        <f t="shared" si="36"/>
        <v>199.67719324648667</v>
      </c>
      <c r="G262" s="19">
        <f t="shared" si="30"/>
        <v>198.12758110176503</v>
      </c>
      <c r="H262" s="20">
        <f t="shared" si="31"/>
        <v>17770.100971778877</v>
      </c>
    </row>
    <row r="263" spans="1:8" x14ac:dyDescent="0.25">
      <c r="A263" s="22">
        <f t="shared" si="32"/>
        <v>50.200000000000173</v>
      </c>
      <c r="B263" s="21">
        <f t="shared" si="28"/>
        <v>17770.10097605241</v>
      </c>
      <c r="C263" s="13">
        <f t="shared" si="33"/>
        <v>17770.100971778877</v>
      </c>
      <c r="D263" s="13">
        <f t="shared" si="29"/>
        <v>198.12765444180479</v>
      </c>
      <c r="E263" s="19">
        <f t="shared" si="36"/>
        <v>196.58621983311747</v>
      </c>
      <c r="F263" s="19">
        <f t="shared" si="36"/>
        <v>196.59822735694976</v>
      </c>
      <c r="G263" s="19">
        <f t="shared" si="30"/>
        <v>195.0647481143323</v>
      </c>
      <c r="H263" s="20">
        <f t="shared" si="31"/>
        <v>17809.419681676751</v>
      </c>
    </row>
    <row r="264" spans="1:8" x14ac:dyDescent="0.25">
      <c r="A264" s="22">
        <f t="shared" si="32"/>
        <v>50.400000000000176</v>
      </c>
      <c r="B264" s="21">
        <f t="shared" si="28"/>
        <v>17809.41968591357</v>
      </c>
      <c r="C264" s="13">
        <f t="shared" si="33"/>
        <v>17809.419681676751</v>
      </c>
      <c r="D264" s="13">
        <f t="shared" si="29"/>
        <v>195.06482117719898</v>
      </c>
      <c r="E264" s="19">
        <f t="shared" si="36"/>
        <v>193.53957560927211</v>
      </c>
      <c r="F264" s="19">
        <f t="shared" si="36"/>
        <v>193.55151652788615</v>
      </c>
      <c r="G264" s="19">
        <f t="shared" si="30"/>
        <v>192.03427869410655</v>
      </c>
      <c r="H264" s="20">
        <f t="shared" si="31"/>
        <v>17848.129057814938</v>
      </c>
    </row>
    <row r="265" spans="1:8" x14ac:dyDescent="0.25">
      <c r="A265" s="22">
        <f t="shared" si="32"/>
        <v>50.600000000000179</v>
      </c>
      <c r="B265" s="21">
        <f t="shared" si="28"/>
        <v>17848.129062015145</v>
      </c>
      <c r="C265" s="13">
        <f t="shared" si="33"/>
        <v>17848.129057814938</v>
      </c>
      <c r="D265" s="13">
        <f t="shared" si="29"/>
        <v>192.03435145940404</v>
      </c>
      <c r="E265" s="19">
        <f t="shared" si="36"/>
        <v>190.52539722600983</v>
      </c>
      <c r="F265" s="19">
        <f t="shared" si="36"/>
        <v>190.53726855683345</v>
      </c>
      <c r="G265" s="19">
        <f t="shared" si="30"/>
        <v>189.03636842134705</v>
      </c>
      <c r="H265" s="20">
        <f t="shared" si="31"/>
        <v>17886.235592863151</v>
      </c>
    </row>
    <row r="266" spans="1:8" x14ac:dyDescent="0.25">
      <c r="A266" s="22">
        <f t="shared" si="32"/>
        <v>50.800000000000182</v>
      </c>
      <c r="B266" s="21">
        <f t="shared" si="28"/>
        <v>17886.235597026855</v>
      </c>
      <c r="C266" s="13">
        <f t="shared" si="33"/>
        <v>17886.235592863151</v>
      </c>
      <c r="D266" s="13">
        <f t="shared" si="29"/>
        <v>189.03644086929191</v>
      </c>
      <c r="E266" s="19">
        <f t="shared" si="36"/>
        <v>187.54386822216162</v>
      </c>
      <c r="F266" s="19">
        <f t="shared" si="36"/>
        <v>187.55566710536965</v>
      </c>
      <c r="G266" s="19">
        <f t="shared" si="30"/>
        <v>186.07118908850009</v>
      </c>
      <c r="H266" s="20">
        <f t="shared" si="31"/>
        <v>17923.745816216913</v>
      </c>
    </row>
    <row r="267" spans="1:8" x14ac:dyDescent="0.25">
      <c r="A267" s="22">
        <f t="shared" si="32"/>
        <v>51.000000000000185</v>
      </c>
      <c r="B267" s="21">
        <f t="shared" si="28"/>
        <v>17923.745820344222</v>
      </c>
      <c r="C267" s="13">
        <f t="shared" si="33"/>
        <v>17923.745816216913</v>
      </c>
      <c r="D267" s="13">
        <f t="shared" si="29"/>
        <v>186.07126119992483</v>
      </c>
      <c r="E267" s="19">
        <f t="shared" si="36"/>
        <v>184.59514869676138</v>
      </c>
      <c r="F267" s="19">
        <f t="shared" si="36"/>
        <v>184.60687239429888</v>
      </c>
      <c r="G267" s="19">
        <f t="shared" si="30"/>
        <v>183.13888939489925</v>
      </c>
      <c r="H267" s="20">
        <f t="shared" si="31"/>
        <v>17960.666289309476</v>
      </c>
    </row>
    <row r="268" spans="1:8" x14ac:dyDescent="0.25">
      <c r="A268" s="22">
        <f t="shared" si="32"/>
        <v>51.200000000000188</v>
      </c>
      <c r="B268" s="21">
        <f t="shared" ref="B268:B331" si="37">$C$2/(1+$C$7*EXP(-$C$5*$C$2*A268))</f>
        <v>17960.666293400503</v>
      </c>
      <c r="C268" s="13">
        <f t="shared" si="33"/>
        <v>17960.666289309476</v>
      </c>
      <c r="D268" s="13">
        <f t="shared" ref="D268:D331" si="38">$C$5*($C$2-C268)*C268</f>
        <v>183.13896115125848</v>
      </c>
      <c r="E268" s="19">
        <f t="shared" si="36"/>
        <v>181.6793760030078</v>
      </c>
      <c r="F268" s="19">
        <f t="shared" si="36"/>
        <v>181.69102189746528</v>
      </c>
      <c r="G268" s="19">
        <f t="shared" ref="G268:G331" si="39">$C$5*($C$2-($C268+$C$8*F268))*($C268+$C$8*F268)</f>
        <v>180.23959563959227</v>
      </c>
      <c r="H268" s="20">
        <f t="shared" ref="H268:H331" si="40">C268+$C$8*(D268+2*E268+2*F268+G268)/6</f>
        <v>17997.003601062537</v>
      </c>
    </row>
    <row r="269" spans="1:8" x14ac:dyDescent="0.25">
      <c r="A269" s="22">
        <f t="shared" ref="A269:A332" si="41">A268+$C$8</f>
        <v>51.40000000000019</v>
      </c>
      <c r="B269" s="21">
        <f t="shared" si="37"/>
        <v>17997.003605117392</v>
      </c>
      <c r="C269" s="13">
        <f t="shared" ref="C269:C332" si="42">H268</f>
        <v>17997.003601062537</v>
      </c>
      <c r="D269" s="13">
        <f t="shared" si="38"/>
        <v>180.23966702296406</v>
      </c>
      <c r="E269" s="19">
        <f t="shared" si="36"/>
        <v>178.79666543984857</v>
      </c>
      <c r="F269" s="19">
        <f t="shared" si="36"/>
        <v>178.80823103320506</v>
      </c>
      <c r="G269" s="19">
        <f t="shared" si="39"/>
        <v>177.37341241132279</v>
      </c>
      <c r="H269" s="20">
        <f t="shared" si="40"/>
        <v>18032.764363475217</v>
      </c>
    </row>
    <row r="270" spans="1:8" x14ac:dyDescent="0.25">
      <c r="A270" s="22">
        <f t="shared" si="41"/>
        <v>51.600000000000193</v>
      </c>
      <c r="B270" s="21">
        <f t="shared" si="37"/>
        <v>18032.764367494019</v>
      </c>
      <c r="C270" s="13">
        <f t="shared" si="42"/>
        <v>18032.764363475217</v>
      </c>
      <c r="D270" s="13">
        <f t="shared" si="38"/>
        <v>177.37348340441298</v>
      </c>
      <c r="E270" s="19">
        <f t="shared" si="36"/>
        <v>175.94711094026584</v>
      </c>
      <c r="F270" s="19">
        <f t="shared" si="36"/>
        <v>175.95859385250333</v>
      </c>
      <c r="G270" s="19">
        <f t="shared" si="39"/>
        <v>174.54042327477174</v>
      </c>
      <c r="H270" s="20">
        <f t="shared" si="40"/>
        <v>18067.955207350707</v>
      </c>
    </row>
    <row r="271" spans="1:8" x14ac:dyDescent="0.25">
      <c r="A271" s="22">
        <f t="shared" si="41"/>
        <v>51.800000000000196</v>
      </c>
      <c r="B271" s="21">
        <f t="shared" si="37"/>
        <v>18067.955211333574</v>
      </c>
      <c r="C271" s="13">
        <f t="shared" si="42"/>
        <v>18067.955207350707</v>
      </c>
      <c r="D271" s="13">
        <f t="shared" si="38"/>
        <v>174.54049386091302</v>
      </c>
      <c r="E271" s="19">
        <f t="shared" si="36"/>
        <v>173.13078575537446</v>
      </c>
      <c r="F271" s="19">
        <f t="shared" si="36"/>
        <v>173.14218372297634</v>
      </c>
      <c r="G271" s="19">
        <f t="shared" si="39"/>
        <v>171.74069145219644</v>
      </c>
      <c r="H271" s="20">
        <f t="shared" si="40"/>
        <v>18102.5827781597</v>
      </c>
    </row>
    <row r="272" spans="1:8" x14ac:dyDescent="0.25">
      <c r="A272" s="22">
        <f t="shared" si="41"/>
        <v>52.000000000000199</v>
      </c>
      <c r="B272" s="21">
        <f t="shared" si="37"/>
        <v>18102.582782106751</v>
      </c>
      <c r="C272" s="13">
        <f t="shared" si="42"/>
        <v>18102.5827781597</v>
      </c>
      <c r="D272" s="13">
        <f t="shared" si="38"/>
        <v>171.74076161534921</v>
      </c>
      <c r="E272" s="19">
        <f t="shared" ref="E272:F291" si="43">$C$5*($C$2-($C272+0.5*$C$8*D272))*($C272+0.5*$C$8*D272)</f>
        <v>170.3477431335165</v>
      </c>
      <c r="F272" s="19">
        <f t="shared" si="43"/>
        <v>170.35905400785751</v>
      </c>
      <c r="G272" s="19">
        <f t="shared" si="39"/>
        <v>168.9742604996774</v>
      </c>
      <c r="H272" s="20">
        <f t="shared" si="40"/>
        <v>18136.653732039627</v>
      </c>
    </row>
    <row r="273" spans="1:8" x14ac:dyDescent="0.25">
      <c r="A273" s="22">
        <f t="shared" si="41"/>
        <v>52.200000000000202</v>
      </c>
      <c r="B273" s="21">
        <f t="shared" si="37"/>
        <v>18136.653735950982</v>
      </c>
      <c r="C273" s="13">
        <f t="shared" si="42"/>
        <v>18136.653732039627</v>
      </c>
      <c r="D273" s="13">
        <f t="shared" si="38"/>
        <v>168.97433022442803</v>
      </c>
      <c r="E273" s="19">
        <f t="shared" si="43"/>
        <v>167.59801699357467</v>
      </c>
      <c r="F273" s="19">
        <f t="shared" si="43"/>
        <v>167.60923873920979</v>
      </c>
      <c r="G273" s="19">
        <f t="shared" si="39"/>
        <v>166.24115497722255</v>
      </c>
      <c r="H273" s="20">
        <f t="shared" si="40"/>
        <v>18170.174731928535</v>
      </c>
    </row>
    <row r="274" spans="1:8" x14ac:dyDescent="0.25">
      <c r="A274" s="22">
        <f t="shared" si="41"/>
        <v>52.400000000000205</v>
      </c>
      <c r="B274" s="21">
        <f t="shared" si="37"/>
        <v>18170.174735804314</v>
      </c>
      <c r="C274" s="13">
        <f t="shared" si="42"/>
        <v>18170.174731928535</v>
      </c>
      <c r="D274" s="13">
        <f t="shared" si="38"/>
        <v>166.24122424878249</v>
      </c>
      <c r="E274" s="19">
        <f t="shared" si="43"/>
        <v>164.88162259178833</v>
      </c>
      <c r="F274" s="19">
        <f t="shared" si="43"/>
        <v>164.89275328465027</v>
      </c>
      <c r="G274" s="19">
        <f t="shared" si="39"/>
        <v>163.54138111203642</v>
      </c>
      <c r="H274" s="20">
        <f t="shared" si="40"/>
        <v>18203.152443832325</v>
      </c>
    </row>
    <row r="275" spans="1:8" x14ac:dyDescent="0.25">
      <c r="A275" s="22">
        <f t="shared" si="41"/>
        <v>52.600000000000207</v>
      </c>
      <c r="B275" s="21">
        <f t="shared" si="37"/>
        <v>18203.152447672652</v>
      </c>
      <c r="C275" s="13">
        <f t="shared" si="42"/>
        <v>18203.152443832325</v>
      </c>
      <c r="D275" s="13">
        <f t="shared" si="38"/>
        <v>163.54144991623878</v>
      </c>
      <c r="E275" s="19">
        <f t="shared" si="43"/>
        <v>162.19855718139854</v>
      </c>
      <c r="F275" s="19">
        <f t="shared" si="43"/>
        <v>162.20959500691251</v>
      </c>
      <c r="G275" s="19">
        <f t="shared" si="39"/>
        <v>160.87492745430828</v>
      </c>
      <c r="H275" s="20">
        <f t="shared" si="40"/>
        <v>18235.593533223899</v>
      </c>
    </row>
    <row r="276" spans="1:8" x14ac:dyDescent="0.25">
      <c r="A276" s="22">
        <f t="shared" si="41"/>
        <v>52.80000000000021</v>
      </c>
      <c r="B276" s="21">
        <f t="shared" si="37"/>
        <v>18235.593537028904</v>
      </c>
      <c r="C276" s="13">
        <f t="shared" si="42"/>
        <v>18235.593533223899</v>
      </c>
      <c r="D276" s="13">
        <f t="shared" si="38"/>
        <v>160.87499577760352</v>
      </c>
      <c r="E276" s="19">
        <f t="shared" si="43"/>
        <v>159.54880066450681</v>
      </c>
      <c r="F276" s="19">
        <f t="shared" si="43"/>
        <v>159.55974391562745</v>
      </c>
      <c r="G276" s="19">
        <f t="shared" si="39"/>
        <v>158.24176552491892</v>
      </c>
      <c r="H276" s="20">
        <f t="shared" si="40"/>
        <v>18267.504661572657</v>
      </c>
    </row>
    <row r="277" spans="1:8" x14ac:dyDescent="0.25">
      <c r="A277" s="22">
        <f t="shared" si="41"/>
        <v>53.000000000000213</v>
      </c>
      <c r="B277" s="21">
        <f t="shared" si="37"/>
        <v>18267.504665342465</v>
      </c>
      <c r="C277" s="13">
        <f t="shared" si="42"/>
        <v>18267.504661572657</v>
      </c>
      <c r="D277" s="13">
        <f t="shared" si="38"/>
        <v>158.24183335437195</v>
      </c>
      <c r="E277" s="19">
        <f t="shared" si="43"/>
        <v>156.93231623556775</v>
      </c>
      <c r="F277" s="19">
        <f t="shared" si="43"/>
        <v>156.94316331074893</v>
      </c>
      <c r="G277" s="19">
        <f t="shared" si="39"/>
        <v>155.64185045452274</v>
      </c>
      <c r="H277" s="20">
        <f t="shared" si="40"/>
        <v>18298.892483002706</v>
      </c>
    </row>
    <row r="278" spans="1:8" x14ac:dyDescent="0.25">
      <c r="A278" s="22">
        <f t="shared" si="41"/>
        <v>53.200000000000216</v>
      </c>
      <c r="B278" s="21">
        <f t="shared" si="37"/>
        <v>18298.892486737452</v>
      </c>
      <c r="C278" s="13">
        <f t="shared" si="42"/>
        <v>18298.892483002706</v>
      </c>
      <c r="D278" s="13">
        <f t="shared" si="38"/>
        <v>155.6419177778059</v>
      </c>
      <c r="E278" s="19">
        <f t="shared" si="43"/>
        <v>154.34905101599117</v>
      </c>
      <c r="F278" s="19">
        <f t="shared" si="43"/>
        <v>154.35980041709314</v>
      </c>
      <c r="G278" s="19">
        <f t="shared" si="39"/>
        <v>153.07512161349044</v>
      </c>
      <c r="H278" s="20">
        <f t="shared" si="40"/>
        <v>18329.763641077956</v>
      </c>
    </row>
    <row r="279" spans="1:8" x14ac:dyDescent="0.25">
      <c r="A279" s="22">
        <f t="shared" si="41"/>
        <v>53.400000000000219</v>
      </c>
      <c r="B279" s="21">
        <f t="shared" si="37"/>
        <v>18329.763644777766</v>
      </c>
      <c r="C279" s="13">
        <f t="shared" si="42"/>
        <v>18329.763641077956</v>
      </c>
      <c r="D279" s="13">
        <f t="shared" si="38"/>
        <v>153.07518841887858</v>
      </c>
      <c r="E279" s="19">
        <f t="shared" si="43"/>
        <v>151.79893667937034</v>
      </c>
      <c r="F279" s="19">
        <f t="shared" si="43"/>
        <v>151.80958700951359</v>
      </c>
      <c r="G279" s="19">
        <f t="shared" si="39"/>
        <v>150.54150323225906</v>
      </c>
      <c r="H279" s="20">
        <f t="shared" si="40"/>
        <v>18360.124765712251</v>
      </c>
    </row>
    <row r="280" spans="1:8" x14ac:dyDescent="0.25">
      <c r="A280" s="22">
        <f t="shared" si="41"/>
        <v>53.600000000000222</v>
      </c>
      <c r="B280" s="21">
        <f t="shared" si="37"/>
        <v>18360.12476937726</v>
      </c>
      <c r="C280" s="13">
        <f t="shared" si="42"/>
        <v>18360.124765712251</v>
      </c>
      <c r="D280" s="13">
        <f t="shared" si="38"/>
        <v>150.54156950862341</v>
      </c>
      <c r="E280" s="19">
        <f t="shared" si="43"/>
        <v>149.28189006689749</v>
      </c>
      <c r="F280" s="19">
        <f t="shared" si="43"/>
        <v>149.29244002826781</v>
      </c>
      <c r="G280" s="19">
        <f t="shared" si="39"/>
        <v>148.04090501166547</v>
      </c>
      <c r="H280" s="20">
        <f t="shared" si="40"/>
        <v>18389.982470202605</v>
      </c>
    </row>
    <row r="281" spans="1:8" x14ac:dyDescent="0.25">
      <c r="A281" s="22">
        <f t="shared" si="41"/>
        <v>53.800000000000225</v>
      </c>
      <c r="B281" s="21">
        <f t="shared" si="37"/>
        <v>18389.982473832952</v>
      </c>
      <c r="C281" s="13">
        <f t="shared" si="42"/>
        <v>18389.982470202605</v>
      </c>
      <c r="D281" s="13">
        <f t="shared" si="38"/>
        <v>148.04097074846496</v>
      </c>
      <c r="E281" s="19">
        <f t="shared" si="43"/>
        <v>146.79781379256244</v>
      </c>
      <c r="F281" s="19">
        <f t="shared" si="43"/>
        <v>146.80826218417471</v>
      </c>
      <c r="G281" s="19">
        <f t="shared" si="39"/>
        <v>145.57322272288368</v>
      </c>
      <c r="H281" s="20">
        <f t="shared" si="40"/>
        <v>18419.343348383434</v>
      </c>
    </row>
    <row r="282" spans="1:8" x14ac:dyDescent="0.25">
      <c r="A282" s="22">
        <f t="shared" si="41"/>
        <v>54.000000000000227</v>
      </c>
      <c r="B282" s="21">
        <f t="shared" si="37"/>
        <v>18419.343351979249</v>
      </c>
      <c r="C282" s="13">
        <f t="shared" si="42"/>
        <v>18419.343348383434</v>
      </c>
      <c r="D282" s="13">
        <f t="shared" si="38"/>
        <v>145.57328791015814</v>
      </c>
      <c r="E282" s="19">
        <f t="shared" si="43"/>
        <v>144.34659683778179</v>
      </c>
      <c r="F282" s="19">
        <f t="shared" si="43"/>
        <v>144.35694255320919</v>
      </c>
      <c r="G282" s="19">
        <f t="shared" si="39"/>
        <v>143.13833879662889</v>
      </c>
      <c r="H282" s="20">
        <f t="shared" si="40"/>
        <v>18448.213971899728</v>
      </c>
    </row>
    <row r="283" spans="1:8" x14ac:dyDescent="0.25">
      <c r="A283" s="22">
        <f t="shared" si="41"/>
        <v>54.20000000000023</v>
      </c>
      <c r="B283" s="21">
        <f t="shared" si="37"/>
        <v>18448.213975461149</v>
      </c>
      <c r="C283" s="13">
        <f t="shared" si="42"/>
        <v>18448.213971899728</v>
      </c>
      <c r="D283" s="13">
        <f t="shared" si="38"/>
        <v>143.13840342499114</v>
      </c>
      <c r="E283" s="19">
        <f t="shared" si="43"/>
        <v>141.92811513513388</v>
      </c>
      <c r="F283" s="19">
        <f t="shared" si="43"/>
        <v>141.93835716020789</v>
      </c>
      <c r="G283" s="19">
        <f t="shared" si="39"/>
        <v>140.73612290132561</v>
      </c>
      <c r="H283" s="20">
        <f t="shared" si="40"/>
        <v>18476.60088759696</v>
      </c>
    </row>
    <row r="284" spans="1:8" x14ac:dyDescent="0.25">
      <c r="A284" s="22">
        <f t="shared" si="41"/>
        <v>54.400000000000233</v>
      </c>
      <c r="B284" s="21">
        <f t="shared" si="37"/>
        <v>18476.600891124137</v>
      </c>
      <c r="C284" s="13">
        <f t="shared" si="42"/>
        <v>18476.60088759696</v>
      </c>
      <c r="D284" s="13">
        <f t="shared" si="38"/>
        <v>140.73618696195217</v>
      </c>
      <c r="E284" s="19">
        <f t="shared" si="43"/>
        <v>139.54223214091746</v>
      </c>
      <c r="F284" s="19">
        <f t="shared" si="43"/>
        <v>139.55236955140163</v>
      </c>
      <c r="G284" s="19">
        <f t="shared" si="39"/>
        <v>138.3664325099713</v>
      </c>
      <c r="H284" s="20">
        <f t="shared" si="40"/>
        <v>18504.510615025512</v>
      </c>
    </row>
    <row r="285" spans="1:8" x14ac:dyDescent="0.25">
      <c r="A285" s="22">
        <f t="shared" si="41"/>
        <v>54.600000000000236</v>
      </c>
      <c r="B285" s="21">
        <f t="shared" si="37"/>
        <v>18504.510618518583</v>
      </c>
      <c r="C285" s="13">
        <f t="shared" si="42"/>
        <v>18504.510615025512</v>
      </c>
      <c r="D285" s="13">
        <f t="shared" si="38"/>
        <v>138.36649599459193</v>
      </c>
      <c r="E285" s="19">
        <f t="shared" si="43"/>
        <v>137.1887993962813</v>
      </c>
      <c r="F285" s="19">
        <f t="shared" si="43"/>
        <v>137.19883135552965</v>
      </c>
      <c r="G285" s="19">
        <f t="shared" si="39"/>
        <v>136.02911345546249</v>
      </c>
      <c r="H285" s="20">
        <f t="shared" si="40"/>
        <v>18531.949644057302</v>
      </c>
    </row>
    <row r="286" spans="1:8" x14ac:dyDescent="0.25">
      <c r="A286" s="22">
        <f t="shared" si="41"/>
        <v>54.800000000000239</v>
      </c>
      <c r="B286" s="21">
        <f t="shared" si="37"/>
        <v>18531.949647516412</v>
      </c>
      <c r="C286" s="13">
        <f t="shared" si="42"/>
        <v>18531.949644057302</v>
      </c>
      <c r="D286" s="13">
        <f t="shared" si="38"/>
        <v>136.02917635635239</v>
      </c>
      <c r="E286" s="19">
        <f t="shared" si="43"/>
        <v>134.8676570767164</v>
      </c>
      <c r="F286" s="19">
        <f t="shared" si="43"/>
        <v>134.87758283331556</v>
      </c>
      <c r="G286" s="19">
        <f t="shared" si="39"/>
        <v>133.72400047419003</v>
      </c>
      <c r="H286" s="20">
        <f t="shared" si="40"/>
        <v>18558.924432612323</v>
      </c>
    </row>
    <row r="287" spans="1:8" x14ac:dyDescent="0.25">
      <c r="A287" s="22">
        <f t="shared" si="41"/>
        <v>55.000000000000242</v>
      </c>
      <c r="B287" s="21">
        <f t="shared" si="37"/>
        <v>18558.924436037621</v>
      </c>
      <c r="C287" s="13">
        <f t="shared" si="42"/>
        <v>18558.924432612323</v>
      </c>
      <c r="D287" s="13">
        <f t="shared" si="38"/>
        <v>133.72406278415917</v>
      </c>
      <c r="E287" s="19">
        <f t="shared" si="43"/>
        <v>132.57863452971921</v>
      </c>
      <c r="F287" s="19">
        <f t="shared" si="43"/>
        <v>132.58845341512378</v>
      </c>
      <c r="G287" s="19">
        <f t="shared" si="39"/>
        <v>131.4509177377295</v>
      </c>
      <c r="H287" s="20">
        <f t="shared" si="40"/>
        <v>18585.441404492707</v>
      </c>
    </row>
    <row r="288" spans="1:8" x14ac:dyDescent="0.25">
      <c r="A288" s="22">
        <f t="shared" si="41"/>
        <v>55.200000000000244</v>
      </c>
      <c r="B288" s="21">
        <f t="shared" si="37"/>
        <v>18585.44140788434</v>
      </c>
      <c r="C288" s="13">
        <f t="shared" si="42"/>
        <v>18585.441404492707</v>
      </c>
      <c r="D288" s="13">
        <f t="shared" si="38"/>
        <v>131.45097945011148</v>
      </c>
      <c r="E288" s="19">
        <f t="shared" si="43"/>
        <v>130.32155080047932</v>
      </c>
      <c r="F288" s="19">
        <f t="shared" si="43"/>
        <v>130.33126222664126</v>
      </c>
      <c r="G288" s="19">
        <f t="shared" si="39"/>
        <v>129.20967937248787</v>
      </c>
      <c r="H288" s="20">
        <f t="shared" si="40"/>
        <v>18611.506947321934</v>
      </c>
    </row>
    <row r="289" spans="1:8" x14ac:dyDescent="0.25">
      <c r="A289" s="22">
        <f t="shared" si="41"/>
        <v>55.400000000000247</v>
      </c>
      <c r="B289" s="21">
        <f t="shared" si="37"/>
        <v>18611.506950680054</v>
      </c>
      <c r="C289" s="13">
        <f t="shared" si="42"/>
        <v>18611.506947321934</v>
      </c>
      <c r="D289" s="13">
        <f t="shared" si="38"/>
        <v>129.20974048113035</v>
      </c>
      <c r="E289" s="19">
        <f t="shared" si="43"/>
        <v>128.0962151454637</v>
      </c>
      <c r="F289" s="19">
        <f t="shared" si="43"/>
        <v>128.10581860246293</v>
      </c>
      <c r="G289" s="19">
        <f t="shared" si="39"/>
        <v>127.00008996720331</v>
      </c>
      <c r="H289" s="20">
        <f t="shared" si="40"/>
        <v>18637.127410586741</v>
      </c>
    </row>
    <row r="290" spans="1:8" x14ac:dyDescent="0.25">
      <c r="A290" s="22">
        <f t="shared" si="41"/>
        <v>55.60000000000025</v>
      </c>
      <c r="B290" s="21">
        <f t="shared" si="37"/>
        <v>18637.127413911501</v>
      </c>
      <c r="C290" s="13">
        <f t="shared" si="42"/>
        <v>18637.127410586741</v>
      </c>
      <c r="D290" s="13">
        <f t="shared" si="38"/>
        <v>127.00015046645586</v>
      </c>
      <c r="E290" s="19">
        <f t="shared" si="43"/>
        <v>125.90242753380255</v>
      </c>
      <c r="F290" s="19">
        <f t="shared" si="43"/>
        <v>125.9119225874813</v>
      </c>
      <c r="G290" s="19">
        <f t="shared" si="39"/>
        <v>124.82194506820603</v>
      </c>
      <c r="H290" s="20">
        <f t="shared" si="40"/>
        <v>18662.309103779317</v>
      </c>
    </row>
    <row r="291" spans="1:8" x14ac:dyDescent="0.25">
      <c r="A291" s="22">
        <f t="shared" si="41"/>
        <v>55.800000000000253</v>
      </c>
      <c r="B291" s="21">
        <f t="shared" si="37"/>
        <v>18662.309107070865</v>
      </c>
      <c r="C291" s="13">
        <f t="shared" si="42"/>
        <v>18662.309103779317</v>
      </c>
      <c r="D291" s="13">
        <f t="shared" si="38"/>
        <v>124.82200495290989</v>
      </c>
      <c r="E291" s="19">
        <f t="shared" si="43"/>
        <v>123.73997913640825</v>
      </c>
      <c r="F291" s="19">
        <f t="shared" si="43"/>
        <v>123.74936542601328</v>
      </c>
      <c r="G291" s="19">
        <f t="shared" si="39"/>
        <v>122.67503166238792</v>
      </c>
      <c r="H291" s="20">
        <f t="shared" si="40"/>
        <v>18687.058294637322</v>
      </c>
    </row>
    <row r="292" spans="1:8" x14ac:dyDescent="0.25">
      <c r="A292" s="22">
        <f t="shared" si="41"/>
        <v>56.000000000000256</v>
      </c>
      <c r="B292" s="21">
        <f t="shared" si="37"/>
        <v>18687.058297895823</v>
      </c>
      <c r="C292" s="13">
        <f t="shared" si="42"/>
        <v>18687.058294637322</v>
      </c>
      <c r="D292" s="13">
        <f t="shared" si="38"/>
        <v>122.67509092786457</v>
      </c>
      <c r="E292" s="19">
        <f t="shared" ref="E292:F311" si="44">$C$5*($C$2-($C292+0.5*$C$8*D292))*($C292+0.5*$C$8*D292)</f>
        <v>121.60865280277744</v>
      </c>
      <c r="F292" s="19">
        <f t="shared" si="44"/>
        <v>121.61793003861261</v>
      </c>
      <c r="G292" s="19">
        <f t="shared" si="39"/>
        <v>120.55912864784612</v>
      </c>
      <c r="H292" s="20">
        <f t="shared" si="40"/>
        <v>18711.38120747927</v>
      </c>
    </row>
    <row r="293" spans="1:8" x14ac:dyDescent="0.25">
      <c r="A293" s="22">
        <f t="shared" si="41"/>
        <v>56.200000000000259</v>
      </c>
      <c r="B293" s="21">
        <f t="shared" si="37"/>
        <v>18711.381210704876</v>
      </c>
      <c r="C293" s="13">
        <f t="shared" si="42"/>
        <v>18711.38120747927</v>
      </c>
      <c r="D293" s="13">
        <f t="shared" si="38"/>
        <v>120.55918728988513</v>
      </c>
      <c r="E293" s="19">
        <f t="shared" si="44"/>
        <v>119.50822352545715</v>
      </c>
      <c r="F293" s="19">
        <f t="shared" si="44"/>
        <v>119.51739148655183</v>
      </c>
      <c r="G293" s="19">
        <f t="shared" si="39"/>
        <v>118.4740072921858</v>
      </c>
      <c r="H293" s="20">
        <f t="shared" si="40"/>
        <v>18735.284021632804</v>
      </c>
    </row>
    <row r="294" spans="1:8" x14ac:dyDescent="0.25">
      <c r="A294" s="22">
        <f t="shared" si="41"/>
        <v>56.400000000000261</v>
      </c>
      <c r="B294" s="21">
        <f t="shared" si="37"/>
        <v>18735.28402482568</v>
      </c>
      <c r="C294" s="13">
        <f t="shared" si="42"/>
        <v>18735.284021632804</v>
      </c>
      <c r="D294" s="13">
        <f t="shared" si="38"/>
        <v>118.47406530703313</v>
      </c>
      <c r="E294" s="19">
        <f t="shared" si="44"/>
        <v>117.43845889217134</v>
      </c>
      <c r="F294" s="19">
        <f t="shared" si="44"/>
        <v>117.44751742396579</v>
      </c>
      <c r="G294" s="19">
        <f t="shared" si="39"/>
        <v>116.41943167849523</v>
      </c>
      <c r="H294" s="20">
        <f t="shared" si="40"/>
        <v>18758.772869953398</v>
      </c>
    </row>
    <row r="295" spans="1:8" x14ac:dyDescent="0.25">
      <c r="A295" s="22">
        <f t="shared" si="41"/>
        <v>56.600000000000264</v>
      </c>
      <c r="B295" s="21">
        <f t="shared" si="37"/>
        <v>18758.772873113703</v>
      </c>
      <c r="C295" s="13">
        <f t="shared" si="42"/>
        <v>18758.772869953398</v>
      </c>
      <c r="D295" s="13">
        <f t="shared" si="38"/>
        <v>116.41948906284158</v>
      </c>
      <c r="E295" s="19">
        <f t="shared" si="44"/>
        <v>115.39911952563256</v>
      </c>
      <c r="F295" s="19">
        <f t="shared" si="44"/>
        <v>115.40806853768449</v>
      </c>
      <c r="G295" s="19">
        <f t="shared" si="39"/>
        <v>114.39515913902156</v>
      </c>
      <c r="H295" s="20">
        <f t="shared" si="40"/>
        <v>18781.853837431016</v>
      </c>
    </row>
    <row r="296" spans="1:8" x14ac:dyDescent="0.25">
      <c r="A296" s="22">
        <f t="shared" si="41"/>
        <v>56.800000000000267</v>
      </c>
      <c r="B296" s="21">
        <f t="shared" si="37"/>
        <v>18781.853840558917</v>
      </c>
      <c r="C296" s="13">
        <f t="shared" si="42"/>
        <v>18781.853837431016</v>
      </c>
      <c r="D296" s="13">
        <f t="shared" si="38"/>
        <v>114.39521588999074</v>
      </c>
      <c r="E296" s="19">
        <f t="shared" si="44"/>
        <v>113.38995951107248</v>
      </c>
      <c r="F296" s="19">
        <f t="shared" si="44"/>
        <v>113.39879897478635</v>
      </c>
      <c r="G296" s="19">
        <f t="shared" si="39"/>
        <v>112.40094067659523</v>
      </c>
      <c r="H296" s="20">
        <f t="shared" si="40"/>
        <v>18804.532959882294</v>
      </c>
    </row>
    <row r="297" spans="1:8" x14ac:dyDescent="0.25">
      <c r="A297" s="22">
        <f t="shared" si="41"/>
        <v>57.00000000000027</v>
      </c>
      <c r="B297" s="21">
        <f t="shared" si="37"/>
        <v>18804.532962977955</v>
      </c>
      <c r="C297" s="13">
        <f t="shared" si="42"/>
        <v>18804.532959882294</v>
      </c>
      <c r="D297" s="13">
        <f t="shared" si="38"/>
        <v>112.4009967917317</v>
      </c>
      <c r="E297" s="19">
        <f t="shared" si="44"/>
        <v>111.4107268115513</v>
      </c>
      <c r="F297" s="19">
        <f t="shared" si="44"/>
        <v>111.41945675793248</v>
      </c>
      <c r="G297" s="19">
        <f t="shared" si="39"/>
        <v>110.43652137386793</v>
      </c>
      <c r="H297" s="20">
        <f t="shared" si="40"/>
        <v>18826.816222725778</v>
      </c>
    </row>
    <row r="298" spans="1:8" x14ac:dyDescent="0.25">
      <c r="A298" s="22">
        <f t="shared" si="41"/>
        <v>57.200000000000273</v>
      </c>
      <c r="B298" s="21">
        <f t="shared" si="37"/>
        <v>18826.816225789367</v>
      </c>
      <c r="C298" s="13">
        <f t="shared" si="42"/>
        <v>18826.816222725778</v>
      </c>
      <c r="D298" s="13">
        <f t="shared" si="38"/>
        <v>110.43657685112515</v>
      </c>
      <c r="E298" s="19">
        <f t="shared" si="44"/>
        <v>109.46116367111793</v>
      </c>
      <c r="F298" s="19">
        <f t="shared" si="44"/>
        <v>109.46978418855691</v>
      </c>
      <c r="G298" s="19">
        <f t="shared" si="39"/>
        <v>108.50164079044752</v>
      </c>
      <c r="H298" s="20">
        <f t="shared" si="40"/>
        <v>18848.709559837807</v>
      </c>
    </row>
    <row r="299" spans="1:8" x14ac:dyDescent="0.25">
      <c r="A299" s="22">
        <f t="shared" si="41"/>
        <v>57.400000000000276</v>
      </c>
      <c r="B299" s="21">
        <f t="shared" si="37"/>
        <v>18848.709562869495</v>
      </c>
      <c r="C299" s="13">
        <f t="shared" si="42"/>
        <v>18848.709559837807</v>
      </c>
      <c r="D299" s="13">
        <f t="shared" si="38"/>
        <v>108.501695628175</v>
      </c>
      <c r="E299" s="19">
        <f t="shared" si="44"/>
        <v>107.54100700591357</v>
      </c>
      <c r="F299" s="19">
        <f t="shared" si="44"/>
        <v>107.54951823799765</v>
      </c>
      <c r="G299" s="19">
        <f t="shared" si="39"/>
        <v>106.5960333480234</v>
      </c>
      <c r="H299" s="20">
        <f t="shared" si="40"/>
        <v>18870.218852486607</v>
      </c>
    </row>
    <row r="300" spans="1:8" x14ac:dyDescent="0.25">
      <c r="A300" s="22">
        <f t="shared" si="41"/>
        <v>57.600000000000279</v>
      </c>
      <c r="B300" s="21">
        <f t="shared" si="37"/>
        <v>18870.218855486564</v>
      </c>
      <c r="C300" s="13">
        <f t="shared" si="42"/>
        <v>18870.218852486607</v>
      </c>
      <c r="D300" s="13">
        <f t="shared" si="38"/>
        <v>106.59608754495592</v>
      </c>
      <c r="E300" s="19">
        <f t="shared" si="44"/>
        <v>105.64998878331923</v>
      </c>
      <c r="F300" s="19">
        <f t="shared" si="44"/>
        <v>105.65839092667849</v>
      </c>
      <c r="G300" s="19">
        <f t="shared" si="39"/>
        <v>104.71942870359892</v>
      </c>
      <c r="H300" s="20">
        <f t="shared" si="40"/>
        <v>18891.349928342224</v>
      </c>
    </row>
    <row r="301" spans="1:8" x14ac:dyDescent="0.25">
      <c r="A301" s="22">
        <f t="shared" si="41"/>
        <v>57.800000000000281</v>
      </c>
      <c r="B301" s="21">
        <f t="shared" si="37"/>
        <v>18891.349931310629</v>
      </c>
      <c r="C301" s="13">
        <f t="shared" si="42"/>
        <v>18891.349928342224</v>
      </c>
      <c r="D301" s="13">
        <f t="shared" si="38"/>
        <v>104.71948225884363</v>
      </c>
      <c r="E301" s="19">
        <f t="shared" si="44"/>
        <v>103.7878363892672</v>
      </c>
      <c r="F301" s="19">
        <f t="shared" si="44"/>
        <v>103.79612969145194</v>
      </c>
      <c r="G301" s="19">
        <f t="shared" si="39"/>
        <v>102.87155211094721</v>
      </c>
      <c r="H301" s="20">
        <f t="shared" si="40"/>
        <v>18912.108560559933</v>
      </c>
    </row>
    <row r="302" spans="1:8" x14ac:dyDescent="0.25">
      <c r="A302" s="22">
        <f t="shared" si="41"/>
        <v>58.000000000000284</v>
      </c>
      <c r="B302" s="21">
        <f t="shared" si="37"/>
        <v>18912.108563496953</v>
      </c>
      <c r="C302" s="13">
        <f t="shared" si="42"/>
        <v>18912.108560559933</v>
      </c>
      <c r="D302" s="13">
        <f t="shared" si="38"/>
        <v>102.87160502397182</v>
      </c>
      <c r="E302" s="19">
        <f t="shared" si="44"/>
        <v>101.95427298384311</v>
      </c>
      <c r="F302" s="19">
        <f t="shared" si="44"/>
        <v>101.96245774123773</v>
      </c>
      <c r="G302" s="19">
        <f t="shared" si="39"/>
        <v>101.05212477043142</v>
      </c>
      <c r="H302" s="20">
        <f t="shared" si="40"/>
        <v>18932.500466934751</v>
      </c>
    </row>
    <row r="303" spans="1:8" x14ac:dyDescent="0.25">
      <c r="A303" s="22">
        <f t="shared" si="41"/>
        <v>58.200000000000287</v>
      </c>
      <c r="B303" s="21">
        <f t="shared" si="37"/>
        <v>18932.500469840568</v>
      </c>
      <c r="C303" s="13">
        <f t="shared" si="42"/>
        <v>18932.500466934751</v>
      </c>
      <c r="D303" s="13">
        <f t="shared" si="38"/>
        <v>101.0521770410523</v>
      </c>
      <c r="E303" s="19">
        <f t="shared" si="44"/>
        <v>100.14901784532405</v>
      </c>
      <c r="F303" s="19">
        <f t="shared" si="44"/>
        <v>100.15709440109711</v>
      </c>
      <c r="G303" s="19">
        <f t="shared" si="39"/>
        <v>99.260864167331349</v>
      </c>
      <c r="H303" s="20">
        <f t="shared" si="40"/>
        <v>18952.531309124792</v>
      </c>
    </row>
    <row r="304" spans="1:8" x14ac:dyDescent="0.25">
      <c r="A304" s="22">
        <f t="shared" si="41"/>
        <v>58.40000000000029</v>
      </c>
      <c r="B304" s="21">
        <f t="shared" si="37"/>
        <v>18952.531311999581</v>
      </c>
      <c r="C304" s="13">
        <f t="shared" si="42"/>
        <v>18952.531309124792</v>
      </c>
      <c r="D304" s="13">
        <f t="shared" si="38"/>
        <v>99.26091579570172</v>
      </c>
      <c r="E304" s="19">
        <f t="shared" si="44"/>
        <v>98.371786702797976</v>
      </c>
      <c r="F304" s="19">
        <f t="shared" si="44"/>
        <v>98.379755444889312</v>
      </c>
      <c r="G304" s="19">
        <f t="shared" si="39"/>
        <v>97.497484398836534</v>
      </c>
      <c r="H304" s="20">
        <f t="shared" si="40"/>
        <v>18972.206691941123</v>
      </c>
    </row>
    <row r="305" spans="1:8" x14ac:dyDescent="0.25">
      <c r="A305" s="22">
        <f t="shared" si="41"/>
        <v>58.600000000000293</v>
      </c>
      <c r="B305" s="21">
        <f t="shared" si="37"/>
        <v>18972.206694785065</v>
      </c>
      <c r="C305" s="13">
        <f t="shared" si="42"/>
        <v>18972.206691941123</v>
      </c>
      <c r="D305" s="13">
        <f t="shared" si="38"/>
        <v>97.497535385434674</v>
      </c>
      <c r="E305" s="19">
        <f t="shared" si="44"/>
        <v>96.622292057531311</v>
      </c>
      <c r="F305" s="19">
        <f t="shared" si="44"/>
        <v>96.630153416679164</v>
      </c>
      <c r="G305" s="19">
        <f t="shared" si="39"/>
        <v>95.76169648986793</v>
      </c>
      <c r="H305" s="20">
        <f t="shared" si="40"/>
        <v>18991.532162701915</v>
      </c>
    </row>
    <row r="306" spans="1:8" x14ac:dyDescent="0.25">
      <c r="A306" s="22">
        <f t="shared" si="41"/>
        <v>58.800000000000296</v>
      </c>
      <c r="B306" s="21">
        <f t="shared" si="37"/>
        <v>18991.532165515193</v>
      </c>
      <c r="C306" s="13">
        <f t="shared" si="42"/>
        <v>18991.532162701915</v>
      </c>
      <c r="D306" s="13">
        <f t="shared" si="38"/>
        <v>95.761746835485141</v>
      </c>
      <c r="E306" s="19">
        <f t="shared" si="44"/>
        <v>94.900243493249491</v>
      </c>
      <c r="F306" s="19">
        <f t="shared" si="44"/>
        <v>94.907997941056593</v>
      </c>
      <c r="G306" s="19">
        <f t="shared" si="39"/>
        <v>94.05320869790107</v>
      </c>
      <c r="H306" s="20">
        <f t="shared" si="40"/>
        <v>19010.513210648649</v>
      </c>
    </row>
    <row r="307" spans="1:8" x14ac:dyDescent="0.25">
      <c r="A307" s="22">
        <f t="shared" si="41"/>
        <v>59.000000000000298</v>
      </c>
      <c r="B307" s="21">
        <f t="shared" si="37"/>
        <v>19010.513213431444</v>
      </c>
      <c r="C307" s="13">
        <f t="shared" si="42"/>
        <v>19010.513210648649</v>
      </c>
      <c r="D307" s="13">
        <f t="shared" si="38"/>
        <v>94.053258403630892</v>
      </c>
      <c r="E307" s="19">
        <f t="shared" si="44"/>
        <v>93.20534797550971</v>
      </c>
      <c r="F307" s="19">
        <f t="shared" si="44"/>
        <v>93.212996022549731</v>
      </c>
      <c r="G307" s="19">
        <f t="shared" si="39"/>
        <v>92.371726806974607</v>
      </c>
      <c r="H307" s="20">
        <f t="shared" si="40"/>
        <v>19029.155266422207</v>
      </c>
    </row>
    <row r="308" spans="1:8" x14ac:dyDescent="0.25">
      <c r="A308" s="22">
        <f t="shared" si="41"/>
        <v>59.200000000000301</v>
      </c>
      <c r="B308" s="21">
        <f t="shared" si="37"/>
        <v>19029.155269174706</v>
      </c>
      <c r="C308" s="13">
        <f t="shared" si="42"/>
        <v>19029.155266422207</v>
      </c>
      <c r="D308" s="13">
        <f t="shared" si="38"/>
        <v>92.371775874200608</v>
      </c>
      <c r="E308" s="19">
        <f t="shared" si="44"/>
        <v>91.537310140348396</v>
      </c>
      <c r="F308" s="19">
        <f t="shared" si="44"/>
        <v>91.544852334315465</v>
      </c>
      <c r="G308" s="19">
        <f t="shared" si="39"/>
        <v>90.716954411066311</v>
      </c>
      <c r="H308" s="20">
        <f t="shared" si="40"/>
        <v>19047.463701596695</v>
      </c>
    </row>
    <row r="309" spans="1:8" x14ac:dyDescent="0.25">
      <c r="A309" s="22">
        <f t="shared" si="41"/>
        <v>59.400000000000304</v>
      </c>
      <c r="B309" s="21">
        <f t="shared" si="37"/>
        <v>19047.463704319081</v>
      </c>
      <c r="C309" s="13">
        <f t="shared" si="42"/>
        <v>19047.463701596695</v>
      </c>
      <c r="D309" s="13">
        <f t="shared" si="38"/>
        <v>90.717002841451205</v>
      </c>
      <c r="E309" s="19">
        <f t="shared" si="44"/>
        <v>89.895832572395321</v>
      </c>
      <c r="F309" s="19">
        <f t="shared" si="44"/>
        <v>89.90326949629187</v>
      </c>
      <c r="G309" s="19">
        <f t="shared" si="39"/>
        <v>89.088593187032714</v>
      </c>
      <c r="H309" s="20">
        <f t="shared" si="40"/>
        <v>19065.44382826889</v>
      </c>
    </row>
    <row r="310" spans="1:8" x14ac:dyDescent="0.25">
      <c r="A310" s="22">
        <f t="shared" si="41"/>
        <v>59.600000000000307</v>
      </c>
      <c r="B310" s="21">
        <f t="shared" si="37"/>
        <v>19065.443830961358</v>
      </c>
      <c r="C310" s="13">
        <f t="shared" si="42"/>
        <v>19065.44382826889</v>
      </c>
      <c r="D310" s="13">
        <f t="shared" si="38"/>
        <v>89.088640982507485</v>
      </c>
      <c r="E310" s="19">
        <f t="shared" si="44"/>
        <v>88.280616072646055</v>
      </c>
      <c r="F310" s="19">
        <f t="shared" si="44"/>
        <v>88.287948343017106</v>
      </c>
      <c r="G310" s="19">
        <f t="shared" si="39"/>
        <v>87.48634315730942</v>
      </c>
      <c r="H310" s="20">
        <f t="shared" si="40"/>
        <v>19083.100898701261</v>
      </c>
    </row>
    <row r="311" spans="1:8" x14ac:dyDescent="0.25">
      <c r="A311" s="22">
        <f t="shared" si="41"/>
        <v>59.80000000000031</v>
      </c>
      <c r="B311" s="21">
        <f t="shared" si="37"/>
        <v>19083.100901364</v>
      </c>
      <c r="C311" s="13">
        <f t="shared" si="42"/>
        <v>19083.100898701261</v>
      </c>
      <c r="D311" s="13">
        <f t="shared" si="38"/>
        <v>87.48639032006173</v>
      </c>
      <c r="E311" s="19">
        <f t="shared" si="44"/>
        <v>86.691359916097042</v>
      </c>
      <c r="F311" s="19">
        <f t="shared" si="44"/>
        <v>86.698588181303847</v>
      </c>
      <c r="G311" s="19">
        <f t="shared" si="39"/>
        <v>85.909902942571847</v>
      </c>
      <c r="H311" s="20">
        <f t="shared" si="40"/>
        <v>19100.440105016511</v>
      </c>
    </row>
    <row r="312" spans="1:8" x14ac:dyDescent="0.25">
      <c r="A312" s="22">
        <f t="shared" si="41"/>
        <v>60.000000000000313</v>
      </c>
      <c r="B312" s="21">
        <f t="shared" si="37"/>
        <v>19100.440107649709</v>
      </c>
      <c r="C312" s="13">
        <f t="shared" si="42"/>
        <v>19100.440105016511</v>
      </c>
      <c r="D312" s="13">
        <f t="shared" si="38"/>
        <v>85.909949475035404</v>
      </c>
      <c r="E312" s="19">
        <f t="shared" ref="E312:F331" si="45">$C$5*($C$2-($C312+0.5*$C$8*D312))*($C312+0.5*$C$8*D312)</f>
        <v>85.127762099442009</v>
      </c>
      <c r="F312" s="19">
        <f t="shared" si="45"/>
        <v>85.134887037981386</v>
      </c>
      <c r="G312" s="19">
        <f t="shared" si="39"/>
        <v>84.358970004564171</v>
      </c>
      <c r="H312" s="20">
        <f t="shared" si="40"/>
        <v>19117.466578941658</v>
      </c>
    </row>
    <row r="313" spans="1:8" x14ac:dyDescent="0.25">
      <c r="A313" s="22">
        <f t="shared" si="41"/>
        <v>60.200000000000315</v>
      </c>
      <c r="B313" s="21">
        <f t="shared" si="37"/>
        <v>19117.466581545508</v>
      </c>
      <c r="C313" s="13">
        <f t="shared" si="42"/>
        <v>19117.466578941658</v>
      </c>
      <c r="D313" s="13">
        <f t="shared" si="38"/>
        <v>84.359015909409536</v>
      </c>
      <c r="E313" s="19">
        <f t="shared" si="45"/>
        <v>83.589519579044961</v>
      </c>
      <c r="F313" s="19">
        <f t="shared" si="45"/>
        <v>83.596541897908708</v>
      </c>
      <c r="G313" s="19">
        <f t="shared" si="39"/>
        <v>82.833240879307411</v>
      </c>
      <c r="H313" s="20">
        <f t="shared" si="40"/>
        <v>19134.185391599745</v>
      </c>
    </row>
    <row r="314" spans="1:8" x14ac:dyDescent="0.25">
      <c r="A314" s="22">
        <f t="shared" si="41"/>
        <v>60.400000000000318</v>
      </c>
      <c r="B314" s="21">
        <f t="shared" si="37"/>
        <v>19134.185394174445</v>
      </c>
      <c r="C314" s="13">
        <f t="shared" si="42"/>
        <v>19134.185391599745</v>
      </c>
      <c r="D314" s="13">
        <f t="shared" si="38"/>
        <v>82.833286159429036</v>
      </c>
      <c r="E314" s="19">
        <f t="shared" si="45"/>
        <v>82.076328499388481</v>
      </c>
      <c r="F314" s="19">
        <f t="shared" si="45"/>
        <v>82.083248932468791</v>
      </c>
      <c r="G314" s="19">
        <f t="shared" si="39"/>
        <v>81.33241140089001</v>
      </c>
      <c r="H314" s="20">
        <f t="shared" si="40"/>
        <v>19150.601553347213</v>
      </c>
    </row>
    <row r="315" spans="1:8" x14ac:dyDescent="0.25">
      <c r="A315" s="22">
        <f t="shared" si="41"/>
        <v>60.600000000000321</v>
      </c>
      <c r="B315" s="21">
        <f t="shared" si="37"/>
        <v>19150.601555892954</v>
      </c>
      <c r="C315" s="13">
        <f t="shared" si="42"/>
        <v>19150.601553347213</v>
      </c>
      <c r="D315" s="13">
        <f t="shared" si="38"/>
        <v>81.332456059397899</v>
      </c>
      <c r="E315" s="19">
        <f t="shared" si="45"/>
        <v>80.587884412222863</v>
      </c>
      <c r="F315" s="19">
        <f t="shared" si="45"/>
        <v>80.594703718758637</v>
      </c>
      <c r="G315" s="19">
        <f t="shared" si="39"/>
        <v>79.856176916063461</v>
      </c>
      <c r="H315" s="20">
        <f t="shared" si="40"/>
        <v>19166.720013655126</v>
      </c>
    </row>
    <row r="316" spans="1:8" x14ac:dyDescent="0.25">
      <c r="A316" s="22">
        <f t="shared" si="41"/>
        <v>60.800000000000324</v>
      </c>
      <c r="B316" s="21">
        <f t="shared" si="37"/>
        <v>19166.720016172108</v>
      </c>
      <c r="C316" s="13">
        <f t="shared" si="42"/>
        <v>19166.720013655126</v>
      </c>
      <c r="D316" s="13">
        <f t="shared" si="38"/>
        <v>79.856220956272878</v>
      </c>
      <c r="E316" s="19">
        <f t="shared" si="45"/>
        <v>79.123882486616807</v>
      </c>
      <c r="F316" s="19">
        <f t="shared" si="45"/>
        <v>79.130601449685869</v>
      </c>
      <c r="G316" s="19">
        <f t="shared" si="39"/>
        <v>78.404232489852888</v>
      </c>
      <c r="H316" s="20">
        <f t="shared" si="40"/>
        <v>19182.545661032418</v>
      </c>
    </row>
    <row r="317" spans="1:8" x14ac:dyDescent="0.25">
      <c r="A317" s="22">
        <f t="shared" si="41"/>
        <v>61.000000000000327</v>
      </c>
      <c r="B317" s="21">
        <f t="shared" si="37"/>
        <v>19182.545663520832</v>
      </c>
      <c r="C317" s="13">
        <f t="shared" si="42"/>
        <v>19182.545661032418</v>
      </c>
      <c r="D317" s="13">
        <f t="shared" si="38"/>
        <v>78.404275915273558</v>
      </c>
      <c r="E317" s="19">
        <f t="shared" si="45"/>
        <v>77.684017710137297</v>
      </c>
      <c r="F317" s="19">
        <f t="shared" si="45"/>
        <v>77.690637135187501</v>
      </c>
      <c r="G317" s="19">
        <f t="shared" si="39"/>
        <v>76.976273102396817</v>
      </c>
      <c r="H317" s="20">
        <f t="shared" si="40"/>
        <v>19198.083322989361</v>
      </c>
    </row>
    <row r="318" spans="1:8" x14ac:dyDescent="0.25">
      <c r="A318" s="22">
        <f t="shared" si="41"/>
        <v>61.20000000000033</v>
      </c>
      <c r="B318" s="21">
        <f t="shared" si="37"/>
        <v>19198.083325449414</v>
      </c>
      <c r="C318" s="13">
        <f t="shared" si="42"/>
        <v>19198.083322989361</v>
      </c>
      <c r="D318" s="13">
        <f t="shared" si="38"/>
        <v>76.976315916724943</v>
      </c>
      <c r="E318" s="19">
        <f t="shared" si="45"/>
        <v>76.267985081365538</v>
      </c>
      <c r="F318" s="19">
        <f t="shared" si="45"/>
        <v>76.274505794792674</v>
      </c>
      <c r="G318" s="19">
        <f t="shared" si="39"/>
        <v>75.571993837237443</v>
      </c>
      <c r="H318" s="20">
        <f t="shared" si="40"/>
        <v>19213.337766039571</v>
      </c>
    </row>
    <row r="319" spans="1:8" x14ac:dyDescent="0.25">
      <c r="A319" s="22">
        <f t="shared" si="41"/>
        <v>61.400000000000333</v>
      </c>
      <c r="B319" s="21">
        <f t="shared" si="37"/>
        <v>19213.337768471461</v>
      </c>
      <c r="C319" s="13">
        <f t="shared" si="42"/>
        <v>19213.337766039571</v>
      </c>
      <c r="D319" s="13">
        <f t="shared" si="38"/>
        <v>75.57203604434487</v>
      </c>
      <c r="E319" s="19">
        <f t="shared" si="45"/>
        <v>74.875479793969262</v>
      </c>
      <c r="F319" s="19">
        <f t="shared" si="45"/>
        <v>74.881902641735167</v>
      </c>
      <c r="G319" s="19">
        <f t="shared" si="39"/>
        <v>74.191090061272178</v>
      </c>
      <c r="H319" s="20">
        <f t="shared" si="40"/>
        <v>19228.313695738805</v>
      </c>
    </row>
    <row r="320" spans="1:8" x14ac:dyDescent="0.25">
      <c r="A320" s="22">
        <f t="shared" si="41"/>
        <v>61.600000000000335</v>
      </c>
      <c r="B320" s="21">
        <f t="shared" si="37"/>
        <v>19228.313698142731</v>
      </c>
      <c r="C320" s="13">
        <f t="shared" si="42"/>
        <v>19228.313695738805</v>
      </c>
      <c r="D320" s="13">
        <f t="shared" si="38"/>
        <v>74.191131665197986</v>
      </c>
      <c r="E320" s="19">
        <f t="shared" si="45"/>
        <v>73.506197412548673</v>
      </c>
      <c r="F320" s="19">
        <f t="shared" si="45"/>
        <v>73.512523258841313</v>
      </c>
      <c r="G320" s="19">
        <f t="shared" si="39"/>
        <v>72.833257596587202</v>
      </c>
      <c r="H320" s="20">
        <f t="shared" si="40"/>
        <v>19243.015756758956</v>
      </c>
    </row>
    <row r="321" spans="1:8" x14ac:dyDescent="0.25">
      <c r="A321" s="22">
        <f t="shared" si="41"/>
        <v>61.800000000000338</v>
      </c>
      <c r="B321" s="21">
        <f t="shared" si="37"/>
        <v>19243.015759135124</v>
      </c>
      <c r="C321" s="13">
        <f t="shared" si="42"/>
        <v>19243.015756758956</v>
      </c>
      <c r="D321" s="13">
        <f t="shared" si="38"/>
        <v>72.833298601528341</v>
      </c>
      <c r="E321" s="19">
        <f t="shared" si="45"/>
        <v>72.159834040468283</v>
      </c>
      <c r="F321" s="19">
        <f t="shared" si="45"/>
        <v>72.166063766404761</v>
      </c>
      <c r="G321" s="19">
        <f t="shared" si="39"/>
        <v>71.498192884384238</v>
      </c>
      <c r="H321" s="20">
        <f t="shared" si="40"/>
        <v>19257.448532995611</v>
      </c>
    </row>
    <row r="322" spans="1:8" x14ac:dyDescent="0.25">
      <c r="A322" s="22">
        <f t="shared" si="41"/>
        <v>62.000000000000341</v>
      </c>
      <c r="B322" s="21">
        <f t="shared" si="37"/>
        <v>19257.448535344221</v>
      </c>
      <c r="C322" s="13">
        <f t="shared" si="42"/>
        <v>19257.448532995611</v>
      </c>
      <c r="D322" s="13">
        <f t="shared" si="38"/>
        <v>71.498233294687012</v>
      </c>
      <c r="E322" s="19">
        <f t="shared" si="45"/>
        <v>70.836086479893027</v>
      </c>
      <c r="F322" s="19">
        <f t="shared" si="45"/>
        <v>70.842220982263086</v>
      </c>
      <c r="G322" s="19">
        <f t="shared" si="39"/>
        <v>70.185593141219385</v>
      </c>
      <c r="H322" s="20">
        <f t="shared" si="40"/>
        <v>19271.616547707617</v>
      </c>
    </row>
    <row r="323" spans="1:8" x14ac:dyDescent="0.25">
      <c r="A323" s="22">
        <f t="shared" si="41"/>
        <v>62.200000000000344</v>
      </c>
      <c r="B323" s="21">
        <f t="shared" si="37"/>
        <v>19271.616550028877</v>
      </c>
      <c r="C323" s="13">
        <f t="shared" si="42"/>
        <v>19271.616547707617</v>
      </c>
      <c r="D323" s="13">
        <f t="shared" si="38"/>
        <v>70.185632961371411</v>
      </c>
      <c r="E323" s="19">
        <f t="shared" si="45"/>
        <v>69.534652384241781</v>
      </c>
      <c r="F323" s="19">
        <f t="shared" si="45"/>
        <v>69.540692574292436</v>
      </c>
      <c r="G323" s="19">
        <f t="shared" si="39"/>
        <v>68.895156507764796</v>
      </c>
      <c r="H323" s="20">
        <f t="shared" si="40"/>
        <v>19285.524263687159</v>
      </c>
    </row>
    <row r="324" spans="1:8" x14ac:dyDescent="0.25">
      <c r="A324" s="22">
        <f t="shared" si="41"/>
        <v>62.400000000000347</v>
      </c>
      <c r="B324" s="21">
        <f t="shared" si="37"/>
        <v>19285.524265981272</v>
      </c>
      <c r="C324" s="13">
        <f t="shared" si="42"/>
        <v>19285.524263687159</v>
      </c>
      <c r="D324" s="13">
        <f t="shared" si="38"/>
        <v>68.895195742385226</v>
      </c>
      <c r="E324" s="19">
        <f t="shared" si="45"/>
        <v>68.255230403268158</v>
      </c>
      <c r="F324" s="19">
        <f t="shared" si="45"/>
        <v>68.261177205528284</v>
      </c>
      <c r="G324" s="19">
        <f t="shared" si="39"/>
        <v>67.626582190302912</v>
      </c>
      <c r="H324" s="20">
        <f t="shared" si="40"/>
        <v>19299.176083458835</v>
      </c>
    </row>
    <row r="325" spans="1:8" x14ac:dyDescent="0.25">
      <c r="A325" s="22">
        <f t="shared" si="41"/>
        <v>62.60000000000035</v>
      </c>
      <c r="B325" s="21">
        <f t="shared" si="37"/>
        <v>19299.176085726001</v>
      </c>
      <c r="C325" s="13">
        <f t="shared" si="42"/>
        <v>19299.176083458835</v>
      </c>
      <c r="D325" s="13">
        <f t="shared" si="38"/>
        <v>67.626620844136028</v>
      </c>
      <c r="E325" s="19">
        <f t="shared" si="45"/>
        <v>66.997520320984805</v>
      </c>
      <c r="F325" s="19">
        <f t="shared" si="45"/>
        <v>67.003374672129638</v>
      </c>
      <c r="G325" s="19">
        <f t="shared" si="39"/>
        <v>66.379570595168317</v>
      </c>
      <c r="H325" s="20">
        <f t="shared" si="40"/>
        <v>19312.576349506351</v>
      </c>
    </row>
    <row r="326" spans="1:8" x14ac:dyDescent="0.25">
      <c r="A326" s="22">
        <f t="shared" si="41"/>
        <v>62.800000000000352</v>
      </c>
      <c r="B326" s="21">
        <f t="shared" si="37"/>
        <v>19312.576351746786</v>
      </c>
      <c r="C326" s="13">
        <f t="shared" si="42"/>
        <v>19312.576349506351</v>
      </c>
      <c r="D326" s="13">
        <f t="shared" si="38"/>
        <v>66.379608673074827</v>
      </c>
      <c r="E326" s="19">
        <f t="shared" si="45"/>
        <v>65.76122318663397</v>
      </c>
      <c r="F326" s="19">
        <f t="shared" si="45"/>
        <v>65.76698603438858</v>
      </c>
      <c r="G326" s="19">
        <f t="shared" si="39"/>
        <v>65.15382345633995</v>
      </c>
      <c r="H326" s="20">
        <f t="shared" si="40"/>
        <v>19325.7293445254</v>
      </c>
    </row>
    <row r="327" spans="1:8" x14ac:dyDescent="0.25">
      <c r="A327" s="22">
        <f t="shared" si="41"/>
        <v>63.000000000000355</v>
      </c>
      <c r="B327" s="21">
        <f t="shared" si="37"/>
        <v>19325.729346739306</v>
      </c>
      <c r="C327" s="13">
        <f t="shared" si="42"/>
        <v>19325.7293445254</v>
      </c>
      <c r="D327" s="13">
        <f t="shared" si="38"/>
        <v>65.153860963289276</v>
      </c>
      <c r="E327" s="19">
        <f t="shared" si="45"/>
        <v>64.54604143891487</v>
      </c>
      <c r="F327" s="19">
        <f t="shared" si="45"/>
        <v>64.551713740996149</v>
      </c>
      <c r="G327" s="19">
        <f t="shared" si="39"/>
        <v>63.94904395639216</v>
      </c>
      <c r="H327" s="20">
        <f t="shared" si="40"/>
        <v>19338.639291701384</v>
      </c>
    </row>
    <row r="328" spans="1:8" x14ac:dyDescent="0.25">
      <c r="A328" s="22">
        <f t="shared" si="41"/>
        <v>63.200000000000358</v>
      </c>
      <c r="B328" s="21">
        <f t="shared" si="37"/>
        <v>19338.639293888973</v>
      </c>
      <c r="C328" s="13">
        <f t="shared" si="42"/>
        <v>19338.639291701384</v>
      </c>
      <c r="D328" s="13">
        <f t="shared" si="38"/>
        <v>63.94908089745541</v>
      </c>
      <c r="E328" s="19">
        <f t="shared" si="45"/>
        <v>63.351679023670691</v>
      </c>
      <c r="F328" s="19">
        <f t="shared" si="45"/>
        <v>63.357261746768103</v>
      </c>
      <c r="G328" s="19">
        <f t="shared" si="39"/>
        <v>62.764936841006218</v>
      </c>
      <c r="H328" s="20">
        <f t="shared" si="40"/>
        <v>19351.310355010693</v>
      </c>
    </row>
    <row r="329" spans="1:8" x14ac:dyDescent="0.25">
      <c r="A329" s="22">
        <f t="shared" si="41"/>
        <v>63.400000000000361</v>
      </c>
      <c r="B329" s="21">
        <f t="shared" si="37"/>
        <v>19351.310357172173</v>
      </c>
      <c r="C329" s="13">
        <f t="shared" si="42"/>
        <v>19351.310355010693</v>
      </c>
      <c r="D329" s="13">
        <f t="shared" si="38"/>
        <v>62.764973221348896</v>
      </c>
      <c r="E329" s="19">
        <f t="shared" si="45"/>
        <v>62.177841505238973</v>
      </c>
      <c r="F329" s="19">
        <f t="shared" si="45"/>
        <v>62.183335624029887</v>
      </c>
      <c r="G329" s="19">
        <f t="shared" si="39"/>
        <v>61.601208527242811</v>
      </c>
      <c r="H329" s="20">
        <f t="shared" si="40"/>
        <v>19363.746639544264</v>
      </c>
    </row>
    <row r="330" spans="1:8" x14ac:dyDescent="0.25">
      <c r="A330" s="22">
        <f t="shared" si="41"/>
        <v>63.600000000000364</v>
      </c>
      <c r="B330" s="21">
        <f t="shared" si="37"/>
        <v>19363.746641679842</v>
      </c>
      <c r="C330" s="13">
        <f t="shared" si="42"/>
        <v>19363.746639544264</v>
      </c>
      <c r="D330" s="13">
        <f t="shared" si="38"/>
        <v>61.60124435211749</v>
      </c>
      <c r="E330" s="19">
        <f t="shared" si="45"/>
        <v>61.024236171658188</v>
      </c>
      <c r="F330" s="19">
        <f t="shared" si="45"/>
        <v>61.029642667864408</v>
      </c>
      <c r="G330" s="19">
        <f t="shared" si="39"/>
        <v>60.457567205772904</v>
      </c>
      <c r="H330" s="20">
        <f t="shared" si="40"/>
        <v>19375.95219185216</v>
      </c>
    </row>
    <row r="331" spans="1:8" x14ac:dyDescent="0.25">
      <c r="A331" s="22">
        <f t="shared" si="41"/>
        <v>63.800000000000367</v>
      </c>
      <c r="B331" s="21">
        <f t="shared" si="37"/>
        <v>19375.95219396205</v>
      </c>
      <c r="C331" s="13">
        <f t="shared" si="42"/>
        <v>19375.95219185216</v>
      </c>
      <c r="D331" s="13">
        <f t="shared" si="38"/>
        <v>60.457602480513344</v>
      </c>
      <c r="E331" s="19">
        <f t="shared" si="45"/>
        <v>59.890572133937027</v>
      </c>
      <c r="F331" s="19">
        <f t="shared" si="45"/>
        <v>59.895891995411183</v>
      </c>
      <c r="G331" s="19">
        <f t="shared" si="39"/>
        <v>59.333722937262962</v>
      </c>
      <c r="H331" s="20">
        <f t="shared" si="40"/>
        <v>19387.931000308043</v>
      </c>
    </row>
    <row r="332" spans="1:8" x14ac:dyDescent="0.25">
      <c r="A332" s="22">
        <f t="shared" si="41"/>
        <v>64.000000000000369</v>
      </c>
      <c r="B332" s="21">
        <f t="shared" ref="B332:B395" si="46">$C$2/(1+$C$7*EXP(-$C$5*$C$2*A332))</f>
        <v>19387.931002392452</v>
      </c>
      <c r="C332" s="13">
        <f t="shared" si="42"/>
        <v>19387.931000308043</v>
      </c>
      <c r="D332" s="13">
        <f t="shared" ref="D332:D395" si="47">$C$5*($C$2-C332)*C332</f>
        <v>59.333757667276167</v>
      </c>
      <c r="E332" s="19">
        <f t="shared" ref="E332:F351" si="48">$C$5*($C$2-($C332+0.5*$C$8*D332))*($C332+0.5*$C$8*D332)</f>
        <v>58.776560419566948</v>
      </c>
      <c r="F332" s="19">
        <f t="shared" si="48"/>
        <v>58.781794639419033</v>
      </c>
      <c r="G332" s="19">
        <f t="shared" ref="G332:G395" si="49">$C$5*($C$2-($C332+$C$8*F332))*($C332+$C$8*F332)</f>
        <v>58.229387743101711</v>
      </c>
      <c r="H332" s="20">
        <f t="shared" ref="H332:H395" si="50">C332+$C$8*(D332+2*E332+2*F332+G332)/6</f>
        <v>19399.68699549232</v>
      </c>
    </row>
    <row r="333" spans="1:8" x14ac:dyDescent="0.25">
      <c r="A333" s="22">
        <f t="shared" ref="A333:A396" si="51">A332+$C$8</f>
        <v>64.200000000000372</v>
      </c>
      <c r="B333" s="21">
        <f t="shared" si="46"/>
        <v>19399.68699755146</v>
      </c>
      <c r="C333" s="13">
        <f t="shared" ref="C333:C396" si="52">H332</f>
        <v>19399.68699549232</v>
      </c>
      <c r="D333" s="13">
        <f t="shared" si="47"/>
        <v>58.229421933862774</v>
      </c>
      <c r="E333" s="19">
        <f t="shared" si="48"/>
        <v>57.681914060477048</v>
      </c>
      <c r="F333" s="19">
        <f t="shared" si="48"/>
        <v>57.687063636232836</v>
      </c>
      <c r="G333" s="19">
        <f t="shared" si="49"/>
        <v>57.144275690661168</v>
      </c>
      <c r="H333" s="20">
        <f t="shared" si="50"/>
        <v>19411.224050592919</v>
      </c>
    </row>
    <row r="334" spans="1:8" x14ac:dyDescent="0.25">
      <c r="A334" s="22">
        <f t="shared" si="51"/>
        <v>64.400000000000375</v>
      </c>
      <c r="B334" s="21">
        <f t="shared" si="46"/>
        <v>19411.224052626996</v>
      </c>
      <c r="C334" s="13">
        <f t="shared" si="52"/>
        <v>19411.224050592919</v>
      </c>
      <c r="D334" s="13">
        <f t="shared" si="47"/>
        <v>57.144309347707107</v>
      </c>
      <c r="E334" s="19">
        <f t="shared" si="48"/>
        <v>56.606348175614833</v>
      </c>
      <c r="F334" s="19">
        <f t="shared" si="48"/>
        <v>56.6114141084077</v>
      </c>
      <c r="G334" s="19">
        <f t="shared" si="49"/>
        <v>56.078102973275328</v>
      </c>
      <c r="H334" s="20">
        <f t="shared" si="50"/>
        <v>19422.545981822554</v>
      </c>
    </row>
    <row r="335" spans="1:8" x14ac:dyDescent="0.25">
      <c r="A335" s="22">
        <f t="shared" si="51"/>
        <v>64.600000000000378</v>
      </c>
      <c r="B335" s="21">
        <f t="shared" si="46"/>
        <v>19422.545983831787</v>
      </c>
      <c r="C335" s="13">
        <f t="shared" si="52"/>
        <v>19422.545981822554</v>
      </c>
      <c r="D335" s="13">
        <f t="shared" si="47"/>
        <v>56.078136102198251</v>
      </c>
      <c r="E335" s="19">
        <f t="shared" si="48"/>
        <v>55.549580048333056</v>
      </c>
      <c r="F335" s="19">
        <f t="shared" si="48"/>
        <v>55.55456334212986</v>
      </c>
      <c r="G335" s="19">
        <f t="shared" si="49"/>
        <v>55.030587985113868</v>
      </c>
      <c r="H335" s="20">
        <f t="shared" si="50"/>
        <v>19433.656548851493</v>
      </c>
    </row>
    <row r="336" spans="1:8" x14ac:dyDescent="0.25">
      <c r="A336" s="22">
        <f t="shared" si="51"/>
        <v>64.800000000000381</v>
      </c>
      <c r="B336" s="21">
        <f t="shared" si="46"/>
        <v>19433.656550836095</v>
      </c>
      <c r="C336" s="13">
        <f t="shared" si="52"/>
        <v>19433.656548851493</v>
      </c>
      <c r="D336" s="13">
        <f t="shared" si="47"/>
        <v>55.030620591556655</v>
      </c>
      <c r="E336" s="19">
        <f t="shared" si="48"/>
        <v>54.511329198765502</v>
      </c>
      <c r="F336" s="19">
        <f t="shared" si="48"/>
        <v>54.51623085962364</v>
      </c>
      <c r="G336" s="19">
        <f t="shared" si="49"/>
        <v>54.001451391136001</v>
      </c>
      <c r="H336" s="20">
        <f t="shared" si="50"/>
        <v>19444.55945525481</v>
      </c>
    </row>
    <row r="337" spans="1:8" x14ac:dyDescent="0.25">
      <c r="A337" s="22">
        <f t="shared" si="51"/>
        <v>65.000000000000384</v>
      </c>
      <c r="B337" s="21">
        <f t="shared" si="46"/>
        <v>19444.559457214986</v>
      </c>
      <c r="C337" s="13">
        <f t="shared" si="52"/>
        <v>19444.55945525481</v>
      </c>
      <c r="D337" s="13">
        <f t="shared" si="47"/>
        <v>54.001483480784835</v>
      </c>
      <c r="E337" s="19">
        <f t="shared" si="48"/>
        <v>53.491317451367664</v>
      </c>
      <c r="F337" s="19">
        <f t="shared" si="48"/>
        <v>53.496138486723311</v>
      </c>
      <c r="G337" s="19">
        <f t="shared" si="49"/>
        <v>52.990416192289558</v>
      </c>
      <c r="H337" s="20">
        <f t="shared" si="50"/>
        <v>19455.258348973119</v>
      </c>
    </row>
    <row r="338" spans="1:8" x14ac:dyDescent="0.25">
      <c r="A338" s="22">
        <f t="shared" si="51"/>
        <v>65.200000000000387</v>
      </c>
      <c r="B338" s="21">
        <f t="shared" si="46"/>
        <v>19455.258350909084</v>
      </c>
      <c r="C338" s="13">
        <f t="shared" si="52"/>
        <v>19455.258348973119</v>
      </c>
      <c r="D338" s="13">
        <f t="shared" si="47"/>
        <v>52.990447770870674</v>
      </c>
      <c r="E338" s="19">
        <f t="shared" si="48"/>
        <v>52.489268997791655</v>
      </c>
      <c r="F338" s="19">
        <f t="shared" si="48"/>
        <v>52.49401041577994</v>
      </c>
      <c r="G338" s="19">
        <f t="shared" si="49"/>
        <v>51.997207786135071</v>
      </c>
      <c r="H338" s="20">
        <f t="shared" si="50"/>
        <v>19465.756822785923</v>
      </c>
    </row>
    <row r="339" spans="1:8" x14ac:dyDescent="0.25">
      <c r="A339" s="22">
        <f t="shared" si="51"/>
        <v>65.400000000000389</v>
      </c>
      <c r="B339" s="21">
        <f t="shared" si="46"/>
        <v>19465.756824697892</v>
      </c>
      <c r="C339" s="13">
        <f t="shared" si="52"/>
        <v>19465.756822785923</v>
      </c>
      <c r="D339" s="13">
        <f t="shared" si="47"/>
        <v>51.99723885940876</v>
      </c>
      <c r="E339" s="19">
        <f t="shared" si="48"/>
        <v>51.504910455266888</v>
      </c>
      <c r="F339" s="19">
        <f t="shared" si="48"/>
        <v>51.50957326406985</v>
      </c>
      <c r="G339" s="19">
        <f t="shared" si="49"/>
        <v>51.021554023054946</v>
      </c>
      <c r="H339" s="20">
        <f t="shared" si="50"/>
        <v>19476.058414796629</v>
      </c>
    </row>
    <row r="340" spans="1:8" x14ac:dyDescent="0.25">
      <c r="A340" s="22">
        <f t="shared" si="51"/>
        <v>65.600000000000392</v>
      </c>
      <c r="B340" s="21">
        <f t="shared" si="46"/>
        <v>19476.058416684809</v>
      </c>
      <c r="C340" s="13">
        <f t="shared" si="52"/>
        <v>19476.058414796629</v>
      </c>
      <c r="D340" s="13">
        <f t="shared" si="47"/>
        <v>51.02158459680998</v>
      </c>
      <c r="E340" s="19">
        <f t="shared" si="48"/>
        <v>50.537970920650288</v>
      </c>
      <c r="F340" s="19">
        <f t="shared" si="48"/>
        <v>50.542556127875194</v>
      </c>
      <c r="G340" s="19">
        <f t="shared" si="49"/>
        <v>50.063185258212222</v>
      </c>
      <c r="H340" s="20">
        <f t="shared" si="50"/>
        <v>19486.166608928364</v>
      </c>
    </row>
    <row r="341" spans="1:8" x14ac:dyDescent="0.25">
      <c r="A341" s="22">
        <f t="shared" si="51"/>
        <v>65.800000000000395</v>
      </c>
      <c r="B341" s="21">
        <f t="shared" si="46"/>
        <v>19486.166610792974</v>
      </c>
      <c r="C341" s="13">
        <f t="shared" si="52"/>
        <v>19486.166608928364</v>
      </c>
      <c r="D341" s="13">
        <f t="shared" si="47"/>
        <v>50.063215338262673</v>
      </c>
      <c r="E341" s="19">
        <f t="shared" si="48"/>
        <v>49.5881820203087</v>
      </c>
      <c r="F341" s="19">
        <f t="shared" si="48"/>
        <v>49.59269063239438</v>
      </c>
      <c r="G341" s="19">
        <f t="shared" si="49"/>
        <v>49.1218343994219</v>
      </c>
      <c r="H341" s="20">
        <f t="shared" si="50"/>
        <v>19496.0848354298</v>
      </c>
    </row>
    <row r="342" spans="1:8" x14ac:dyDescent="0.25">
      <c r="A342" s="22">
        <f t="shared" si="51"/>
        <v>66.000000000000398</v>
      </c>
      <c r="B342" s="21">
        <f t="shared" si="46"/>
        <v>19496.084837271053</v>
      </c>
      <c r="C342" s="13">
        <f t="shared" si="52"/>
        <v>19496.0848354298</v>
      </c>
      <c r="D342" s="13">
        <f t="shared" si="47"/>
        <v>49.121863991600982</v>
      </c>
      <c r="E342" s="19">
        <f t="shared" si="48"/>
        <v>48.655277955986165</v>
      </c>
      <c r="F342" s="19">
        <f t="shared" si="48"/>
        <v>48.659710977635882</v>
      </c>
      <c r="G342" s="19">
        <f t="shared" si="49"/>
        <v>48.197236951084079</v>
      </c>
      <c r="H342" s="20">
        <f t="shared" si="50"/>
        <v>19505.816471390131</v>
      </c>
    </row>
    <row r="343" spans="1:8" x14ac:dyDescent="0.25">
      <c r="A343" s="22">
        <f t="shared" si="51"/>
        <v>66.200000000000401</v>
      </c>
      <c r="B343" s="21">
        <f t="shared" si="46"/>
        <v>19505.816473208237</v>
      </c>
      <c r="C343" s="13">
        <f t="shared" si="52"/>
        <v>19505.816471390131</v>
      </c>
      <c r="D343" s="13">
        <f t="shared" si="47"/>
        <v>48.197266061240356</v>
      </c>
      <c r="E343" s="19">
        <f t="shared" si="48"/>
        <v>47.738995546816547</v>
      </c>
      <c r="F343" s="19">
        <f t="shared" si="48"/>
        <v>47.743353980458934</v>
      </c>
      <c r="G343" s="19">
        <f t="shared" si="49"/>
        <v>47.289131054336785</v>
      </c>
      <c r="H343" s="20">
        <f t="shared" si="50"/>
        <v>19515.364841262468</v>
      </c>
    </row>
    <row r="344" spans="1:8" x14ac:dyDescent="0.25">
      <c r="A344" s="22">
        <f t="shared" si="51"/>
        <v>66.400000000000404</v>
      </c>
      <c r="B344" s="21">
        <f t="shared" si="46"/>
        <v>19515.36484305764</v>
      </c>
      <c r="C344" s="13">
        <f t="shared" si="52"/>
        <v>19515.364841262468</v>
      </c>
      <c r="D344" s="13">
        <f t="shared" si="47"/>
        <v>47.289159688330443</v>
      </c>
      <c r="E344" s="19">
        <f t="shared" si="48"/>
        <v>46.839074267628014</v>
      </c>
      <c r="F344" s="19">
        <f t="shared" si="48"/>
        <v>46.843359112903066</v>
      </c>
      <c r="G344" s="19">
        <f t="shared" si="49"/>
        <v>46.397257523572812</v>
      </c>
      <c r="H344" s="20">
        <f t="shared" si="50"/>
        <v>19524.7332173949</v>
      </c>
    </row>
    <row r="345" spans="1:8" x14ac:dyDescent="0.25">
      <c r="A345" s="22">
        <f t="shared" si="51"/>
        <v>66.600000000000406</v>
      </c>
      <c r="B345" s="21">
        <f t="shared" si="46"/>
        <v>19524.733219167349</v>
      </c>
      <c r="C345" s="13">
        <f t="shared" si="52"/>
        <v>19524.7332173949</v>
      </c>
      <c r="D345" s="13">
        <f t="shared" si="47"/>
        <v>46.397285687271008</v>
      </c>
      <c r="E345" s="19">
        <f t="shared" si="48"/>
        <v>45.95525628368253</v>
      </c>
      <c r="F345" s="19">
        <f t="shared" si="48"/>
        <v>45.95946853695304</v>
      </c>
      <c r="G345" s="19">
        <f t="shared" si="49"/>
        <v>45.521359879465983</v>
      </c>
      <c r="H345" s="20">
        <f t="shared" si="50"/>
        <v>19533.9248205685</v>
      </c>
    </row>
    <row r="346" spans="1:8" x14ac:dyDescent="0.25">
      <c r="A346" s="22">
        <f t="shared" si="51"/>
        <v>66.800000000000409</v>
      </c>
      <c r="B346" s="21">
        <f t="shared" si="46"/>
        <v>19533.92482231844</v>
      </c>
      <c r="C346" s="13">
        <f t="shared" si="52"/>
        <v>19533.9248205685</v>
      </c>
      <c r="D346" s="13">
        <f t="shared" si="47"/>
        <v>45.521387578739493</v>
      </c>
      <c r="E346" s="19">
        <f t="shared" si="48"/>
        <v>45.087286481999492</v>
      </c>
      <c r="F346" s="19">
        <f t="shared" si="48"/>
        <v>45.091427135886434</v>
      </c>
      <c r="G346" s="19">
        <f t="shared" si="49"/>
        <v>44.661184378647917</v>
      </c>
      <c r="H346" s="20">
        <f t="shared" si="50"/>
        <v>19542.942820541604</v>
      </c>
    </row>
    <row r="347" spans="1:8" x14ac:dyDescent="0.25">
      <c r="A347" s="22">
        <f t="shared" si="51"/>
        <v>67.000000000000412</v>
      </c>
      <c r="B347" s="21">
        <f t="shared" si="46"/>
        <v>19542.942822269248</v>
      </c>
      <c r="C347" s="13">
        <f t="shared" si="52"/>
        <v>19542.942820541604</v>
      </c>
      <c r="D347" s="13">
        <f t="shared" si="47"/>
        <v>44.661211619367258</v>
      </c>
      <c r="E347" s="19">
        <f t="shared" si="48"/>
        <v>44.234912499396522</v>
      </c>
      <c r="F347" s="19">
        <f t="shared" si="48"/>
        <v>44.238982542339492</v>
      </c>
      <c r="G347" s="19">
        <f t="shared" si="49"/>
        <v>43.816480040171037</v>
      </c>
      <c r="H347" s="20">
        <f t="shared" si="50"/>
        <v>19551.790336599704</v>
      </c>
    </row>
    <row r="348" spans="1:8" x14ac:dyDescent="0.25">
      <c r="A348" s="22">
        <f t="shared" si="51"/>
        <v>67.200000000000415</v>
      </c>
      <c r="B348" s="21">
        <f t="shared" si="46"/>
        <v>19551.790338305262</v>
      </c>
      <c r="C348" s="13">
        <f t="shared" si="52"/>
        <v>19551.790336599704</v>
      </c>
      <c r="D348" s="13">
        <f t="shared" si="47"/>
        <v>43.816506828202527</v>
      </c>
      <c r="E348" s="19">
        <f t="shared" si="48"/>
        <v>43.397884747383948</v>
      </c>
      <c r="F348" s="19">
        <f t="shared" si="48"/>
        <v>43.401885163223497</v>
      </c>
      <c r="G348" s="19">
        <f t="shared" si="49"/>
        <v>42.986998668890855</v>
      </c>
      <c r="H348" s="20">
        <f t="shared" si="50"/>
        <v>19560.470438110315</v>
      </c>
    </row>
    <row r="349" spans="1:8" x14ac:dyDescent="0.25">
      <c r="A349" s="22">
        <f t="shared" si="51"/>
        <v>67.400000000000418</v>
      </c>
      <c r="B349" s="21">
        <f t="shared" si="46"/>
        <v>19560.470439793993</v>
      </c>
      <c r="C349" s="13">
        <f t="shared" si="52"/>
        <v>19560.470438110315</v>
      </c>
      <c r="D349" s="13">
        <f t="shared" si="47"/>
        <v>42.987025010093838</v>
      </c>
      <c r="E349" s="19">
        <f t="shared" si="48"/>
        <v>42.575956434046709</v>
      </c>
      <c r="F349" s="19">
        <f t="shared" si="48"/>
        <v>42.579888201628542</v>
      </c>
      <c r="G349" s="19">
        <f t="shared" si="49"/>
        <v>42.172494875898437</v>
      </c>
      <c r="H349" s="20">
        <f t="shared" si="50"/>
        <v>19568.986145082225</v>
      </c>
    </row>
    <row r="350" spans="1:8" x14ac:dyDescent="0.25">
      <c r="A350" s="22">
        <f t="shared" si="51"/>
        <v>67.600000000000421</v>
      </c>
      <c r="B350" s="21">
        <f t="shared" si="46"/>
        <v>19568.986146744242</v>
      </c>
      <c r="C350" s="13">
        <f t="shared" si="52"/>
        <v>19568.986145082225</v>
      </c>
      <c r="D350" s="13">
        <f t="shared" si="47"/>
        <v>42.172520776122148</v>
      </c>
      <c r="E350" s="19">
        <f t="shared" si="48"/>
        <v>41.768883583036903</v>
      </c>
      <c r="F350" s="19">
        <f t="shared" si="48"/>
        <v>41.772747675838815</v>
      </c>
      <c r="G350" s="19">
        <f t="shared" si="49"/>
        <v>41.37272609612819</v>
      </c>
      <c r="H350" s="20">
        <f t="shared" si="50"/>
        <v>19577.340428728559</v>
      </c>
    </row>
    <row r="351" spans="1:8" x14ac:dyDescent="0.25">
      <c r="A351" s="22">
        <f t="shared" si="51"/>
        <v>67.800000000000423</v>
      </c>
      <c r="B351" s="21">
        <f t="shared" si="46"/>
        <v>19577.340430369128</v>
      </c>
      <c r="C351" s="13">
        <f t="shared" si="52"/>
        <v>19577.340428728559</v>
      </c>
      <c r="D351" s="13">
        <f t="shared" si="47"/>
        <v>41.372751561207281</v>
      </c>
      <c r="E351" s="19">
        <f t="shared" si="48"/>
        <v>40.976425049803751</v>
      </c>
      <c r="F351" s="19">
        <f t="shared" si="48"/>
        <v>40.980222435582455</v>
      </c>
      <c r="G351" s="19">
        <f t="shared" si="49"/>
        <v>40.58745260326009</v>
      </c>
      <c r="H351" s="20">
        <f t="shared" si="50"/>
        <v>19585.536212033068</v>
      </c>
    </row>
    <row r="352" spans="1:8" x14ac:dyDescent="0.25">
      <c r="A352" s="22">
        <f t="shared" si="51"/>
        <v>68.000000000000426</v>
      </c>
      <c r="B352" s="21">
        <f t="shared" si="46"/>
        <v>19585.536213652391</v>
      </c>
      <c r="C352" s="13">
        <f t="shared" si="52"/>
        <v>19585.536212033068</v>
      </c>
      <c r="D352" s="13">
        <f t="shared" si="47"/>
        <v>40.587477639013684</v>
      </c>
      <c r="E352" s="19">
        <f t="shared" ref="E352:F371" si="53">$C$5*($C$2-($C352+0.5*$C$8*D352))*($C352+0.5*$C$8*D352)</f>
        <v>40.198342535182732</v>
      </c>
      <c r="F352" s="19">
        <f t="shared" si="53"/>
        <v>40.202074175641819</v>
      </c>
      <c r="G352" s="19">
        <f t="shared" si="49"/>
        <v>39.816437522041021</v>
      </c>
      <c r="H352" s="20">
        <f t="shared" si="50"/>
        <v>19593.576370319159</v>
      </c>
    </row>
    <row r="353" spans="1:8" x14ac:dyDescent="0.25">
      <c r="A353" s="22">
        <f t="shared" si="51"/>
        <v>68.200000000000429</v>
      </c>
      <c r="B353" s="21">
        <f t="shared" si="46"/>
        <v>19593.576371917447</v>
      </c>
      <c r="C353" s="13">
        <f t="shared" si="52"/>
        <v>19593.576370319159</v>
      </c>
      <c r="D353" s="13">
        <f t="shared" si="47"/>
        <v>39.816462134269379</v>
      </c>
      <c r="E353" s="19">
        <f t="shared" si="53"/>
        <v>39.43440059645561</v>
      </c>
      <c r="F353" s="19">
        <f t="shared" si="53"/>
        <v>39.438067446932173</v>
      </c>
      <c r="G353" s="19">
        <f t="shared" si="49"/>
        <v>39.059446838136637</v>
      </c>
      <c r="H353" s="20">
        <f t="shared" si="50"/>
        <v>19601.463731821132</v>
      </c>
    </row>
    <row r="354" spans="1:8" x14ac:dyDescent="0.25">
      <c r="A354" s="22">
        <f t="shared" si="51"/>
        <v>68.400000000000432</v>
      </c>
      <c r="B354" s="21">
        <f t="shared" si="46"/>
        <v>19601.463733398592</v>
      </c>
      <c r="C354" s="13">
        <f t="shared" si="52"/>
        <v>19601.463731821132</v>
      </c>
      <c r="D354" s="13">
        <f t="shared" si="47"/>
        <v>39.059471032617147</v>
      </c>
      <c r="E354" s="19">
        <f t="shared" si="53"/>
        <v>38.684366655999334</v>
      </c>
      <c r="F354" s="19">
        <f t="shared" si="53"/>
        <v>38.687969665169753</v>
      </c>
      <c r="G354" s="19">
        <f t="shared" si="49"/>
        <v>38.316249405621917</v>
      </c>
      <c r="H354" s="20">
        <f t="shared" si="50"/>
        <v>19609.201078257152</v>
      </c>
    </row>
    <row r="355" spans="1:8" x14ac:dyDescent="0.25">
      <c r="A355" s="22">
        <f t="shared" si="51"/>
        <v>68.600000000000435</v>
      </c>
      <c r="B355" s="21">
        <f t="shared" si="46"/>
        <v>19609.201079814</v>
      </c>
      <c r="C355" s="13">
        <f t="shared" si="52"/>
        <v>19609.201078257152</v>
      </c>
      <c r="D355" s="13">
        <f t="shared" si="47"/>
        <v>38.3162731881079</v>
      </c>
      <c r="E355" s="19">
        <f t="shared" si="53"/>
        <v>37.948011007634442</v>
      </c>
      <c r="F355" s="19">
        <f t="shared" si="53"/>
        <v>37.95155111723853</v>
      </c>
      <c r="G355" s="19">
        <f t="shared" si="49"/>
        <v>37.586616952226841</v>
      </c>
      <c r="H355" s="20">
        <f t="shared" si="50"/>
        <v>19616.791145403487</v>
      </c>
    </row>
    <row r="356" spans="1:8" x14ac:dyDescent="0.25">
      <c r="A356" s="22">
        <f t="shared" si="51"/>
        <v>68.800000000000438</v>
      </c>
      <c r="B356" s="21">
        <f t="shared" si="46"/>
        <v>19616.791146939926</v>
      </c>
      <c r="C356" s="13">
        <f t="shared" si="52"/>
        <v>19616.791145403487</v>
      </c>
      <c r="D356" s="13">
        <f t="shared" si="47"/>
        <v>37.586640328445398</v>
      </c>
      <c r="E356" s="19">
        <f t="shared" si="53"/>
        <v>37.22510682077278</v>
      </c>
      <c r="F356" s="19">
        <f t="shared" si="53"/>
        <v>37.228584965355836</v>
      </c>
      <c r="G356" s="19">
        <f t="shared" si="49"/>
        <v>36.870324082436149</v>
      </c>
      <c r="H356" s="20">
        <f t="shared" si="50"/>
        <v>19624.236623669593</v>
      </c>
    </row>
    <row r="357" spans="1:8" x14ac:dyDescent="0.25">
      <c r="A357" s="22">
        <f t="shared" si="51"/>
        <v>69.000000000000441</v>
      </c>
      <c r="B357" s="21">
        <f t="shared" si="46"/>
        <v>19624.236625185829</v>
      </c>
      <c r="C357" s="13">
        <f t="shared" si="52"/>
        <v>19624.236623669593</v>
      </c>
      <c r="D357" s="13">
        <f t="shared" si="47"/>
        <v>36.870347058084612</v>
      </c>
      <c r="E357" s="19">
        <f t="shared" si="53"/>
        <v>36.515430142476006</v>
      </c>
      <c r="F357" s="19">
        <f t="shared" si="53"/>
        <v>36.518847249146553</v>
      </c>
      <c r="G357" s="19">
        <f t="shared" si="49"/>
        <v>36.167148278544737</v>
      </c>
      <c r="H357" s="20">
        <f t="shared" si="50"/>
        <v>19631.54015867359</v>
      </c>
    </row>
    <row r="358" spans="1:8" x14ac:dyDescent="0.25">
      <c r="A358" s="22">
        <f t="shared" si="51"/>
        <v>69.200000000000443</v>
      </c>
      <c r="B358" s="21">
        <f t="shared" si="46"/>
        <v>19631.540160169832</v>
      </c>
      <c r="C358" s="13">
        <f t="shared" si="52"/>
        <v>19631.54015867359</v>
      </c>
      <c r="D358" s="13">
        <f t="shared" si="47"/>
        <v>36.167170859289612</v>
      </c>
      <c r="E358" s="19">
        <f t="shared" si="53"/>
        <v>35.818759897520273</v>
      </c>
      <c r="F358" s="19">
        <f t="shared" si="53"/>
        <v>35.822116885724725</v>
      </c>
      <c r="G358" s="19">
        <f t="shared" si="49"/>
        <v>35.476869899770954</v>
      </c>
      <c r="H358" s="20">
        <f t="shared" si="50"/>
        <v>19638.704351817774</v>
      </c>
    </row>
    <row r="359" spans="1:8" x14ac:dyDescent="0.25">
      <c r="A359" s="22">
        <f t="shared" si="51"/>
        <v>69.400000000000446</v>
      </c>
      <c r="B359" s="21">
        <f t="shared" si="46"/>
        <v>19638.704353294233</v>
      </c>
      <c r="C359" s="13">
        <f t="shared" si="52"/>
        <v>19638.704351817774</v>
      </c>
      <c r="D359" s="13">
        <f t="shared" si="47"/>
        <v>35.476892091245503</v>
      </c>
      <c r="E359" s="19">
        <f t="shared" si="53"/>
        <v>35.134877886563011</v>
      </c>
      <c r="F359" s="19">
        <f t="shared" si="53"/>
        <v>35.138175667877547</v>
      </c>
      <c r="G359" s="19">
        <f t="shared" si="49"/>
        <v>34.799272179517956</v>
      </c>
      <c r="H359" s="20">
        <f t="shared" si="50"/>
        <v>19645.731760863764</v>
      </c>
    </row>
    <row r="360" spans="1:8" x14ac:dyDescent="0.25">
      <c r="A360" s="22">
        <f t="shared" si="51"/>
        <v>69.600000000000449</v>
      </c>
      <c r="B360" s="21">
        <f t="shared" si="46"/>
        <v>19645.731762320636</v>
      </c>
      <c r="C360" s="13">
        <f t="shared" si="52"/>
        <v>19645.731760863764</v>
      </c>
      <c r="D360" s="13">
        <f t="shared" si="47"/>
        <v>34.799293987320148</v>
      </c>
      <c r="E360" s="19">
        <f t="shared" si="53"/>
        <v>34.463568782508041</v>
      </c>
      <c r="F360" s="19">
        <f t="shared" si="53"/>
        <v>34.466808260443209</v>
      </c>
      <c r="G360" s="19">
        <f t="shared" si="49"/>
        <v>34.134141220879158</v>
      </c>
      <c r="H360" s="20">
        <f t="shared" si="50"/>
        <v>19652.6249005069</v>
      </c>
    </row>
    <row r="361" spans="1:8" x14ac:dyDescent="0.25">
      <c r="A361" s="22">
        <f t="shared" si="51"/>
        <v>69.800000000000452</v>
      </c>
      <c r="B361" s="21">
        <f t="shared" si="46"/>
        <v>19652.624901944393</v>
      </c>
      <c r="C361" s="13">
        <f t="shared" si="52"/>
        <v>19652.6249005069</v>
      </c>
      <c r="D361" s="13">
        <f t="shared" si="47"/>
        <v>34.134162650570765</v>
      </c>
      <c r="E361" s="19">
        <f t="shared" si="53"/>
        <v>33.804620125159097</v>
      </c>
      <c r="F361" s="19">
        <f t="shared" si="53"/>
        <v>33.80780219498142</v>
      </c>
      <c r="G361" s="19">
        <f t="shared" si="49"/>
        <v>33.481265990475414</v>
      </c>
      <c r="H361" s="20">
        <f t="shared" si="50"/>
        <v>19659.386242949611</v>
      </c>
    </row>
    <row r="362" spans="1:8" x14ac:dyDescent="0.25">
      <c r="A362" s="22">
        <f t="shared" si="51"/>
        <v>70.000000000000455</v>
      </c>
      <c r="B362" s="21">
        <f t="shared" si="46"/>
        <v>19659.386244367932</v>
      </c>
      <c r="C362" s="13">
        <f t="shared" si="52"/>
        <v>19659.386242949611</v>
      </c>
      <c r="D362" s="13">
        <f t="shared" si="47"/>
        <v>33.481287047578981</v>
      </c>
      <c r="E362" s="19">
        <f t="shared" si="53"/>
        <v>33.157822314246218</v>
      </c>
      <c r="F362" s="19">
        <f t="shared" si="53"/>
        <v>33.160947862811582</v>
      </c>
      <c r="G362" s="19">
        <f t="shared" si="49"/>
        <v>32.840438310707832</v>
      </c>
      <c r="H362" s="20">
        <f t="shared" si="50"/>
        <v>19666.018218473357</v>
      </c>
    </row>
    <row r="363" spans="1:8" x14ac:dyDescent="0.25">
      <c r="A363" s="22">
        <f t="shared" si="51"/>
        <v>70.200000000000458</v>
      </c>
      <c r="B363" s="21">
        <f t="shared" si="46"/>
        <v>19666.018219872709</v>
      </c>
      <c r="C363" s="13">
        <f t="shared" si="52"/>
        <v>19666.018218473357</v>
      </c>
      <c r="D363" s="13">
        <f t="shared" si="47"/>
        <v>32.840459000705785</v>
      </c>
      <c r="E363" s="19">
        <f t="shared" si="53"/>
        <v>32.522968600914709</v>
      </c>
      <c r="F363" s="19">
        <f t="shared" si="53"/>
        <v>32.526038506516343</v>
      </c>
      <c r="G363" s="19">
        <f t="shared" si="49"/>
        <v>32.211452850512174</v>
      </c>
      <c r="H363" s="20">
        <f t="shared" si="50"/>
        <v>19672.523216008893</v>
      </c>
    </row>
    <row r="364" spans="1:8" x14ac:dyDescent="0.25">
      <c r="A364" s="22">
        <f t="shared" si="51"/>
        <v>70.40000000000046</v>
      </c>
      <c r="B364" s="21">
        <f t="shared" si="46"/>
        <v>19672.523217389476</v>
      </c>
      <c r="C364" s="13">
        <f t="shared" si="52"/>
        <v>19672.523216008893</v>
      </c>
      <c r="D364" s="13">
        <f t="shared" si="47"/>
        <v>32.211473178844948</v>
      </c>
      <c r="E364" s="19">
        <f t="shared" si="53"/>
        <v>31.899855077750633</v>
      </c>
      <c r="F364" s="19">
        <f t="shared" si="53"/>
        <v>31.902870209980353</v>
      </c>
      <c r="G364" s="19">
        <f t="shared" si="49"/>
        <v>31.594107114692747</v>
      </c>
      <c r="H364" s="20">
        <f t="shared" si="50"/>
        <v>19678.903583704527</v>
      </c>
    </row>
    <row r="365" spans="1:8" x14ac:dyDescent="0.25">
      <c r="A365" s="22">
        <f t="shared" si="51"/>
        <v>70.600000000000463</v>
      </c>
      <c r="B365" s="21">
        <f t="shared" si="46"/>
        <v>19678.903585066539</v>
      </c>
      <c r="C365" s="13">
        <f t="shared" si="52"/>
        <v>19678.903583704527</v>
      </c>
      <c r="D365" s="13">
        <f t="shared" si="47"/>
        <v>31.594127086758355</v>
      </c>
      <c r="E365" s="19">
        <f t="shared" si="53"/>
        <v>31.288280667431025</v>
      </c>
      <c r="F365" s="19">
        <f t="shared" si="53"/>
        <v>31.291241887053044</v>
      </c>
      <c r="G365" s="19">
        <f t="shared" si="49"/>
        <v>30.988201431916373</v>
      </c>
      <c r="H365" s="20">
        <f t="shared" si="50"/>
        <v>19685.161629492115</v>
      </c>
    </row>
    <row r="366" spans="1:8" x14ac:dyDescent="0.25">
      <c r="A366" s="22">
        <f t="shared" si="51"/>
        <v>70.800000000000466</v>
      </c>
      <c r="B366" s="21">
        <f t="shared" si="46"/>
        <v>19685.161630835759</v>
      </c>
      <c r="C366" s="13">
        <f t="shared" si="52"/>
        <v>19685.161629492115</v>
      </c>
      <c r="D366" s="13">
        <f t="shared" si="47"/>
        <v>30.988221053068202</v>
      </c>
      <c r="E366" s="19">
        <f t="shared" si="53"/>
        <v>30.688047110066439</v>
      </c>
      <c r="F366" s="19">
        <f t="shared" si="53"/>
        <v>30.690955268902101</v>
      </c>
      <c r="G366" s="19">
        <f t="shared" si="49"/>
        <v>30.393538941435313</v>
      </c>
      <c r="H366" s="20">
        <f t="shared" si="50"/>
        <v>19691.299621650531</v>
      </c>
    </row>
    <row r="367" spans="1:8" x14ac:dyDescent="0.25">
      <c r="A367" s="22">
        <f t="shared" si="51"/>
        <v>71.000000000000469</v>
      </c>
      <c r="B367" s="21">
        <f t="shared" si="46"/>
        <v>19691.299622976003</v>
      </c>
      <c r="C367" s="13">
        <f t="shared" si="52"/>
        <v>19691.299621650531</v>
      </c>
      <c r="D367" s="13">
        <f t="shared" si="47"/>
        <v>30.3935582169814</v>
      </c>
      <c r="E367" s="19">
        <f t="shared" si="53"/>
        <v>30.098958949313655</v>
      </c>
      <c r="F367" s="19">
        <f t="shared" si="53"/>
        <v>30.101814890137376</v>
      </c>
      <c r="G367" s="19">
        <f t="shared" si="49"/>
        <v>29.809925578618017</v>
      </c>
      <c r="H367" s="20">
        <f t="shared" si="50"/>
        <v>19697.319789366349</v>
      </c>
    </row>
    <row r="368" spans="1:8" x14ac:dyDescent="0.25">
      <c r="A368" s="22">
        <f t="shared" si="51"/>
        <v>71.200000000000472</v>
      </c>
      <c r="B368" s="21">
        <f t="shared" si="46"/>
        <v>19697.319790673853</v>
      </c>
      <c r="C368" s="13">
        <f t="shared" si="52"/>
        <v>19697.319789366349</v>
      </c>
      <c r="D368" s="13">
        <f t="shared" si="47"/>
        <v>29.809944513818934</v>
      </c>
      <c r="E368" s="19">
        <f t="shared" si="53"/>
        <v>29.5208235173254</v>
      </c>
      <c r="F368" s="19">
        <f t="shared" si="53"/>
        <v>29.52362807377477</v>
      </c>
      <c r="G368" s="19">
        <f t="shared" si="49"/>
        <v>29.237170059348752</v>
      </c>
      <c r="H368" s="20">
        <f t="shared" si="50"/>
        <v>19703.224323291528</v>
      </c>
    </row>
    <row r="369" spans="1:8" x14ac:dyDescent="0.25">
      <c r="A369" s="22">
        <f t="shared" si="51"/>
        <v>71.400000000000475</v>
      </c>
      <c r="B369" s="21">
        <f t="shared" si="46"/>
        <v>19703.224324581253</v>
      </c>
      <c r="C369" s="13">
        <f t="shared" si="52"/>
        <v>19703.224323291528</v>
      </c>
      <c r="D369" s="13">
        <f t="shared" si="47"/>
        <v>29.237188659418347</v>
      </c>
      <c r="E369" s="19">
        <f t="shared" si="53"/>
        <v>28.953450918613502</v>
      </c>
      <c r="F369" s="19">
        <f t="shared" si="53"/>
        <v>28.956204915105776</v>
      </c>
      <c r="G369" s="19">
        <f t="shared" si="49"/>
        <v>28.675083863372851</v>
      </c>
      <c r="H369" s="20">
        <f t="shared" si="50"/>
        <v>19709.015376097868</v>
      </c>
    </row>
    <row r="370" spans="1:8" x14ac:dyDescent="0.25">
      <c r="A370" s="22">
        <f t="shared" si="51"/>
        <v>71.600000000000477</v>
      </c>
      <c r="B370" s="21">
        <f t="shared" si="46"/>
        <v>19709.015377370019</v>
      </c>
      <c r="C370" s="13">
        <f t="shared" si="52"/>
        <v>19709.015376097868</v>
      </c>
      <c r="D370" s="13">
        <f t="shared" si="47"/>
        <v>28.675102133475846</v>
      </c>
      <c r="E370" s="19">
        <f t="shared" si="53"/>
        <v>28.396654012876471</v>
      </c>
      <c r="F370" s="19">
        <f t="shared" si="53"/>
        <v>28.399358264537227</v>
      </c>
      <c r="G370" s="19">
        <f t="shared" si="49"/>
        <v>28.123481216642386</v>
      </c>
      <c r="H370" s="20">
        <f t="shared" si="50"/>
        <v>19714.695063028033</v>
      </c>
    </row>
    <row r="371" spans="1:8" x14ac:dyDescent="0.25">
      <c r="A371" s="22">
        <f t="shared" si="51"/>
        <v>71.80000000000048</v>
      </c>
      <c r="B371" s="21">
        <f t="shared" si="46"/>
        <v>19714.695064282805</v>
      </c>
      <c r="C371" s="13">
        <f t="shared" si="52"/>
        <v>19714.695063028033</v>
      </c>
      <c r="D371" s="13">
        <f t="shared" si="47"/>
        <v>28.123499161893765</v>
      </c>
      <c r="E371" s="19">
        <f t="shared" si="53"/>
        <v>27.850248396870484</v>
      </c>
      <c r="F371" s="19">
        <f t="shared" si="53"/>
        <v>27.852903709471878</v>
      </c>
      <c r="G371" s="19">
        <f t="shared" si="49"/>
        <v>27.582179072730124</v>
      </c>
      <c r="H371" s="20">
        <f t="shared" si="50"/>
        <v>19720.265462442945</v>
      </c>
    </row>
    <row r="372" spans="1:8" x14ac:dyDescent="0.25">
      <c r="A372" s="22">
        <f t="shared" si="51"/>
        <v>72.000000000000483</v>
      </c>
      <c r="B372" s="21">
        <f t="shared" si="46"/>
        <v>19720.265463680524</v>
      </c>
      <c r="C372" s="13">
        <f t="shared" si="52"/>
        <v>19720.265462442945</v>
      </c>
      <c r="D372" s="13">
        <f t="shared" si="47"/>
        <v>27.582196698194192</v>
      </c>
      <c r="E372" s="19">
        <f t="shared" ref="E372:F391" si="54">$C$5*($C$2-($C372+0.5*$C$8*D372))*($C372+0.5*$C$8*D372)</f>
        <v>27.3140523853716</v>
      </c>
      <c r="F372" s="19">
        <f t="shared" si="54"/>
        <v>27.31665955528041</v>
      </c>
      <c r="G372" s="19">
        <f t="shared" si="49"/>
        <v>27.050997093367492</v>
      </c>
      <c r="H372" s="20">
        <f t="shared" si="50"/>
        <v>19725.728616365373</v>
      </c>
    </row>
    <row r="373" spans="1:8" x14ac:dyDescent="0.25">
      <c r="A373" s="22">
        <f t="shared" si="51"/>
        <v>72.200000000000486</v>
      </c>
      <c r="B373" s="21">
        <f t="shared" si="46"/>
        <v>19725.728617585955</v>
      </c>
      <c r="C373" s="13">
        <f t="shared" si="52"/>
        <v>19725.728616365373</v>
      </c>
      <c r="D373" s="13">
        <f t="shared" si="47"/>
        <v>27.051014404058392</v>
      </c>
      <c r="E373" s="19">
        <f t="shared" si="54"/>
        <v>26.787886991298105</v>
      </c>
      <c r="F373" s="19">
        <f t="shared" si="54"/>
        <v>26.790446805430708</v>
      </c>
      <c r="G373" s="19">
        <f t="shared" si="49"/>
        <v>26.529757628168902</v>
      </c>
      <c r="H373" s="20">
        <f t="shared" si="50"/>
        <v>19731.086531019562</v>
      </c>
    </row>
    <row r="374" spans="1:8" x14ac:dyDescent="0.25">
      <c r="A374" s="22">
        <f t="shared" si="51"/>
        <v>72.400000000000489</v>
      </c>
      <c r="B374" s="21">
        <f t="shared" si="46"/>
        <v>19731.086532223344</v>
      </c>
      <c r="C374" s="13">
        <f t="shared" si="52"/>
        <v>19731.086531019562</v>
      </c>
      <c r="D374" s="13">
        <f t="shared" si="47"/>
        <v>26.529774629048315</v>
      </c>
      <c r="E374" s="19">
        <f t="shared" si="54"/>
        <v>26.271575905037462</v>
      </c>
      <c r="F374" s="19">
        <f t="shared" si="54"/>
        <v>26.274089140825016</v>
      </c>
      <c r="G374" s="19">
        <f t="shared" si="49"/>
        <v>26.018285693590101</v>
      </c>
      <c r="H374" s="20">
        <f t="shared" si="50"/>
        <v>19736.341177366707</v>
      </c>
    </row>
    <row r="375" spans="1:8" x14ac:dyDescent="0.25">
      <c r="A375" s="22">
        <f t="shared" si="51"/>
        <v>72.600000000000492</v>
      </c>
      <c r="B375" s="21">
        <f t="shared" si="46"/>
        <v>19736.341178553877</v>
      </c>
      <c r="C375" s="13">
        <f t="shared" si="52"/>
        <v>19736.341177366707</v>
      </c>
      <c r="D375" s="13">
        <f t="shared" si="47"/>
        <v>26.018302389567463</v>
      </c>
      <c r="E375" s="19">
        <f t="shared" si="54"/>
        <v>25.764945473043788</v>
      </c>
      <c r="F375" s="19">
        <f t="shared" si="54"/>
        <v>25.767412898404775</v>
      </c>
      <c r="G375" s="19">
        <f t="shared" si="49"/>
        <v>25.516408951180093</v>
      </c>
      <c r="H375" s="20">
        <f t="shared" si="50"/>
        <v>19741.49449163616</v>
      </c>
    </row>
    <row r="376" spans="1:8" x14ac:dyDescent="0.25">
      <c r="A376" s="22">
        <f t="shared" si="51"/>
        <v>72.800000000000495</v>
      </c>
      <c r="B376" s="21">
        <f t="shared" si="46"/>
        <v>19741.494492806909</v>
      </c>
      <c r="C376" s="13">
        <f t="shared" si="52"/>
        <v>19741.49449163616</v>
      </c>
      <c r="D376" s="13">
        <f t="shared" si="47"/>
        <v>25.516425347111756</v>
      </c>
      <c r="E376" s="19">
        <f t="shared" si="54"/>
        <v>25.267824675748386</v>
      </c>
      <c r="F376" s="19">
        <f t="shared" si="54"/>
        <v>25.270247049069052</v>
      </c>
      <c r="G376" s="19">
        <f t="shared" si="49"/>
        <v>25.023957685173052</v>
      </c>
      <c r="H376" s="20">
        <f t="shared" si="50"/>
        <v>19746.548375852224</v>
      </c>
    </row>
    <row r="377" spans="1:8" x14ac:dyDescent="0.25">
      <c r="A377" s="22">
        <f t="shared" si="51"/>
        <v>73.000000000000497</v>
      </c>
      <c r="B377" s="21">
        <f t="shared" si="46"/>
        <v>19746.54837700674</v>
      </c>
      <c r="C377" s="13">
        <f t="shared" si="52"/>
        <v>19746.548375852224</v>
      </c>
      <c r="D377" s="13">
        <f t="shared" si="47"/>
        <v>25.023973785861862</v>
      </c>
      <c r="E377" s="19">
        <f t="shared" si="54"/>
        <v>24.780045104838671</v>
      </c>
      <c r="F377" s="19">
        <f t="shared" si="54"/>
        <v>24.782423174959838</v>
      </c>
      <c r="G377" s="19">
        <f t="shared" si="49"/>
        <v>24.540764779470894</v>
      </c>
      <c r="H377" s="20">
        <f t="shared" si="50"/>
        <v>19751.504698356388</v>
      </c>
    </row>
    <row r="378" spans="1:8" x14ac:dyDescent="0.25">
      <c r="A378" s="22">
        <f t="shared" si="51"/>
        <v>73.2000000000005</v>
      </c>
      <c r="B378" s="21">
        <f t="shared" si="46"/>
        <v>19751.504699494857</v>
      </c>
      <c r="C378" s="13">
        <f t="shared" si="52"/>
        <v>19751.504698356388</v>
      </c>
      <c r="D378" s="13">
        <f t="shared" si="47"/>
        <v>24.540780589666458</v>
      </c>
      <c r="E378" s="19">
        <f t="shared" si="54"/>
        <v>24.301440939949373</v>
      </c>
      <c r="F378" s="19">
        <f t="shared" si="54"/>
        <v>24.303775446162</v>
      </c>
      <c r="G378" s="19">
        <f t="shared" si="49"/>
        <v>24.066665694064032</v>
      </c>
      <c r="H378" s="20">
        <f t="shared" si="50"/>
        <v>19756.365294324918</v>
      </c>
    </row>
    <row r="379" spans="1:8" x14ac:dyDescent="0.25">
      <c r="A379" s="22">
        <f t="shared" si="51"/>
        <v>73.400000000000503</v>
      </c>
      <c r="B379" s="21">
        <f t="shared" si="46"/>
        <v>19756.365295447526</v>
      </c>
      <c r="C379" s="13">
        <f t="shared" si="52"/>
        <v>19756.365294324918</v>
      </c>
      <c r="D379" s="13">
        <f t="shared" si="47"/>
        <v>24.066681218461277</v>
      </c>
      <c r="E379" s="19">
        <f t="shared" si="54"/>
        <v>23.831848924814622</v>
      </c>
      <c r="F379" s="19">
        <f t="shared" si="54"/>
        <v>23.834140596860415</v>
      </c>
      <c r="G379" s="19">
        <f t="shared" si="49"/>
        <v>23.601498440931071</v>
      </c>
      <c r="H379" s="20">
        <f t="shared" si="50"/>
        <v>19761.131966281675</v>
      </c>
    </row>
    <row r="380" spans="1:8" x14ac:dyDescent="0.25">
      <c r="A380" s="22">
        <f t="shared" si="51"/>
        <v>73.600000000000506</v>
      </c>
      <c r="B380" s="21">
        <f t="shared" si="46"/>
        <v>19761.131967388606</v>
      </c>
      <c r="C380" s="13">
        <f t="shared" si="52"/>
        <v>19761.131966281675</v>
      </c>
      <c r="D380" s="13">
        <f t="shared" si="47"/>
        <v>23.601513684170207</v>
      </c>
      <c r="E380" s="19">
        <f t="shared" si="54"/>
        <v>23.371108342922785</v>
      </c>
      <c r="F380" s="19">
        <f t="shared" si="54"/>
        <v>23.373357901001558</v>
      </c>
      <c r="G380" s="19">
        <f t="shared" si="49"/>
        <v>23.145103559464701</v>
      </c>
      <c r="H380" s="20">
        <f t="shared" si="50"/>
        <v>19765.806484606059</v>
      </c>
    </row>
    <row r="381" spans="1:8" x14ac:dyDescent="0.25">
      <c r="A381" s="22">
        <f t="shared" si="51"/>
        <v>73.800000000000509</v>
      </c>
      <c r="B381" s="21">
        <f t="shared" si="46"/>
        <v>19765.8064856975</v>
      </c>
      <c r="C381" s="13">
        <f t="shared" si="52"/>
        <v>19765.806484606059</v>
      </c>
      <c r="D381" s="13">
        <f t="shared" si="47"/>
        <v>23.145118526131263</v>
      </c>
      <c r="E381" s="19">
        <f t="shared" si="54"/>
        <v>22.919060992716346</v>
      </c>
      <c r="F381" s="19">
        <f t="shared" si="54"/>
        <v>22.921269147499661</v>
      </c>
      <c r="G381" s="19">
        <f t="shared" si="49"/>
        <v>22.697324091463273</v>
      </c>
      <c r="H381" s="20">
        <f t="shared" si="50"/>
        <v>19770.390588035993</v>
      </c>
    </row>
    <row r="382" spans="1:8" x14ac:dyDescent="0.25">
      <c r="A382" s="22">
        <f t="shared" si="51"/>
        <v>74.000000000000512</v>
      </c>
      <c r="B382" s="21">
        <f t="shared" si="46"/>
        <v>19770.390589112118</v>
      </c>
      <c r="C382" s="13">
        <f t="shared" si="52"/>
        <v>19770.390588035993</v>
      </c>
      <c r="D382" s="13">
        <f t="shared" si="47"/>
        <v>22.697338786088459</v>
      </c>
      <c r="E382" s="19">
        <f t="shared" si="54"/>
        <v>22.475551162379958</v>
      </c>
      <c r="F382" s="19">
        <f t="shared" si="54"/>
        <v>22.47771861503054</v>
      </c>
      <c r="G382" s="19">
        <f t="shared" si="49"/>
        <v>22.258005555728058</v>
      </c>
      <c r="H382" s="20">
        <f t="shared" si="50"/>
        <v>19774.885984165881</v>
      </c>
    </row>
    <row r="383" spans="1:8" x14ac:dyDescent="0.25">
      <c r="A383" s="22">
        <f t="shared" si="51"/>
        <v>74.200000000000514</v>
      </c>
      <c r="B383" s="21">
        <f t="shared" si="46"/>
        <v>19774.885985226876</v>
      </c>
      <c r="C383" s="13">
        <f t="shared" si="52"/>
        <v>19774.885984165881</v>
      </c>
      <c r="D383" s="13">
        <f t="shared" si="47"/>
        <v>22.258019982787047</v>
      </c>
      <c r="E383" s="19">
        <f t="shared" si="54"/>
        <v>22.040425604249204</v>
      </c>
      <c r="F383" s="19">
        <f t="shared" si="54"/>
        <v>22.042553046445011</v>
      </c>
      <c r="G383" s="19">
        <f t="shared" si="49"/>
        <v>21.826995922300149</v>
      </c>
      <c r="H383" s="20">
        <f t="shared" si="50"/>
        <v>19779.294349939431</v>
      </c>
    </row>
    <row r="384" spans="1:8" x14ac:dyDescent="0.25">
      <c r="A384" s="22">
        <f t="shared" si="51"/>
        <v>74.400000000000517</v>
      </c>
      <c r="B384" s="21">
        <f t="shared" si="46"/>
        <v>19779.294350985474</v>
      </c>
      <c r="C384" s="13">
        <f t="shared" si="52"/>
        <v>19779.294349939431</v>
      </c>
      <c r="D384" s="13">
        <f t="shared" si="47"/>
        <v>21.827010086213569</v>
      </c>
      <c r="E384" s="19">
        <f t="shared" si="54"/>
        <v>21.613533508883066</v>
      </c>
      <c r="F384" s="19">
        <f t="shared" si="54"/>
        <v>21.615621622846238</v>
      </c>
      <c r="G384" s="19">
        <f t="shared" si="49"/>
        <v>21.404145586380587</v>
      </c>
      <c r="H384" s="20">
        <f t="shared" si="50"/>
        <v>19783.617332137299</v>
      </c>
    </row>
    <row r="385" spans="1:8" x14ac:dyDescent="0.25">
      <c r="A385" s="22">
        <f t="shared" si="51"/>
        <v>74.60000000000052</v>
      </c>
      <c r="B385" s="21">
        <f t="shared" si="46"/>
        <v>19783.617333168571</v>
      </c>
      <c r="C385" s="13">
        <f t="shared" si="52"/>
        <v>19783.617332137299</v>
      </c>
      <c r="D385" s="13">
        <f t="shared" si="47"/>
        <v>21.404159491513205</v>
      </c>
      <c r="E385" s="19">
        <f t="shared" si="54"/>
        <v>21.194726478830127</v>
      </c>
      <c r="F385" s="19">
        <f t="shared" si="54"/>
        <v>21.19677593736354</v>
      </c>
      <c r="G385" s="19">
        <f t="shared" si="49"/>
        <v>20.989307341958625</v>
      </c>
      <c r="H385" s="20">
        <f t="shared" si="50"/>
        <v>19787.856547859494</v>
      </c>
    </row>
    <row r="386" spans="1:8" x14ac:dyDescent="0.25">
      <c r="A386" s="22">
        <f t="shared" si="51"/>
        <v>74.800000000000523</v>
      </c>
      <c r="B386" s="21">
        <f t="shared" si="46"/>
        <v>19787.856548876171</v>
      </c>
      <c r="C386" s="13">
        <f t="shared" si="52"/>
        <v>19787.856547859494</v>
      </c>
      <c r="D386" s="13">
        <f t="shared" si="47"/>
        <v>20.989320992620172</v>
      </c>
      <c r="E386" s="19">
        <f t="shared" si="54"/>
        <v>20.783858502127543</v>
      </c>
      <c r="F386" s="19">
        <f t="shared" si="54"/>
        <v>20.785869968651451</v>
      </c>
      <c r="G386" s="19">
        <f t="shared" si="49"/>
        <v>20.582336355190723</v>
      </c>
      <c r="H386" s="20">
        <f t="shared" si="50"/>
        <v>19792.013585002474</v>
      </c>
    </row>
    <row r="387" spans="1:8" x14ac:dyDescent="0.25">
      <c r="A387" s="22">
        <f t="shared" si="51"/>
        <v>75.000000000000526</v>
      </c>
      <c r="B387" s="21">
        <f t="shared" si="46"/>
        <v>19792.013586004727</v>
      </c>
      <c r="C387" s="13">
        <f t="shared" si="52"/>
        <v>19792.013585002474</v>
      </c>
      <c r="D387" s="13">
        <f t="shared" si="47"/>
        <v>20.582349755634944</v>
      </c>
      <c r="E387" s="19">
        <f t="shared" si="54"/>
        <v>20.38078592556036</v>
      </c>
      <c r="F387" s="19">
        <f t="shared" si="54"/>
        <v>20.382760054157146</v>
      </c>
      <c r="G387" s="19">
        <f t="shared" si="49"/>
        <v>20.183090137553048</v>
      </c>
      <c r="H387" s="20">
        <f t="shared" si="50"/>
        <v>19796.090002730896</v>
      </c>
    </row>
    <row r="388" spans="1:8" x14ac:dyDescent="0.25">
      <c r="A388" s="22">
        <f t="shared" si="51"/>
        <v>75.200000000000529</v>
      </c>
      <c r="B388" s="21">
        <f t="shared" si="46"/>
        <v>19796.090003718902</v>
      </c>
      <c r="C388" s="13">
        <f t="shared" si="52"/>
        <v>19796.090002730896</v>
      </c>
      <c r="D388" s="13">
        <f t="shared" si="47"/>
        <v>20.183103291978949</v>
      </c>
      <c r="E388" s="19">
        <f t="shared" si="54"/>
        <v>19.98536742771352</v>
      </c>
      <c r="F388" s="19">
        <f t="shared" si="54"/>
        <v>19.987304863173744</v>
      </c>
      <c r="G388" s="19">
        <f t="shared" si="49"/>
        <v>19.79142851880453</v>
      </c>
      <c r="H388" s="20">
        <f t="shared" si="50"/>
        <v>19800.087331943982</v>
      </c>
    </row>
    <row r="389" spans="1:8" x14ac:dyDescent="0.25">
      <c r="A389" s="22">
        <f t="shared" si="51"/>
        <v>75.400000000000531</v>
      </c>
      <c r="B389" s="21">
        <f t="shared" si="46"/>
        <v>19800.087332917916</v>
      </c>
      <c r="C389" s="13">
        <f t="shared" si="52"/>
        <v>19800.087331943982</v>
      </c>
      <c r="D389" s="13">
        <f t="shared" si="47"/>
        <v>19.791441431355466</v>
      </c>
      <c r="E389" s="19">
        <f t="shared" si="54"/>
        <v>19.597463991845281</v>
      </c>
      <c r="F389" s="19">
        <f t="shared" si="54"/>
        <v>19.599365369720971</v>
      </c>
      <c r="G389" s="19">
        <f t="shared" si="49"/>
        <v>19.407213619782976</v>
      </c>
      <c r="H389" s="20">
        <f t="shared" si="50"/>
        <v>19804.007075736456</v>
      </c>
    </row>
    <row r="390" spans="1:8" x14ac:dyDescent="0.25">
      <c r="A390" s="22">
        <f t="shared" si="51"/>
        <v>75.600000000000534</v>
      </c>
      <c r="B390" s="21">
        <f t="shared" si="46"/>
        <v>19804.007076696489</v>
      </c>
      <c r="C390" s="13">
        <f t="shared" si="52"/>
        <v>19804.007075736456</v>
      </c>
      <c r="D390" s="13">
        <f t="shared" si="47"/>
        <v>19.407226294547566</v>
      </c>
      <c r="E390" s="19">
        <f t="shared" si="54"/>
        <v>19.216938878613917</v>
      </c>
      <c r="F390" s="19">
        <f t="shared" si="54"/>
        <v>19.218804825270794</v>
      </c>
      <c r="G390" s="19">
        <f t="shared" si="49"/>
        <v>19.030309825067526</v>
      </c>
      <c r="H390" s="20">
        <f t="shared" si="50"/>
        <v>19807.850709854036</v>
      </c>
    </row>
    <row r="391" spans="1:8" x14ac:dyDescent="0.25">
      <c r="A391" s="22">
        <f t="shared" si="51"/>
        <v>75.800000000000537</v>
      </c>
      <c r="B391" s="21">
        <f t="shared" si="46"/>
        <v>19807.850710800336</v>
      </c>
      <c r="C391" s="13">
        <f t="shared" si="52"/>
        <v>19807.850709854036</v>
      </c>
      <c r="D391" s="13">
        <f t="shared" si="47"/>
        <v>19.030322266078432</v>
      </c>
      <c r="E391" s="19">
        <f t="shared" si="54"/>
        <v>18.843657598674024</v>
      </c>
      <c r="F391" s="19">
        <f t="shared" si="54"/>
        <v>18.845488731351548</v>
      </c>
      <c r="G391" s="19">
        <f t="shared" si="49"/>
        <v>18.660583755526709</v>
      </c>
      <c r="H391" s="20">
        <f t="shared" si="50"/>
        <v>19811.619683143424</v>
      </c>
    </row>
    <row r="392" spans="1:8" x14ac:dyDescent="0.25">
      <c r="A392" s="22">
        <f t="shared" si="51"/>
        <v>76.00000000000054</v>
      </c>
      <c r="B392" s="21">
        <f t="shared" si="46"/>
        <v>19811.619684076162</v>
      </c>
      <c r="C392" s="13">
        <f t="shared" si="52"/>
        <v>19811.619683143424</v>
      </c>
      <c r="D392" s="13">
        <f t="shared" si="47"/>
        <v>18.660595966762635</v>
      </c>
      <c r="E392" s="19">
        <f t="shared" ref="E392:F411" si="55">$C$5*($C$2-($C392+0.5*$C$8*D392))*($C392+0.5*$C$8*D392)</f>
        <v>18.477487885183915</v>
      </c>
      <c r="F392" s="19">
        <f t="shared" si="55"/>
        <v>18.479284812055482</v>
      </c>
      <c r="G392" s="19">
        <f t="shared" si="49"/>
        <v>18.297904240784437</v>
      </c>
      <c r="H392" s="20">
        <f t="shared" si="50"/>
        <v>19815.315417996826</v>
      </c>
    </row>
    <row r="393" spans="1:8" x14ac:dyDescent="0.25">
      <c r="A393" s="22">
        <f t="shared" si="51"/>
        <v>76.200000000000543</v>
      </c>
      <c r="B393" s="21">
        <f t="shared" si="46"/>
        <v>19815.315418916172</v>
      </c>
      <c r="C393" s="13">
        <f t="shared" si="52"/>
        <v>19815.315417996826</v>
      </c>
      <c r="D393" s="13">
        <f t="shared" si="47"/>
        <v>18.297916226168965</v>
      </c>
      <c r="E393" s="19">
        <f t="shared" si="55"/>
        <v>18.11829966622998</v>
      </c>
      <c r="F393" s="19">
        <f t="shared" si="55"/>
        <v>18.1200629864679</v>
      </c>
      <c r="G393" s="19">
        <f t="shared" si="49"/>
        <v>17.942142291620044</v>
      </c>
      <c r="H393" s="20">
        <f t="shared" si="50"/>
        <v>19818.939310790931</v>
      </c>
    </row>
    <row r="394" spans="1:8" x14ac:dyDescent="0.25">
      <c r="A394" s="22">
        <f t="shared" si="51"/>
        <v>76.400000000000546</v>
      </c>
      <c r="B394" s="21">
        <f t="shared" si="46"/>
        <v>19818.939311697046</v>
      </c>
      <c r="C394" s="13">
        <f t="shared" si="52"/>
        <v>19818.939310790931</v>
      </c>
      <c r="D394" s="13">
        <f t="shared" si="47"/>
        <v>17.942154055022595</v>
      </c>
      <c r="E394" s="19">
        <f t="shared" si="55"/>
        <v>17.765965037206911</v>
      </c>
      <c r="F394" s="19">
        <f t="shared" si="55"/>
        <v>17.76769534104886</v>
      </c>
      <c r="G394" s="19">
        <f t="shared" si="49"/>
        <v>17.593171072330371</v>
      </c>
      <c r="H394" s="20">
        <f t="shared" si="50"/>
        <v>19822.492732320392</v>
      </c>
    </row>
    <row r="395" spans="1:8" x14ac:dyDescent="0.25">
      <c r="A395" s="22">
        <f t="shared" si="51"/>
        <v>76.600000000000549</v>
      </c>
      <c r="B395" s="21">
        <f t="shared" si="46"/>
        <v>19822.492733213447</v>
      </c>
      <c r="C395" s="13">
        <f t="shared" si="52"/>
        <v>19822.492732320392</v>
      </c>
      <c r="D395" s="13">
        <f t="shared" si="47"/>
        <v>17.593182617565407</v>
      </c>
      <c r="E395" s="19">
        <f t="shared" si="55"/>
        <v>17.420358233162254</v>
      </c>
      <c r="F395" s="19">
        <f t="shared" si="55"/>
        <v>17.422056101981571</v>
      </c>
      <c r="G395" s="19">
        <f t="shared" si="49"/>
        <v>17.250865873069959</v>
      </c>
      <c r="H395" s="20">
        <f t="shared" si="50"/>
        <v>19825.977028225756</v>
      </c>
    </row>
    <row r="396" spans="1:8" x14ac:dyDescent="0.25">
      <c r="A396" s="22">
        <f t="shared" si="51"/>
        <v>76.800000000000551</v>
      </c>
      <c r="B396" s="21">
        <f t="shared" ref="B396:B459" si="56">$C$2/(1+$C$7*EXP(-$C$5*$C$2*A396))</f>
        <v>19825.977029105907</v>
      </c>
      <c r="C396" s="13">
        <f t="shared" si="52"/>
        <v>19825.977028225756</v>
      </c>
      <c r="D396" s="13">
        <f t="shared" ref="D396:D459" si="57">$C$5*($C$2-C396)*C396</f>
        <v>17.25087720389871</v>
      </c>
      <c r="E396" s="19">
        <f t="shared" si="55"/>
        <v>17.081355601138089</v>
      </c>
      <c r="F396" s="19">
        <f t="shared" si="55"/>
        <v>17.083021607515409</v>
      </c>
      <c r="G396" s="19">
        <f t="shared" ref="G396:G459" si="58">$C$5*($C$2-($C396+$C$8*F396))*($C396+$C$8*F396)</f>
        <v>16.915104082196855</v>
      </c>
      <c r="H396" s="20">
        <f t="shared" ref="H396:H459" si="59">C396+$C$8*(D396+2*E396+2*F396+G396)/6</f>
        <v>19829.393519415869</v>
      </c>
    </row>
    <row r="397" spans="1:8" x14ac:dyDescent="0.25">
      <c r="A397" s="22">
        <f t="shared" ref="A397:A460" si="60">A396+$C$8</f>
        <v>77.000000000000554</v>
      </c>
      <c r="B397" s="21">
        <f t="shared" si="56"/>
        <v>19829.39352028328</v>
      </c>
      <c r="C397" s="13">
        <f t="shared" ref="C397:C460" si="61">H396</f>
        <v>19829.393519415869</v>
      </c>
      <c r="D397" s="13">
        <f t="shared" si="57"/>
        <v>16.915115202326547</v>
      </c>
      <c r="E397" s="19">
        <f t="shared" si="55"/>
        <v>16.748835572520587</v>
      </c>
      <c r="F397" s="19">
        <f t="shared" si="55"/>
        <v>16.750470280317732</v>
      </c>
      <c r="G397" s="19">
        <f t="shared" si="58"/>
        <v>16.585765158634679</v>
      </c>
      <c r="H397" s="20">
        <f t="shared" si="59"/>
        <v>19832.743502484758</v>
      </c>
    </row>
    <row r="398" spans="1:8" x14ac:dyDescent="0.25">
      <c r="A398" s="22">
        <f t="shared" si="60"/>
        <v>77.200000000000557</v>
      </c>
      <c r="B398" s="21">
        <f t="shared" si="56"/>
        <v>19832.743503339589</v>
      </c>
      <c r="C398" s="13">
        <f t="shared" si="61"/>
        <v>19832.743502484758</v>
      </c>
      <c r="D398" s="13">
        <f t="shared" si="57"/>
        <v>16.58577607171885</v>
      </c>
      <c r="E398" s="19">
        <f t="shared" si="55"/>
        <v>16.422678635417451</v>
      </c>
      <c r="F398" s="19">
        <f t="shared" si="55"/>
        <v>16.424282599854287</v>
      </c>
      <c r="G398" s="19">
        <f t="shared" si="58"/>
        <v>16.262730604273663</v>
      </c>
      <c r="H398" s="20">
        <f t="shared" si="59"/>
        <v>19836.028250122978</v>
      </c>
    </row>
    <row r="399" spans="1:8" x14ac:dyDescent="0.25">
      <c r="A399" s="22">
        <f t="shared" si="60"/>
        <v>77.40000000000056</v>
      </c>
      <c r="B399" s="21">
        <f t="shared" si="56"/>
        <v>19836.028250965388</v>
      </c>
      <c r="C399" s="13">
        <f t="shared" si="61"/>
        <v>19836.028250122978</v>
      </c>
      <c r="D399" s="13">
        <f t="shared" si="57"/>
        <v>16.262741313913576</v>
      </c>
      <c r="E399" s="19">
        <f t="shared" si="55"/>
        <v>16.102767307087735</v>
      </c>
      <c r="F399" s="19">
        <f t="shared" si="55"/>
        <v>16.104341074820105</v>
      </c>
      <c r="G399" s="19">
        <f t="shared" si="58"/>
        <v>15.945883936430109</v>
      </c>
      <c r="H399" s="20">
        <f t="shared" si="59"/>
        <v>19839.24901152345</v>
      </c>
    </row>
    <row r="400" spans="1:8" x14ac:dyDescent="0.25">
      <c r="A400" s="22">
        <f t="shared" si="60"/>
        <v>77.600000000000563</v>
      </c>
      <c r="B400" s="21">
        <f t="shared" si="56"/>
        <v>19839.249012353601</v>
      </c>
      <c r="C400" s="13">
        <f t="shared" si="61"/>
        <v>19839.24901152345</v>
      </c>
      <c r="D400" s="13">
        <f t="shared" si="57"/>
        <v>15.945894446174016</v>
      </c>
      <c r="E400" s="19">
        <f t="shared" si="55"/>
        <v>15.788986106429309</v>
      </c>
      <c r="F400" s="19">
        <f t="shared" si="55"/>
        <v>15.790530215629374</v>
      </c>
      <c r="G400" s="19">
        <f t="shared" si="58"/>
        <v>15.635110660373863</v>
      </c>
      <c r="H400" s="20">
        <f t="shared" si="59"/>
        <v>19842.407012781805</v>
      </c>
    </row>
    <row r="401" spans="1:8" x14ac:dyDescent="0.25">
      <c r="A401" s="22">
        <f t="shared" si="60"/>
        <v>77.800000000000566</v>
      </c>
      <c r="B401" s="21">
        <f t="shared" si="56"/>
        <v>19842.407013599848</v>
      </c>
      <c r="C401" s="13">
        <f t="shared" si="61"/>
        <v>19842.407012781805</v>
      </c>
      <c r="D401" s="13">
        <f t="shared" si="57"/>
        <v>15.635120973717735</v>
      </c>
      <c r="E401" s="19">
        <f t="shared" si="55"/>
        <v>15.481221526549994</v>
      </c>
      <c r="F401" s="19">
        <f t="shared" si="55"/>
        <v>15.482736506987552</v>
      </c>
      <c r="G401" s="19">
        <f t="shared" si="58"/>
        <v>15.330298241945018</v>
      </c>
      <c r="H401" s="20">
        <f t="shared" si="59"/>
        <v>19845.50345729123</v>
      </c>
    </row>
    <row r="402" spans="1:8" x14ac:dyDescent="0.25">
      <c r="A402" s="22">
        <f t="shared" si="60"/>
        <v>78.000000000000568</v>
      </c>
      <c r="B402" s="21">
        <f t="shared" si="56"/>
        <v>19845.503458097322</v>
      </c>
      <c r="C402" s="13">
        <f t="shared" si="61"/>
        <v>19845.50345729123</v>
      </c>
      <c r="D402" s="13">
        <f t="shared" si="57"/>
        <v>15.330308362332186</v>
      </c>
      <c r="E402" s="19">
        <f t="shared" si="55"/>
        <v>15.179362007431923</v>
      </c>
      <c r="F402" s="19">
        <f t="shared" si="55"/>
        <v>15.180848380556927</v>
      </c>
      <c r="G402" s="19">
        <f t="shared" si="58"/>
        <v>15.031336080270025</v>
      </c>
      <c r="H402" s="20">
        <f t="shared" si="59"/>
        <v>19848.539526131848</v>
      </c>
    </row>
    <row r="403" spans="1:8" x14ac:dyDescent="0.25">
      <c r="A403" s="22">
        <f t="shared" si="60"/>
        <v>78.200000000000571</v>
      </c>
      <c r="B403" s="21">
        <f t="shared" si="56"/>
        <v>19848.539526926143</v>
      </c>
      <c r="C403" s="13">
        <f t="shared" si="61"/>
        <v>19848.539526131848</v>
      </c>
      <c r="D403" s="13">
        <f t="shared" si="57"/>
        <v>15.031346011093365</v>
      </c>
      <c r="E403" s="19">
        <f t="shared" si="55"/>
        <v>14.883297908704016</v>
      </c>
      <c r="F403" s="19">
        <f t="shared" si="55"/>
        <v>14.884756187732414</v>
      </c>
      <c r="G403" s="19">
        <f t="shared" si="58"/>
        <v>14.738115480596621</v>
      </c>
      <c r="H403" s="20">
        <f t="shared" si="59"/>
        <v>19851.516378454668</v>
      </c>
    </row>
    <row r="404" spans="1:8" x14ac:dyDescent="0.25">
      <c r="A404" s="22">
        <f t="shared" si="60"/>
        <v>78.400000000000574</v>
      </c>
      <c r="B404" s="21">
        <f t="shared" si="56"/>
        <v>19851.516379237313</v>
      </c>
      <c r="C404" s="13">
        <f t="shared" si="61"/>
        <v>19851.516378454668</v>
      </c>
      <c r="D404" s="13">
        <f t="shared" si="57"/>
        <v>14.738125225197157</v>
      </c>
      <c r="E404" s="19">
        <f t="shared" si="55"/>
        <v>14.592921482536681</v>
      </c>
      <c r="F404" s="19">
        <f t="shared" si="55"/>
        <v>14.594352172534496</v>
      </c>
      <c r="G404" s="19">
        <f t="shared" si="58"/>
        <v>14.450529627252765</v>
      </c>
      <c r="H404" s="20">
        <f t="shared" si="59"/>
        <v>19854.435151860089</v>
      </c>
    </row>
    <row r="405" spans="1:8" x14ac:dyDescent="0.25">
      <c r="A405" s="22">
        <f t="shared" si="60"/>
        <v>78.600000000000577</v>
      </c>
      <c r="B405" s="21">
        <f t="shared" si="56"/>
        <v>19854.435152631238</v>
      </c>
      <c r="C405" s="13">
        <f t="shared" si="61"/>
        <v>19854.435151860089</v>
      </c>
      <c r="D405" s="13">
        <f t="shared" si="57"/>
        <v>14.450539188921145</v>
      </c>
      <c r="E405" s="19">
        <f t="shared" si="55"/>
        <v>14.308126846670467</v>
      </c>
      <c r="F405" s="19">
        <f t="shared" si="55"/>
        <v>14.309530444641421</v>
      </c>
      <c r="G405" s="19">
        <f t="shared" si="58"/>
        <v>14.168473556748223</v>
      </c>
      <c r="H405" s="20">
        <f t="shared" si="59"/>
        <v>19857.296962771034</v>
      </c>
    </row>
    <row r="406" spans="1:8" x14ac:dyDescent="0.25">
      <c r="A406" s="22">
        <f t="shared" si="60"/>
        <v>78.80000000000058</v>
      </c>
      <c r="B406" s="21">
        <f t="shared" si="56"/>
        <v>19857.296963530833</v>
      </c>
      <c r="C406" s="13">
        <f t="shared" si="61"/>
        <v>19857.296962771034</v>
      </c>
      <c r="D406" s="13">
        <f t="shared" si="57"/>
        <v>14.168482938724784</v>
      </c>
      <c r="E406" s="19">
        <f t="shared" si="55"/>
        <v>14.028809957590324</v>
      </c>
      <c r="F406" s="19">
        <f t="shared" si="55"/>
        <v>14.030186952563009</v>
      </c>
      <c r="G406" s="19">
        <f t="shared" si="58"/>
        <v>13.891844131026277</v>
      </c>
      <c r="H406" s="20">
        <f t="shared" si="59"/>
        <v>19860.102906800701</v>
      </c>
    </row>
    <row r="407" spans="1:8" x14ac:dyDescent="0.25">
      <c r="A407" s="22">
        <f t="shared" si="60"/>
        <v>79.000000000000583</v>
      </c>
      <c r="B407" s="21">
        <f t="shared" si="56"/>
        <v>19860.102907549302</v>
      </c>
      <c r="C407" s="13">
        <f t="shared" si="61"/>
        <v>19860.102906800701</v>
      </c>
      <c r="D407" s="13">
        <f t="shared" si="57"/>
        <v>13.891853336501834</v>
      </c>
      <c r="E407" s="19">
        <f t="shared" si="55"/>
        <v>13.754868583858308</v>
      </c>
      <c r="F407" s="19">
        <f t="shared" si="55"/>
        <v>13.756219456975009</v>
      </c>
      <c r="G407" s="19">
        <f t="shared" si="58"/>
        <v>13.620540010878512</v>
      </c>
      <c r="H407" s="20">
        <f t="shared" si="59"/>
        <v>19862.854059115001</v>
      </c>
    </row>
    <row r="408" spans="1:8" x14ac:dyDescent="0.25">
      <c r="A408" s="22">
        <f t="shared" si="60"/>
        <v>79.200000000000585</v>
      </c>
      <c r="B408" s="21">
        <f t="shared" si="56"/>
        <v>19862.854059852551</v>
      </c>
      <c r="C408" s="13">
        <f t="shared" si="61"/>
        <v>19862.854059115001</v>
      </c>
      <c r="D408" s="13">
        <f t="shared" si="57"/>
        <v>13.620549042993716</v>
      </c>
      <c r="E408" s="19">
        <f t="shared" si="55"/>
        <v>13.486202279609699</v>
      </c>
      <c r="F408" s="19">
        <f t="shared" si="55"/>
        <v>13.487527504215713</v>
      </c>
      <c r="G408" s="19">
        <f t="shared" si="58"/>
        <v>13.35446162952921</v>
      </c>
      <c r="H408" s="20">
        <f t="shared" si="59"/>
        <v>19865.551474789674</v>
      </c>
    </row>
    <row r="409" spans="1:8" x14ac:dyDescent="0.25">
      <c r="A409" s="22">
        <f t="shared" si="60"/>
        <v>79.400000000000588</v>
      </c>
      <c r="B409" s="21">
        <f t="shared" si="56"/>
        <v>19865.551475516313</v>
      </c>
      <c r="C409" s="13">
        <f t="shared" si="61"/>
        <v>19865.551474789674</v>
      </c>
      <c r="D409" s="13">
        <f t="shared" si="57"/>
        <v>13.354470491376434</v>
      </c>
      <c r="E409" s="19">
        <f t="shared" si="55"/>
        <v>13.222712358231272</v>
      </c>
      <c r="F409" s="19">
        <f t="shared" si="55"/>
        <v>13.224012399963973</v>
      </c>
      <c r="G409" s="19">
        <f t="shared" si="58"/>
        <v>13.093511166405337</v>
      </c>
      <c r="H409" s="20">
        <f t="shared" si="59"/>
        <v>19868.196189162147</v>
      </c>
    </row>
    <row r="410" spans="1:8" x14ac:dyDescent="0.25">
      <c r="A410" s="22">
        <f t="shared" si="60"/>
        <v>79.600000000000591</v>
      </c>
      <c r="B410" s="21">
        <f t="shared" si="56"/>
        <v>19868.196189878021</v>
      </c>
      <c r="C410" s="13">
        <f t="shared" si="61"/>
        <v>19868.196189162147</v>
      </c>
      <c r="D410" s="13">
        <f t="shared" si="57"/>
        <v>13.093519861028421</v>
      </c>
      <c r="E410" s="19">
        <f t="shared" si="55"/>
        <v>12.964301866219957</v>
      </c>
      <c r="F410" s="19">
        <f t="shared" si="55"/>
        <v>12.96557718310078</v>
      </c>
      <c r="G410" s="19">
        <f t="shared" si="58"/>
        <v>12.837592521093075</v>
      </c>
      <c r="H410" s="20">
        <f t="shared" si="59"/>
        <v>19870.789218178172</v>
      </c>
    </row>
    <row r="411" spans="1:8" x14ac:dyDescent="0.25">
      <c r="A411" s="22">
        <f t="shared" si="60"/>
        <v>79.800000000000594</v>
      </c>
      <c r="B411" s="21">
        <f t="shared" si="56"/>
        <v>19870.789218883419</v>
      </c>
      <c r="C411" s="13">
        <f t="shared" si="61"/>
        <v>19870.789218178172</v>
      </c>
      <c r="D411" s="13">
        <f t="shared" si="57"/>
        <v>12.837601051487788</v>
      </c>
      <c r="E411" s="19">
        <f t="shared" si="55"/>
        <v>12.710875557241273</v>
      </c>
      <c r="F411" s="19">
        <f t="shared" si="55"/>
        <v>12.712126599765899</v>
      </c>
      <c r="G411" s="19">
        <f t="shared" si="58"/>
        <v>12.586611287493136</v>
      </c>
      <c r="H411" s="20">
        <f t="shared" si="59"/>
        <v>19873.331558733273</v>
      </c>
    </row>
    <row r="412" spans="1:8" x14ac:dyDescent="0.25">
      <c r="A412" s="22">
        <f t="shared" si="60"/>
        <v>80.000000000000597</v>
      </c>
      <c r="B412" s="21">
        <f t="shared" si="56"/>
        <v>19873.331559428039</v>
      </c>
      <c r="C412" s="13">
        <f t="shared" si="61"/>
        <v>19873.331558733273</v>
      </c>
      <c r="D412" s="13">
        <f t="shared" si="57"/>
        <v>12.586619656608022</v>
      </c>
      <c r="E412" s="19">
        <f t="shared" ref="E412:F431" si="62">$C$5*($C$2-($C412+0.5*$C$8*D412))*($C412+0.5*$C$8*D412)</f>
        <v>12.462339866384891</v>
      </c>
      <c r="F412" s="19">
        <f t="shared" si="62"/>
        <v>12.463567077613716</v>
      </c>
      <c r="G412" s="19">
        <f t="shared" si="58"/>
        <v>12.34047472818362</v>
      </c>
      <c r="H412" s="20">
        <f t="shared" si="59"/>
        <v>19875.824189009032</v>
      </c>
    </row>
    <row r="413" spans="1:8" x14ac:dyDescent="0.25">
      <c r="A413" s="22">
        <f t="shared" si="60"/>
        <v>80.2000000000006</v>
      </c>
      <c r="B413" s="21">
        <f t="shared" si="56"/>
        <v>19875.824189693456</v>
      </c>
      <c r="C413" s="13">
        <f t="shared" si="61"/>
        <v>19875.824189009032</v>
      </c>
      <c r="D413" s="13">
        <f t="shared" si="57"/>
        <v>12.340482938920466</v>
      </c>
      <c r="E413" s="19">
        <f t="shared" si="62"/>
        <v>12.218602884632213</v>
      </c>
      <c r="F413" s="19">
        <f t="shared" si="62"/>
        <v>12.219806700283611</v>
      </c>
      <c r="G413" s="19">
        <f t="shared" si="58"/>
        <v>12.099091748993899</v>
      </c>
      <c r="H413" s="20">
        <f t="shared" si="59"/>
        <v>19878.268068804289</v>
      </c>
    </row>
    <row r="414" spans="1:8" x14ac:dyDescent="0.25">
      <c r="A414" s="22">
        <f t="shared" si="60"/>
        <v>80.400000000000603</v>
      </c>
      <c r="B414" s="21">
        <f t="shared" si="56"/>
        <v>19878.268069478505</v>
      </c>
      <c r="C414" s="13">
        <f t="shared" si="61"/>
        <v>19878.268068804289</v>
      </c>
      <c r="D414" s="13">
        <f t="shared" si="57"/>
        <v>12.099099804207894</v>
      </c>
      <c r="E414" s="19">
        <f t="shared" si="62"/>
        <v>11.979574333539807</v>
      </c>
      <c r="F414" s="19">
        <f t="shared" si="62"/>
        <v>11.980755182081085</v>
      </c>
      <c r="G414" s="19">
        <f t="shared" si="58"/>
        <v>11.862372873798243</v>
      </c>
      <c r="H414" s="20">
        <f t="shared" si="59"/>
        <v>19880.664139861263</v>
      </c>
    </row>
    <row r="415" spans="1:8" x14ac:dyDescent="0.25">
      <c r="A415" s="22">
        <f t="shared" si="60"/>
        <v>80.600000000000605</v>
      </c>
      <c r="B415" s="21">
        <f t="shared" si="56"/>
        <v>19880.664140525409</v>
      </c>
      <c r="C415" s="13">
        <f t="shared" si="61"/>
        <v>19880.664139861263</v>
      </c>
      <c r="D415" s="13">
        <f t="shared" si="57"/>
        <v>11.862380776298458</v>
      </c>
      <c r="E415" s="19">
        <f t="shared" si="62"/>
        <v>11.745165540144882</v>
      </c>
      <c r="F415" s="19">
        <f t="shared" si="62"/>
        <v>11.746323842883385</v>
      </c>
      <c r="G415" s="19">
        <f t="shared" si="58"/>
        <v>11.630230219534413</v>
      </c>
      <c r="H415" s="20">
        <f t="shared" si="59"/>
        <v>19883.013326186658</v>
      </c>
    </row>
    <row r="416" spans="1:8" x14ac:dyDescent="0.25">
      <c r="A416" s="22">
        <f t="shared" si="60"/>
        <v>80.800000000000608</v>
      </c>
      <c r="B416" s="21">
        <f t="shared" si="56"/>
        <v>19883.013326840868</v>
      </c>
      <c r="C416" s="13">
        <f t="shared" si="61"/>
        <v>19883.013326186658</v>
      </c>
      <c r="D416" s="13">
        <f t="shared" si="57"/>
        <v>11.630237972084689</v>
      </c>
      <c r="E416" s="19">
        <f t="shared" si="62"/>
        <v>11.515289412097992</v>
      </c>
      <c r="F416" s="19">
        <f t="shared" si="62"/>
        <v>11.516425583275586</v>
      </c>
      <c r="G416" s="19">
        <f t="shared" si="58"/>
        <v>11.4025774714541</v>
      </c>
      <c r="H416" s="20">
        <f t="shared" si="59"/>
        <v>19885.316534367801</v>
      </c>
    </row>
    <row r="417" spans="1:8" x14ac:dyDescent="0.25">
      <c r="A417" s="22">
        <f t="shared" si="60"/>
        <v>81.000000000000611</v>
      </c>
      <c r="B417" s="21">
        <f t="shared" si="56"/>
        <v>19885.316535012211</v>
      </c>
      <c r="C417" s="13">
        <f t="shared" si="61"/>
        <v>19885.316534367801</v>
      </c>
      <c r="D417" s="13">
        <f t="shared" si="57"/>
        <v>11.402585076772835</v>
      </c>
      <c r="E417" s="19">
        <f t="shared" si="62"/>
        <v>11.289860413031708</v>
      </c>
      <c r="F417" s="19">
        <f t="shared" si="62"/>
        <v>11.290974859913927</v>
      </c>
      <c r="G417" s="19">
        <f t="shared" si="58"/>
        <v>11.179329858606534</v>
      </c>
      <c r="H417" s="20">
        <f t="shared" si="59"/>
        <v>19887.574653883843</v>
      </c>
    </row>
    <row r="418" spans="1:8" x14ac:dyDescent="0.25">
      <c r="A418" s="22">
        <f t="shared" si="60"/>
        <v>81.200000000000614</v>
      </c>
      <c r="B418" s="21">
        <f t="shared" si="56"/>
        <v>19887.574654518579</v>
      </c>
      <c r="C418" s="13">
        <f t="shared" si="61"/>
        <v>19887.574653883843</v>
      </c>
      <c r="D418" s="13">
        <f t="shared" si="57"/>
        <v>11.179337319369015</v>
      </c>
      <c r="E418" s="19">
        <f t="shared" si="62"/>
        <v>11.068794538163626</v>
      </c>
      <c r="F418" s="19">
        <f t="shared" si="62"/>
        <v>11.069887661133924</v>
      </c>
      <c r="G418" s="19">
        <f t="shared" si="58"/>
        <v>10.960404129567145</v>
      </c>
      <c r="H418" s="20">
        <f t="shared" si="59"/>
        <v>19889.788557412096</v>
      </c>
    </row>
    <row r="419" spans="1:8" x14ac:dyDescent="0.25">
      <c r="A419" s="22">
        <f t="shared" si="60"/>
        <v>81.400000000000617</v>
      </c>
      <c r="B419" s="21">
        <f t="shared" si="56"/>
        <v>19889.788558037293</v>
      </c>
      <c r="C419" s="13">
        <f t="shared" si="61"/>
        <v>19889.788557412096</v>
      </c>
      <c r="D419" s="13">
        <f t="shared" si="57"/>
        <v>10.960411448403912</v>
      </c>
      <c r="E419" s="19">
        <f t="shared" si="62"/>
        <v>10.852009290146086</v>
      </c>
      <c r="F419" s="19">
        <f t="shared" si="62"/>
        <v>10.853081482796092</v>
      </c>
      <c r="G419" s="19">
        <f t="shared" si="58"/>
        <v>10.745718528405847</v>
      </c>
      <c r="H419" s="20">
        <f t="shared" si="59"/>
        <v>19891.95910112952</v>
      </c>
    </row>
    <row r="420" spans="1:8" x14ac:dyDescent="0.25">
      <c r="A420" s="22">
        <f t="shared" si="60"/>
        <v>81.60000000000062</v>
      </c>
      <c r="B420" s="21">
        <f t="shared" si="56"/>
        <v>19891.959101745302</v>
      </c>
      <c r="C420" s="13">
        <f t="shared" si="61"/>
        <v>19891.95910112952</v>
      </c>
      <c r="D420" s="13">
        <f t="shared" si="57"/>
        <v>10.745725707904324</v>
      </c>
      <c r="E420" s="19">
        <f t="shared" si="62"/>
        <v>10.63942365515884</v>
      </c>
      <c r="F420" s="19">
        <f t="shared" si="62"/>
        <v>10.640475304381138</v>
      </c>
      <c r="G420" s="19">
        <f t="shared" si="58"/>
        <v>10.535192770906178</v>
      </c>
      <c r="H420" s="20">
        <f t="shared" si="59"/>
        <v>19894.08712500945</v>
      </c>
    </row>
    <row r="421" spans="1:8" x14ac:dyDescent="0.25">
      <c r="A421" s="22">
        <f t="shared" si="60"/>
        <v>81.800000000000622</v>
      </c>
      <c r="B421" s="21">
        <f t="shared" si="56"/>
        <v>19894.087125615948</v>
      </c>
      <c r="C421" s="13">
        <f t="shared" si="61"/>
        <v>19894.08712500945</v>
      </c>
      <c r="D421" s="13">
        <f t="shared" si="57"/>
        <v>10.535199813611214</v>
      </c>
      <c r="E421" s="19">
        <f t="shared" si="62"/>
        <v>10.430958079254287</v>
      </c>
      <c r="F421" s="19">
        <f t="shared" si="62"/>
        <v>10.431989565333286</v>
      </c>
      <c r="G421" s="19">
        <f t="shared" si="58"/>
        <v>10.328748021036796</v>
      </c>
      <c r="H421" s="20">
        <f t="shared" si="59"/>
        <v>19896.173453113577</v>
      </c>
    </row>
    <row r="422" spans="1:8" x14ac:dyDescent="0.25">
      <c r="A422" s="22">
        <f t="shared" si="60"/>
        <v>82.000000000000625</v>
      </c>
      <c r="B422" s="21">
        <f t="shared" si="56"/>
        <v>19896.173453710922</v>
      </c>
      <c r="C422" s="13">
        <f t="shared" si="61"/>
        <v>19896.173453113577</v>
      </c>
      <c r="D422" s="13">
        <f t="shared" si="57"/>
        <v>10.328754929450497</v>
      </c>
      <c r="E422" s="19">
        <f t="shared" si="62"/>
        <v>10.226534444955208</v>
      </c>
      <c r="F422" s="19">
        <f t="shared" si="62"/>
        <v>10.227546141658641</v>
      </c>
      <c r="G422" s="19">
        <f t="shared" si="58"/>
        <v>10.126306867675494</v>
      </c>
      <c r="H422" s="20">
        <f t="shared" si="59"/>
        <v>19898.218893879257</v>
      </c>
    </row>
    <row r="423" spans="1:8" x14ac:dyDescent="0.25">
      <c r="A423" s="22">
        <f t="shared" si="60"/>
        <v>82.200000000000628</v>
      </c>
      <c r="B423" s="21">
        <f t="shared" si="56"/>
        <v>19898.218894467565</v>
      </c>
      <c r="C423" s="13">
        <f t="shared" si="61"/>
        <v>19898.218893879257</v>
      </c>
      <c r="D423" s="13">
        <f t="shared" si="57"/>
        <v>10.126313644258497</v>
      </c>
      <c r="E423" s="19">
        <f t="shared" si="62"/>
        <v>10.02607604810823</v>
      </c>
      <c r="F423" s="19">
        <f t="shared" si="62"/>
        <v>10.027068322777428</v>
      </c>
      <c r="G423" s="19">
        <f t="shared" si="58"/>
        <v>9.9277933015931676</v>
      </c>
      <c r="H423" s="20">
        <f t="shared" si="59"/>
        <v>19900.224240402178</v>
      </c>
    </row>
    <row r="424" spans="1:8" x14ac:dyDescent="0.25">
      <c r="A424" s="22">
        <f t="shared" si="60"/>
        <v>82.400000000000631</v>
      </c>
      <c r="B424" s="21">
        <f t="shared" si="56"/>
        <v>19900.224240981577</v>
      </c>
      <c r="C424" s="13">
        <f t="shared" si="61"/>
        <v>19900.224240402178</v>
      </c>
      <c r="D424" s="13">
        <f t="shared" si="57"/>
        <v>9.9277999487655784</v>
      </c>
      <c r="E424" s="19">
        <f t="shared" si="62"/>
        <v>9.8295075749981891</v>
      </c>
      <c r="F424" s="19">
        <f t="shared" si="62"/>
        <v>9.8304807886392513</v>
      </c>
      <c r="G424" s="19">
        <f t="shared" si="58"/>
        <v>9.7331326926980353</v>
      </c>
      <c r="H424" s="20">
        <f t="shared" si="59"/>
        <v>19902.190270714469</v>
      </c>
    </row>
    <row r="425" spans="1:8" x14ac:dyDescent="0.25">
      <c r="A425" s="22">
        <f t="shared" si="60"/>
        <v>82.600000000000634</v>
      </c>
      <c r="B425" s="21">
        <f t="shared" si="56"/>
        <v>19902.190271285082</v>
      </c>
      <c r="C425" s="13">
        <f t="shared" si="61"/>
        <v>19902.190270714469</v>
      </c>
      <c r="D425" s="13">
        <f t="shared" si="57"/>
        <v>9.7331392128385481</v>
      </c>
      <c r="E425" s="19">
        <f t="shared" si="62"/>
        <v>9.6367550797217092</v>
      </c>
      <c r="F425" s="19">
        <f t="shared" si="62"/>
        <v>9.6377095870942977</v>
      </c>
      <c r="G425" s="19">
        <f t="shared" si="58"/>
        <v>9.5422517675387102</v>
      </c>
      <c r="H425" s="20">
        <f t="shared" si="59"/>
        <v>19904.11774805827</v>
      </c>
    </row>
    <row r="426" spans="1:8" x14ac:dyDescent="0.25">
      <c r="A426" s="22">
        <f t="shared" si="60"/>
        <v>82.800000000000637</v>
      </c>
      <c r="B426" s="21">
        <f t="shared" si="56"/>
        <v>19904.117748620218</v>
      </c>
      <c r="C426" s="13">
        <f t="shared" si="61"/>
        <v>19904.11774805827</v>
      </c>
      <c r="D426" s="13">
        <f t="shared" si="57"/>
        <v>9.542258162985906</v>
      </c>
      <c r="E426" s="19">
        <f t="shared" si="62"/>
        <v>9.4477459618228128</v>
      </c>
      <c r="F426" s="19">
        <f t="shared" si="62"/>
        <v>9.4486821115312445</v>
      </c>
      <c r="G426" s="19">
        <f t="shared" si="58"/>
        <v>9.3550785870741606</v>
      </c>
      <c r="H426" s="20">
        <f t="shared" si="59"/>
        <v>19906.007421154831</v>
      </c>
    </row>
    <row r="427" spans="1:8" x14ac:dyDescent="0.25">
      <c r="A427" s="22">
        <f t="shared" si="60"/>
        <v>83.000000000000639</v>
      </c>
      <c r="B427" s="21">
        <f t="shared" si="56"/>
        <v>19906.007421708233</v>
      </c>
      <c r="C427" s="13">
        <f t="shared" si="61"/>
        <v>19906.007421154831</v>
      </c>
      <c r="D427" s="13">
        <f t="shared" si="57"/>
        <v>9.3550848601270928</v>
      </c>
      <c r="E427" s="19">
        <f t="shared" si="62"/>
        <v>9.2624089441963324</v>
      </c>
      <c r="F427" s="19">
        <f t="shared" si="62"/>
        <v>9.2633270787771433</v>
      </c>
      <c r="G427" s="19">
        <f t="shared" si="58"/>
        <v>9.1715425247076166</v>
      </c>
      <c r="H427" s="20">
        <f t="shared" si="59"/>
        <v>19907.860024469192</v>
      </c>
    </row>
    <row r="428" spans="1:8" x14ac:dyDescent="0.25">
      <c r="A428" s="22">
        <f t="shared" si="60"/>
        <v>83.200000000000642</v>
      </c>
      <c r="B428" s="21">
        <f t="shared" si="56"/>
        <v>19907.860025014161</v>
      </c>
      <c r="C428" s="13">
        <f t="shared" si="61"/>
        <v>19907.860024469192</v>
      </c>
      <c r="D428" s="13">
        <f t="shared" si="57"/>
        <v>9.1715486776267543</v>
      </c>
      <c r="E428" s="19">
        <f t="shared" si="62"/>
        <v>9.080674051256004</v>
      </c>
      <c r="F428" s="19">
        <f t="shared" si="62"/>
        <v>9.0815745072670175</v>
      </c>
      <c r="G428" s="19">
        <f t="shared" si="58"/>
        <v>8.9915742445879658</v>
      </c>
      <c r="H428" s="20">
        <f t="shared" si="59"/>
        <v>19909.676278470499</v>
      </c>
    </row>
    <row r="429" spans="1:8" x14ac:dyDescent="0.25">
      <c r="A429" s="22">
        <f t="shared" si="60"/>
        <v>83.400000000000645</v>
      </c>
      <c r="B429" s="21">
        <f t="shared" si="56"/>
        <v>19909.676279007163</v>
      </c>
      <c r="C429" s="13">
        <f t="shared" si="61"/>
        <v>19909.676278470499</v>
      </c>
      <c r="D429" s="13">
        <f t="shared" si="57"/>
        <v>8.9915802795954267</v>
      </c>
      <c r="E429" s="19">
        <f t="shared" si="62"/>
        <v>8.9024725873671091</v>
      </c>
      <c r="F429" s="19">
        <f t="shared" si="62"/>
        <v>8.9033556954758168</v>
      </c>
      <c r="G429" s="19">
        <f t="shared" si="58"/>
        <v>8.8151056801784389</v>
      </c>
      <c r="H429" s="20">
        <f t="shared" si="59"/>
        <v>19911.456889888013</v>
      </c>
    </row>
    <row r="430" spans="1:8" x14ac:dyDescent="0.25">
      <c r="A430" s="22">
        <f t="shared" si="60"/>
        <v>83.600000000000648</v>
      </c>
      <c r="B430" s="21">
        <f t="shared" si="56"/>
        <v>19911.456890416481</v>
      </c>
      <c r="C430" s="13">
        <f t="shared" si="61"/>
        <v>19911.456889888013</v>
      </c>
      <c r="D430" s="13">
        <f t="shared" si="57"/>
        <v>8.8151115994571452</v>
      </c>
      <c r="E430" s="19">
        <f t="shared" si="62"/>
        <v>8.7277371155498233</v>
      </c>
      <c r="F430" s="19">
        <f t="shared" si="62"/>
        <v>8.7286032006203307</v>
      </c>
      <c r="G430" s="19">
        <f t="shared" si="58"/>
        <v>8.6420700130906916</v>
      </c>
      <c r="H430" s="20">
        <f t="shared" si="59"/>
        <v>19913.202551962844</v>
      </c>
    </row>
    <row r="431" spans="1:8" x14ac:dyDescent="0.25">
      <c r="A431" s="22">
        <f t="shared" si="60"/>
        <v>83.800000000000651</v>
      </c>
      <c r="B431" s="21">
        <f t="shared" si="56"/>
        <v>19913.202552483228</v>
      </c>
      <c r="C431" s="13">
        <f t="shared" si="61"/>
        <v>19913.202551962844</v>
      </c>
      <c r="D431" s="13">
        <f t="shared" si="57"/>
        <v>8.6420758187867701</v>
      </c>
      <c r="E431" s="19">
        <f t="shared" si="62"/>
        <v>8.556401436451976</v>
      </c>
      <c r="F431" s="19">
        <f t="shared" si="62"/>
        <v>8.5572508176312034</v>
      </c>
      <c r="G431" s="19">
        <f t="shared" si="58"/>
        <v>8.472401652192227</v>
      </c>
      <c r="H431" s="20">
        <f t="shared" si="59"/>
        <v>19914.913944695483</v>
      </c>
    </row>
    <row r="432" spans="1:8" x14ac:dyDescent="0.25">
      <c r="A432" s="22">
        <f t="shared" si="60"/>
        <v>84.000000000000654</v>
      </c>
      <c r="B432" s="21">
        <f t="shared" si="56"/>
        <v>19914.9139452079</v>
      </c>
      <c r="C432" s="13">
        <f t="shared" si="61"/>
        <v>19914.913944695483</v>
      </c>
      <c r="D432" s="13">
        <f t="shared" si="57"/>
        <v>8.4724073464152614</v>
      </c>
      <c r="E432" s="19">
        <f t="shared" ref="E432:F451" si="63">$C$5*($C$2-($C432+0.5*$C$8*D432))*($C432+0.5*$C$8*D432)</f>
        <v>8.3884005675868227</v>
      </c>
      <c r="F432" s="19">
        <f t="shared" si="63"/>
        <v>8.3892335583906608</v>
      </c>
      <c r="G432" s="19">
        <f t="shared" si="58"/>
        <v>8.3060362129805174</v>
      </c>
      <c r="H432" s="20">
        <f t="shared" si="59"/>
        <v>19916.591735089194</v>
      </c>
    </row>
    <row r="433" spans="1:8" x14ac:dyDescent="0.25">
      <c r="A433" s="22">
        <f t="shared" si="60"/>
        <v>84.200000000000657</v>
      </c>
      <c r="B433" s="21">
        <f t="shared" si="56"/>
        <v>19916.591735593753</v>
      </c>
      <c r="C433" s="13">
        <f t="shared" si="61"/>
        <v>19916.591735089194</v>
      </c>
      <c r="D433" s="13">
        <f t="shared" si="57"/>
        <v>8.3060417978034327</v>
      </c>
      <c r="E433" s="19">
        <f t="shared" si="63"/>
        <v>8.2236707228434973</v>
      </c>
      <c r="F433" s="19">
        <f t="shared" si="63"/>
        <v>8.2244876312432478</v>
      </c>
      <c r="G433" s="19">
        <f t="shared" si="58"/>
        <v>8.1429104972252659</v>
      </c>
      <c r="H433" s="20">
        <f t="shared" si="59"/>
        <v>19918.2365773893</v>
      </c>
    </row>
    <row r="434" spans="1:8" x14ac:dyDescent="0.25">
      <c r="A434" s="22">
        <f t="shared" si="60"/>
        <v>84.400000000000659</v>
      </c>
      <c r="B434" s="21">
        <f t="shared" si="56"/>
        <v>19918.236577886113</v>
      </c>
      <c r="C434" s="13">
        <f t="shared" si="61"/>
        <v>19918.2365773893</v>
      </c>
      <c r="D434" s="13">
        <f t="shared" si="57"/>
        <v>8.1429159746849429</v>
      </c>
      <c r="E434" s="19">
        <f t="shared" si="63"/>
        <v>8.0621492922642677</v>
      </c>
      <c r="F434" s="19">
        <f t="shared" si="63"/>
        <v>8.0629504207693881</v>
      </c>
      <c r="G434" s="19">
        <f t="shared" si="58"/>
        <v>7.982962472881094</v>
      </c>
      <c r="H434" s="20">
        <f t="shared" si="59"/>
        <v>19919.849113318422</v>
      </c>
    </row>
    <row r="435" spans="1:8" x14ac:dyDescent="0.25">
      <c r="A435" s="22">
        <f t="shared" si="60"/>
        <v>84.600000000000662</v>
      </c>
      <c r="B435" s="21">
        <f t="shared" si="56"/>
        <v>19919.849113807599</v>
      </c>
      <c r="C435" s="13">
        <f t="shared" si="61"/>
        <v>19919.849113318422</v>
      </c>
      <c r="D435" s="13">
        <f t="shared" si="57"/>
        <v>7.9829678449786261</v>
      </c>
      <c r="E435" s="19">
        <f t="shared" si="63"/>
        <v>7.9037748220911475</v>
      </c>
      <c r="F435" s="19">
        <f t="shared" si="63"/>
        <v>7.9045604678351262</v>
      </c>
      <c r="G435" s="19">
        <f t="shared" si="58"/>
        <v>7.8261312542673931</v>
      </c>
      <c r="H435" s="20">
        <f t="shared" si="59"/>
        <v>19921.429972307724</v>
      </c>
    </row>
    <row r="436" spans="1:8" x14ac:dyDescent="0.25">
      <c r="A436" s="22">
        <f t="shared" si="60"/>
        <v>84.800000000000665</v>
      </c>
      <c r="B436" s="21">
        <f t="shared" si="56"/>
        <v>19921.429972789367</v>
      </c>
      <c r="C436" s="13">
        <f t="shared" si="61"/>
        <v>19921.429972307724</v>
      </c>
      <c r="D436" s="13">
        <f t="shared" si="57"/>
        <v>7.8261365229697955</v>
      </c>
      <c r="E436" s="19">
        <f t="shared" si="63"/>
        <v>7.7484869950828568</v>
      </c>
      <c r="F436" s="19">
        <f t="shared" si="63"/>
        <v>7.7492574499042508</v>
      </c>
      <c r="G436" s="19">
        <f t="shared" si="58"/>
        <v>7.6723570825183636</v>
      </c>
      <c r="H436" s="20">
        <f t="shared" si="59"/>
        <v>19922.97977172424</v>
      </c>
    </row>
    <row r="437" spans="1:8" x14ac:dyDescent="0.25">
      <c r="A437" s="22">
        <f t="shared" si="60"/>
        <v>85.000000000000668</v>
      </c>
      <c r="B437" s="21">
        <f t="shared" si="56"/>
        <v>19922.979772198461</v>
      </c>
      <c r="C437" s="13">
        <f t="shared" si="61"/>
        <v>19922.97977172424</v>
      </c>
      <c r="D437" s="13">
        <f t="shared" si="57"/>
        <v>7.6723622497577511</v>
      </c>
      <c r="E437" s="19">
        <f t="shared" si="63"/>
        <v>7.5962266110949246</v>
      </c>
      <c r="F437" s="19">
        <f t="shared" si="63"/>
        <v>7.5969821616214901</v>
      </c>
      <c r="G437" s="19">
        <f t="shared" si="58"/>
        <v>7.5215813062984935</v>
      </c>
      <c r="H437" s="20">
        <f t="shared" si="59"/>
        <v>19924.499117094289</v>
      </c>
    </row>
    <row r="438" spans="1:8" x14ac:dyDescent="0.25">
      <c r="A438" s="22">
        <f t="shared" si="60"/>
        <v>85.200000000000671</v>
      </c>
      <c r="B438" s="21">
        <f t="shared" si="56"/>
        <v>19924.49911756119</v>
      </c>
      <c r="C438" s="13">
        <f t="shared" si="61"/>
        <v>19924.499117094289</v>
      </c>
      <c r="D438" s="13">
        <f t="shared" si="57"/>
        <v>7.521586373973439</v>
      </c>
      <c r="E438" s="19">
        <f t="shared" si="63"/>
        <v>7.446935567932579</v>
      </c>
      <c r="F438" s="19">
        <f t="shared" si="63"/>
        <v>7.4476764956619714</v>
      </c>
      <c r="G438" s="19">
        <f t="shared" si="58"/>
        <v>7.3737463627850968</v>
      </c>
      <c r="H438" s="20">
        <f t="shared" si="59"/>
        <v>19925.988602323087</v>
      </c>
    </row>
    <row r="439" spans="1:8" x14ac:dyDescent="0.25">
      <c r="A439" s="22">
        <f t="shared" si="60"/>
        <v>85.400000000000674</v>
      </c>
      <c r="B439" s="21">
        <f t="shared" si="56"/>
        <v>19925.988602782774</v>
      </c>
      <c r="C439" s="13">
        <f t="shared" si="61"/>
        <v>19925.988602323087</v>
      </c>
      <c r="D439" s="13">
        <f t="shared" si="57"/>
        <v>7.3737513327608966</v>
      </c>
      <c r="E439" s="19">
        <f t="shared" si="63"/>
        <v>7.3005568424652862</v>
      </c>
      <c r="F439" s="19">
        <f t="shared" si="63"/>
        <v>7.3012834238455566</v>
      </c>
      <c r="G439" s="19">
        <f t="shared" si="58"/>
        <v>7.2287957589182419</v>
      </c>
      <c r="H439" s="20">
        <f t="shared" si="59"/>
        <v>19927.448809910562</v>
      </c>
    </row>
    <row r="440" spans="1:8" x14ac:dyDescent="0.25">
      <c r="A440" s="22">
        <f t="shared" si="60"/>
        <v>85.600000000000676</v>
      </c>
      <c r="B440" s="21">
        <f t="shared" si="56"/>
        <v>19927.448810363141</v>
      </c>
      <c r="C440" s="13">
        <f t="shared" si="61"/>
        <v>19927.448809910562</v>
      </c>
      <c r="D440" s="13">
        <f t="shared" si="57"/>
        <v>7.2288006330268342</v>
      </c>
      <c r="E440" s="19">
        <f t="shared" si="63"/>
        <v>7.1570344720075498</v>
      </c>
      <c r="F440" s="19">
        <f t="shared" si="63"/>
        <v>7.1577469785181469</v>
      </c>
      <c r="G440" s="19">
        <f t="shared" si="58"/>
        <v>7.0866740529113974</v>
      </c>
      <c r="H440" s="20">
        <f t="shared" si="59"/>
        <v>19928.880311163462</v>
      </c>
    </row>
    <row r="441" spans="1:8" x14ac:dyDescent="0.25">
      <c r="A441" s="22">
        <f t="shared" si="60"/>
        <v>85.800000000000679</v>
      </c>
      <c r="B441" s="21">
        <f t="shared" si="56"/>
        <v>19928.880311609031</v>
      </c>
      <c r="C441" s="13">
        <f t="shared" si="61"/>
        <v>19928.880311163462</v>
      </c>
      <c r="D441" s="13">
        <f t="shared" si="57"/>
        <v>7.0866788329527246</v>
      </c>
      <c r="E441" s="19">
        <f t="shared" si="63"/>
        <v>7.0163135359657067</v>
      </c>
      <c r="F441" s="19">
        <f t="shared" si="63"/>
        <v>7.0170122341957102</v>
      </c>
      <c r="G441" s="19">
        <f t="shared" si="58"/>
        <v>6.9473268360300713</v>
      </c>
      <c r="H441" s="20">
        <f t="shared" si="59"/>
        <v>19930.283666403771</v>
      </c>
    </row>
    <row r="442" spans="1:8" x14ac:dyDescent="0.25">
      <c r="A442" s="22">
        <f t="shared" si="60"/>
        <v>86.000000000000682</v>
      </c>
      <c r="B442" s="21">
        <f t="shared" si="56"/>
        <v>19930.283666842428</v>
      </c>
      <c r="C442" s="13">
        <f t="shared" si="61"/>
        <v>19930.283666403771</v>
      </c>
      <c r="D442" s="13">
        <f t="shared" si="57"/>
        <v>6.9473315237723616</v>
      </c>
      <c r="E442" s="19">
        <f t="shared" si="63"/>
        <v>6.8783401377460107</v>
      </c>
      <c r="F442" s="19">
        <f t="shared" si="63"/>
        <v>6.879025289472473</v>
      </c>
      <c r="G442" s="19">
        <f t="shared" si="58"/>
        <v>6.8107007146289238</v>
      </c>
      <c r="H442" s="20">
        <f t="shared" si="59"/>
        <v>19931.659425173533</v>
      </c>
    </row>
    <row r="443" spans="1:8" x14ac:dyDescent="0.25">
      <c r="A443" s="22">
        <f t="shared" si="60"/>
        <v>86.200000000000685</v>
      </c>
      <c r="B443" s="21">
        <f t="shared" si="56"/>
        <v>19931.659425605376</v>
      </c>
      <c r="C443" s="13">
        <f t="shared" si="61"/>
        <v>19931.659425173533</v>
      </c>
      <c r="D443" s="13">
        <f t="shared" si="57"/>
        <v>6.8107053118086176</v>
      </c>
      <c r="E443" s="19">
        <f t="shared" si="63"/>
        <v>6.7430613869212568</v>
      </c>
      <c r="F443" s="19">
        <f t="shared" si="63"/>
        <v>6.7437332491869002</v>
      </c>
      <c r="G443" s="19">
        <f t="shared" si="58"/>
        <v>6.6767432924507144</v>
      </c>
      <c r="H443" s="20">
        <f t="shared" si="59"/>
        <v>19933.008126436082</v>
      </c>
    </row>
    <row r="444" spans="1:8" x14ac:dyDescent="0.25">
      <c r="A444" s="22">
        <f t="shared" si="60"/>
        <v>86.400000000000688</v>
      </c>
      <c r="B444" s="21">
        <f t="shared" si="56"/>
        <v>19933.008126861216</v>
      </c>
      <c r="C444" s="13">
        <f t="shared" si="61"/>
        <v>19933.008126436082</v>
      </c>
      <c r="D444" s="13">
        <f t="shared" si="57"/>
        <v>6.6767478007738292</v>
      </c>
      <c r="E444" s="19">
        <f t="shared" si="63"/>
        <v>6.6104253816625063</v>
      </c>
      <c r="F444" s="19">
        <f t="shared" si="63"/>
        <v>6.6110842068524223</v>
      </c>
      <c r="G444" s="19">
        <f t="shared" si="58"/>
        <v>6.5454031531845231</v>
      </c>
      <c r="H444" s="20">
        <f t="shared" si="59"/>
        <v>19934.330298773781</v>
      </c>
    </row>
    <row r="445" spans="1:8" x14ac:dyDescent="0.25">
      <c r="A445" s="22">
        <f t="shared" si="60"/>
        <v>86.600000000000691</v>
      </c>
      <c r="B445" s="21">
        <f t="shared" si="56"/>
        <v>19934.330299192294</v>
      </c>
      <c r="C445" s="13">
        <f t="shared" si="61"/>
        <v>19934.330298773781</v>
      </c>
      <c r="D445" s="13">
        <f t="shared" si="57"/>
        <v>6.5454075743262292</v>
      </c>
      <c r="E445" s="19">
        <f t="shared" si="63"/>
        <v>6.4803811914246241</v>
      </c>
      <c r="F445" s="19">
        <f t="shared" si="63"/>
        <v>6.481027227341567</v>
      </c>
      <c r="G445" s="19">
        <f t="shared" si="58"/>
        <v>6.4166298432798383</v>
      </c>
      <c r="H445" s="20">
        <f t="shared" si="59"/>
        <v>19935.626460582283</v>
      </c>
    </row>
    <row r="446" spans="1:8" x14ac:dyDescent="0.25">
      <c r="A446" s="22">
        <f t="shared" si="60"/>
        <v>86.800000000000693</v>
      </c>
      <c r="B446" s="21">
        <f t="shared" si="56"/>
        <v>19935.626460994277</v>
      </c>
      <c r="C446" s="13">
        <f t="shared" si="61"/>
        <v>19935.626460582283</v>
      </c>
      <c r="D446" s="13">
        <f t="shared" si="57"/>
        <v>6.4166341788858317</v>
      </c>
      <c r="E446" s="19">
        <f t="shared" si="63"/>
        <v>6.3528788398904164</v>
      </c>
      <c r="F446" s="19">
        <f t="shared" si="63"/>
        <v>6.3535123298297904</v>
      </c>
      <c r="G446" s="19">
        <f t="shared" si="58"/>
        <v>6.2903738550183714</v>
      </c>
      <c r="H446" s="20">
        <f t="shared" si="59"/>
        <v>19936.897120261394</v>
      </c>
    </row>
    <row r="447" spans="1:8" x14ac:dyDescent="0.25">
      <c r="A447" s="22">
        <f t="shared" si="60"/>
        <v>87.000000000000696</v>
      </c>
      <c r="B447" s="21">
        <f t="shared" si="56"/>
        <v>19936.897120666963</v>
      </c>
      <c r="C447" s="13">
        <f t="shared" si="61"/>
        <v>19936.897120261394</v>
      </c>
      <c r="D447" s="13">
        <f t="shared" si="57"/>
        <v>6.2903781067040896</v>
      </c>
      <c r="E447" s="19">
        <f t="shared" si="63"/>
        <v>6.2278692881672875</v>
      </c>
      <c r="F447" s="19">
        <f t="shared" si="63"/>
        <v>6.2284904709914226</v>
      </c>
      <c r="G447" s="19">
        <f t="shared" si="58"/>
        <v>6.1665866098359672</v>
      </c>
      <c r="H447" s="20">
        <f t="shared" si="59"/>
        <v>19938.142776402558</v>
      </c>
    </row>
    <row r="448" spans="1:8" x14ac:dyDescent="0.25">
      <c r="A448" s="22">
        <f t="shared" si="60"/>
        <v>87.200000000000699</v>
      </c>
      <c r="B448" s="21">
        <f t="shared" si="56"/>
        <v>19938.142776801786</v>
      </c>
      <c r="C448" s="13">
        <f t="shared" si="61"/>
        <v>19938.142776402558</v>
      </c>
      <c r="D448" s="13">
        <f t="shared" si="57"/>
        <v>6.166590779188331</v>
      </c>
      <c r="E448" s="19">
        <f t="shared" si="63"/>
        <v>6.1053044182391432</v>
      </c>
      <c r="F448" s="19">
        <f t="shared" si="63"/>
        <v>6.1059135284494213</v>
      </c>
      <c r="G448" s="19">
        <f t="shared" si="58"/>
        <v>6.0452204419002191</v>
      </c>
      <c r="H448" s="20">
        <f t="shared" si="59"/>
        <v>19939.363917973038</v>
      </c>
    </row>
    <row r="449" spans="1:8" x14ac:dyDescent="0.25">
      <c r="A449" s="22">
        <f t="shared" si="60"/>
        <v>87.400000000000702</v>
      </c>
      <c r="B449" s="21">
        <f t="shared" si="56"/>
        <v>19939.363918366027</v>
      </c>
      <c r="C449" s="13">
        <f t="shared" si="61"/>
        <v>19939.363917973038</v>
      </c>
      <c r="D449" s="13">
        <f t="shared" si="57"/>
        <v>6.0452245304782934</v>
      </c>
      <c r="E449" s="19">
        <f t="shared" si="63"/>
        <v>5.9851370166671902</v>
      </c>
      <c r="F449" s="19">
        <f t="shared" si="63"/>
        <v>5.9857342844776165</v>
      </c>
      <c r="G449" s="19">
        <f t="shared" si="58"/>
        <v>5.9262285819358986</v>
      </c>
      <c r="H449" s="20">
        <f t="shared" si="59"/>
        <v>19940.561024496863</v>
      </c>
    </row>
    <row r="450" spans="1:8" x14ac:dyDescent="0.25">
      <c r="A450" s="22">
        <f t="shared" si="60"/>
        <v>87.600000000000705</v>
      </c>
      <c r="B450" s="21">
        <f t="shared" si="56"/>
        <v>19940.5610248837</v>
      </c>
      <c r="C450" s="13">
        <f t="shared" si="61"/>
        <v>19940.561024496863</v>
      </c>
      <c r="D450" s="13">
        <f t="shared" si="57"/>
        <v>5.9262325912693923</v>
      </c>
      <c r="E450" s="19">
        <f t="shared" si="63"/>
        <v>5.8673207585389324</v>
      </c>
      <c r="F450" s="19">
        <f t="shared" si="63"/>
        <v>5.8679064099460598</v>
      </c>
      <c r="G450" s="19">
        <f t="shared" si="58"/>
        <v>5.8095651412960008</v>
      </c>
      <c r="H450" s="20">
        <f t="shared" si="59"/>
        <v>19941.734566232513</v>
      </c>
    </row>
    <row r="451" spans="1:8" x14ac:dyDescent="0.25">
      <c r="A451" s="22">
        <f t="shared" si="60"/>
        <v>87.800000000000708</v>
      </c>
      <c r="B451" s="21">
        <f t="shared" si="56"/>
        <v>19941.734566613286</v>
      </c>
      <c r="C451" s="13">
        <f t="shared" si="61"/>
        <v>19941.734566232513</v>
      </c>
      <c r="D451" s="13">
        <f t="shared" si="57"/>
        <v>5.8095690728881015</v>
      </c>
      <c r="E451" s="19">
        <f t="shared" si="63"/>
        <v>5.7518101916666895</v>
      </c>
      <c r="F451" s="19">
        <f t="shared" si="63"/>
        <v>5.7523844485213402</v>
      </c>
      <c r="G451" s="19">
        <f t="shared" si="58"/>
        <v>5.6951850962826152</v>
      </c>
      <c r="H451" s="20">
        <f t="shared" si="59"/>
        <v>19942.885004347499</v>
      </c>
    </row>
    <row r="452" spans="1:8" x14ac:dyDescent="0.25">
      <c r="A452" s="22">
        <f t="shared" si="60"/>
        <v>88.000000000000711</v>
      </c>
      <c r="B452" s="21">
        <f t="shared" si="56"/>
        <v>19942.885004722295</v>
      </c>
      <c r="C452" s="13">
        <f t="shared" si="61"/>
        <v>19942.885004347499</v>
      </c>
      <c r="D452" s="13">
        <f t="shared" si="57"/>
        <v>5.6951889516081255</v>
      </c>
      <c r="E452" s="19">
        <f t="shared" ref="E452:F471" si="64">$C$5*($C$2-($C452+0.5*$C$8*D452))*($C452+0.5*$C$8*D452)</f>
        <v>5.638560721025347</v>
      </c>
      <c r="F452" s="19">
        <f t="shared" si="64"/>
        <v>5.6391238011006655</v>
      </c>
      <c r="G452" s="19">
        <f t="shared" si="58"/>
        <v>5.583044272705405</v>
      </c>
      <c r="H452" s="20">
        <f t="shared" si="59"/>
        <v>19944.012791089786</v>
      </c>
    </row>
    <row r="453" spans="1:8" x14ac:dyDescent="0.25">
      <c r="A453" s="22">
        <f t="shared" si="60"/>
        <v>88.200000000000713</v>
      </c>
      <c r="B453" s="21">
        <f t="shared" si="56"/>
        <v>19944.012791458696</v>
      </c>
      <c r="C453" s="13">
        <f t="shared" si="61"/>
        <v>19944.012791089786</v>
      </c>
      <c r="D453" s="13">
        <f t="shared" si="57"/>
        <v>5.5830480532135871</v>
      </c>
      <c r="E453" s="19">
        <f t="shared" si="64"/>
        <v>5.5275285934377081</v>
      </c>
      <c r="F453" s="19">
        <f t="shared" si="64"/>
        <v>5.528080710498612</v>
      </c>
      <c r="G453" s="19">
        <f t="shared" si="58"/>
        <v>5.4730993306875231</v>
      </c>
      <c r="H453" s="20">
        <f t="shared" si="59"/>
        <v>19945.118369956177</v>
      </c>
    </row>
    <row r="454" spans="1:8" x14ac:dyDescent="0.25">
      <c r="A454" s="22">
        <f t="shared" si="60"/>
        <v>88.400000000000716</v>
      </c>
      <c r="B454" s="21">
        <f t="shared" si="56"/>
        <v>19945.118370319284</v>
      </c>
      <c r="C454" s="13">
        <f t="shared" si="61"/>
        <v>19945.118369956177</v>
      </c>
      <c r="D454" s="13">
        <f t="shared" si="57"/>
        <v>5.4731030378009606</v>
      </c>
      <c r="E454" s="19">
        <f t="shared" si="64"/>
        <v>5.4186708824962038</v>
      </c>
      <c r="F454" s="19">
        <f t="shared" si="64"/>
        <v>5.4192122463669561</v>
      </c>
      <c r="G454" s="19">
        <f t="shared" si="58"/>
        <v>5.3653077497047335</v>
      </c>
      <c r="H454" s="20">
        <f t="shared" si="59"/>
        <v>19946.202175857685</v>
      </c>
    </row>
    <row r="455" spans="1:8" x14ac:dyDescent="0.25">
      <c r="A455" s="22">
        <f t="shared" si="60"/>
        <v>88.600000000000719</v>
      </c>
      <c r="B455" s="21">
        <f t="shared" si="56"/>
        <v>19946.202176215076</v>
      </c>
      <c r="C455" s="13">
        <f t="shared" si="61"/>
        <v>19946.202175857685</v>
      </c>
      <c r="D455" s="13">
        <f t="shared" si="57"/>
        <v>5.365311384819285</v>
      </c>
      <c r="E455" s="19">
        <f t="shared" si="64"/>
        <v>5.3119454737211989</v>
      </c>
      <c r="F455" s="19">
        <f t="shared" si="64"/>
        <v>5.3124762903521834</v>
      </c>
      <c r="G455" s="19">
        <f t="shared" si="58"/>
        <v>5.2596278138619494</v>
      </c>
      <c r="H455" s="20">
        <f t="shared" si="59"/>
        <v>19947.264635281914</v>
      </c>
    </row>
    <row r="456" spans="1:8" x14ac:dyDescent="0.25">
      <c r="A456" s="22">
        <f t="shared" si="60"/>
        <v>88.800000000000722</v>
      </c>
      <c r="B456" s="21">
        <f t="shared" si="56"/>
        <v>19947.26463563367</v>
      </c>
      <c r="C456" s="13">
        <f t="shared" si="61"/>
        <v>19947.264635281914</v>
      </c>
      <c r="D456" s="13">
        <f t="shared" si="57"/>
        <v>5.2596313783488728</v>
      </c>
      <c r="E456" s="19">
        <f t="shared" si="64"/>
        <v>5.2073110499582027</v>
      </c>
      <c r="F456" s="19">
        <f t="shared" si="64"/>
        <v>5.2078315214922508</v>
      </c>
      <c r="G456" s="19">
        <f t="shared" si="58"/>
        <v>5.1560185974065336</v>
      </c>
      <c r="H456" s="20">
        <f t="shared" si="59"/>
        <v>19948.306166452534</v>
      </c>
    </row>
    <row r="457" spans="1:8" x14ac:dyDescent="0.25">
      <c r="A457" s="22">
        <f t="shared" si="60"/>
        <v>89.000000000000725</v>
      </c>
      <c r="B457" s="21">
        <f t="shared" si="56"/>
        <v>19948.306166798746</v>
      </c>
      <c r="C457" s="13">
        <f t="shared" si="61"/>
        <v>19948.306166452534</v>
      </c>
      <c r="D457" s="13">
        <f t="shared" si="57"/>
        <v>5.1560220926124405</v>
      </c>
      <c r="E457" s="19">
        <f t="shared" si="64"/>
        <v>5.1047270770061042</v>
      </c>
      <c r="F457" s="19">
        <f t="shared" si="64"/>
        <v>5.1052374018421967</v>
      </c>
      <c r="G457" s="19">
        <f t="shared" si="58"/>
        <v>5.0544399504707975</v>
      </c>
      <c r="H457" s="20">
        <f t="shared" si="59"/>
        <v>19949.327179485892</v>
      </c>
    </row>
    <row r="458" spans="1:8" x14ac:dyDescent="0.25">
      <c r="A458" s="22">
        <f t="shared" si="60"/>
        <v>89.200000000000728</v>
      </c>
      <c r="B458" s="21">
        <f t="shared" si="56"/>
        <v>19949.327179826636</v>
      </c>
      <c r="C458" s="13">
        <f t="shared" si="61"/>
        <v>19949.327179485892</v>
      </c>
      <c r="D458" s="13">
        <f t="shared" si="57"/>
        <v>5.0544433777165274</v>
      </c>
      <c r="E458" s="19">
        <f t="shared" si="64"/>
        <v>5.0041537894716814</v>
      </c>
      <c r="F458" s="19">
        <f t="shared" si="64"/>
        <v>5.004654162330703</v>
      </c>
      <c r="G458" s="19">
        <f t="shared" si="58"/>
        <v>4.9548524850414655</v>
      </c>
      <c r="H458" s="20">
        <f t="shared" si="59"/>
        <v>19950.328076544771</v>
      </c>
    </row>
    <row r="459" spans="1:8" x14ac:dyDescent="0.25">
      <c r="A459" s="22">
        <f t="shared" si="60"/>
        <v>89.40000000000073</v>
      </c>
      <c r="B459" s="21">
        <f t="shared" si="56"/>
        <v>19950.328076880127</v>
      </c>
      <c r="C459" s="13">
        <f t="shared" si="61"/>
        <v>19950.328076544771</v>
      </c>
      <c r="D459" s="13">
        <f t="shared" si="57"/>
        <v>4.9548558456242162</v>
      </c>
      <c r="E459" s="19">
        <f t="shared" si="64"/>
        <v>4.9055521768586061</v>
      </c>
      <c r="F459" s="19">
        <f t="shared" si="64"/>
        <v>4.9060427888457365</v>
      </c>
      <c r="G459" s="19">
        <f t="shared" si="58"/>
        <v>4.8572175611599286</v>
      </c>
      <c r="H459" s="20">
        <f t="shared" si="59"/>
        <v>19951.309251989376</v>
      </c>
    </row>
    <row r="460" spans="1:8" x14ac:dyDescent="0.25">
      <c r="A460" s="22">
        <f t="shared" si="60"/>
        <v>89.600000000000733</v>
      </c>
      <c r="B460" s="21">
        <f t="shared" ref="B460:B512" si="65">$C$2/(1+$C$7*EXP(-$C$5*$C$2*A460))</f>
        <v>19951.309252319428</v>
      </c>
      <c r="C460" s="13">
        <f t="shared" si="61"/>
        <v>19951.309251989376</v>
      </c>
      <c r="D460" s="13">
        <f t="shared" ref="D460:D512" si="66">$C$5*($C$2-C460)*C460</f>
        <v>4.8572208563532095</v>
      </c>
      <c r="E460" s="19">
        <f t="shared" si="64"/>
        <v>4.8088839698766712</v>
      </c>
      <c r="F460" s="19">
        <f t="shared" si="64"/>
        <v>4.8093650085436446</v>
      </c>
      <c r="G460" s="19">
        <f t="shared" ref="G460:G512" si="67">$C$5*($C$2-($C460+$C$8*F460))*($C460+$C$8*F460)</f>
        <v>4.7614972733432923</v>
      </c>
      <c r="H460" s="20">
        <f t="shared" ref="H460:H512" si="68">C460+$C$8*(D460+2*E460+2*F460+G460)/6</f>
        <v>19952.271092525592</v>
      </c>
    </row>
    <row r="461" spans="1:8" x14ac:dyDescent="0.25">
      <c r="A461" s="22">
        <f t="shared" ref="A461:A512" si="69">A460+$C$8</f>
        <v>89.800000000000736</v>
      </c>
      <c r="B461" s="21">
        <f t="shared" si="65"/>
        <v>19952.271092850417</v>
      </c>
      <c r="C461" s="13">
        <f t="shared" ref="C461:C512" si="70">H460</f>
        <v>19952.271092525592</v>
      </c>
      <c r="D461" s="13">
        <f t="shared" si="66"/>
        <v>4.761500504397258</v>
      </c>
      <c r="E461" s="19">
        <f t="shared" si="64"/>
        <v>4.7141116269760017</v>
      </c>
      <c r="F461" s="19">
        <f t="shared" si="64"/>
        <v>4.7145832763828732</v>
      </c>
      <c r="G461" s="19">
        <f t="shared" si="67"/>
        <v>4.6676544372284869</v>
      </c>
      <c r="H461" s="20">
        <f t="shared" si="68"/>
        <v>19953.213977350537</v>
      </c>
    </row>
    <row r="462" spans="1:8" x14ac:dyDescent="0.25">
      <c r="A462" s="22">
        <f t="shared" si="69"/>
        <v>90.000000000000739</v>
      </c>
      <c r="B462" s="21">
        <f t="shared" si="65"/>
        <v>19953.21397767021</v>
      </c>
      <c r="C462" s="13">
        <f t="shared" si="70"/>
        <v>19953.213977350537</v>
      </c>
      <c r="D462" s="13">
        <f t="shared" si="66"/>
        <v>4.6676576053695316</v>
      </c>
      <c r="E462" s="19">
        <f t="shared" si="64"/>
        <v>4.6211983210987322</v>
      </c>
      <c r="F462" s="19">
        <f t="shared" si="64"/>
        <v>4.6216607618740495</v>
      </c>
      <c r="G462" s="19">
        <f t="shared" si="67"/>
        <v>4.5756525764325158</v>
      </c>
      <c r="H462" s="20">
        <f t="shared" si="68"/>
        <v>19954.138278295461</v>
      </c>
    </row>
    <row r="463" spans="1:8" x14ac:dyDescent="0.25">
      <c r="A463" s="22">
        <f t="shared" si="69"/>
        <v>90.200000000000742</v>
      </c>
      <c r="B463" s="21">
        <f t="shared" si="65"/>
        <v>19954.138278610058</v>
      </c>
      <c r="C463" s="13">
        <f t="shared" si="70"/>
        <v>19954.138278295461</v>
      </c>
      <c r="D463" s="13">
        <f t="shared" si="66"/>
        <v>4.5756556828654151</v>
      </c>
      <c r="E463" s="19">
        <f t="shared" si="64"/>
        <v>4.5301079266531472</v>
      </c>
      <c r="F463" s="19">
        <f t="shared" si="64"/>
        <v>4.5305613360539736</v>
      </c>
      <c r="G463" s="19">
        <f t="shared" si="67"/>
        <v>4.4854559096335178</v>
      </c>
      <c r="H463" s="20">
        <f t="shared" si="68"/>
        <v>19955.044359966058</v>
      </c>
    </row>
    <row r="464" spans="1:8" x14ac:dyDescent="0.25">
      <c r="A464" s="22">
        <f t="shared" si="69"/>
        <v>90.400000000000745</v>
      </c>
      <c r="B464" s="21">
        <f t="shared" si="65"/>
        <v>19955.044360275657</v>
      </c>
      <c r="C464" s="13">
        <f t="shared" si="70"/>
        <v>19955.044359966058</v>
      </c>
      <c r="D464" s="13">
        <f t="shared" si="66"/>
        <v>4.48545895553994</v>
      </c>
      <c r="E464" s="19">
        <f t="shared" si="64"/>
        <v>4.4408050066957045</v>
      </c>
      <c r="F464" s="19">
        <f t="shared" si="64"/>
        <v>4.44124955866676</v>
      </c>
      <c r="G464" s="19">
        <f t="shared" si="67"/>
        <v>4.3970293378601628</v>
      </c>
      <c r="H464" s="20">
        <f t="shared" si="68"/>
        <v>19955.932579880195</v>
      </c>
    </row>
    <row r="465" spans="1:8" x14ac:dyDescent="0.25">
      <c r="A465" s="22">
        <f t="shared" si="69"/>
        <v>90.600000000000747</v>
      </c>
      <c r="B465" s="21">
        <f t="shared" si="65"/>
        <v>19955.932580184868</v>
      </c>
      <c r="C465" s="13">
        <f t="shared" si="70"/>
        <v>19955.932579880195</v>
      </c>
      <c r="D465" s="13">
        <f t="shared" si="66"/>
        <v>4.3970323244004552</v>
      </c>
      <c r="E465" s="19">
        <f t="shared" si="64"/>
        <v>4.3532548003323734</v>
      </c>
      <c r="F465" s="19">
        <f t="shared" si="64"/>
        <v>4.3536906655639127</v>
      </c>
      <c r="G465" s="19">
        <f t="shared" si="67"/>
        <v>4.3103384319960902</v>
      </c>
      <c r="H465" s="20">
        <f t="shared" si="68"/>
        <v>19956.803288603136</v>
      </c>
    </row>
    <row r="466" spans="1:8" x14ac:dyDescent="0.25">
      <c r="A466" s="22">
        <f t="shared" si="69"/>
        <v>90.80000000000075</v>
      </c>
      <c r="B466" s="21">
        <f t="shared" si="65"/>
        <v>19956.80328890296</v>
      </c>
      <c r="C466" s="13">
        <f t="shared" si="70"/>
        <v>19956.803288603136</v>
      </c>
      <c r="D466" s="13">
        <f t="shared" si="66"/>
        <v>4.310341360308878</v>
      </c>
      <c r="E466" s="19">
        <f t="shared" si="64"/>
        <v>4.2674232103252709</v>
      </c>
      <c r="F466" s="19">
        <f t="shared" si="64"/>
        <v>4.2678505563093516</v>
      </c>
      <c r="G466" s="19">
        <f t="shared" si="67"/>
        <v>4.225349420490411</v>
      </c>
      <c r="H466" s="20">
        <f t="shared" si="68"/>
        <v>19957.65682988027</v>
      </c>
    </row>
    <row r="467" spans="1:8" x14ac:dyDescent="0.25">
      <c r="A467" s="22">
        <f t="shared" si="69"/>
        <v>91.000000000000753</v>
      </c>
      <c r="B467" s="21">
        <f t="shared" si="65"/>
        <v>19957.656830175318</v>
      </c>
      <c r="C467" s="13">
        <f t="shared" si="70"/>
        <v>19957.65682988027</v>
      </c>
      <c r="D467" s="13">
        <f t="shared" si="66"/>
        <v>4.2253522916940209</v>
      </c>
      <c r="E467" s="19">
        <f t="shared" si="64"/>
        <v>4.1832767909079527</v>
      </c>
      <c r="F467" s="19">
        <f t="shared" si="64"/>
        <v>4.1836957819956</v>
      </c>
      <c r="G467" s="19">
        <f t="shared" si="67"/>
        <v>4.1420291772765108</v>
      </c>
      <c r="H467" s="20">
        <f t="shared" si="68"/>
        <v>19958.493540767431</v>
      </c>
    </row>
    <row r="468" spans="1:8" x14ac:dyDescent="0.25">
      <c r="A468" s="22">
        <f t="shared" si="69"/>
        <v>91.200000000000756</v>
      </c>
      <c r="B468" s="21">
        <f t="shared" si="65"/>
        <v>19958.493541057767</v>
      </c>
      <c r="C468" s="13">
        <f t="shared" si="70"/>
        <v>19958.493540767431</v>
      </c>
      <c r="D468" s="13">
        <f t="shared" si="66"/>
        <v>4.142031992466765</v>
      </c>
      <c r="E468" s="19">
        <f t="shared" si="64"/>
        <v>4.1007827358028388</v>
      </c>
      <c r="F468" s="19">
        <f t="shared" si="64"/>
        <v>4.101193533259214</v>
      </c>
      <c r="G468" s="19">
        <f t="shared" si="67"/>
        <v>4.0603452098882551</v>
      </c>
      <c r="H468" s="20">
        <f t="shared" si="68"/>
        <v>19959.313751758782</v>
      </c>
    </row>
    <row r="469" spans="1:8" x14ac:dyDescent="0.25">
      <c r="A469" s="22">
        <f t="shared" si="69"/>
        <v>91.400000000000759</v>
      </c>
      <c r="B469" s="21">
        <f t="shared" si="65"/>
        <v>19959.313752044483</v>
      </c>
      <c r="C469" s="13">
        <f t="shared" si="70"/>
        <v>19959.313751758782</v>
      </c>
      <c r="D469" s="13">
        <f t="shared" si="66"/>
        <v>4.0603479701420682</v>
      </c>
      <c r="E469" s="19">
        <f t="shared" si="64"/>
        <v>4.0199088664447151</v>
      </c>
      <c r="F469" s="19">
        <f t="shared" si="64"/>
        <v>4.0203116285044471</v>
      </c>
      <c r="G469" s="19">
        <f t="shared" si="67"/>
        <v>3.9802656477847775</v>
      </c>
      <c r="H469" s="20">
        <f t="shared" si="68"/>
        <v>19960.117786912375</v>
      </c>
    </row>
    <row r="470" spans="1:8" x14ac:dyDescent="0.25">
      <c r="A470" s="22">
        <f t="shared" si="69"/>
        <v>91.600000000000762</v>
      </c>
      <c r="B470" s="21">
        <f t="shared" si="65"/>
        <v>19960.117787193511</v>
      </c>
      <c r="C470" s="13">
        <f t="shared" si="70"/>
        <v>19960.117786912375</v>
      </c>
      <c r="D470" s="13">
        <f t="shared" si="66"/>
        <v>3.9802683541586799</v>
      </c>
      <c r="E470" s="19">
        <f t="shared" si="64"/>
        <v>3.9406236204008072</v>
      </c>
      <c r="F470" s="19">
        <f t="shared" si="64"/>
        <v>3.9410185023198676</v>
      </c>
      <c r="G470" s="19">
        <f t="shared" si="67"/>
        <v>3.9017592308663183</v>
      </c>
      <c r="H470" s="20">
        <f t="shared" si="68"/>
        <v>19960.90596397339</v>
      </c>
    </row>
    <row r="471" spans="1:8" x14ac:dyDescent="0.25">
      <c r="A471" s="22">
        <f t="shared" si="69"/>
        <v>91.800000000000765</v>
      </c>
      <c r="B471" s="21">
        <f t="shared" si="65"/>
        <v>19960.905964250029</v>
      </c>
      <c r="C471" s="13">
        <f t="shared" si="70"/>
        <v>19960.90596397339</v>
      </c>
      <c r="D471" s="13">
        <f t="shared" si="66"/>
        <v>3.9017618843967918</v>
      </c>
      <c r="E471" s="19">
        <f t="shared" si="64"/>
        <v>3.8628960399850962</v>
      </c>
      <c r="F471" s="19">
        <f t="shared" si="64"/>
        <v>3.8632831940957266</v>
      </c>
      <c r="G471" s="19">
        <f t="shared" si="67"/>
        <v>3.8247952981882092</v>
      </c>
      <c r="H471" s="20">
        <f t="shared" si="68"/>
        <v>19961.678594495083</v>
      </c>
    </row>
    <row r="472" spans="1:8" x14ac:dyDescent="0.25">
      <c r="A472" s="22">
        <f t="shared" si="69"/>
        <v>92.000000000000767</v>
      </c>
      <c r="B472" s="21">
        <f t="shared" si="65"/>
        <v>19961.678594767294</v>
      </c>
      <c r="C472" s="13">
        <f t="shared" si="70"/>
        <v>19961.678594495083</v>
      </c>
      <c r="D472" s="13">
        <f t="shared" si="66"/>
        <v>3.8247978998923879</v>
      </c>
      <c r="E472" s="19">
        <f t="shared" ref="E472:F491" si="71">$C$5*($C$2-($C472+0.5*$C$8*D472))*($C472+0.5*$C$8*D472)</f>
        <v>3.7866957610706748</v>
      </c>
      <c r="F472" s="19">
        <f t="shared" si="71"/>
        <v>3.7870753368321104</v>
      </c>
      <c r="G472" s="19">
        <f t="shared" si="67"/>
        <v>3.7493437768669753</v>
      </c>
      <c r="H472" s="20">
        <f t="shared" si="68"/>
        <v>19962.435983957501</v>
      </c>
    </row>
    <row r="473" spans="1:8" x14ac:dyDescent="0.25">
      <c r="A473" s="22">
        <f t="shared" si="69"/>
        <v>92.20000000000077</v>
      </c>
      <c r="B473" s="21">
        <f t="shared" si="65"/>
        <v>19962.435984225347</v>
      </c>
      <c r="C473" s="13">
        <f t="shared" si="70"/>
        <v>19962.435983957501</v>
      </c>
      <c r="D473" s="13">
        <f t="shared" si="66"/>
        <v>3.7493463277437082</v>
      </c>
      <c r="E473" s="19">
        <f t="shared" si="71"/>
        <v>3.7119930020919214</v>
      </c>
      <c r="F473" s="19">
        <f t="shared" si="71"/>
        <v>3.712365146142715</v>
      </c>
      <c r="G473" s="19">
        <f t="shared" si="67"/>
        <v>3.6753751711775644</v>
      </c>
      <c r="H473" s="20">
        <f t="shared" si="68"/>
        <v>19963.178431884015</v>
      </c>
    </row>
    <row r="474" spans="1:8" x14ac:dyDescent="0.25">
      <c r="A474" s="22">
        <f t="shared" si="69"/>
        <v>92.400000000000773</v>
      </c>
      <c r="B474" s="21">
        <f t="shared" si="65"/>
        <v>19963.178432147564</v>
      </c>
      <c r="C474" s="13">
        <f t="shared" si="70"/>
        <v>19963.178431884015</v>
      </c>
      <c r="D474" s="13">
        <f t="shared" si="66"/>
        <v>3.6753776722059421</v>
      </c>
      <c r="E474" s="19">
        <f t="shared" si="71"/>
        <v>3.63875855323331</v>
      </c>
      <c r="F474" s="19">
        <f t="shared" si="71"/>
        <v>3.6391234094412481</v>
      </c>
      <c r="G474" s="19">
        <f t="shared" si="67"/>
        <v>3.6028605518341497</v>
      </c>
      <c r="H474" s="20">
        <f t="shared" si="68"/>
        <v>19963.906231955661</v>
      </c>
    </row>
    <row r="475" spans="1:8" x14ac:dyDescent="0.25">
      <c r="A475" s="22">
        <f t="shared" si="69"/>
        <v>92.600000000000776</v>
      </c>
      <c r="B475" s="21">
        <f t="shared" si="65"/>
        <v>19963.906232214977</v>
      </c>
      <c r="C475" s="13">
        <f t="shared" si="70"/>
        <v>19963.906231955661</v>
      </c>
      <c r="D475" s="13">
        <f t="shared" si="66"/>
        <v>3.6028630039756577</v>
      </c>
      <c r="E475" s="19">
        <f t="shared" si="71"/>
        <v>3.566963765806328</v>
      </c>
      <c r="F475" s="19">
        <f t="shared" si="71"/>
        <v>3.5673214753188525</v>
      </c>
      <c r="G475" s="19">
        <f t="shared" si="67"/>
        <v>3.531771545460666</v>
      </c>
      <c r="H475" s="20">
        <f t="shared" si="68"/>
        <v>19964.619672123383</v>
      </c>
    </row>
    <row r="476" spans="1:8" x14ac:dyDescent="0.25">
      <c r="A476" s="22">
        <f t="shared" si="69"/>
        <v>92.800000000000779</v>
      </c>
      <c r="B476" s="21">
        <f t="shared" si="65"/>
        <v>19964.619672378532</v>
      </c>
      <c r="C476" s="13">
        <f t="shared" si="70"/>
        <v>19964.619672123383</v>
      </c>
      <c r="D476" s="13">
        <f t="shared" si="66"/>
        <v>3.5317739496584388</v>
      </c>
      <c r="E476" s="19">
        <f t="shared" si="71"/>
        <v>3.4965805418108706</v>
      </c>
      <c r="F476" s="19">
        <f t="shared" si="71"/>
        <v>3.4969312431027197</v>
      </c>
      <c r="G476" s="19">
        <f t="shared" si="67"/>
        <v>3.4620803242387299</v>
      </c>
      <c r="H476" s="20">
        <f t="shared" si="68"/>
        <v>19965.319034718173</v>
      </c>
    </row>
    <row r="477" spans="1:8" x14ac:dyDescent="0.25">
      <c r="A477" s="22">
        <f t="shared" si="69"/>
        <v>93.000000000000782</v>
      </c>
      <c r="B477" s="21">
        <f t="shared" si="65"/>
        <v>19965.31903496922</v>
      </c>
      <c r="C477" s="13">
        <f t="shared" si="70"/>
        <v>19965.319034718173</v>
      </c>
      <c r="D477" s="13">
        <f t="shared" si="66"/>
        <v>3.4620826814182544</v>
      </c>
      <c r="E477" s="19">
        <f t="shared" si="71"/>
        <v>3.4275813236723542</v>
      </c>
      <c r="F477" s="19">
        <f t="shared" si="71"/>
        <v>3.4279251525947818</v>
      </c>
      <c r="G477" s="19">
        <f t="shared" si="67"/>
        <v>3.3937595957386684</v>
      </c>
      <c r="H477" s="20">
        <f t="shared" si="68"/>
        <v>19966.004596559163</v>
      </c>
    </row>
    <row r="478" spans="1:8" x14ac:dyDescent="0.25">
      <c r="A478" s="22">
        <f t="shared" si="69"/>
        <v>93.200000000000784</v>
      </c>
      <c r="B478" s="21">
        <f t="shared" si="65"/>
        <v>19966.004596806168</v>
      </c>
      <c r="C478" s="13">
        <f t="shared" si="70"/>
        <v>19966.004596559163</v>
      </c>
      <c r="D478" s="13">
        <f t="shared" si="66"/>
        <v>3.3937619068081264</v>
      </c>
      <c r="E478" s="19">
        <f t="shared" si="71"/>
        <v>3.3599390841642447</v>
      </c>
      <c r="F478" s="19">
        <f t="shared" si="71"/>
        <v>3.3602761739918141</v>
      </c>
      <c r="G478" s="19">
        <f t="shared" si="67"/>
        <v>3.3267825929255599</v>
      </c>
      <c r="H478" s="20">
        <f t="shared" si="68"/>
        <v>19966.676629059697</v>
      </c>
    </row>
    <row r="479" spans="1:8" x14ac:dyDescent="0.25">
      <c r="A479" s="22">
        <f t="shared" si="69"/>
        <v>93.400000000000787</v>
      </c>
      <c r="B479" s="21">
        <f t="shared" si="65"/>
        <v>19966.676629302725</v>
      </c>
      <c r="C479" s="13">
        <f t="shared" si="70"/>
        <v>19966.676629059697</v>
      </c>
      <c r="D479" s="13">
        <f t="shared" si="66"/>
        <v>3.3267848587761746</v>
      </c>
      <c r="E479" s="19">
        <f t="shared" si="71"/>
        <v>3.2936273164995482</v>
      </c>
      <c r="F479" s="19">
        <f t="shared" si="71"/>
        <v>3.2939577979770491</v>
      </c>
      <c r="G479" s="19">
        <f t="shared" si="67"/>
        <v>3.2611230643401514</v>
      </c>
      <c r="H479" s="20">
        <f t="shared" si="68"/>
        <v>19967.335398331434</v>
      </c>
    </row>
    <row r="480" spans="1:8" x14ac:dyDescent="0.25">
      <c r="A480" s="22">
        <f t="shared" si="69"/>
        <v>93.60000000000079</v>
      </c>
      <c r="B480" s="21">
        <f t="shared" si="65"/>
        <v>19967.33539857054</v>
      </c>
      <c r="C480" s="13">
        <f t="shared" si="70"/>
        <v>19967.335398331434</v>
      </c>
      <c r="D480" s="13">
        <f t="shared" si="66"/>
        <v>3.2611252858458015</v>
      </c>
      <c r="E480" s="19">
        <f t="shared" si="71"/>
        <v>3.2286200245987251</v>
      </c>
      <c r="F480" s="19">
        <f t="shared" si="71"/>
        <v>3.2289440259874644</v>
      </c>
      <c r="G480" s="19">
        <f t="shared" si="67"/>
        <v>3.1967552644508235</v>
      </c>
      <c r="H480" s="20">
        <f t="shared" si="68"/>
        <v>19967.981165286481</v>
      </c>
    </row>
    <row r="481" spans="1:8" x14ac:dyDescent="0.25">
      <c r="A481" s="22">
        <f t="shared" si="69"/>
        <v>93.800000000000793</v>
      </c>
      <c r="B481" s="21">
        <f t="shared" si="65"/>
        <v>19967.981165521727</v>
      </c>
      <c r="C481" s="13">
        <f t="shared" si="70"/>
        <v>19967.981165286481</v>
      </c>
      <c r="D481" s="13">
        <f t="shared" si="66"/>
        <v>3.1967574424698446</v>
      </c>
      <c r="E481" s="19">
        <f t="shared" si="71"/>
        <v>3.1648917135305448</v>
      </c>
      <c r="F481" s="19">
        <f t="shared" si="71"/>
        <v>3.1652093606522116</v>
      </c>
      <c r="G481" s="19">
        <f t="shared" si="67"/>
        <v>3.133653944177492</v>
      </c>
      <c r="H481" s="20">
        <f t="shared" si="68"/>
        <v>19968.61418573765</v>
      </c>
    </row>
    <row r="482" spans="1:8" x14ac:dyDescent="0.25">
      <c r="A482" s="22">
        <f t="shared" si="69"/>
        <v>94.000000000000796</v>
      </c>
      <c r="B482" s="21">
        <f t="shared" si="65"/>
        <v>19968.614185969094</v>
      </c>
      <c r="C482" s="13">
        <f t="shared" si="70"/>
        <v>19968.61418573765</v>
      </c>
      <c r="D482" s="13">
        <f t="shared" si="66"/>
        <v>3.1336560795504789</v>
      </c>
      <c r="E482" s="19">
        <f t="shared" si="71"/>
        <v>3.1024173801125978</v>
      </c>
      <c r="F482" s="19">
        <f t="shared" si="71"/>
        <v>3.1027287963954033</v>
      </c>
      <c r="G482" s="19">
        <f t="shared" si="67"/>
        <v>3.0717943415766524</v>
      </c>
      <c r="H482" s="20">
        <f t="shared" si="68"/>
        <v>19969.234710496788</v>
      </c>
    </row>
    <row r="483" spans="1:8" x14ac:dyDescent="0.25">
      <c r="A483" s="22">
        <f t="shared" si="69"/>
        <v>94.200000000000799</v>
      </c>
      <c r="B483" s="21">
        <f t="shared" si="65"/>
        <v>19969.23471072449</v>
      </c>
      <c r="C483" s="13">
        <f t="shared" si="70"/>
        <v>19969.234710496788</v>
      </c>
      <c r="D483" s="13">
        <f t="shared" si="66"/>
        <v>3.0717964351300715</v>
      </c>
      <c r="E483" s="19">
        <f t="shared" si="71"/>
        <v>3.0411725036886024</v>
      </c>
      <c r="F483" s="19">
        <f t="shared" si="71"/>
        <v>3.0414778102091655</v>
      </c>
      <c r="G483" s="19">
        <f t="shared" si="67"/>
        <v>3.0111521726992705</v>
      </c>
      <c r="H483" s="20">
        <f t="shared" si="68"/>
        <v>19969.84298547131</v>
      </c>
    </row>
    <row r="484" spans="1:8" x14ac:dyDescent="0.25">
      <c r="A484" s="22">
        <f t="shared" si="69"/>
        <v>94.400000000000801</v>
      </c>
      <c r="B484" s="21">
        <f t="shared" si="65"/>
        <v>19969.842985695323</v>
      </c>
      <c r="C484" s="13">
        <f t="shared" si="70"/>
        <v>19969.84298547131</v>
      </c>
      <c r="D484" s="13">
        <f t="shared" si="66"/>
        <v>3.0111542252425436</v>
      </c>
      <c r="E484" s="19">
        <f t="shared" si="71"/>
        <v>2.9811330370593576</v>
      </c>
      <c r="F484" s="19">
        <f t="shared" si="71"/>
        <v>2.9814323525864963</v>
      </c>
      <c r="G484" s="19">
        <f t="shared" si="67"/>
        <v>2.9517036226005207</v>
      </c>
      <c r="H484" s="20">
        <f t="shared" si="68"/>
        <v>19970.439251758882</v>
      </c>
    </row>
    <row r="485" spans="1:8" x14ac:dyDescent="0.25">
      <c r="A485" s="22">
        <f t="shared" si="69"/>
        <v>94.600000000000804</v>
      </c>
      <c r="B485" s="21">
        <f t="shared" si="65"/>
        <v>19970.439251979271</v>
      </c>
      <c r="C485" s="13">
        <f t="shared" si="70"/>
        <v>19970.439251758882</v>
      </c>
      <c r="D485" s="13">
        <f t="shared" si="66"/>
        <v>2.9517056349289099</v>
      </c>
      <c r="E485" s="19">
        <f t="shared" si="71"/>
        <v>2.9222753975786167</v>
      </c>
      <c r="F485" s="19">
        <f t="shared" si="71"/>
        <v>2.9225688386157809</v>
      </c>
      <c r="G485" s="19">
        <f t="shared" si="67"/>
        <v>2.8934253365180709</v>
      </c>
      <c r="H485" s="20">
        <f t="shared" si="68"/>
        <v>19971.023745740342</v>
      </c>
    </row>
    <row r="486" spans="1:8" x14ac:dyDescent="0.25">
      <c r="A486" s="22">
        <f t="shared" si="69"/>
        <v>94.800000000000807</v>
      </c>
      <c r="B486" s="21">
        <f t="shared" si="65"/>
        <v>19971.023745957158</v>
      </c>
      <c r="C486" s="13">
        <f t="shared" si="70"/>
        <v>19971.023745740342</v>
      </c>
      <c r="D486" s="13">
        <f t="shared" si="66"/>
        <v>2.8934273094112148</v>
      </c>
      <c r="E486" s="19">
        <f t="shared" si="71"/>
        <v>2.8645764584062614</v>
      </c>
      <c r="F486" s="19">
        <f t="shared" si="71"/>
        <v>2.8648641392329619</v>
      </c>
      <c r="G486" s="19">
        <f t="shared" si="67"/>
        <v>2.8362944112007771</v>
      </c>
      <c r="H486" s="20">
        <f t="shared" si="68"/>
        <v>19971.59669917087</v>
      </c>
    </row>
    <row r="487" spans="1:8" x14ac:dyDescent="0.25">
      <c r="A487" s="22">
        <f t="shared" si="69"/>
        <v>95.00000000000081</v>
      </c>
      <c r="B487" s="21">
        <f t="shared" si="65"/>
        <v>19971.596699384168</v>
      </c>
      <c r="C487" s="13">
        <f t="shared" si="70"/>
        <v>19971.59669917087</v>
      </c>
      <c r="D487" s="13">
        <f t="shared" si="66"/>
        <v>2.8362963454230377</v>
      </c>
      <c r="E487" s="19">
        <f t="shared" si="71"/>
        <v>2.8080135399184005</v>
      </c>
      <c r="F487" s="19">
        <f t="shared" si="71"/>
        <v>2.8082955726302732</v>
      </c>
      <c r="G487" s="19">
        <f t="shared" si="67"/>
        <v>2.7802883863935395</v>
      </c>
      <c r="H487" s="20">
        <f t="shared" si="68"/>
        <v>19972.158339269434</v>
      </c>
    </row>
    <row r="488" spans="1:8" x14ac:dyDescent="0.25">
      <c r="A488" s="22">
        <f t="shared" si="69"/>
        <v>95.200000000000813</v>
      </c>
      <c r="B488" s="21">
        <f t="shared" si="65"/>
        <v>19972.158339479269</v>
      </c>
      <c r="C488" s="13">
        <f t="shared" si="70"/>
        <v>19972.158339269434</v>
      </c>
      <c r="D488" s="13">
        <f t="shared" si="66"/>
        <v>2.7802902826954425</v>
      </c>
      <c r="E488" s="19">
        <f t="shared" si="71"/>
        <v>2.7525644012667159</v>
      </c>
      <c r="F488" s="19">
        <f t="shared" si="71"/>
        <v>2.7528408958163904</v>
      </c>
      <c r="G488" s="19">
        <f t="shared" si="67"/>
        <v>2.7253852364771824</v>
      </c>
      <c r="H488" s="20">
        <f t="shared" si="68"/>
        <v>19972.708888806545</v>
      </c>
    </row>
    <row r="489" spans="1:8" x14ac:dyDescent="0.25">
      <c r="A489" s="22">
        <f t="shared" si="69"/>
        <v>95.400000000000816</v>
      </c>
      <c r="B489" s="21">
        <f t="shared" si="65"/>
        <v>19972.708889012974</v>
      </c>
      <c r="C489" s="13">
        <f t="shared" si="70"/>
        <v>19972.708888806545</v>
      </c>
      <c r="D489" s="13">
        <f t="shared" si="66"/>
        <v>2.7253870955946762</v>
      </c>
      <c r="E489" s="19">
        <f t="shared" si="71"/>
        <v>2.6982072320942319</v>
      </c>
      <c r="F489" s="19">
        <f t="shared" si="71"/>
        <v>2.6984782963311864</v>
      </c>
      <c r="G489" s="19">
        <f t="shared" si="67"/>
        <v>2.6715633622534569</v>
      </c>
      <c r="H489" s="20">
        <f t="shared" si="68"/>
        <v>19973.248566190367</v>
      </c>
    </row>
    <row r="490" spans="1:8" x14ac:dyDescent="0.25">
      <c r="A490" s="22">
        <f t="shared" si="69"/>
        <v>95.600000000000819</v>
      </c>
      <c r="B490" s="21">
        <f t="shared" si="65"/>
        <v>19973.248566393435</v>
      </c>
      <c r="C490" s="13">
        <f t="shared" si="70"/>
        <v>19973.248566190367</v>
      </c>
      <c r="D490" s="13">
        <f t="shared" si="66"/>
        <v>2.6715651849089896</v>
      </c>
      <c r="E490" s="19">
        <f t="shared" si="71"/>
        <v>2.6449206443961666</v>
      </c>
      <c r="F490" s="19">
        <f t="shared" si="71"/>
        <v>2.645186384104484</v>
      </c>
      <c r="G490" s="19">
        <f t="shared" si="67"/>
        <v>2.6188015828815927</v>
      </c>
      <c r="H490" s="20">
        <f t="shared" si="68"/>
        <v>19973.777585551194</v>
      </c>
    </row>
    <row r="491" spans="1:8" x14ac:dyDescent="0.25">
      <c r="A491" s="22">
        <f t="shared" si="69"/>
        <v>95.800000000000821</v>
      </c>
      <c r="B491" s="21">
        <f t="shared" si="65"/>
        <v>19973.777585750959</v>
      </c>
      <c r="C491" s="13">
        <f t="shared" si="70"/>
        <v>19973.777585551194</v>
      </c>
      <c r="D491" s="13">
        <f t="shared" si="66"/>
        <v>2.6188033697830133</v>
      </c>
      <c r="E491" s="19">
        <f t="shared" si="71"/>
        <v>2.5926836645260907</v>
      </c>
      <c r="F491" s="19">
        <f t="shared" si="71"/>
        <v>2.5929441834630111</v>
      </c>
      <c r="G491" s="19">
        <f t="shared" si="67"/>
        <v>2.5670791279557377</v>
      </c>
      <c r="H491" s="20">
        <f t="shared" si="68"/>
        <v>19974.296156824319</v>
      </c>
    </row>
    <row r="492" spans="1:8" x14ac:dyDescent="0.25">
      <c r="A492" s="22">
        <f t="shared" si="69"/>
        <v>96.000000000000824</v>
      </c>
      <c r="B492" s="21">
        <f t="shared" si="65"/>
        <v>19974.296157020828</v>
      </c>
      <c r="C492" s="13">
        <f t="shared" si="70"/>
        <v>19974.296156824319</v>
      </c>
      <c r="D492" s="13">
        <f t="shared" si="66"/>
        <v>2.5670808797980964</v>
      </c>
      <c r="E492" s="19">
        <f t="shared" ref="E492:F511" si="72">$C$5*($C$2-($C492+0.5*$C$8*D492))*($C492+0.5*$C$8*D492)</f>
        <v>2.5414757253494327</v>
      </c>
      <c r="F492" s="19">
        <f t="shared" si="72"/>
        <v>2.5417311252832477</v>
      </c>
      <c r="G492" s="19">
        <f t="shared" si="67"/>
        <v>2.516375629729652</v>
      </c>
      <c r="H492" s="20">
        <f t="shared" si="68"/>
        <v>19974.804485831344</v>
      </c>
    </row>
    <row r="493" spans="1:8" x14ac:dyDescent="0.25">
      <c r="A493" s="22">
        <f t="shared" si="69"/>
        <v>96.200000000000827</v>
      </c>
      <c r="B493" s="21">
        <f t="shared" si="65"/>
        <v>19974.804486024652</v>
      </c>
      <c r="C493" s="13">
        <f t="shared" si="70"/>
        <v>19974.804485831344</v>
      </c>
      <c r="D493" s="13">
        <f t="shared" si="66"/>
        <v>2.5163773471944646</v>
      </c>
      <c r="E493" s="19">
        <f t="shared" si="72"/>
        <v>2.491276658535809</v>
      </c>
      <c r="F493" s="19">
        <f t="shared" si="72"/>
        <v>2.4915270392823676</v>
      </c>
      <c r="G493" s="19">
        <f t="shared" si="67"/>
        <v>2.4666711154772276</v>
      </c>
      <c r="H493" s="20">
        <f t="shared" si="68"/>
        <v>19975.302774359956</v>
      </c>
    </row>
    <row r="494" spans="1:8" x14ac:dyDescent="0.25">
      <c r="A494" s="22">
        <f t="shared" si="69"/>
        <v>96.40000000000083</v>
      </c>
      <c r="B494" s="21">
        <f t="shared" si="65"/>
        <v>19975.302774550106</v>
      </c>
      <c r="C494" s="13">
        <f t="shared" si="70"/>
        <v>19975.302774359956</v>
      </c>
      <c r="D494" s="13">
        <f t="shared" si="66"/>
        <v>2.4666727992328297</v>
      </c>
      <c r="E494" s="19">
        <f t="shared" si="72"/>
        <v>2.4420666869914256</v>
      </c>
      <c r="F494" s="19">
        <f t="shared" si="72"/>
        <v>2.442312146450349</v>
      </c>
      <c r="G494" s="19">
        <f t="shared" si="67"/>
        <v>2.4179459999944397</v>
      </c>
      <c r="H494" s="20">
        <f t="shared" si="68"/>
        <v>19975.791220242161</v>
      </c>
    </row>
    <row r="495" spans="1:8" x14ac:dyDescent="0.25">
      <c r="A495" s="22">
        <f t="shared" si="69"/>
        <v>96.600000000000833</v>
      </c>
      <c r="B495" s="21">
        <f t="shared" si="65"/>
        <v>19975.791220429208</v>
      </c>
      <c r="C495" s="13">
        <f t="shared" si="70"/>
        <v>19975.791220242161</v>
      </c>
      <c r="D495" s="13">
        <f t="shared" si="66"/>
        <v>2.4179476506970605</v>
      </c>
      <c r="E495" s="19">
        <f t="shared" si="72"/>
        <v>2.3938264174288268</v>
      </c>
      <c r="F495" s="19">
        <f t="shared" si="72"/>
        <v>2.3940670516190479</v>
      </c>
      <c r="G495" s="19">
        <f t="shared" si="67"/>
        <v>2.3701810782370552</v>
      </c>
      <c r="H495" s="20">
        <f t="shared" si="68"/>
        <v>19976.270017431063</v>
      </c>
    </row>
    <row r="496" spans="1:8" x14ac:dyDescent="0.25">
      <c r="A496" s="22">
        <f t="shared" si="69"/>
        <v>96.800000000000836</v>
      </c>
      <c r="B496" s="21">
        <f t="shared" si="65"/>
        <v>19976.270017615054</v>
      </c>
      <c r="C496" s="13">
        <f t="shared" si="70"/>
        <v>19976.270017431063</v>
      </c>
      <c r="D496" s="13">
        <f t="shared" si="66"/>
        <v>2.3701826965300876</v>
      </c>
      <c r="E496" s="19">
        <f t="shared" si="72"/>
        <v>2.3465368330704535</v>
      </c>
      <c r="F496" s="19">
        <f t="shared" si="72"/>
        <v>2.3467727361658248</v>
      </c>
      <c r="G496" s="19">
        <f t="shared" si="67"/>
        <v>2.3233575180905977</v>
      </c>
      <c r="H496" s="20">
        <f t="shared" si="68"/>
        <v>19976.739356076167</v>
      </c>
    </row>
    <row r="497" spans="1:8" x14ac:dyDescent="0.25">
      <c r="A497" s="22">
        <f t="shared" si="69"/>
        <v>97.000000000000838</v>
      </c>
      <c r="B497" s="21">
        <f t="shared" si="65"/>
        <v>19976.739356257145</v>
      </c>
      <c r="C497" s="13">
        <f t="shared" si="70"/>
        <v>19976.739356076167</v>
      </c>
      <c r="D497" s="13">
        <f t="shared" si="66"/>
        <v>2.3233591046045845</v>
      </c>
      <c r="E497" s="19">
        <f t="shared" si="72"/>
        <v>2.3001792864876105</v>
      </c>
      <c r="F497" s="19">
        <f t="shared" si="72"/>
        <v>2.3004105508496573</v>
      </c>
      <c r="G497" s="19">
        <f t="shared" si="67"/>
        <v>2.2774568532712149</v>
      </c>
      <c r="H497" s="20">
        <f t="shared" si="68"/>
        <v>19977.199422597252</v>
      </c>
    </row>
    <row r="498" spans="1:8" x14ac:dyDescent="0.25">
      <c r="A498" s="22">
        <f t="shared" si="69"/>
        <v>97.200000000000841</v>
      </c>
      <c r="B498" s="21">
        <f t="shared" si="65"/>
        <v>19977.199422775269</v>
      </c>
      <c r="C498" s="13">
        <f t="shared" si="70"/>
        <v>19977.199422597252</v>
      </c>
      <c r="D498" s="13">
        <f t="shared" si="66"/>
        <v>2.2774584086252943</v>
      </c>
      <c r="E498" s="19">
        <f t="shared" si="72"/>
        <v>2.254735492565108</v>
      </c>
      <c r="F498" s="19">
        <f t="shared" si="72"/>
        <v>2.2549622087791081</v>
      </c>
      <c r="G498" s="19">
        <f t="shared" si="67"/>
        <v>2.2324609763597092</v>
      </c>
      <c r="H498" s="20">
        <f t="shared" si="68"/>
        <v>19977.65039975684</v>
      </c>
    </row>
    <row r="499" spans="1:8" x14ac:dyDescent="0.25">
      <c r="A499" s="22">
        <f t="shared" si="69"/>
        <v>97.400000000000844</v>
      </c>
      <c r="B499" s="21">
        <f t="shared" si="65"/>
        <v>19977.650399931947</v>
      </c>
      <c r="C499" s="13">
        <f t="shared" si="70"/>
        <v>19977.65039975684</v>
      </c>
      <c r="D499" s="13">
        <f t="shared" si="66"/>
        <v>2.232462501160879</v>
      </c>
      <c r="E499" s="19">
        <f t="shared" si="72"/>
        <v>2.2101875215992903</v>
      </c>
      <c r="F499" s="19">
        <f t="shared" si="72"/>
        <v>2.2104097785060466</v>
      </c>
      <c r="G499" s="19">
        <f t="shared" si="67"/>
        <v>2.188352131958275</v>
      </c>
      <c r="H499" s="20">
        <f t="shared" si="68"/>
        <v>19978.092466731283</v>
      </c>
    </row>
    <row r="500" spans="1:8" x14ac:dyDescent="0.25">
      <c r="A500" s="22">
        <f t="shared" si="69"/>
        <v>97.600000000000847</v>
      </c>
      <c r="B500" s="21">
        <f t="shared" si="65"/>
        <v>19978.092466903519</v>
      </c>
      <c r="C500" s="13">
        <f t="shared" si="70"/>
        <v>19978.092466731283</v>
      </c>
      <c r="D500" s="13">
        <f t="shared" si="66"/>
        <v>2.1883536268021095</v>
      </c>
      <c r="E500" s="19">
        <f t="shared" si="72"/>
        <v>2.1665177925193428</v>
      </c>
      <c r="F500" s="19">
        <f t="shared" si="72"/>
        <v>2.1667356772477344</v>
      </c>
      <c r="G500" s="19">
        <f t="shared" si="67"/>
        <v>2.1451129099761599</v>
      </c>
      <c r="H500" s="20">
        <f t="shared" si="68"/>
        <v>19978.525799180494</v>
      </c>
    </row>
    <row r="501" spans="1:8" x14ac:dyDescent="0.25">
      <c r="A501" s="22">
        <f t="shared" si="69"/>
        <v>97.80000000000085</v>
      </c>
      <c r="B501" s="21">
        <f t="shared" si="65"/>
        <v>19978.525799349907</v>
      </c>
      <c r="C501" s="13">
        <f t="shared" si="70"/>
        <v>19978.525799180494</v>
      </c>
      <c r="D501" s="13">
        <f t="shared" si="66"/>
        <v>2.1451143754464401</v>
      </c>
      <c r="E501" s="19">
        <f t="shared" si="72"/>
        <v>2.1237090662330051</v>
      </c>
      <c r="F501" s="19">
        <f t="shared" si="72"/>
        <v>2.1239226642322206</v>
      </c>
      <c r="G501" s="19">
        <f t="shared" si="67"/>
        <v>2.1027262390359382</v>
      </c>
      <c r="H501" s="20">
        <f t="shared" si="68"/>
        <v>19978.950569316341</v>
      </c>
    </row>
    <row r="502" spans="1:8" x14ac:dyDescent="0.25">
      <c r="A502" s="22">
        <f t="shared" si="69"/>
        <v>98.000000000000853</v>
      </c>
      <c r="B502" s="21">
        <f t="shared" si="65"/>
        <v>19978.950569482971</v>
      </c>
      <c r="C502" s="13">
        <f t="shared" si="70"/>
        <v>19978.950569316341</v>
      </c>
      <c r="D502" s="13">
        <f t="shared" si="66"/>
        <v>2.1027276757053706</v>
      </c>
      <c r="E502" s="19">
        <f t="shared" si="72"/>
        <v>2.0817444390956297</v>
      </c>
      <c r="F502" s="19">
        <f t="shared" si="72"/>
        <v>2.0819538341667241</v>
      </c>
      <c r="G502" s="19">
        <f t="shared" si="67"/>
        <v>2.0611753800015045</v>
      </c>
      <c r="H502" s="20">
        <f t="shared" si="68"/>
        <v>19979.366945969748</v>
      </c>
    </row>
    <row r="503" spans="1:8" x14ac:dyDescent="0.25">
      <c r="A503" s="22">
        <f t="shared" si="69"/>
        <v>98.200000000000855</v>
      </c>
      <c r="B503" s="21">
        <f t="shared" si="65"/>
        <v>19979.366946133643</v>
      </c>
      <c r="C503" s="13">
        <f t="shared" si="70"/>
        <v>19979.366945969748</v>
      </c>
      <c r="D503" s="13">
        <f t="shared" si="66"/>
        <v>2.0611767884320753</v>
      </c>
      <c r="E503" s="19">
        <f t="shared" si="72"/>
        <v>2.0406073364971546</v>
      </c>
      <c r="F503" s="19">
        <f t="shared" si="72"/>
        <v>2.0408126108246498</v>
      </c>
      <c r="G503" s="19">
        <f t="shared" si="67"/>
        <v>2.0204439196259729</v>
      </c>
      <c r="H503" s="20">
        <f t="shared" si="68"/>
        <v>19979.775094656507</v>
      </c>
    </row>
    <row r="504" spans="1:8" x14ac:dyDescent="0.25">
      <c r="A504" s="22">
        <f t="shared" si="69"/>
        <v>98.400000000000858</v>
      </c>
      <c r="B504" s="21">
        <f t="shared" si="65"/>
        <v>19979.775094817705</v>
      </c>
      <c r="C504" s="13">
        <f t="shared" si="70"/>
        <v>19979.775094656507</v>
      </c>
      <c r="D504" s="13">
        <f t="shared" si="66"/>
        <v>2.0204453003685785</v>
      </c>
      <c r="E504" s="19">
        <f t="shared" si="72"/>
        <v>2.0002815065698893</v>
      </c>
      <c r="F504" s="19">
        <f t="shared" si="72"/>
        <v>2.0004827407508765</v>
      </c>
      <c r="G504" s="19">
        <f t="shared" si="67"/>
        <v>1.980515764315482</v>
      </c>
      <c r="H504" s="20">
        <f t="shared" si="68"/>
        <v>19980.175177641817</v>
      </c>
    </row>
    <row r="505" spans="1:8" x14ac:dyDescent="0.25">
      <c r="A505" s="22">
        <f t="shared" si="69"/>
        <v>98.600000000000861</v>
      </c>
      <c r="B505" s="21">
        <f t="shared" si="65"/>
        <v>19980.175177800367</v>
      </c>
      <c r="C505" s="13">
        <f t="shared" si="70"/>
        <v>19980.175177641817</v>
      </c>
      <c r="D505" s="13">
        <f t="shared" si="66"/>
        <v>1.980517117910648</v>
      </c>
      <c r="E505" s="19">
        <f t="shared" si="72"/>
        <v>1.9607510140091076</v>
      </c>
      <c r="F505" s="19">
        <f t="shared" si="72"/>
        <v>1.9609482870838404</v>
      </c>
      <c r="G505" s="19">
        <f t="shared" si="67"/>
        <v>1.941375134008154</v>
      </c>
      <c r="H505" s="20">
        <f t="shared" si="68"/>
        <v>19980.567354003619</v>
      </c>
    </row>
    <row r="506" spans="1:8" x14ac:dyDescent="0.25">
      <c r="A506" s="22">
        <f t="shared" si="69"/>
        <v>98.800000000000864</v>
      </c>
      <c r="B506" s="21">
        <f t="shared" si="65"/>
        <v>19980.567354159561</v>
      </c>
      <c r="C506" s="13">
        <f t="shared" si="70"/>
        <v>19980.567354003619</v>
      </c>
      <c r="D506" s="13">
        <f t="shared" si="66"/>
        <v>1.9413764609860293</v>
      </c>
      <c r="E506" s="19">
        <f t="shared" si="72"/>
        <v>1.9220002340104145</v>
      </c>
      <c r="F506" s="19">
        <f t="shared" si="72"/>
        <v>1.9221936234918566</v>
      </c>
      <c r="G506" s="19">
        <f t="shared" si="67"/>
        <v>1.9030065561670826</v>
      </c>
      <c r="H506" s="20">
        <f t="shared" si="68"/>
        <v>19980.951779694689</v>
      </c>
    </row>
    <row r="507" spans="1:8" x14ac:dyDescent="0.25">
      <c r="A507" s="22">
        <f t="shared" si="69"/>
        <v>99.000000000000867</v>
      </c>
      <c r="B507" s="21">
        <f t="shared" si="65"/>
        <v>19980.951779848063</v>
      </c>
      <c r="C507" s="13">
        <f t="shared" si="70"/>
        <v>19980.951779694689</v>
      </c>
      <c r="D507" s="13">
        <f t="shared" si="66"/>
        <v>1.9030078570470699</v>
      </c>
      <c r="E507" s="19">
        <f t="shared" si="72"/>
        <v>1.8840138463176697</v>
      </c>
      <c r="F507" s="19">
        <f t="shared" si="72"/>
        <v>1.8842034282192623</v>
      </c>
      <c r="G507" s="19">
        <f t="shared" si="67"/>
        <v>1.8653948598822194</v>
      </c>
      <c r="H507" s="20">
        <f t="shared" si="68"/>
        <v>19981.328607603555</v>
      </c>
    </row>
    <row r="508" spans="1:8" x14ac:dyDescent="0.25">
      <c r="A508" s="22">
        <f t="shared" si="69"/>
        <v>99.20000000000087</v>
      </c>
      <c r="B508" s="21">
        <f t="shared" si="65"/>
        <v>19981.3286077544</v>
      </c>
      <c r="C508" s="13">
        <f t="shared" si="70"/>
        <v>19981.328607603555</v>
      </c>
      <c r="D508" s="13">
        <f t="shared" si="66"/>
        <v>1.8653961351744199</v>
      </c>
      <c r="E508" s="19">
        <f t="shared" si="72"/>
        <v>1.8467768293806868</v>
      </c>
      <c r="F508" s="19">
        <f t="shared" si="72"/>
        <v>1.8469626782463333</v>
      </c>
      <c r="G508" s="19">
        <f t="shared" si="67"/>
        <v>1.8285251700850831</v>
      </c>
      <c r="H508" s="20">
        <f t="shared" si="68"/>
        <v>19981.69798761424</v>
      </c>
    </row>
    <row r="509" spans="1:8" x14ac:dyDescent="0.25">
      <c r="A509" s="22">
        <f t="shared" si="69"/>
        <v>99.400000000000873</v>
      </c>
      <c r="B509" s="21">
        <f t="shared" si="65"/>
        <v>19981.697987762596</v>
      </c>
      <c r="C509" s="13">
        <f t="shared" si="70"/>
        <v>19981.69798761424</v>
      </c>
      <c r="D509" s="13">
        <f t="shared" si="66"/>
        <v>1.8285264202892038</v>
      </c>
      <c r="E509" s="19">
        <f t="shared" si="72"/>
        <v>1.810274454624093</v>
      </c>
      <c r="F509" s="19">
        <f t="shared" si="72"/>
        <v>1.8104566435538187</v>
      </c>
      <c r="G509" s="19">
        <f t="shared" si="67"/>
        <v>1.792382901867154</v>
      </c>
      <c r="H509" s="20">
        <f t="shared" si="68"/>
        <v>19982.060066664857</v>
      </c>
    </row>
    <row r="510" spans="1:8" x14ac:dyDescent="0.25">
      <c r="A510" s="22">
        <f t="shared" si="69"/>
        <v>99.600000000000875</v>
      </c>
      <c r="B510" s="21">
        <f t="shared" si="65"/>
        <v>19982.060066810765</v>
      </c>
      <c r="C510" s="13">
        <f t="shared" si="70"/>
        <v>19982.060066664857</v>
      </c>
      <c r="D510" s="13">
        <f t="shared" si="66"/>
        <v>1.7923841274739527</v>
      </c>
      <c r="E510" s="19">
        <f t="shared" si="72"/>
        <v>1.7744922808189167</v>
      </c>
      <c r="F510" s="19">
        <f t="shared" si="72"/>
        <v>1.7746708814978349</v>
      </c>
      <c r="G510" s="19">
        <f t="shared" si="67"/>
        <v>1.7569537549073031</v>
      </c>
      <c r="H510" s="20">
        <f t="shared" si="68"/>
        <v>19982.414988805092</v>
      </c>
    </row>
    <row r="511" spans="1:8" x14ac:dyDescent="0.25">
      <c r="A511" s="22">
        <f t="shared" si="69"/>
        <v>99.800000000000878</v>
      </c>
      <c r="B511" s="21">
        <f t="shared" si="65"/>
        <v>19982.414988948589</v>
      </c>
      <c r="C511" s="13">
        <f t="shared" si="70"/>
        <v>19982.414988805092</v>
      </c>
      <c r="D511" s="13">
        <f t="shared" si="66"/>
        <v>1.7569549563971316</v>
      </c>
      <c r="E511" s="19">
        <f t="shared" si="72"/>
        <v>1.7394161485611772</v>
      </c>
      <c r="F511" s="19">
        <f t="shared" si="72"/>
        <v>1.7395912312855777</v>
      </c>
      <c r="G511" s="19">
        <f t="shared" si="67"/>
        <v>1.7222237079983642</v>
      </c>
      <c r="H511" s="20">
        <f t="shared" si="68"/>
        <v>19982.762895252563</v>
      </c>
    </row>
    <row r="512" spans="1:8" x14ac:dyDescent="0.25">
      <c r="A512" s="22">
        <f t="shared" si="69"/>
        <v>100.00000000000088</v>
      </c>
      <c r="B512" s="21">
        <f t="shared" si="65"/>
        <v>19982.762895393687</v>
      </c>
      <c r="C512" s="13">
        <f t="shared" si="70"/>
        <v>19982.762895252563</v>
      </c>
      <c r="D512" s="13">
        <f t="shared" si="66"/>
        <v>1.7222248858433411</v>
      </c>
      <c r="E512" s="19">
        <f>$C$5*($C$2-($C512+0.5*$C$8*D512))*($C512+0.5*$C$8*D512)</f>
        <v>1.7050321748526442</v>
      </c>
      <c r="F512" s="19">
        <f>$C$5*($C$2-($C512+0.5*$C$8*E512))*($C512+0.5*$C$8*E512)</f>
        <v>1.7052038085561172</v>
      </c>
      <c r="G512" s="19">
        <f t="shared" si="67"/>
        <v>1.6881790136814567</v>
      </c>
      <c r="H512" s="20">
        <f t="shared" si="68"/>
        <v>19983.103924448107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U49"/>
  <sheetViews>
    <sheetView workbookViewId="0">
      <selection activeCell="M13" sqref="M13"/>
    </sheetView>
  </sheetViews>
  <sheetFormatPr defaultRowHeight="15" x14ac:dyDescent="0.25"/>
  <cols>
    <col min="10" max="23" width="9.140625" customWidth="1"/>
  </cols>
  <sheetData>
    <row r="1" spans="1:21" x14ac:dyDescent="0.25">
      <c r="A1" t="s">
        <v>37</v>
      </c>
      <c r="C1" t="s">
        <v>59</v>
      </c>
    </row>
    <row r="2" spans="1:21" x14ac:dyDescent="0.25">
      <c r="A2" t="s">
        <v>38</v>
      </c>
      <c r="E2" t="s">
        <v>60</v>
      </c>
    </row>
    <row r="3" spans="1:21" x14ac:dyDescent="0.25">
      <c r="A3" s="48" t="s">
        <v>36</v>
      </c>
      <c r="B3" s="48" t="s">
        <v>35</v>
      </c>
    </row>
    <row r="4" spans="1:21" x14ac:dyDescent="0.25">
      <c r="A4" s="14">
        <v>0.1</v>
      </c>
      <c r="B4" s="14">
        <v>0.2</v>
      </c>
      <c r="F4" s="12"/>
      <c r="G4" s="47"/>
    </row>
    <row r="5" spans="1:21" x14ac:dyDescent="0.25">
      <c r="A5" s="14" t="s">
        <v>4</v>
      </c>
      <c r="B5" s="14" t="s">
        <v>33</v>
      </c>
      <c r="C5" s="12"/>
      <c r="D5" s="47"/>
    </row>
    <row r="6" spans="1:21" x14ac:dyDescent="0.25">
      <c r="B6" s="16" t="s">
        <v>39</v>
      </c>
      <c r="C6" s="46" t="s">
        <v>41</v>
      </c>
      <c r="D6" s="16" t="s">
        <v>43</v>
      </c>
      <c r="E6" s="16" t="s">
        <v>44</v>
      </c>
      <c r="F6" s="46" t="s">
        <v>45</v>
      </c>
      <c r="G6" s="16" t="s">
        <v>46</v>
      </c>
      <c r="H6" s="46" t="s">
        <v>47</v>
      </c>
      <c r="I6" s="16" t="s">
        <v>48</v>
      </c>
      <c r="J6" s="16" t="s">
        <v>49</v>
      </c>
      <c r="K6" s="46" t="s">
        <v>50</v>
      </c>
      <c r="L6" s="46" t="s">
        <v>40</v>
      </c>
      <c r="M6" s="16" t="s">
        <v>42</v>
      </c>
      <c r="N6" s="16" t="s">
        <v>51</v>
      </c>
      <c r="O6" s="46" t="s">
        <v>52</v>
      </c>
      <c r="P6" s="16" t="s">
        <v>53</v>
      </c>
      <c r="Q6" s="16" t="s">
        <v>54</v>
      </c>
      <c r="R6" s="46" t="s">
        <v>55</v>
      </c>
      <c r="S6" s="16" t="s">
        <v>56</v>
      </c>
      <c r="T6" s="16" t="s">
        <v>57</v>
      </c>
      <c r="U6" s="46" t="s">
        <v>58</v>
      </c>
    </row>
    <row r="7" spans="1:21" x14ac:dyDescent="0.25">
      <c r="A7" s="45"/>
      <c r="B7" s="44">
        <v>0.1</v>
      </c>
      <c r="C7" s="44">
        <v>0.2</v>
      </c>
      <c r="D7" s="44">
        <v>0.3</v>
      </c>
      <c r="E7" s="44">
        <v>0.4</v>
      </c>
      <c r="F7" s="44">
        <v>0.5</v>
      </c>
      <c r="G7" s="44">
        <v>0.6</v>
      </c>
      <c r="H7" s="44">
        <v>0.7</v>
      </c>
      <c r="I7" s="44">
        <v>0.8</v>
      </c>
      <c r="J7" s="44">
        <v>0.9</v>
      </c>
      <c r="K7" s="44">
        <v>1</v>
      </c>
      <c r="L7" s="44">
        <v>0.1</v>
      </c>
      <c r="M7" s="44">
        <v>0.2</v>
      </c>
      <c r="N7" s="44">
        <v>0.3</v>
      </c>
      <c r="O7" s="44">
        <v>0.4</v>
      </c>
      <c r="P7" s="44">
        <v>0.5</v>
      </c>
      <c r="Q7" s="44">
        <v>0.6</v>
      </c>
      <c r="R7" s="44">
        <v>0.7</v>
      </c>
      <c r="S7" s="44">
        <v>0.8</v>
      </c>
      <c r="T7" s="44">
        <v>0.9</v>
      </c>
      <c r="U7" s="44">
        <v>1</v>
      </c>
    </row>
    <row r="8" spans="1:21" x14ac:dyDescent="0.25">
      <c r="A8" s="40">
        <v>0</v>
      </c>
      <c r="B8" s="43">
        <f t="shared" ref="B8:K8" si="0">bernoulli_rk4($A8,$A9,B7)</f>
        <v>0.11051704042380921</v>
      </c>
      <c r="C8" s="43">
        <f t="shared" si="0"/>
        <v>0.22103348013765203</v>
      </c>
      <c r="D8" s="43">
        <f t="shared" si="0"/>
        <v>0.33154777476796643</v>
      </c>
      <c r="E8" s="43">
        <f t="shared" si="0"/>
        <v>0.44205735185960077</v>
      </c>
      <c r="F8" s="43">
        <f t="shared" si="0"/>
        <v>0.55255861437576925</v>
      </c>
      <c r="G8" s="43">
        <f t="shared" si="0"/>
        <v>0.66304694733417835</v>
      </c>
      <c r="H8" s="43">
        <f t="shared" si="0"/>
        <v>0.77351672859664733</v>
      </c>
      <c r="I8" s="43">
        <f t="shared" si="0"/>
        <v>0.88396134479460442</v>
      </c>
      <c r="J8" s="43">
        <f t="shared" si="0"/>
        <v>0.99437321331940998</v>
      </c>
      <c r="K8" s="52">
        <f t="shared" si="0"/>
        <v>1.1047438112309298</v>
      </c>
      <c r="L8" s="52">
        <f>1/($A8^2-2*$A8+2+(1/L$7-2)*EXP(-$A8))</f>
        <v>0.1</v>
      </c>
      <c r="M8" s="43">
        <f t="shared" ref="M8:U23" si="1">1/($A8^2-2*$A8+2+(1/M$7-2)*EXP(-$A8))</f>
        <v>0.2</v>
      </c>
      <c r="N8" s="43">
        <f t="shared" si="1"/>
        <v>0.3</v>
      </c>
      <c r="O8" s="43">
        <f t="shared" si="1"/>
        <v>0.4</v>
      </c>
      <c r="P8" s="43">
        <f t="shared" si="1"/>
        <v>0.5</v>
      </c>
      <c r="Q8" s="43">
        <f t="shared" si="1"/>
        <v>0.6</v>
      </c>
      <c r="R8" s="43">
        <f t="shared" si="1"/>
        <v>0.7</v>
      </c>
      <c r="S8" s="43">
        <f t="shared" si="1"/>
        <v>0.8</v>
      </c>
      <c r="T8" s="43">
        <f t="shared" si="1"/>
        <v>0.89999999999999991</v>
      </c>
      <c r="U8" s="49">
        <f t="shared" si="1"/>
        <v>1</v>
      </c>
    </row>
    <row r="9" spans="1:21" x14ac:dyDescent="0.25">
      <c r="A9" s="40">
        <f t="shared" ref="A9:A49" si="2">A8+$A$4</f>
        <v>0.1</v>
      </c>
      <c r="B9" s="43">
        <f t="shared" ref="B9:B12" si="3">bernoulli_rk4($A9,$A10,B8)</f>
        <v>0.12212430333357763</v>
      </c>
      <c r="C9" s="43">
        <f t="shared" ref="C9:C48" si="4">bernoulli_rk4($A9,$A10,C8)</f>
        <v>0.24420880717006718</v>
      </c>
      <c r="D9" s="43">
        <f t="shared" ref="D9:D48" si="5">bernoulli_rk4($A9,$A10,D8)</f>
        <v>0.36623975839409384</v>
      </c>
      <c r="E9" s="43">
        <f t="shared" ref="E9:E48" si="6">bernoulli_rk4($A9,$A10,E8)</f>
        <v>0.4882009085327903</v>
      </c>
      <c r="F9" s="43">
        <f t="shared" ref="F9:F48" si="7">bernoulli_rk4($A9,$A10,F8)</f>
        <v>0.6100736044817191</v>
      </c>
      <c r="G9" s="43">
        <f t="shared" ref="G9:G48" si="8">bernoulli_rk4($A9,$A10,G8)</f>
        <v>0.73183690289960901</v>
      </c>
      <c r="H9" s="43">
        <f t="shared" ref="H9:H48" si="9">bernoulli_rk4($A9,$A10,H8)</f>
        <v>0.85346771009482847</v>
      </c>
      <c r="I9" s="43">
        <f t="shared" ref="I9:I48" si="10">bernoulli_rk4($A9,$A10,I8)</f>
        <v>0.97494094852347546</v>
      </c>
      <c r="J9" s="43">
        <f t="shared" ref="J9:J48" si="11">bernoulli_rk4($A9,$A10,J8)</f>
        <v>1.0962297502011051</v>
      </c>
      <c r="K9" s="43">
        <f t="shared" ref="K9:K48" si="12">bernoulli_rk4($A9,$A10,K8)</f>
        <v>1.2173056764100665</v>
      </c>
      <c r="L9" s="43">
        <f t="shared" ref="L9:U24" si="13">1/($A9^2-2*$A9+2+(1/L$7-2)*EXP(-$A9))</f>
        <v>0.11051312038909622</v>
      </c>
      <c r="M9" s="43">
        <f t="shared" si="1"/>
        <v>0.2210182985120846</v>
      </c>
      <c r="N9" s="43">
        <f t="shared" si="1"/>
        <v>0.33151553522511679</v>
      </c>
      <c r="O9" s="43">
        <f t="shared" si="1"/>
        <v>0.44200483138422142</v>
      </c>
      <c r="P9" s="43">
        <f t="shared" si="1"/>
        <v>0.5524861878453039</v>
      </c>
      <c r="Q9" s="43">
        <f t="shared" si="1"/>
        <v>0.66295960546414667</v>
      </c>
      <c r="R9" s="43">
        <f t="shared" si="1"/>
        <v>0.77342508509640961</v>
      </c>
      <c r="S9" s="43">
        <f t="shared" si="1"/>
        <v>0.88388262759762914</v>
      </c>
      <c r="T9" s="43">
        <f t="shared" si="1"/>
        <v>0.99433223382321867</v>
      </c>
      <c r="U9" s="49">
        <f t="shared" si="1"/>
        <v>1.1047739046284695</v>
      </c>
    </row>
    <row r="10" spans="1:21" x14ac:dyDescent="0.25">
      <c r="A10" s="40">
        <f t="shared" si="2"/>
        <v>0.2</v>
      </c>
      <c r="B10" s="43">
        <f t="shared" si="3"/>
        <v>0.13489439462329031</v>
      </c>
      <c r="C10" s="43">
        <f t="shared" si="4"/>
        <v>0.26957884946479116</v>
      </c>
      <c r="D10" s="43">
        <f t="shared" si="5"/>
        <v>0.40400985543880619</v>
      </c>
      <c r="E10" s="43">
        <f t="shared" si="6"/>
        <v>0.53814032578173787</v>
      </c>
      <c r="F10" s="43">
        <f t="shared" si="7"/>
        <v>0.6719201199558672</v>
      </c>
      <c r="G10" s="43">
        <f t="shared" si="8"/>
        <v>0.80529662809234481</v>
      </c>
      <c r="H10" s="43">
        <f t="shared" si="9"/>
        <v>0.93821540683912052</v>
      </c>
      <c r="I10" s="43">
        <f t="shared" si="10"/>
        <v>1.0706208543013229</v>
      </c>
      <c r="J10" s="43">
        <f t="shared" si="11"/>
        <v>1.2024569089232158</v>
      </c>
      <c r="K10" s="43">
        <f t="shared" si="12"/>
        <v>1.3336677548580385</v>
      </c>
      <c r="L10" s="43">
        <f t="shared" si="13"/>
        <v>0.12210241767590842</v>
      </c>
      <c r="M10" s="43">
        <f t="shared" si="1"/>
        <v>0.244129165994522</v>
      </c>
      <c r="N10" s="43">
        <f t="shared" si="1"/>
        <v>0.36608031527481655</v>
      </c>
      <c r="O10" s="43">
        <f t="shared" si="1"/>
        <v>0.48795593574866569</v>
      </c>
      <c r="P10" s="43">
        <f t="shared" si="1"/>
        <v>0.6097560975609756</v>
      </c>
      <c r="Q10" s="43">
        <f t="shared" si="1"/>
        <v>0.73148087076981938</v>
      </c>
      <c r="R10" s="43">
        <f t="shared" si="1"/>
        <v>0.85313032534657229</v>
      </c>
      <c r="S10" s="43">
        <f t="shared" si="1"/>
        <v>0.97470453117604461</v>
      </c>
      <c r="T10" s="43">
        <f t="shared" si="1"/>
        <v>1.0962035580566156</v>
      </c>
      <c r="U10" s="49">
        <f t="shared" si="1"/>
        <v>1.2176274757003687</v>
      </c>
    </row>
    <row r="11" spans="1:21" x14ac:dyDescent="0.25">
      <c r="A11" s="40">
        <f t="shared" si="2"/>
        <v>0.30000000000000004</v>
      </c>
      <c r="B11" s="43">
        <f t="shared" si="3"/>
        <v>0.14888224684026072</v>
      </c>
      <c r="C11" s="43">
        <f t="shared" si="4"/>
        <v>0.29710077435000742</v>
      </c>
      <c r="D11" s="43">
        <f t="shared" si="5"/>
        <v>0.44455889163037532</v>
      </c>
      <c r="E11" s="43">
        <f t="shared" si="6"/>
        <v>0.59115907332042061</v>
      </c>
      <c r="F11" s="43">
        <f t="shared" si="7"/>
        <v>0.7368046718246305</v>
      </c>
      <c r="G11" s="43">
        <f t="shared" si="8"/>
        <v>0.88140159652981498</v>
      </c>
      <c r="H11" s="43">
        <f t="shared" si="9"/>
        <v>1.0248598979804489</v>
      </c>
      <c r="I11" s="43">
        <f t="shared" si="10"/>
        <v>1.1670951980290021</v>
      </c>
      <c r="J11" s="43">
        <f t="shared" si="11"/>
        <v>1.3080299141625538</v>
      </c>
      <c r="K11" s="43">
        <f t="shared" si="12"/>
        <v>1.4475942369036432</v>
      </c>
      <c r="L11" s="43">
        <f t="shared" si="13"/>
        <v>0.13483365863634231</v>
      </c>
      <c r="M11" s="43">
        <f t="shared" si="1"/>
        <v>0.26936355889370245</v>
      </c>
      <c r="N11" s="43">
        <f t="shared" si="1"/>
        <v>0.40359072609472935</v>
      </c>
      <c r="O11" s="43">
        <f t="shared" si="1"/>
        <v>0.53751618095268461</v>
      </c>
      <c r="P11" s="43">
        <f t="shared" si="1"/>
        <v>0.67114093959731547</v>
      </c>
      <c r="Q11" s="43">
        <f t="shared" si="1"/>
        <v>0.80446601360055414</v>
      </c>
      <c r="R11" s="43">
        <f t="shared" si="1"/>
        <v>0.93749241000204409</v>
      </c>
      <c r="S11" s="43">
        <f t="shared" si="1"/>
        <v>1.0702211313344943</v>
      </c>
      <c r="T11" s="43">
        <f t="shared" si="1"/>
        <v>1.2026531756488645</v>
      </c>
      <c r="U11" s="49">
        <f t="shared" si="1"/>
        <v>1.3347895365393829</v>
      </c>
    </row>
    <row r="12" spans="1:21" x14ac:dyDescent="0.25">
      <c r="A12" s="40">
        <f t="shared" si="2"/>
        <v>0.4</v>
      </c>
      <c r="B12" s="43">
        <f t="shared" si="3"/>
        <v>0.16411329237341449</v>
      </c>
      <c r="C12" s="43">
        <f t="shared" si="4"/>
        <v>0.32659062321989296</v>
      </c>
      <c r="D12" s="43">
        <f t="shared" si="5"/>
        <v>0.48726303751544758</v>
      </c>
      <c r="E12" s="43">
        <f t="shared" si="6"/>
        <v>0.64597624469782311</v>
      </c>
      <c r="F12" s="43">
        <f t="shared" si="7"/>
        <v>0.80259388592929348</v>
      </c>
      <c r="G12" s="43">
        <f t="shared" si="8"/>
        <v>0.95699994869423777</v>
      </c>
      <c r="H12" s="43">
        <f t="shared" si="9"/>
        <v>1.1091002485803825</v>
      </c>
      <c r="I12" s="43">
        <f t="shared" si="10"/>
        <v>1.2588229717403236</v>
      </c>
      <c r="J12" s="43">
        <f t="shared" si="11"/>
        <v>1.4061183392394008</v>
      </c>
      <c r="K12" s="43">
        <f t="shared" si="12"/>
        <v>1.5509575087510017</v>
      </c>
      <c r="L12" s="43">
        <f t="shared" si="13"/>
        <v>0.14875284790564017</v>
      </c>
      <c r="M12" s="43">
        <f t="shared" si="1"/>
        <v>0.29665138685430598</v>
      </c>
      <c r="N12" s="43">
        <f t="shared" si="1"/>
        <v>0.44370295540125587</v>
      </c>
      <c r="O12" s="43">
        <f t="shared" si="1"/>
        <v>0.58991480829033682</v>
      </c>
      <c r="P12" s="43">
        <f t="shared" si="1"/>
        <v>0.73529411764705888</v>
      </c>
      <c r="Q12" s="43">
        <f t="shared" si="1"/>
        <v>0.87984797415134686</v>
      </c>
      <c r="R12" s="43">
        <f t="shared" si="1"/>
        <v>1.0235833881903724</v>
      </c>
      <c r="S12" s="43">
        <f t="shared" si="1"/>
        <v>1.1665072909918599</v>
      </c>
      <c r="T12" s="43">
        <f t="shared" si="1"/>
        <v>1.3086265357382507</v>
      </c>
      <c r="U12" s="49">
        <f t="shared" si="1"/>
        <v>1.4499478986621022</v>
      </c>
    </row>
    <row r="13" spans="1:21" x14ac:dyDescent="0.25">
      <c r="A13" s="40">
        <f t="shared" si="2"/>
        <v>0.5</v>
      </c>
      <c r="B13" s="43">
        <f t="shared" ref="B13:B48" si="14">bernoulli_rk4($A13,$A14,B12)</f>
        <v>0.18056810272392151</v>
      </c>
      <c r="C13" s="43">
        <f t="shared" si="4"/>
        <v>0.35767126050265463</v>
      </c>
      <c r="D13" s="43">
        <f t="shared" si="5"/>
        <v>0.53108545769371851</v>
      </c>
      <c r="E13" s="43">
        <f t="shared" si="6"/>
        <v>0.70064585982197614</v>
      </c>
      <c r="F13" s="43">
        <f t="shared" si="7"/>
        <v>0.86624725732423158</v>
      </c>
      <c r="G13" s="43">
        <f t="shared" si="8"/>
        <v>1.0278413054043405</v>
      </c>
      <c r="H13" s="43">
        <f t="shared" si="9"/>
        <v>1.185431245426547</v>
      </c>
      <c r="I13" s="43">
        <f t="shared" si="10"/>
        <v>1.3390649251365996</v>
      </c>
      <c r="J13" s="43">
        <f t="shared" si="11"/>
        <v>1.4888269334357622</v>
      </c>
      <c r="K13" s="43">
        <f t="shared" si="12"/>
        <v>1.6348305631867721</v>
      </c>
      <c r="L13" s="43">
        <f t="shared" si="13"/>
        <v>0.16387410772461369</v>
      </c>
      <c r="M13" s="43">
        <f t="shared" si="1"/>
        <v>0.32577619657478107</v>
      </c>
      <c r="N13" s="43">
        <f t="shared" si="1"/>
        <v>0.48574164980608991</v>
      </c>
      <c r="O13" s="43">
        <f t="shared" si="1"/>
        <v>0.64380500921404338</v>
      </c>
      <c r="P13" s="43">
        <f t="shared" si="1"/>
        <v>0.8</v>
      </c>
      <c r="Q13" s="43">
        <f t="shared" si="1"/>
        <v>0.95435955476052103</v>
      </c>
      <c r="R13" s="43">
        <f t="shared" si="1"/>
        <v>1.106915836635965</v>
      </c>
      <c r="S13" s="43">
        <f t="shared" si="1"/>
        <v>1.2577002616525088</v>
      </c>
      <c r="T13" s="43">
        <f t="shared" si="1"/>
        <v>1.4067435202901921</v>
      </c>
      <c r="U13" s="49">
        <f t="shared" si="1"/>
        <v>1.5540755983080883</v>
      </c>
    </row>
    <row r="14" spans="1:21" x14ac:dyDescent="0.25">
      <c r="A14" s="40">
        <f t="shared" si="2"/>
        <v>0.6</v>
      </c>
      <c r="B14" s="43">
        <f t="shared" si="14"/>
        <v>0.1981636005346491</v>
      </c>
      <c r="C14" s="43">
        <f t="shared" si="4"/>
        <v>0.38972112763467076</v>
      </c>
      <c r="D14" s="43">
        <f t="shared" si="5"/>
        <v>0.57451975810537081</v>
      </c>
      <c r="E14" s="43">
        <f t="shared" si="6"/>
        <v>0.75255587237522603</v>
      </c>
      <c r="F14" s="43">
        <f t="shared" si="7"/>
        <v>0.92395220009788448</v>
      </c>
      <c r="G14" s="43">
        <f t="shared" si="8"/>
        <v>1.0889307198744649</v>
      </c>
      <c r="H14" s="43">
        <f t="shared" si="9"/>
        <v>1.247785133677769</v>
      </c>
      <c r="I14" s="43">
        <f t="shared" si="10"/>
        <v>1.4008556554201361</v>
      </c>
      <c r="J14" s="43">
        <f t="shared" si="11"/>
        <v>1.5485076828276547</v>
      </c>
      <c r="K14" s="43">
        <f t="shared" si="12"/>
        <v>1.6911149327575659</v>
      </c>
      <c r="L14" s="43">
        <f t="shared" si="13"/>
        <v>0.18016417352657343</v>
      </c>
      <c r="M14" s="43">
        <f t="shared" si="1"/>
        <v>0.3563239599995342</v>
      </c>
      <c r="N14" s="43">
        <f t="shared" si="1"/>
        <v>0.52861139627015041</v>
      </c>
      <c r="O14" s="43">
        <f t="shared" si="1"/>
        <v>0.69715277742077908</v>
      </c>
      <c r="P14" s="43">
        <f t="shared" si="1"/>
        <v>0.86206896551724133</v>
      </c>
      <c r="Q14" s="43">
        <f t="shared" si="1"/>
        <v>1.0234756786501193</v>
      </c>
      <c r="R14" s="43">
        <f t="shared" si="1"/>
        <v>1.1814837617176221</v>
      </c>
      <c r="S14" s="43">
        <f t="shared" si="1"/>
        <v>1.3361994402815922</v>
      </c>
      <c r="T14" s="43">
        <f t="shared" si="1"/>
        <v>1.4877245587183952</v>
      </c>
      <c r="U14" s="49">
        <f t="shared" si="1"/>
        <v>1.6361568037866665</v>
      </c>
    </row>
    <row r="15" spans="1:21" x14ac:dyDescent="0.25">
      <c r="A15" s="40">
        <f t="shared" si="2"/>
        <v>0.7</v>
      </c>
      <c r="B15" s="43">
        <f t="shared" si="14"/>
        <v>0.21673185086433036</v>
      </c>
      <c r="C15" s="43">
        <f t="shared" si="4"/>
        <v>0.42183737420906547</v>
      </c>
      <c r="D15" s="43">
        <f t="shared" si="5"/>
        <v>0.61560476290009669</v>
      </c>
      <c r="E15" s="43">
        <f t="shared" si="6"/>
        <v>0.79859119760316422</v>
      </c>
      <c r="F15" s="43">
        <f t="shared" si="7"/>
        <v>0.97152581323507081</v>
      </c>
      <c r="G15" s="43">
        <f t="shared" si="8"/>
        <v>1.1352264622195496</v>
      </c>
      <c r="H15" s="43">
        <f t="shared" si="9"/>
        <v>1.2905361240301985</v>
      </c>
      <c r="I15" s="43">
        <f t="shared" si="10"/>
        <v>1.4382790256040725</v>
      </c>
      <c r="J15" s="43">
        <f t="shared" si="11"/>
        <v>1.5792334504410017</v>
      </c>
      <c r="K15" s="43">
        <f t="shared" si="12"/>
        <v>1.7141172029042038</v>
      </c>
      <c r="L15" s="43">
        <f t="shared" si="13"/>
        <v>0.19752374630667188</v>
      </c>
      <c r="M15" s="43">
        <f t="shared" si="1"/>
        <v>0.3876335724596916</v>
      </c>
      <c r="N15" s="43">
        <f t="shared" si="1"/>
        <v>0.57073920379148435</v>
      </c>
      <c r="O15" s="43">
        <f t="shared" si="1"/>
        <v>0.74722072080683555</v>
      </c>
      <c r="P15" s="43">
        <f t="shared" si="1"/>
        <v>0.9174311926605504</v>
      </c>
      <c r="Q15" s="43">
        <f t="shared" si="1"/>
        <v>1.0816990348039779</v>
      </c>
      <c r="R15" s="43">
        <f t="shared" si="1"/>
        <v>1.2403301239278315</v>
      </c>
      <c r="S15" s="43">
        <f t="shared" si="1"/>
        <v>1.3936096988584472</v>
      </c>
      <c r="T15" s="43">
        <f t="shared" si="1"/>
        <v>1.5418040722616984</v>
      </c>
      <c r="U15" s="49">
        <f t="shared" si="1"/>
        <v>1.6851621747643593</v>
      </c>
    </row>
    <row r="16" spans="1:21" x14ac:dyDescent="0.25">
      <c r="A16" s="40">
        <f t="shared" si="2"/>
        <v>0.79999999999999993</v>
      </c>
      <c r="B16" s="43">
        <f t="shared" si="14"/>
        <v>0.235998845684842</v>
      </c>
      <c r="C16" s="43">
        <f t="shared" si="4"/>
        <v>0.45283266972127889</v>
      </c>
      <c r="D16" s="43">
        <f t="shared" si="5"/>
        <v>0.65204896933662559</v>
      </c>
      <c r="E16" s="43">
        <f t="shared" si="6"/>
        <v>0.83548906983199023</v>
      </c>
      <c r="F16" s="43">
        <f t="shared" si="7"/>
        <v>1.005048710092419</v>
      </c>
      <c r="G16" s="43">
        <f t="shared" si="8"/>
        <v>1.1625309986960601</v>
      </c>
      <c r="H16" s="43">
        <f t="shared" si="9"/>
        <v>1.3095717620458904</v>
      </c>
      <c r="I16" s="43">
        <f t="shared" si="10"/>
        <v>1.4476128889484037</v>
      </c>
      <c r="J16" s="43">
        <f t="shared" si="11"/>
        <v>1.5779035689325343</v>
      </c>
      <c r="K16" s="43">
        <f t="shared" si="12"/>
        <v>1.7015156119214687</v>
      </c>
      <c r="L16" s="43">
        <f t="shared" si="13"/>
        <v>0.21576687468142444</v>
      </c>
      <c r="M16" s="43">
        <f t="shared" si="1"/>
        <v>0.41876276758588493</v>
      </c>
      <c r="N16" s="43">
        <f t="shared" si="1"/>
        <v>0.61008893623406424</v>
      </c>
      <c r="O16" s="43">
        <f t="shared" si="1"/>
        <v>0.79072355884638112</v>
      </c>
      <c r="P16" s="43">
        <f t="shared" si="1"/>
        <v>0.96153846153846145</v>
      </c>
      <c r="Q16" s="43">
        <f t="shared" si="1"/>
        <v>1.123313189716143</v>
      </c>
      <c r="R16" s="43">
        <f t="shared" si="1"/>
        <v>1.2767469029305891</v>
      </c>
      <c r="S16" s="43">
        <f t="shared" si="1"/>
        <v>1.4224684760965318</v>
      </c>
      <c r="T16" s="43">
        <f t="shared" si="1"/>
        <v>1.5610451148795552</v>
      </c>
      <c r="U16" s="49">
        <f t="shared" si="1"/>
        <v>1.6929897341342717</v>
      </c>
    </row>
    <row r="17" spans="1:21" x14ac:dyDescent="0.25">
      <c r="A17" s="40">
        <f t="shared" si="2"/>
        <v>0.89999999999999991</v>
      </c>
      <c r="B17" s="43">
        <f t="shared" si="14"/>
        <v>0.2555675296510016</v>
      </c>
      <c r="C17" s="43">
        <f t="shared" si="4"/>
        <v>0.48128643104211966</v>
      </c>
      <c r="D17" s="43">
        <f t="shared" si="5"/>
        <v>0.68147943473098482</v>
      </c>
      <c r="E17" s="43">
        <f t="shared" si="6"/>
        <v>0.86033967209346085</v>
      </c>
      <c r="F17" s="43">
        <f t="shared" si="7"/>
        <v>1.0215727375161872</v>
      </c>
      <c r="G17" s="43">
        <f t="shared" si="8"/>
        <v>1.1682965574271287</v>
      </c>
      <c r="H17" s="43">
        <f t="shared" si="9"/>
        <v>1.303069345422204</v>
      </c>
      <c r="I17" s="43">
        <f t="shared" si="10"/>
        <v>1.4279664282618771</v>
      </c>
      <c r="J17" s="43">
        <f t="shared" si="11"/>
        <v>1.5446661969100894</v>
      </c>
      <c r="K17" s="43">
        <f t="shared" si="12"/>
        <v>1.6545284921844254</v>
      </c>
      <c r="L17" s="43">
        <f t="shared" si="13"/>
        <v>0.23460095308956069</v>
      </c>
      <c r="M17" s="43">
        <f t="shared" si="1"/>
        <v>0.4484890222530365</v>
      </c>
      <c r="N17" s="43">
        <f t="shared" si="1"/>
        <v>0.64429133920312787</v>
      </c>
      <c r="O17" s="43">
        <f t="shared" si="1"/>
        <v>0.82420877223602984</v>
      </c>
      <c r="P17" s="43">
        <f t="shared" si="1"/>
        <v>0.99009900990099009</v>
      </c>
      <c r="Q17" s="43">
        <f t="shared" si="1"/>
        <v>1.1435409410197506</v>
      </c>
      <c r="R17" s="43">
        <f t="shared" si="1"/>
        <v>1.285885065701776</v>
      </c>
      <c r="S17" s="43">
        <f t="shared" si="1"/>
        <v>1.4182933500587045</v>
      </c>
      <c r="T17" s="43">
        <f t="shared" si="1"/>
        <v>1.541771016607167</v>
      </c>
      <c r="U17" s="49">
        <f t="shared" si="1"/>
        <v>1.6571921119679249</v>
      </c>
    </row>
    <row r="18" spans="1:21" x14ac:dyDescent="0.25">
      <c r="A18" s="40">
        <f t="shared" si="2"/>
        <v>0.99999999999999989</v>
      </c>
      <c r="B18" s="43">
        <f t="shared" si="14"/>
        <v>0.27491116179264213</v>
      </c>
      <c r="C18" s="43">
        <f t="shared" si="4"/>
        <v>0.5056635454971421</v>
      </c>
      <c r="D18" s="43">
        <f t="shared" si="5"/>
        <v>0.70178385071957727</v>
      </c>
      <c r="E18" s="43">
        <f t="shared" si="6"/>
        <v>0.87110430176012787</v>
      </c>
      <c r="F18" s="43">
        <f t="shared" si="7"/>
        <v>1.0196799489979362</v>
      </c>
      <c r="G18" s="43">
        <f t="shared" si="8"/>
        <v>1.1520834141139726</v>
      </c>
      <c r="H18" s="43">
        <f t="shared" si="9"/>
        <v>1.2717530948074036</v>
      </c>
      <c r="I18" s="43">
        <f t="shared" si="10"/>
        <v>1.38128858817706</v>
      </c>
      <c r="J18" s="43">
        <f t="shared" si="11"/>
        <v>1.4826753816067737</v>
      </c>
      <c r="K18" s="43">
        <f t="shared" si="12"/>
        <v>1.5774485156770495</v>
      </c>
      <c r="L18" s="43">
        <f t="shared" si="13"/>
        <v>0.25361171426202822</v>
      </c>
      <c r="M18" s="43">
        <f t="shared" si="1"/>
        <v>0.47536688641867159</v>
      </c>
      <c r="N18" s="43">
        <f t="shared" si="1"/>
        <v>0.67091313461679192</v>
      </c>
      <c r="O18" s="43">
        <f t="shared" si="1"/>
        <v>0.84463759650303638</v>
      </c>
      <c r="P18" s="43">
        <f t="shared" si="1"/>
        <v>1</v>
      </c>
      <c r="Q18" s="43">
        <f t="shared" si="1"/>
        <v>1.1397654221944793</v>
      </c>
      <c r="R18" s="43">
        <f t="shared" si="1"/>
        <v>1.2661702981129559</v>
      </c>
      <c r="S18" s="43">
        <f t="shared" si="1"/>
        <v>1.3810429935164166</v>
      </c>
      <c r="T18" s="43">
        <f t="shared" si="1"/>
        <v>1.4858928170444052</v>
      </c>
      <c r="U18" s="49">
        <f t="shared" si="1"/>
        <v>1.5819767068693265</v>
      </c>
    </row>
    <row r="19" spans="1:21" x14ac:dyDescent="0.25">
      <c r="A19" s="40">
        <f t="shared" si="2"/>
        <v>1.0999999999999999</v>
      </c>
      <c r="B19" s="43">
        <f t="shared" si="14"/>
        <v>0.29338409783268704</v>
      </c>
      <c r="C19" s="43">
        <f t="shared" si="4"/>
        <v>0.52449469821759098</v>
      </c>
      <c r="D19" s="43">
        <f t="shared" si="5"/>
        <v>0.71146498175633077</v>
      </c>
      <c r="E19" s="43">
        <f t="shared" si="6"/>
        <v>0.86699127943589305</v>
      </c>
      <c r="F19" s="43">
        <f t="shared" si="7"/>
        <v>0.9997176836421392</v>
      </c>
      <c r="G19" s="43">
        <f t="shared" si="8"/>
        <v>1.1155574874604768</v>
      </c>
      <c r="H19" s="43">
        <f t="shared" si="9"/>
        <v>1.2186282712148193</v>
      </c>
      <c r="I19" s="43">
        <f t="shared" si="10"/>
        <v>1.3118612000539653</v>
      </c>
      <c r="J19" s="43">
        <f t="shared" si="11"/>
        <v>1.3973906097198641</v>
      </c>
      <c r="K19" s="43">
        <f t="shared" si="12"/>
        <v>1.4768044276785517</v>
      </c>
      <c r="L19" s="43">
        <f t="shared" si="13"/>
        <v>0.27225933296977634</v>
      </c>
      <c r="M19" s="43">
        <f t="shared" si="1"/>
        <v>0.49785592097195752</v>
      </c>
      <c r="N19" s="43">
        <f t="shared" si="1"/>
        <v>0.68783922392394692</v>
      </c>
      <c r="O19" s="43">
        <f t="shared" si="1"/>
        <v>0.85002532176838974</v>
      </c>
      <c r="P19" s="43">
        <f t="shared" si="1"/>
        <v>0.99009900990099009</v>
      </c>
      <c r="Q19" s="43">
        <f t="shared" si="1"/>
        <v>1.1122938847555539</v>
      </c>
      <c r="R19" s="43">
        <f t="shared" si="1"/>
        <v>1.2198276363416818</v>
      </c>
      <c r="S19" s="43">
        <f t="shared" si="1"/>
        <v>1.3151895270929064</v>
      </c>
      <c r="T19" s="43">
        <f t="shared" si="1"/>
        <v>1.400335479525094</v>
      </c>
      <c r="U19" s="49">
        <f t="shared" si="1"/>
        <v>1.4768236534062249</v>
      </c>
    </row>
    <row r="20" spans="1:21" x14ac:dyDescent="0.25">
      <c r="A20" s="40">
        <f t="shared" si="2"/>
        <v>1.2</v>
      </c>
      <c r="B20" s="43">
        <f t="shared" si="14"/>
        <v>0.31025599770832057</v>
      </c>
      <c r="C20" s="43">
        <f t="shared" si="4"/>
        <v>0.53658677255609166</v>
      </c>
      <c r="D20" s="43">
        <f t="shared" si="5"/>
        <v>0.70990410529335457</v>
      </c>
      <c r="E20" s="43">
        <f t="shared" si="6"/>
        <v>0.84857427408652064</v>
      </c>
      <c r="F20" s="43">
        <f t="shared" si="7"/>
        <v>0.96366196740580012</v>
      </c>
      <c r="G20" s="43">
        <f t="shared" si="8"/>
        <v>1.062083620360375</v>
      </c>
      <c r="H20" s="43">
        <f t="shared" si="9"/>
        <v>1.1483419027531552</v>
      </c>
      <c r="I20" s="43">
        <f t="shared" si="10"/>
        <v>1.22548216575012</v>
      </c>
      <c r="J20" s="43">
        <f t="shared" si="11"/>
        <v>1.2956354665321383</v>
      </c>
      <c r="K20" s="43">
        <f t="shared" si="12"/>
        <v>1.3603381228625895</v>
      </c>
      <c r="L20" s="43">
        <f t="shared" si="13"/>
        <v>0.28989257403448621</v>
      </c>
      <c r="M20" s="43">
        <f t="shared" si="1"/>
        <v>0.51451375496622809</v>
      </c>
      <c r="N20" s="43">
        <f t="shared" si="1"/>
        <v>0.69367740942078171</v>
      </c>
      <c r="O20" s="43">
        <f t="shared" si="1"/>
        <v>0.83991469070215541</v>
      </c>
      <c r="P20" s="43">
        <f t="shared" si="1"/>
        <v>0.96153846153846145</v>
      </c>
      <c r="Q20" s="43">
        <f t="shared" si="1"/>
        <v>1.06428048809816</v>
      </c>
      <c r="R20" s="43">
        <f t="shared" si="1"/>
        <v>1.1522210500680798</v>
      </c>
      <c r="S20" s="43">
        <f t="shared" si="1"/>
        <v>1.2283437755543372</v>
      </c>
      <c r="T20" s="43">
        <f t="shared" si="1"/>
        <v>1.2948808760540993</v>
      </c>
      <c r="U20" s="49">
        <f t="shared" si="1"/>
        <v>1.3535356870825739</v>
      </c>
    </row>
    <row r="21" spans="1:21" x14ac:dyDescent="0.25">
      <c r="A21" s="40">
        <f t="shared" si="2"/>
        <v>1.3</v>
      </c>
      <c r="B21" s="43">
        <f t="shared" si="14"/>
        <v>0.32477129992696047</v>
      </c>
      <c r="C21" s="43">
        <f t="shared" si="4"/>
        <v>0.54121167657658598</v>
      </c>
      <c r="D21" s="43">
        <f t="shared" si="5"/>
        <v>0.69745369187620176</v>
      </c>
      <c r="E21" s="43">
        <f t="shared" si="6"/>
        <v>0.81763298053649347</v>
      </c>
      <c r="F21" s="43">
        <f t="shared" si="7"/>
        <v>0.91468726261725652</v>
      </c>
      <c r="G21" s="43">
        <f t="shared" si="8"/>
        <v>0.99607239630602695</v>
      </c>
      <c r="H21" s="43">
        <f t="shared" si="9"/>
        <v>1.0663670225096655</v>
      </c>
      <c r="I21" s="43">
        <f t="shared" si="10"/>
        <v>1.1285366266172756</v>
      </c>
      <c r="J21" s="43">
        <f t="shared" si="11"/>
        <v>1.1845888133784876</v>
      </c>
      <c r="K21" s="43">
        <f t="shared" si="12"/>
        <v>1.235933817253039</v>
      </c>
      <c r="L21" s="43">
        <f t="shared" si="13"/>
        <v>0.30578661312735961</v>
      </c>
      <c r="M21" s="43">
        <f t="shared" si="1"/>
        <v>0.52422018366952106</v>
      </c>
      <c r="N21" s="43">
        <f t="shared" si="1"/>
        <v>0.68805332541029607</v>
      </c>
      <c r="O21" s="43">
        <f t="shared" si="1"/>
        <v>0.81548382193480629</v>
      </c>
      <c r="P21" s="43">
        <f t="shared" si="1"/>
        <v>0.9174311926605504</v>
      </c>
      <c r="Q21" s="43">
        <f t="shared" si="1"/>
        <v>1.0008446438324612</v>
      </c>
      <c r="R21" s="43">
        <f t="shared" si="1"/>
        <v>1.0703572048336505</v>
      </c>
      <c r="S21" s="43">
        <f t="shared" si="1"/>
        <v>1.1291764854874318</v>
      </c>
      <c r="T21" s="43">
        <f t="shared" si="1"/>
        <v>1.1795937120450937</v>
      </c>
      <c r="U21" s="49">
        <f t="shared" si="1"/>
        <v>1.2232891646165354</v>
      </c>
    </row>
    <row r="22" spans="1:21" x14ac:dyDescent="0.25">
      <c r="A22" s="40">
        <f t="shared" si="2"/>
        <v>1.4000000000000001</v>
      </c>
      <c r="B22" s="43">
        <f t="shared" si="14"/>
        <v>0.33622868507438347</v>
      </c>
      <c r="C22" s="43">
        <f t="shared" si="4"/>
        <v>0.53822055973439187</v>
      </c>
      <c r="D22" s="43">
        <f t="shared" si="5"/>
        <v>0.67533893784425203</v>
      </c>
      <c r="E22" s="43">
        <f t="shared" si="6"/>
        <v>0.77678715179272584</v>
      </c>
      <c r="F22" s="43">
        <f t="shared" si="7"/>
        <v>0.85658887078034118</v>
      </c>
      <c r="G22" s="43">
        <f t="shared" si="8"/>
        <v>0.92226136217819188</v>
      </c>
      <c r="H22" s="43">
        <f t="shared" si="9"/>
        <v>0.97819452547213293</v>
      </c>
      <c r="I22" s="43">
        <f t="shared" si="10"/>
        <v>1.0271293616823072</v>
      </c>
      <c r="J22" s="43">
        <f t="shared" si="11"/>
        <v>1.0708707958575649</v>
      </c>
      <c r="K22" s="43">
        <f t="shared" si="12"/>
        <v>1.1106595749939365</v>
      </c>
      <c r="L22" s="43">
        <f t="shared" si="13"/>
        <v>0.31920574343022623</v>
      </c>
      <c r="M22" s="43">
        <f t="shared" si="1"/>
        <v>0.52637372055166709</v>
      </c>
      <c r="N22" s="43">
        <f t="shared" si="1"/>
        <v>0.67168371777806657</v>
      </c>
      <c r="O22" s="43">
        <f t="shared" si="1"/>
        <v>0.77924194102081956</v>
      </c>
      <c r="P22" s="43">
        <f t="shared" si="1"/>
        <v>0.86206896551724133</v>
      </c>
      <c r="Q22" s="43">
        <f t="shared" si="1"/>
        <v>0.92781505013277932</v>
      </c>
      <c r="R22" s="43">
        <f t="shared" si="1"/>
        <v>0.98127005764652075</v>
      </c>
      <c r="S22" s="43">
        <f t="shared" si="1"/>
        <v>1.0255860363013996</v>
      </c>
      <c r="T22" s="43">
        <f t="shared" si="1"/>
        <v>1.0629221210377668</v>
      </c>
      <c r="U22" s="49">
        <f t="shared" si="1"/>
        <v>1.0948069587279872</v>
      </c>
    </row>
    <row r="23" spans="1:21" x14ac:dyDescent="0.25">
      <c r="A23" s="42">
        <f t="shared" si="2"/>
        <v>1.5000000000000002</v>
      </c>
      <c r="B23" s="43">
        <f t="shared" si="14"/>
        <v>0.34406720774038707</v>
      </c>
      <c r="C23" s="43">
        <f t="shared" si="4"/>
        <v>0.52805171381309901</v>
      </c>
      <c r="D23" s="43">
        <f t="shared" si="5"/>
        <v>0.64541075503948775</v>
      </c>
      <c r="E23" s="43">
        <f t="shared" si="6"/>
        <v>0.72904242784277828</v>
      </c>
      <c r="F23" s="43">
        <f t="shared" si="7"/>
        <v>0.79320996478722061</v>
      </c>
      <c r="G23" s="43">
        <f t="shared" si="8"/>
        <v>0.84508581059659515</v>
      </c>
      <c r="H23" s="43">
        <f t="shared" si="9"/>
        <v>0.88868126891386956</v>
      </c>
      <c r="I23" s="43">
        <f t="shared" si="10"/>
        <v>0.92642432562697852</v>
      </c>
      <c r="J23" s="43">
        <f t="shared" si="11"/>
        <v>0.95987683596775319</v>
      </c>
      <c r="K23" s="43">
        <f t="shared" si="12"/>
        <v>0.99009305024710803</v>
      </c>
      <c r="L23" s="43">
        <f t="shared" si="13"/>
        <v>0.32948481004144925</v>
      </c>
      <c r="M23" s="43">
        <f t="shared" si="1"/>
        <v>0.52099872860055274</v>
      </c>
      <c r="N23" s="43">
        <f t="shared" si="1"/>
        <v>0.64620068110592987</v>
      </c>
      <c r="O23" s="43">
        <f t="shared" si="1"/>
        <v>0.73444891811230395</v>
      </c>
      <c r="P23" s="43">
        <f t="shared" si="1"/>
        <v>0.79999999999999971</v>
      </c>
      <c r="Q23" s="43">
        <f t="shared" si="1"/>
        <v>0.85061262145309413</v>
      </c>
      <c r="R23" s="43">
        <f t="shared" si="1"/>
        <v>0.89087093707986831</v>
      </c>
      <c r="S23" s="43">
        <f t="shared" si="1"/>
        <v>0.92365750870360008</v>
      </c>
      <c r="T23" s="43">
        <f t="shared" si="1"/>
        <v>0.95087577953315172</v>
      </c>
      <c r="U23" s="49">
        <f t="shared" si="1"/>
        <v>0.97383325635948714</v>
      </c>
    </row>
    <row r="24" spans="1:21" x14ac:dyDescent="0.25">
      <c r="A24" s="40">
        <f t="shared" si="2"/>
        <v>1.6000000000000003</v>
      </c>
      <c r="B24" s="43">
        <f t="shared" si="14"/>
        <v>0.34794041962692318</v>
      </c>
      <c r="C24" s="43">
        <f t="shared" si="4"/>
        <v>0.51163486600466568</v>
      </c>
      <c r="D24" s="43">
        <f t="shared" si="5"/>
        <v>0.60983018759103036</v>
      </c>
      <c r="E24" s="43">
        <f t="shared" si="6"/>
        <v>0.67736421939771962</v>
      </c>
      <c r="F24" s="43">
        <f t="shared" si="7"/>
        <v>0.72798868786804871</v>
      </c>
      <c r="G24" s="43">
        <f t="shared" si="8"/>
        <v>0.76824188479505517</v>
      </c>
      <c r="H24" s="43">
        <f t="shared" si="9"/>
        <v>0.80164704613228988</v>
      </c>
      <c r="I24" s="43">
        <f t="shared" si="10"/>
        <v>0.83028099353430407</v>
      </c>
      <c r="J24" s="43">
        <f t="shared" si="11"/>
        <v>0.85545337466546023</v>
      </c>
      <c r="K24" s="43">
        <f t="shared" si="12"/>
        <v>0.87803456489864651</v>
      </c>
      <c r="L24" s="43">
        <f t="shared" si="13"/>
        <v>0.33611500498586655</v>
      </c>
      <c r="M24" s="43">
        <f t="shared" si="13"/>
        <v>0.50872733081032417</v>
      </c>
      <c r="N24" s="43">
        <f t="shared" si="13"/>
        <v>0.61379993228140162</v>
      </c>
      <c r="O24" s="43">
        <f t="shared" si="13"/>
        <v>0.68448693774159797</v>
      </c>
      <c r="P24" s="43">
        <f t="shared" si="13"/>
        <v>0.73529411764705865</v>
      </c>
      <c r="Q24" s="43">
        <f t="shared" si="13"/>
        <v>0.7735739940721531</v>
      </c>
      <c r="R24" s="43">
        <f t="shared" si="13"/>
        <v>0.80345126595583183</v>
      </c>
      <c r="S24" s="43">
        <f t="shared" si="13"/>
        <v>0.82741893485479567</v>
      </c>
      <c r="T24" s="43">
        <f t="shared" si="13"/>
        <v>0.84707254761603923</v>
      </c>
      <c r="U24" s="49">
        <f t="shared" si="13"/>
        <v>0.86348069541110717</v>
      </c>
    </row>
    <row r="25" spans="1:21" x14ac:dyDescent="0.25">
      <c r="A25" s="40">
        <f t="shared" si="2"/>
        <v>1.7000000000000004</v>
      </c>
      <c r="B25" s="43">
        <f t="shared" si="14"/>
        <v>0.34776048628858947</v>
      </c>
      <c r="C25" s="43">
        <f t="shared" si="4"/>
        <v>0.49022521608147429</v>
      </c>
      <c r="D25" s="43">
        <f t="shared" si="5"/>
        <v>0.57076640008849666</v>
      </c>
      <c r="E25" s="43">
        <f t="shared" si="6"/>
        <v>0.62435988092899997</v>
      </c>
      <c r="F25" s="43">
        <f t="shared" si="7"/>
        <v>0.66368391251556424</v>
      </c>
      <c r="G25" s="43">
        <f t="shared" si="8"/>
        <v>0.69447836104843041</v>
      </c>
      <c r="H25" s="43">
        <f t="shared" si="9"/>
        <v>0.71973889004613911</v>
      </c>
      <c r="I25" s="43">
        <f t="shared" si="10"/>
        <v>0.7411917666286264</v>
      </c>
      <c r="J25" s="43">
        <f t="shared" si="11"/>
        <v>0.75990721866177335</v>
      </c>
      <c r="K25" s="43">
        <f t="shared" si="12"/>
        <v>0.77658709678189797</v>
      </c>
      <c r="L25" s="43">
        <f t="shared" ref="L25:U40" si="15">1/($A25^2-2*$A25+2+(1/L$7-2)*EXP(-$A25))</f>
        <v>0.33881442550103613</v>
      </c>
      <c r="M25" s="43">
        <f t="shared" si="15"/>
        <v>0.4906649587900288</v>
      </c>
      <c r="N25" s="43">
        <f t="shared" si="15"/>
        <v>0.57684164283378514</v>
      </c>
      <c r="O25" s="43">
        <f t="shared" si="15"/>
        <v>0.63237436967362248</v>
      </c>
      <c r="P25" s="43">
        <f t="shared" si="15"/>
        <v>0.67114093959731513</v>
      </c>
      <c r="Q25" s="43">
        <f t="shared" si="15"/>
        <v>0.69973840672379117</v>
      </c>
      <c r="R25" s="43">
        <f t="shared" si="15"/>
        <v>0.72170410311830047</v>
      </c>
      <c r="S25" s="43">
        <f t="shared" si="15"/>
        <v>0.73910520660484769</v>
      </c>
      <c r="T25" s="43">
        <f t="shared" si="15"/>
        <v>0.75323061819962855</v>
      </c>
      <c r="U25" s="49">
        <f t="shared" si="15"/>
        <v>0.76492572257640346</v>
      </c>
    </row>
    <row r="26" spans="1:21" x14ac:dyDescent="0.25">
      <c r="A26" s="40">
        <f t="shared" si="2"/>
        <v>1.8000000000000005</v>
      </c>
      <c r="B26" s="43">
        <f t="shared" si="14"/>
        <v>0.34370174259335851</v>
      </c>
      <c r="C26" s="43">
        <f t="shared" si="4"/>
        <v>0.46521470841423385</v>
      </c>
      <c r="D26" s="43">
        <f t="shared" si="5"/>
        <v>0.53016615915569187</v>
      </c>
      <c r="E26" s="43">
        <f t="shared" si="6"/>
        <v>0.57210098538039988</v>
      </c>
      <c r="F26" s="43">
        <f t="shared" si="7"/>
        <v>0.60228059937456624</v>
      </c>
      <c r="G26" s="43">
        <f t="shared" si="8"/>
        <v>0.62559068968385689</v>
      </c>
      <c r="H26" s="43">
        <f t="shared" si="9"/>
        <v>0.64451195019449015</v>
      </c>
      <c r="I26" s="43">
        <f t="shared" si="10"/>
        <v>0.66044640691619394</v>
      </c>
      <c r="J26" s="43">
        <f t="shared" si="11"/>
        <v>0.67425070221111472</v>
      </c>
      <c r="K26" s="43">
        <f t="shared" si="12"/>
        <v>0.68648024206015434</v>
      </c>
      <c r="L26" s="43">
        <f t="shared" si="15"/>
        <v>0.33756515068227833</v>
      </c>
      <c r="M26" s="43">
        <f t="shared" si="15"/>
        <v>0.46818744396370654</v>
      </c>
      <c r="N26" s="43">
        <f t="shared" si="15"/>
        <v>0.53751924145509156</v>
      </c>
      <c r="O26" s="43">
        <f t="shared" si="15"/>
        <v>0.58050115966350035</v>
      </c>
      <c r="P26" s="43">
        <f t="shared" si="15"/>
        <v>0.60975609756097537</v>
      </c>
      <c r="Q26" s="43">
        <f t="shared" si="15"/>
        <v>0.63095448682743827</v>
      </c>
      <c r="R26" s="43">
        <f t="shared" si="15"/>
        <v>0.64702158489125161</v>
      </c>
      <c r="S26" s="43">
        <f t="shared" si="15"/>
        <v>0.65961936642672114</v>
      </c>
      <c r="T26" s="43">
        <f t="shared" si="15"/>
        <v>0.66976201427222115</v>
      </c>
      <c r="U26" s="49">
        <f t="shared" si="15"/>
        <v>0.67810350993365098</v>
      </c>
    </row>
    <row r="27" spans="1:21" x14ac:dyDescent="0.25">
      <c r="A27" s="40">
        <f t="shared" si="2"/>
        <v>1.9000000000000006</v>
      </c>
      <c r="B27" s="43">
        <f t="shared" si="14"/>
        <v>0.3361645004131471</v>
      </c>
      <c r="C27" s="43">
        <f t="shared" si="4"/>
        <v>0.43796352681649853</v>
      </c>
      <c r="D27" s="43">
        <f t="shared" si="5"/>
        <v>0.48961856185285713</v>
      </c>
      <c r="E27" s="43">
        <f t="shared" si="6"/>
        <v>0.52207509119490414</v>
      </c>
      <c r="F27" s="43">
        <f t="shared" si="7"/>
        <v>0.54503403769263081</v>
      </c>
      <c r="G27" s="43">
        <f t="shared" si="8"/>
        <v>0.5625514139041855</v>
      </c>
      <c r="H27" s="43">
        <f t="shared" si="9"/>
        <v>0.57663859710711762</v>
      </c>
      <c r="I27" s="43">
        <f t="shared" si="10"/>
        <v>0.58841364296784182</v>
      </c>
      <c r="J27" s="43">
        <f t="shared" si="11"/>
        <v>0.59855123821224343</v>
      </c>
      <c r="K27" s="43">
        <f t="shared" si="12"/>
        <v>0.60748457126124611</v>
      </c>
      <c r="L27" s="43">
        <f t="shared" si="15"/>
        <v>0.33260725681595343</v>
      </c>
      <c r="M27" s="43">
        <f t="shared" si="15"/>
        <v>0.44273139709855414</v>
      </c>
      <c r="N27" s="43">
        <f t="shared" si="15"/>
        <v>0.49765484493125411</v>
      </c>
      <c r="O27" s="43">
        <f t="shared" si="15"/>
        <v>0.53056468843706617</v>
      </c>
      <c r="P27" s="43">
        <f t="shared" si="15"/>
        <v>0.55248618784530357</v>
      </c>
      <c r="Q27" s="43">
        <f t="shared" si="15"/>
        <v>0.56813540100550453</v>
      </c>
      <c r="R27" s="43">
        <f t="shared" si="15"/>
        <v>0.5798673923292551</v>
      </c>
      <c r="S27" s="43">
        <f t="shared" si="15"/>
        <v>0.58898936140416069</v>
      </c>
      <c r="T27" s="43">
        <f t="shared" si="15"/>
        <v>0.59628510222349684</v>
      </c>
      <c r="U27" s="49">
        <f t="shared" si="15"/>
        <v>0.60225313227447486</v>
      </c>
    </row>
    <row r="28" spans="1:21" x14ac:dyDescent="0.25">
      <c r="A28" s="40">
        <f t="shared" si="2"/>
        <v>2.0000000000000004</v>
      </c>
      <c r="B28" s="43">
        <f t="shared" si="14"/>
        <v>0.32571034363493717</v>
      </c>
      <c r="C28" s="43">
        <f t="shared" si="4"/>
        <v>0.40967836368880267</v>
      </c>
      <c r="D28" s="43">
        <f t="shared" si="5"/>
        <v>0.4503091340690985</v>
      </c>
      <c r="E28" s="43">
        <f t="shared" si="6"/>
        <v>0.47523100368268928</v>
      </c>
      <c r="F28" s="43">
        <f t="shared" si="7"/>
        <v>0.49259525155672496</v>
      </c>
      <c r="G28" s="43">
        <f t="shared" si="8"/>
        <v>0.50570303441891507</v>
      </c>
      <c r="H28" s="43">
        <f t="shared" si="9"/>
        <v>0.51615866998271731</v>
      </c>
      <c r="I28" s="43">
        <f t="shared" si="10"/>
        <v>0.52484140844518867</v>
      </c>
      <c r="J28" s="43">
        <f t="shared" si="11"/>
        <v>0.53227624111205907</v>
      </c>
      <c r="K28" s="43">
        <f t="shared" si="12"/>
        <v>0.53879745932298773</v>
      </c>
      <c r="L28" s="43">
        <f t="shared" si="15"/>
        <v>0.32439282214196963</v>
      </c>
      <c r="M28" s="43">
        <f t="shared" si="15"/>
        <v>0.41562658715921186</v>
      </c>
      <c r="N28" s="43">
        <f t="shared" si="15"/>
        <v>0.45862154855218401</v>
      </c>
      <c r="O28" s="43">
        <f t="shared" si="15"/>
        <v>0.48363672181730682</v>
      </c>
      <c r="P28" s="43">
        <f t="shared" si="15"/>
        <v>0.49999999999999978</v>
      </c>
      <c r="Q28" s="43">
        <f t="shared" si="15"/>
        <v>0.51153819440434267</v>
      </c>
      <c r="R28" s="43">
        <f t="shared" si="15"/>
        <v>0.52011125842083838</v>
      </c>
      <c r="S28" s="43">
        <f t="shared" si="15"/>
        <v>0.52673203597966434</v>
      </c>
      <c r="T28" s="43">
        <f t="shared" si="15"/>
        <v>0.53199922951467915</v>
      </c>
      <c r="U28" s="49">
        <f t="shared" si="15"/>
        <v>0.53628944174787663</v>
      </c>
    </row>
    <row r="29" spans="1:21" x14ac:dyDescent="0.25">
      <c r="A29" s="40">
        <f t="shared" si="2"/>
        <v>2.1000000000000005</v>
      </c>
      <c r="B29" s="43">
        <f t="shared" si="14"/>
        <v>0.3129856095090976</v>
      </c>
      <c r="C29" s="43">
        <f t="shared" si="4"/>
        <v>0.38134511087831979</v>
      </c>
      <c r="D29" s="43">
        <f t="shared" si="5"/>
        <v>0.41304001221247505</v>
      </c>
      <c r="E29" s="43">
        <f t="shared" si="6"/>
        <v>0.43207500653720321</v>
      </c>
      <c r="F29" s="43">
        <f t="shared" si="7"/>
        <v>0.44516472832807019</v>
      </c>
      <c r="G29" s="43">
        <f t="shared" si="8"/>
        <v>0.45495511323534871</v>
      </c>
      <c r="H29" s="43">
        <f t="shared" si="9"/>
        <v>0.46271013241305248</v>
      </c>
      <c r="I29" s="43">
        <f t="shared" si="10"/>
        <v>0.4691142405276934</v>
      </c>
      <c r="J29" s="43">
        <f t="shared" si="11"/>
        <v>0.47457247159878735</v>
      </c>
      <c r="K29" s="43">
        <f t="shared" si="12"/>
        <v>0.47934093205300987</v>
      </c>
      <c r="L29" s="43">
        <f t="shared" si="15"/>
        <v>0.31351388174932221</v>
      </c>
      <c r="M29" s="43">
        <f t="shared" si="15"/>
        <v>0.38799251853951033</v>
      </c>
      <c r="N29" s="43">
        <f t="shared" si="15"/>
        <v>0.42135862883796599</v>
      </c>
      <c r="O29" s="43">
        <f t="shared" si="15"/>
        <v>0.44029040929495378</v>
      </c>
      <c r="P29" s="43">
        <f t="shared" si="15"/>
        <v>0.45248868778280527</v>
      </c>
      <c r="Q29" s="43">
        <f t="shared" si="15"/>
        <v>0.46100344422198275</v>
      </c>
      <c r="R29" s="43">
        <f t="shared" si="15"/>
        <v>0.46728428293923563</v>
      </c>
      <c r="S29" s="43">
        <f t="shared" si="15"/>
        <v>0.47210838456638604</v>
      </c>
      <c r="T29" s="43">
        <f t="shared" si="15"/>
        <v>0.47592988383014401</v>
      </c>
      <c r="U29" s="49">
        <f t="shared" si="15"/>
        <v>0.47903191748142626</v>
      </c>
    </row>
    <row r="30" spans="1:21" x14ac:dyDescent="0.25">
      <c r="A30" s="40">
        <f t="shared" si="2"/>
        <v>2.2000000000000006</v>
      </c>
      <c r="B30" s="43">
        <f t="shared" si="14"/>
        <v>0.29864914443646695</v>
      </c>
      <c r="C30" s="43">
        <f t="shared" si="4"/>
        <v>0.35370926820109305</v>
      </c>
      <c r="D30" s="43">
        <f t="shared" si="5"/>
        <v>0.37828826045080732</v>
      </c>
      <c r="E30" s="43">
        <f t="shared" si="6"/>
        <v>0.39278247123485521</v>
      </c>
      <c r="F30" s="43">
        <f t="shared" si="7"/>
        <v>0.40263818644683064</v>
      </c>
      <c r="G30" s="43">
        <f t="shared" si="8"/>
        <v>0.40995199880800764</v>
      </c>
      <c r="H30" s="43">
        <f t="shared" si="9"/>
        <v>0.41571097720053235</v>
      </c>
      <c r="I30" s="43">
        <f t="shared" si="10"/>
        <v>0.42044424222708499</v>
      </c>
      <c r="J30" s="43">
        <f t="shared" si="11"/>
        <v>0.42446255330572757</v>
      </c>
      <c r="K30" s="43">
        <f t="shared" si="12"/>
        <v>0.42796125226828347</v>
      </c>
      <c r="L30" s="43">
        <f t="shared" si="15"/>
        <v>0.30062301713224138</v>
      </c>
      <c r="M30" s="43">
        <f t="shared" si="15"/>
        <v>0.36069707919628946</v>
      </c>
      <c r="N30" s="43">
        <f t="shared" si="15"/>
        <v>0.38643795315793694</v>
      </c>
      <c r="O30" s="43">
        <f t="shared" si="15"/>
        <v>0.40073710313517408</v>
      </c>
      <c r="P30" s="43">
        <f t="shared" si="15"/>
        <v>0.40983606557377028</v>
      </c>
      <c r="Q30" s="43">
        <f t="shared" si="15"/>
        <v>0.41613512099893057</v>
      </c>
      <c r="R30" s="43">
        <f t="shared" si="15"/>
        <v>0.42075431065939739</v>
      </c>
      <c r="S30" s="43">
        <f t="shared" si="15"/>
        <v>0.42428656499555717</v>
      </c>
      <c r="T30" s="43">
        <f t="shared" si="15"/>
        <v>0.4270751457209222</v>
      </c>
      <c r="U30" s="49">
        <f t="shared" si="15"/>
        <v>0.42933254163993112</v>
      </c>
    </row>
    <row r="31" spans="1:21" x14ac:dyDescent="0.25">
      <c r="A31" s="40">
        <f t="shared" si="2"/>
        <v>2.3000000000000007</v>
      </c>
      <c r="B31" s="43">
        <f t="shared" si="14"/>
        <v>0.28331543824548444</v>
      </c>
      <c r="C31" s="43">
        <f t="shared" si="4"/>
        <v>0.32729019337780574</v>
      </c>
      <c r="D31" s="43">
        <f t="shared" si="5"/>
        <v>0.34627846326305178</v>
      </c>
      <c r="E31" s="43">
        <f t="shared" si="6"/>
        <v>0.35730177057370061</v>
      </c>
      <c r="F31" s="43">
        <f t="shared" si="7"/>
        <v>0.36472607590652234</v>
      </c>
      <c r="G31" s="43">
        <f t="shared" si="8"/>
        <v>0.37019908993028833</v>
      </c>
      <c r="H31" s="43">
        <f t="shared" si="9"/>
        <v>0.3744870842250082</v>
      </c>
      <c r="I31" s="43">
        <f t="shared" si="10"/>
        <v>0.37799734002482344</v>
      </c>
      <c r="J31" s="43">
        <f t="shared" si="11"/>
        <v>0.38096755149138822</v>
      </c>
      <c r="K31" s="43">
        <f t="shared" si="12"/>
        <v>0.3835463979390713</v>
      </c>
      <c r="L31" s="43">
        <f t="shared" si="15"/>
        <v>0.28636304120192968</v>
      </c>
      <c r="M31" s="43">
        <f t="shared" si="15"/>
        <v>0.33436132374936345</v>
      </c>
      <c r="N31" s="43">
        <f t="shared" si="15"/>
        <v>0.35414797214661897</v>
      </c>
      <c r="O31" s="43">
        <f t="shared" si="15"/>
        <v>0.36494626568430022</v>
      </c>
      <c r="P31" s="43">
        <f t="shared" si="15"/>
        <v>0.37174721189591048</v>
      </c>
      <c r="Q31" s="43">
        <f t="shared" si="15"/>
        <v>0.37642376849806614</v>
      </c>
      <c r="R31" s="43">
        <f t="shared" si="15"/>
        <v>0.37983685694760905</v>
      </c>
      <c r="S31" s="43">
        <f t="shared" si="15"/>
        <v>0.3824375692822673</v>
      </c>
      <c r="T31" s="43">
        <f t="shared" si="15"/>
        <v>0.3844850992069852</v>
      </c>
      <c r="U31" s="49">
        <f t="shared" si="15"/>
        <v>0.38613897669893726</v>
      </c>
    </row>
    <row r="32" spans="1:21" x14ac:dyDescent="0.25">
      <c r="A32" s="40">
        <f t="shared" si="2"/>
        <v>2.4000000000000008</v>
      </c>
      <c r="B32" s="43">
        <f t="shared" si="14"/>
        <v>0.26751780701997618</v>
      </c>
      <c r="C32" s="43">
        <f t="shared" si="4"/>
        <v>0.3024143913780391</v>
      </c>
      <c r="D32" s="43">
        <f t="shared" si="5"/>
        <v>0.31705348058832672</v>
      </c>
      <c r="E32" s="43">
        <f t="shared" si="6"/>
        <v>0.32543937289541214</v>
      </c>
      <c r="F32" s="43">
        <f t="shared" si="7"/>
        <v>0.33104200105754594</v>
      </c>
      <c r="G32" s="43">
        <f t="shared" si="8"/>
        <v>0.33514915067462497</v>
      </c>
      <c r="H32" s="43">
        <f t="shared" si="9"/>
        <v>0.33835356873755096</v>
      </c>
      <c r="I32" s="43">
        <f t="shared" si="10"/>
        <v>0.34096807185589428</v>
      </c>
      <c r="J32" s="43">
        <f t="shared" si="11"/>
        <v>0.34317426297969883</v>
      </c>
      <c r="K32" s="43">
        <f t="shared" si="12"/>
        <v>0.34508527097892355</v>
      </c>
      <c r="L32" s="43">
        <f t="shared" si="15"/>
        <v>0.2713156696141984</v>
      </c>
      <c r="M32" s="43">
        <f t="shared" si="15"/>
        <v>0.30939121197676073</v>
      </c>
      <c r="N32" s="43">
        <f t="shared" si="15"/>
        <v>0.32457444619424025</v>
      </c>
      <c r="O32" s="43">
        <f t="shared" si="15"/>
        <v>0.33273895324026687</v>
      </c>
      <c r="P32" s="43">
        <f t="shared" si="15"/>
        <v>0.33783783783783755</v>
      </c>
      <c r="Q32" s="43">
        <f t="shared" si="15"/>
        <v>0.34132480719773411</v>
      </c>
      <c r="R32" s="43">
        <f t="shared" si="15"/>
        <v>0.34385989692418312</v>
      </c>
      <c r="S32" s="43">
        <f t="shared" si="15"/>
        <v>0.34578606523153793</v>
      </c>
      <c r="T32" s="43">
        <f t="shared" si="15"/>
        <v>0.34729918042870306</v>
      </c>
      <c r="U32" s="49">
        <f t="shared" si="15"/>
        <v>0.34851924060460443</v>
      </c>
    </row>
    <row r="33" spans="1:21" x14ac:dyDescent="0.25">
      <c r="A33" s="40">
        <f t="shared" si="2"/>
        <v>2.5000000000000009</v>
      </c>
      <c r="B33" s="43">
        <f t="shared" si="14"/>
        <v>0.25169086696986404</v>
      </c>
      <c r="C33" s="43">
        <f t="shared" si="4"/>
        <v>0.27925583026360129</v>
      </c>
      <c r="D33" s="43">
        <f t="shared" si="5"/>
        <v>0.2905348541142172</v>
      </c>
      <c r="E33" s="43">
        <f t="shared" si="6"/>
        <v>0.29692347073119868</v>
      </c>
      <c r="F33" s="43">
        <f t="shared" si="7"/>
        <v>0.30116292650570997</v>
      </c>
      <c r="G33" s="43">
        <f t="shared" si="8"/>
        <v>0.3042563189179624</v>
      </c>
      <c r="H33" s="43">
        <f t="shared" si="9"/>
        <v>0.30666139309446361</v>
      </c>
      <c r="I33" s="43">
        <f t="shared" si="10"/>
        <v>0.30861829004356256</v>
      </c>
      <c r="J33" s="43">
        <f t="shared" si="11"/>
        <v>0.31026581096897043</v>
      </c>
      <c r="K33" s="43">
        <f t="shared" si="12"/>
        <v>0.31169012747015312</v>
      </c>
      <c r="L33" s="43">
        <f t="shared" si="15"/>
        <v>0.25597182334308022</v>
      </c>
      <c r="M33" s="43">
        <f t="shared" si="15"/>
        <v>0.28602032780239944</v>
      </c>
      <c r="N33" s="43">
        <f t="shared" si="15"/>
        <v>0.29766806851510103</v>
      </c>
      <c r="O33" s="43">
        <f t="shared" si="15"/>
        <v>0.30385508549618151</v>
      </c>
      <c r="P33" s="43">
        <f t="shared" si="15"/>
        <v>0.30769230769230743</v>
      </c>
      <c r="Q33" s="43">
        <f t="shared" si="15"/>
        <v>0.31030475542792696</v>
      </c>
      <c r="R33" s="43">
        <f t="shared" si="15"/>
        <v>0.31219811549553111</v>
      </c>
      <c r="S33" s="43">
        <f t="shared" si="15"/>
        <v>0.31363336797977559</v>
      </c>
      <c r="T33" s="43">
        <f t="shared" si="15"/>
        <v>0.31475883166190122</v>
      </c>
      <c r="U33" s="49">
        <f t="shared" si="15"/>
        <v>0.315665035067422</v>
      </c>
    </row>
    <row r="34" spans="1:21" x14ac:dyDescent="0.25">
      <c r="A34" s="40">
        <f t="shared" si="2"/>
        <v>2.600000000000001</v>
      </c>
      <c r="B34" s="43">
        <f t="shared" si="14"/>
        <v>0.23616828959752312</v>
      </c>
      <c r="C34" s="43">
        <f t="shared" si="4"/>
        <v>0.25787531434511868</v>
      </c>
      <c r="D34" s="43">
        <f t="shared" si="5"/>
        <v>0.26656997918598818</v>
      </c>
      <c r="E34" s="43">
        <f t="shared" si="6"/>
        <v>0.27144819552123689</v>
      </c>
      <c r="F34" s="43">
        <f t="shared" si="7"/>
        <v>0.27466708394320205</v>
      </c>
      <c r="G34" s="43">
        <f t="shared" si="8"/>
        <v>0.27700670234877744</v>
      </c>
      <c r="H34" s="43">
        <f t="shared" si="9"/>
        <v>0.27882046271971339</v>
      </c>
      <c r="I34" s="43">
        <f t="shared" si="10"/>
        <v>0.28029285754544286</v>
      </c>
      <c r="J34" s="43">
        <f t="shared" si="11"/>
        <v>0.28153013528115767</v>
      </c>
      <c r="K34" s="43">
        <f t="shared" si="12"/>
        <v>0.2825980718241754</v>
      </c>
      <c r="L34" s="43">
        <f t="shared" si="15"/>
        <v>0.24072089404172473</v>
      </c>
      <c r="M34" s="43">
        <f t="shared" si="15"/>
        <v>0.26435299744500657</v>
      </c>
      <c r="N34" s="43">
        <f t="shared" si="15"/>
        <v>0.27329636737165813</v>
      </c>
      <c r="O34" s="43">
        <f t="shared" si="15"/>
        <v>0.27799888039515053</v>
      </c>
      <c r="P34" s="43">
        <f t="shared" si="15"/>
        <v>0.28089887640449412</v>
      </c>
      <c r="Q34" s="43">
        <f t="shared" si="15"/>
        <v>0.28286605562798339</v>
      </c>
      <c r="R34" s="43">
        <f t="shared" si="15"/>
        <v>0.28428813759601007</v>
      </c>
      <c r="S34" s="43">
        <f t="shared" si="15"/>
        <v>0.28536411814935303</v>
      </c>
      <c r="T34" s="43">
        <f t="shared" si="15"/>
        <v>0.28620663950683434</v>
      </c>
      <c r="U34" s="49">
        <f t="shared" si="15"/>
        <v>0.28688424706828242</v>
      </c>
    </row>
    <row r="35" spans="1:21" x14ac:dyDescent="0.25">
      <c r="A35" s="40">
        <f t="shared" si="2"/>
        <v>2.7000000000000011</v>
      </c>
      <c r="B35" s="43">
        <f t="shared" si="14"/>
        <v>0.22119073156924218</v>
      </c>
      <c r="C35" s="43">
        <f t="shared" si="4"/>
        <v>0.23825465247694735</v>
      </c>
      <c r="D35" s="43">
        <f t="shared" si="5"/>
        <v>0.24496651193130681</v>
      </c>
      <c r="E35" s="43">
        <f t="shared" si="6"/>
        <v>0.24870233300266789</v>
      </c>
      <c r="F35" s="43">
        <f t="shared" si="7"/>
        <v>0.2511557960780012</v>
      </c>
      <c r="G35" s="43">
        <f t="shared" si="8"/>
        <v>0.25293332632860471</v>
      </c>
      <c r="H35" s="43">
        <f t="shared" si="9"/>
        <v>0.25430802666785962</v>
      </c>
      <c r="I35" s="43">
        <f t="shared" si="10"/>
        <v>0.25542188156657675</v>
      </c>
      <c r="J35" s="43">
        <f t="shared" si="11"/>
        <v>0.25635641241394319</v>
      </c>
      <c r="K35" s="43">
        <f t="shared" si="12"/>
        <v>0.25716196920977424</v>
      </c>
      <c r="L35" s="43">
        <f t="shared" si="15"/>
        <v>0.22585374456063717</v>
      </c>
      <c r="M35" s="43">
        <f t="shared" si="15"/>
        <v>0.24440217959310981</v>
      </c>
      <c r="N35" s="43">
        <f t="shared" si="15"/>
        <v>0.25128107171670422</v>
      </c>
      <c r="O35" s="43">
        <f t="shared" si="15"/>
        <v>0.25486779933991105</v>
      </c>
      <c r="P35" s="43">
        <f t="shared" si="15"/>
        <v>0.25706940874035966</v>
      </c>
      <c r="Q35" s="43">
        <f t="shared" si="15"/>
        <v>0.25855840188275048</v>
      </c>
      <c r="R35" s="43">
        <f t="shared" si="15"/>
        <v>0.2596325729250632</v>
      </c>
      <c r="S35" s="43">
        <f t="shared" si="15"/>
        <v>0.26044407667994313</v>
      </c>
      <c r="T35" s="43">
        <f t="shared" si="15"/>
        <v>0.26107876196824542</v>
      </c>
      <c r="U35" s="49">
        <f t="shared" si="15"/>
        <v>0.26158874177844876</v>
      </c>
    </row>
    <row r="36" spans="1:21" x14ac:dyDescent="0.25">
      <c r="A36" s="40">
        <f t="shared" si="2"/>
        <v>2.8000000000000012</v>
      </c>
      <c r="B36" s="43">
        <f t="shared" si="14"/>
        <v>0.20691922972025323</v>
      </c>
      <c r="C36" s="43">
        <f t="shared" si="4"/>
        <v>0.22032405825845638</v>
      </c>
      <c r="D36" s="43">
        <f t="shared" si="5"/>
        <v>0.22551603888949798</v>
      </c>
      <c r="E36" s="43">
        <f t="shared" si="6"/>
        <v>0.22838664362945654</v>
      </c>
      <c r="F36" s="43">
        <f t="shared" si="7"/>
        <v>0.2302644783078707</v>
      </c>
      <c r="G36" s="43">
        <f t="shared" si="8"/>
        <v>0.23162132400229055</v>
      </c>
      <c r="H36" s="43">
        <f t="shared" si="9"/>
        <v>0.23266858811095795</v>
      </c>
      <c r="I36" s="43">
        <f t="shared" si="10"/>
        <v>0.23351580581244011</v>
      </c>
      <c r="J36" s="43">
        <f t="shared" si="11"/>
        <v>0.234225709986706</v>
      </c>
      <c r="K36" s="43">
        <f t="shared" si="12"/>
        <v>0.23483697127192554</v>
      </c>
      <c r="L36" s="43">
        <f t="shared" si="15"/>
        <v>0.21157391843424647</v>
      </c>
      <c r="M36" s="43">
        <f t="shared" si="15"/>
        <v>0.22612001942767951</v>
      </c>
      <c r="N36" s="43">
        <f t="shared" si="15"/>
        <v>0.23142362110307135</v>
      </c>
      <c r="O36" s="43">
        <f t="shared" si="15"/>
        <v>0.23416982526658034</v>
      </c>
      <c r="P36" s="43">
        <f t="shared" si="15"/>
        <v>0.23584905660377337</v>
      </c>
      <c r="Q36" s="43">
        <f t="shared" si="15"/>
        <v>0.23698198817152169</v>
      </c>
      <c r="R36" s="43">
        <f t="shared" si="15"/>
        <v>0.23779791184792679</v>
      </c>
      <c r="S36" s="43">
        <f t="shared" si="15"/>
        <v>0.23841355123489863</v>
      </c>
      <c r="T36" s="43">
        <f t="shared" si="15"/>
        <v>0.2388945901441277</v>
      </c>
      <c r="U36" s="49">
        <f t="shared" si="15"/>
        <v>0.23928082116032356</v>
      </c>
    </row>
    <row r="37" spans="1:21" x14ac:dyDescent="0.25">
      <c r="A37" s="40">
        <f t="shared" si="2"/>
        <v>2.9000000000000012</v>
      </c>
      <c r="B37" s="43">
        <f t="shared" si="14"/>
        <v>0.19345046947824315</v>
      </c>
      <c r="C37" s="43">
        <f t="shared" si="4"/>
        <v>0.20398285711968836</v>
      </c>
      <c r="D37" s="43">
        <f t="shared" si="5"/>
        <v>0.20800945277587987</v>
      </c>
      <c r="E37" s="43">
        <f t="shared" si="6"/>
        <v>0.21022330927522415</v>
      </c>
      <c r="F37" s="43">
        <f t="shared" si="7"/>
        <v>0.21166678533795111</v>
      </c>
      <c r="G37" s="43">
        <f t="shared" si="8"/>
        <v>0.21270746125574544</v>
      </c>
      <c r="H37" s="43">
        <f t="shared" si="9"/>
        <v>0.21350936795579986</v>
      </c>
      <c r="I37" s="43">
        <f t="shared" si="10"/>
        <v>0.21415725328998569</v>
      </c>
      <c r="J37" s="43">
        <f t="shared" si="11"/>
        <v>0.21469955308745861</v>
      </c>
      <c r="K37" s="43">
        <f t="shared" si="12"/>
        <v>0.21516607688541647</v>
      </c>
      <c r="L37" s="43">
        <f t="shared" si="15"/>
        <v>0.19801251823866464</v>
      </c>
      <c r="M37" s="43">
        <f t="shared" si="15"/>
        <v>0.20942102862737305</v>
      </c>
      <c r="N37" s="43">
        <f t="shared" si="15"/>
        <v>0.21352172014622445</v>
      </c>
      <c r="O37" s="43">
        <f t="shared" si="15"/>
        <v>0.21563288334148609</v>
      </c>
      <c r="P37" s="43">
        <f t="shared" si="15"/>
        <v>0.21691973969631215</v>
      </c>
      <c r="Q37" s="43">
        <f t="shared" si="15"/>
        <v>0.2177862110350709</v>
      </c>
      <c r="R37" s="43">
        <f t="shared" si="15"/>
        <v>0.21840936929521035</v>
      </c>
      <c r="S37" s="43">
        <f t="shared" si="15"/>
        <v>0.2188790832915993</v>
      </c>
      <c r="T37" s="43">
        <f t="shared" si="15"/>
        <v>0.21924581552257291</v>
      </c>
      <c r="U37" s="49">
        <f t="shared" si="15"/>
        <v>0.21954008731793856</v>
      </c>
    </row>
    <row r="38" spans="1:21" x14ac:dyDescent="0.25">
      <c r="A38" s="40">
        <f t="shared" si="2"/>
        <v>3.0000000000000013</v>
      </c>
      <c r="B38" s="43">
        <f t="shared" si="14"/>
        <v>0.18083158814299399</v>
      </c>
      <c r="C38" s="43">
        <f t="shared" si="4"/>
        <v>0.18911438455392326</v>
      </c>
      <c r="D38" s="43">
        <f t="shared" si="5"/>
        <v>0.19224629990278447</v>
      </c>
      <c r="E38" s="43">
        <f t="shared" si="6"/>
        <v>0.19396021887349155</v>
      </c>
      <c r="F38" s="43">
        <f t="shared" si="7"/>
        <v>0.19507467856436722</v>
      </c>
      <c r="G38" s="43">
        <f t="shared" si="8"/>
        <v>0.19587666400041817</v>
      </c>
      <c r="H38" s="43">
        <f t="shared" si="9"/>
        <v>0.19649379808189524</v>
      </c>
      <c r="I38" s="43">
        <f t="shared" si="10"/>
        <v>0.19699186305046615</v>
      </c>
      <c r="J38" s="43">
        <f t="shared" si="11"/>
        <v>0.19740839045494707</v>
      </c>
      <c r="K38" s="43">
        <f t="shared" si="12"/>
        <v>0.19776644810142968</v>
      </c>
      <c r="L38" s="43">
        <f t="shared" si="15"/>
        <v>0.1852436210764126</v>
      </c>
      <c r="M38" s="43">
        <f t="shared" si="15"/>
        <v>0.19419884528762277</v>
      </c>
      <c r="N38" s="43">
        <f t="shared" si="15"/>
        <v>0.19737948114080758</v>
      </c>
      <c r="O38" s="43">
        <f t="shared" si="15"/>
        <v>0.19900919157731053</v>
      </c>
      <c r="P38" s="43">
        <f t="shared" si="15"/>
        <v>0.19999999999999982</v>
      </c>
      <c r="Q38" s="43">
        <f t="shared" si="15"/>
        <v>0.20066603825103399</v>
      </c>
      <c r="R38" s="43">
        <f t="shared" si="15"/>
        <v>0.20114450229572753</v>
      </c>
      <c r="S38" s="43">
        <f t="shared" si="15"/>
        <v>0.20150485036423085</v>
      </c>
      <c r="T38" s="43">
        <f t="shared" si="15"/>
        <v>0.20178601495506587</v>
      </c>
      <c r="U38" s="49">
        <f t="shared" si="15"/>
        <v>0.20201151219373684</v>
      </c>
    </row>
    <row r="39" spans="1:21" x14ac:dyDescent="0.25">
      <c r="A39" s="40">
        <f t="shared" si="2"/>
        <v>3.1000000000000014</v>
      </c>
      <c r="B39" s="43">
        <f t="shared" si="14"/>
        <v>0.1690732397255208</v>
      </c>
      <c r="C39" s="43">
        <f t="shared" si="4"/>
        <v>0.17559623015547246</v>
      </c>
      <c r="D39" s="43">
        <f t="shared" si="5"/>
        <v>0.17803995235662681</v>
      </c>
      <c r="E39" s="43">
        <f t="shared" si="6"/>
        <v>0.17937204213308416</v>
      </c>
      <c r="F39" s="43">
        <f t="shared" si="7"/>
        <v>0.18023625162229231</v>
      </c>
      <c r="G39" s="43">
        <f t="shared" si="8"/>
        <v>0.18085719572245421</v>
      </c>
      <c r="H39" s="43">
        <f t="shared" si="9"/>
        <v>0.18133447329693519</v>
      </c>
      <c r="I39" s="43">
        <f t="shared" si="10"/>
        <v>0.18171932129605714</v>
      </c>
      <c r="J39" s="43">
        <f t="shared" si="11"/>
        <v>0.18204093061881077</v>
      </c>
      <c r="K39" s="43">
        <f t="shared" si="12"/>
        <v>0.18231722285866467</v>
      </c>
      <c r="L39" s="43">
        <f t="shared" si="15"/>
        <v>0.17329840319412548</v>
      </c>
      <c r="M39" s="43">
        <f t="shared" si="15"/>
        <v>0.18033785046678499</v>
      </c>
      <c r="N39" s="43">
        <f t="shared" si="15"/>
        <v>0.18281316396215927</v>
      </c>
      <c r="O39" s="43">
        <f t="shared" si="15"/>
        <v>0.18407647887681911</v>
      </c>
      <c r="P39" s="43">
        <f t="shared" si="15"/>
        <v>0.18484288354898318</v>
      </c>
      <c r="Q39" s="43">
        <f t="shared" si="15"/>
        <v>0.18535737534918306</v>
      </c>
      <c r="R39" s="43">
        <f t="shared" si="15"/>
        <v>0.18572662649982163</v>
      </c>
      <c r="S39" s="43">
        <f t="shared" si="15"/>
        <v>0.18600453176491616</v>
      </c>
      <c r="T39" s="43">
        <f t="shared" si="15"/>
        <v>0.1862212559539041</v>
      </c>
      <c r="U39" s="49">
        <f t="shared" si="15"/>
        <v>0.18639499926935885</v>
      </c>
    </row>
    <row r="40" spans="1:21" x14ac:dyDescent="0.25">
      <c r="A40" s="40">
        <f t="shared" si="2"/>
        <v>3.2000000000000015</v>
      </c>
      <c r="B40" s="43">
        <f t="shared" si="14"/>
        <v>0.15816041335411263</v>
      </c>
      <c r="C40" s="43">
        <f t="shared" si="4"/>
        <v>0.1633069546866123</v>
      </c>
      <c r="D40" s="43">
        <f t="shared" si="5"/>
        <v>0.16522000979491253</v>
      </c>
      <c r="E40" s="43">
        <f t="shared" si="6"/>
        <v>0.16625942245516748</v>
      </c>
      <c r="F40" s="43">
        <f t="shared" si="7"/>
        <v>0.1669324747623521</v>
      </c>
      <c r="G40" s="43">
        <f t="shared" si="8"/>
        <v>0.16741545057882232</v>
      </c>
      <c r="H40" s="43">
        <f t="shared" si="9"/>
        <v>0.1677863297908867</v>
      </c>
      <c r="I40" s="43">
        <f t="shared" si="10"/>
        <v>0.16808516238068322</v>
      </c>
      <c r="J40" s="43">
        <f t="shared" si="11"/>
        <v>0.16833473851010378</v>
      </c>
      <c r="K40" s="43">
        <f t="shared" si="12"/>
        <v>0.16854903719909367</v>
      </c>
      <c r="L40" s="43">
        <f t="shared" si="15"/>
        <v>0.16217712720577096</v>
      </c>
      <c r="M40" s="43">
        <f t="shared" si="15"/>
        <v>0.16772088715061664</v>
      </c>
      <c r="N40" s="43">
        <f t="shared" si="15"/>
        <v>0.16965400204631081</v>
      </c>
      <c r="O40" s="43">
        <f t="shared" si="15"/>
        <v>0.17063736685325295</v>
      </c>
      <c r="P40" s="43">
        <f t="shared" si="15"/>
        <v>0.17123287671232859</v>
      </c>
      <c r="Q40" s="43">
        <f t="shared" si="15"/>
        <v>0.1716321978686515</v>
      </c>
      <c r="R40" s="43">
        <f t="shared" si="15"/>
        <v>0.17191856945162959</v>
      </c>
      <c r="S40" s="43">
        <f t="shared" si="15"/>
        <v>0.17213397605869568</v>
      </c>
      <c r="T40" s="43">
        <f t="shared" si="15"/>
        <v>0.17230188808339603</v>
      </c>
      <c r="U40" s="49">
        <f t="shared" si="15"/>
        <v>0.17243645375018321</v>
      </c>
    </row>
    <row r="41" spans="1:21" x14ac:dyDescent="0.25">
      <c r="A41" s="40">
        <f t="shared" si="2"/>
        <v>3.3000000000000016</v>
      </c>
      <c r="B41" s="43">
        <f t="shared" si="14"/>
        <v>0.14806097511487529</v>
      </c>
      <c r="C41" s="43">
        <f t="shared" si="4"/>
        <v>0.1521302460642085</v>
      </c>
      <c r="D41" s="43">
        <f t="shared" si="5"/>
        <v>0.15363294154444559</v>
      </c>
      <c r="E41" s="43">
        <f t="shared" si="6"/>
        <v>0.15444716117688484</v>
      </c>
      <c r="F41" s="43">
        <f t="shared" si="7"/>
        <v>0.15497355829020057</v>
      </c>
      <c r="G41" s="43">
        <f t="shared" si="8"/>
        <v>0.1553508919432712</v>
      </c>
      <c r="H41" s="43">
        <f t="shared" si="9"/>
        <v>0.15564041943305898</v>
      </c>
      <c r="I41" s="43">
        <f t="shared" si="10"/>
        <v>0.1558735592886672</v>
      </c>
      <c r="J41" s="43">
        <f t="shared" si="11"/>
        <v>0.15606817219551838</v>
      </c>
      <c r="K41" s="43">
        <f t="shared" si="12"/>
        <v>0.15623520513203548</v>
      </c>
      <c r="L41" s="43">
        <f t="shared" ref="L41:U48" si="16">1/($A41^2-2*$A41+2+(1/L$7-2)*EXP(-$A41))</f>
        <v>0.15185878172622344</v>
      </c>
      <c r="M41" s="43">
        <f t="shared" si="16"/>
        <v>0.15623414462168292</v>
      </c>
      <c r="N41" s="43">
        <f t="shared" si="16"/>
        <v>0.15774917031139316</v>
      </c>
      <c r="O41" s="43">
        <f t="shared" si="16"/>
        <v>0.15851775541264262</v>
      </c>
      <c r="P41" s="43">
        <f t="shared" si="16"/>
        <v>0.1589825119236882</v>
      </c>
      <c r="Q41" s="43">
        <f t="shared" si="16"/>
        <v>0.15929386657906849</v>
      </c>
      <c r="R41" s="43">
        <f t="shared" si="16"/>
        <v>0.15951701045650787</v>
      </c>
      <c r="S41" s="43">
        <f t="shared" si="16"/>
        <v>0.15968477906650297</v>
      </c>
      <c r="T41" s="43">
        <f t="shared" si="16"/>
        <v>0.15981550993907734</v>
      </c>
      <c r="U41" s="49">
        <f t="shared" si="16"/>
        <v>0.1599202488568256</v>
      </c>
    </row>
    <row r="42" spans="1:21" x14ac:dyDescent="0.25">
      <c r="A42" s="40">
        <f t="shared" si="2"/>
        <v>3.4000000000000017</v>
      </c>
      <c r="B42" s="43">
        <f t="shared" si="14"/>
        <v>0.13873215836046465</v>
      </c>
      <c r="C42" s="43">
        <f t="shared" si="4"/>
        <v>0.14195728104331001</v>
      </c>
      <c r="D42" s="43">
        <f t="shared" si="5"/>
        <v>0.14314166768315181</v>
      </c>
      <c r="E42" s="43">
        <f t="shared" si="6"/>
        <v>0.14378194292953972</v>
      </c>
      <c r="F42" s="43">
        <f t="shared" si="7"/>
        <v>0.14419533525164507</v>
      </c>
      <c r="G42" s="43">
        <f t="shared" si="8"/>
        <v>0.144491399758402</v>
      </c>
      <c r="H42" s="43">
        <f t="shared" si="9"/>
        <v>0.14471841990906942</v>
      </c>
      <c r="I42" s="43">
        <f t="shared" si="10"/>
        <v>0.14490113184168246</v>
      </c>
      <c r="J42" s="43">
        <f t="shared" si="11"/>
        <v>0.14505358576224281</v>
      </c>
      <c r="K42" s="43">
        <f t="shared" si="12"/>
        <v>0.14518438765816466</v>
      </c>
      <c r="L42" s="43">
        <f t="shared" si="16"/>
        <v>0.14230851993668456</v>
      </c>
      <c r="M42" s="43">
        <f t="shared" si="16"/>
        <v>0.14577004887868697</v>
      </c>
      <c r="N42" s="43">
        <f t="shared" si="16"/>
        <v>0.14696161936942342</v>
      </c>
      <c r="O42" s="43">
        <f t="shared" si="16"/>
        <v>0.14756473980044471</v>
      </c>
      <c r="P42" s="43">
        <f t="shared" si="16"/>
        <v>0.14792899408284008</v>
      </c>
      <c r="Q42" s="43">
        <f t="shared" si="16"/>
        <v>0.14817283096096856</v>
      </c>
      <c r="R42" s="43">
        <f t="shared" si="16"/>
        <v>0.14834749289334448</v>
      </c>
      <c r="S42" s="43">
        <f t="shared" si="16"/>
        <v>0.148478759807815</v>
      </c>
      <c r="T42" s="43">
        <f t="shared" si="16"/>
        <v>0.14858101701404183</v>
      </c>
      <c r="U42" s="49">
        <f t="shared" si="16"/>
        <v>0.14866292424614749</v>
      </c>
    </row>
    <row r="43" spans="1:21" x14ac:dyDescent="0.25">
      <c r="A43" s="40">
        <f t="shared" si="2"/>
        <v>3.5000000000000018</v>
      </c>
      <c r="B43" s="43">
        <f t="shared" si="14"/>
        <v>0.13012533277814842</v>
      </c>
      <c r="C43" s="43">
        <f t="shared" si="4"/>
        <v>0.1326878709762622</v>
      </c>
      <c r="D43" s="43">
        <f t="shared" si="5"/>
        <v>0.13362454617744701</v>
      </c>
      <c r="E43" s="43">
        <f t="shared" si="6"/>
        <v>0.1341299345280427</v>
      </c>
      <c r="F43" s="43">
        <f t="shared" si="7"/>
        <v>0.13445587491309374</v>
      </c>
      <c r="G43" s="43">
        <f t="shared" si="8"/>
        <v>0.13468913331984023</v>
      </c>
      <c r="H43" s="43">
        <f t="shared" si="9"/>
        <v>0.13486789564839205</v>
      </c>
      <c r="I43" s="43">
        <f t="shared" si="10"/>
        <v>0.13501170630969758</v>
      </c>
      <c r="J43" s="43">
        <f t="shared" si="11"/>
        <v>0.13513165886389261</v>
      </c>
      <c r="K43" s="43">
        <f t="shared" si="12"/>
        <v>0.13523454466467899</v>
      </c>
      <c r="L43" s="43">
        <f t="shared" si="16"/>
        <v>0.13348320707905426</v>
      </c>
      <c r="M43" s="43">
        <f t="shared" si="16"/>
        <v>0.13622879183713152</v>
      </c>
      <c r="N43" s="43">
        <f t="shared" si="16"/>
        <v>0.13716925927062962</v>
      </c>
      <c r="O43" s="43">
        <f t="shared" si="16"/>
        <v>0.13764437930360274</v>
      </c>
      <c r="P43" s="43">
        <f t="shared" si="16"/>
        <v>0.13793103448275845</v>
      </c>
      <c r="Q43" s="43">
        <f t="shared" si="16"/>
        <v>0.13812280217087428</v>
      </c>
      <c r="R43" s="43">
        <f t="shared" si="16"/>
        <v>0.13826010588606499</v>
      </c>
      <c r="S43" s="43">
        <f t="shared" si="16"/>
        <v>0.13836326294856752</v>
      </c>
      <c r="T43" s="43">
        <f t="shared" si="16"/>
        <v>0.13844360270384229</v>
      </c>
      <c r="U43" s="49">
        <f t="shared" si="16"/>
        <v>0.13850794171351141</v>
      </c>
    </row>
    <row r="44" spans="1:21" x14ac:dyDescent="0.25">
      <c r="A44" s="40">
        <f t="shared" si="2"/>
        <v>3.6000000000000019</v>
      </c>
      <c r="B44" s="43">
        <f t="shared" si="14"/>
        <v>0.12218939846572435</v>
      </c>
      <c r="C44" s="43">
        <f t="shared" si="4"/>
        <v>0.12423081189198192</v>
      </c>
      <c r="D44" s="43">
        <f t="shared" si="5"/>
        <v>0.12497406857508572</v>
      </c>
      <c r="E44" s="43">
        <f t="shared" si="6"/>
        <v>0.12537444790713276</v>
      </c>
      <c r="F44" s="43">
        <f t="shared" si="7"/>
        <v>0.1256324240320694</v>
      </c>
      <c r="G44" s="43">
        <f t="shared" si="8"/>
        <v>0.12581692826058988</v>
      </c>
      <c r="H44" s="43">
        <f t="shared" si="9"/>
        <v>0.12595826154612721</v>
      </c>
      <c r="I44" s="43">
        <f t="shared" si="10"/>
        <v>0.12607192021298239</v>
      </c>
      <c r="J44" s="43">
        <f t="shared" si="11"/>
        <v>0.12616669496286115</v>
      </c>
      <c r="K44" s="43">
        <f t="shared" si="12"/>
        <v>0.12624796495058516</v>
      </c>
      <c r="L44" s="43">
        <f t="shared" si="16"/>
        <v>0.12533543240430237</v>
      </c>
      <c r="M44" s="43">
        <f t="shared" si="16"/>
        <v>0.12751895902965424</v>
      </c>
      <c r="N44" s="43">
        <f t="shared" si="16"/>
        <v>0.12826380676014634</v>
      </c>
      <c r="O44" s="43">
        <f t="shared" si="16"/>
        <v>0.12863950321638887</v>
      </c>
      <c r="P44" s="43">
        <f t="shared" si="16"/>
        <v>0.12886597938144315</v>
      </c>
      <c r="Q44" s="43">
        <f t="shared" si="16"/>
        <v>0.12901740703697354</v>
      </c>
      <c r="R44" s="43">
        <f t="shared" si="16"/>
        <v>0.12912578771607805</v>
      </c>
      <c r="S44" s="43">
        <f t="shared" si="16"/>
        <v>0.12920719279711798</v>
      </c>
      <c r="T44" s="43">
        <f t="shared" si="16"/>
        <v>0.12927057885650339</v>
      </c>
      <c r="U44" s="49">
        <f t="shared" si="16"/>
        <v>0.12932133249944944</v>
      </c>
    </row>
    <row r="45" spans="1:21" x14ac:dyDescent="0.25">
      <c r="A45" s="40">
        <f t="shared" si="2"/>
        <v>3.700000000000002</v>
      </c>
      <c r="B45" s="43">
        <f t="shared" si="14"/>
        <v>0.1148731209964768</v>
      </c>
      <c r="C45" s="43">
        <f t="shared" si="4"/>
        <v>0.11650373530967485</v>
      </c>
      <c r="D45" s="43">
        <f t="shared" si="5"/>
        <v>0.11709545356888387</v>
      </c>
      <c r="E45" s="43">
        <f t="shared" si="6"/>
        <v>0.11741376765869715</v>
      </c>
      <c r="F45" s="43">
        <f t="shared" si="7"/>
        <v>0.11761870601345768</v>
      </c>
      <c r="G45" s="43">
        <f t="shared" si="8"/>
        <v>0.11776520051581069</v>
      </c>
      <c r="H45" s="43">
        <f t="shared" si="9"/>
        <v>0.1178773742250644</v>
      </c>
      <c r="I45" s="43">
        <f t="shared" si="10"/>
        <v>0.11796755572382364</v>
      </c>
      <c r="J45" s="43">
        <f t="shared" si="11"/>
        <v>0.11804273530073157</v>
      </c>
      <c r="K45" s="43">
        <f t="shared" si="12"/>
        <v>0.11810718880107485</v>
      </c>
      <c r="L45" s="43">
        <f t="shared" si="16"/>
        <v>0.11781632329305283</v>
      </c>
      <c r="M45" s="43">
        <f t="shared" si="16"/>
        <v>0.11955758081519377</v>
      </c>
      <c r="N45" s="43">
        <f t="shared" si="16"/>
        <v>0.12014949429792145</v>
      </c>
      <c r="O45" s="43">
        <f t="shared" si="16"/>
        <v>0.12044765435640692</v>
      </c>
      <c r="P45" s="43">
        <f t="shared" si="16"/>
        <v>0.12062726176115787</v>
      </c>
      <c r="Q45" s="43">
        <f t="shared" si="16"/>
        <v>0.12074729790977445</v>
      </c>
      <c r="R45" s="43">
        <f t="shared" si="16"/>
        <v>0.12083318438273859</v>
      </c>
      <c r="S45" s="43">
        <f t="shared" si="16"/>
        <v>0.12089767946125102</v>
      </c>
      <c r="T45" s="43">
        <f t="shared" si="16"/>
        <v>0.12094788991909343</v>
      </c>
      <c r="U45" s="49">
        <f t="shared" si="16"/>
        <v>0.12098808832379589</v>
      </c>
    </row>
    <row r="46" spans="1:21" x14ac:dyDescent="0.25">
      <c r="A46" s="40">
        <f t="shared" si="2"/>
        <v>3.800000000000002</v>
      </c>
      <c r="B46" s="43">
        <f t="shared" si="14"/>
        <v>0.10812667424754857</v>
      </c>
      <c r="C46" s="43">
        <f t="shared" si="4"/>
        <v>0.10943266355691279</v>
      </c>
      <c r="D46" s="43">
        <f t="shared" si="5"/>
        <v>0.10990525194505302</v>
      </c>
      <c r="E46" s="43">
        <f t="shared" si="6"/>
        <v>0.11015918839162117</v>
      </c>
      <c r="F46" s="43">
        <f t="shared" si="7"/>
        <v>0.11032257097329273</v>
      </c>
      <c r="G46" s="43">
        <f t="shared" si="8"/>
        <v>0.11043930873905936</v>
      </c>
      <c r="H46" s="43">
        <f t="shared" si="9"/>
        <v>0.11052866798854978</v>
      </c>
      <c r="I46" s="43">
        <f t="shared" si="10"/>
        <v>0.11060048959500604</v>
      </c>
      <c r="J46" s="43">
        <f t="shared" si="11"/>
        <v>0.11066035101881697</v>
      </c>
      <c r="K46" s="43">
        <f t="shared" si="12"/>
        <v>0.11071166282036125</v>
      </c>
      <c r="L46" s="43">
        <f t="shared" si="16"/>
        <v>0.11087745320396496</v>
      </c>
      <c r="M46" s="43">
        <f t="shared" si="16"/>
        <v>0.11226983163242775</v>
      </c>
      <c r="N46" s="43">
        <f t="shared" si="16"/>
        <v>0.11274176165480501</v>
      </c>
      <c r="O46" s="43">
        <f t="shared" si="16"/>
        <v>0.11297921762997225</v>
      </c>
      <c r="P46" s="43">
        <f t="shared" si="16"/>
        <v>0.11312217194570122</v>
      </c>
      <c r="Q46" s="43">
        <f t="shared" si="16"/>
        <v>0.11321767597282315</v>
      </c>
      <c r="R46" s="43">
        <f t="shared" si="16"/>
        <v>0.11328599192500657</v>
      </c>
      <c r="S46" s="43">
        <f t="shared" si="16"/>
        <v>0.11333728301763435</v>
      </c>
      <c r="T46" s="43">
        <f t="shared" si="16"/>
        <v>0.11337720821101824</v>
      </c>
      <c r="U46" s="49">
        <f t="shared" si="16"/>
        <v>0.1134091686241728</v>
      </c>
    </row>
    <row r="47" spans="1:21" x14ac:dyDescent="0.25">
      <c r="A47" s="40">
        <f t="shared" si="2"/>
        <v>3.9000000000000021</v>
      </c>
      <c r="B47" s="43">
        <f t="shared" si="14"/>
        <v>0.10190260515298867</v>
      </c>
      <c r="C47" s="43">
        <f t="shared" si="4"/>
        <v>0.10295140627173398</v>
      </c>
      <c r="D47" s="43">
        <f t="shared" si="5"/>
        <v>0.10333002686751833</v>
      </c>
      <c r="E47" s="43">
        <f t="shared" si="6"/>
        <v>0.1035332743124656</v>
      </c>
      <c r="F47" s="43">
        <f t="shared" si="7"/>
        <v>0.10366397083876921</v>
      </c>
      <c r="G47" s="43">
        <f t="shared" si="8"/>
        <v>0.10375731935901977</v>
      </c>
      <c r="H47" s="43">
        <f t="shared" si="9"/>
        <v>0.10382875521288543</v>
      </c>
      <c r="I47" s="43">
        <f t="shared" si="10"/>
        <v>0.10388615873389216</v>
      </c>
      <c r="J47" s="43">
        <f t="shared" si="11"/>
        <v>0.10393399466542638</v>
      </c>
      <c r="K47" s="43">
        <f t="shared" si="12"/>
        <v>0.10397499242378218</v>
      </c>
      <c r="L47" s="43">
        <f t="shared" si="16"/>
        <v>0.10447208109326343</v>
      </c>
      <c r="M47" s="43">
        <f t="shared" si="16"/>
        <v>0.1055885291213071</v>
      </c>
      <c r="N47" s="43">
        <f t="shared" si="16"/>
        <v>0.10596600008643051</v>
      </c>
      <c r="O47" s="43">
        <f t="shared" si="16"/>
        <v>0.10615574945377741</v>
      </c>
      <c r="P47" s="43">
        <f t="shared" si="16"/>
        <v>0.10626992561105193</v>
      </c>
      <c r="Q47" s="43">
        <f t="shared" si="16"/>
        <v>0.10634617959440119</v>
      </c>
      <c r="R47" s="43">
        <f t="shared" si="16"/>
        <v>0.10640071375896018</v>
      </c>
      <c r="S47" s="43">
        <f t="shared" si="16"/>
        <v>0.10644165110061546</v>
      </c>
      <c r="T47" s="43">
        <f t="shared" si="16"/>
        <v>0.10647351304024398</v>
      </c>
      <c r="U47" s="49">
        <f t="shared" si="16"/>
        <v>0.10649901632918164</v>
      </c>
    </row>
    <row r="48" spans="1:21" x14ac:dyDescent="0.25">
      <c r="A48" s="40">
        <f t="shared" si="2"/>
        <v>4.0000000000000018</v>
      </c>
      <c r="B48" s="43">
        <f t="shared" si="14"/>
        <v>9.615638629154874E-2</v>
      </c>
      <c r="C48" s="43">
        <f t="shared" si="4"/>
        <v>9.7000887382828152E-2</v>
      </c>
      <c r="D48" s="43">
        <f t="shared" si="5"/>
        <v>9.7305141824337416E-2</v>
      </c>
      <c r="E48" s="43">
        <f t="shared" si="6"/>
        <v>9.746833490958455E-2</v>
      </c>
      <c r="F48" s="43">
        <f t="shared" si="7"/>
        <v>9.7573225483784012E-2</v>
      </c>
      <c r="G48" s="43">
        <f t="shared" si="8"/>
        <v>9.7648118766432646E-2</v>
      </c>
      <c r="H48" s="43">
        <f t="shared" si="9"/>
        <v>9.7705418279598763E-2</v>
      </c>
      <c r="I48" s="43">
        <f t="shared" si="10"/>
        <v>9.7751453949993766E-2</v>
      </c>
      <c r="J48" s="43">
        <f t="shared" si="11"/>
        <v>9.7789811058055551E-2</v>
      </c>
      <c r="K48" s="43">
        <f t="shared" si="12"/>
        <v>9.782268088698369E-2</v>
      </c>
      <c r="L48" s="43">
        <f t="shared" si="16"/>
        <v>9.8555908456290642E-2</v>
      </c>
      <c r="M48" s="43">
        <f t="shared" si="16"/>
        <v>9.9453533498271018E-2</v>
      </c>
      <c r="N48" s="43">
        <f t="shared" si="16"/>
        <v>9.9756386406630704E-2</v>
      </c>
      <c r="O48" s="43">
        <f t="shared" si="16"/>
        <v>9.990850559448082E-2</v>
      </c>
      <c r="P48" s="43">
        <f t="shared" si="16"/>
        <v>9.9999999999999895E-2</v>
      </c>
      <c r="Q48" s="43">
        <f t="shared" si="16"/>
        <v>0.10006108942602457</v>
      </c>
      <c r="R48" s="43">
        <f t="shared" si="16"/>
        <v>0.10010477044723137</v>
      </c>
      <c r="S48" s="43">
        <f t="shared" si="16"/>
        <v>0.10013755624895912</v>
      </c>
      <c r="T48" s="43">
        <f t="shared" si="16"/>
        <v>0.10016307116813342</v>
      </c>
      <c r="U48" s="52">
        <f t="shared" si="16"/>
        <v>0.10018349246706378</v>
      </c>
    </row>
    <row r="49" spans="1:21" x14ac:dyDescent="0.25">
      <c r="A49" s="40">
        <f t="shared" si="2"/>
        <v>4.1000000000000014</v>
      </c>
      <c r="B49" s="50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77"/>
  <sheetViews>
    <sheetView zoomScale="130" zoomScaleNormal="130" workbookViewId="0">
      <selection activeCell="C21" sqref="C21"/>
    </sheetView>
  </sheetViews>
  <sheetFormatPr defaultRowHeight="15" x14ac:dyDescent="0.25"/>
  <sheetData>
    <row r="1" spans="1:3" x14ac:dyDescent="0.25">
      <c r="A1" s="1" t="s">
        <v>78</v>
      </c>
    </row>
    <row r="2" spans="1:3" x14ac:dyDescent="0.25">
      <c r="A2" s="1" t="s">
        <v>77</v>
      </c>
    </row>
    <row r="3" spans="1:3" x14ac:dyDescent="0.25">
      <c r="A3" s="14" t="s">
        <v>76</v>
      </c>
    </row>
    <row r="4" spans="1:3" x14ac:dyDescent="0.25">
      <c r="A4" s="14">
        <v>0.1</v>
      </c>
    </row>
    <row r="5" spans="1:3" x14ac:dyDescent="0.25">
      <c r="A5" s="14"/>
    </row>
    <row r="6" spans="1:3" x14ac:dyDescent="0.25">
      <c r="A6" t="s">
        <v>4</v>
      </c>
      <c r="B6" t="s">
        <v>32</v>
      </c>
      <c r="C6" t="s">
        <v>75</v>
      </c>
    </row>
    <row r="7" spans="1:3" x14ac:dyDescent="0.25">
      <c r="A7" s="19">
        <v>0</v>
      </c>
      <c r="B7" s="19">
        <v>-1</v>
      </c>
      <c r="C7" s="19">
        <v>-2</v>
      </c>
    </row>
    <row r="8" spans="1:3" x14ac:dyDescent="0.25">
      <c r="A8" s="19">
        <f t="array" ref="A8:C8">rungek4_SEDO(A7:C7,$A$4)</f>
        <v>0.1</v>
      </c>
      <c r="B8" s="19">
        <v>-1.0976733333333333</v>
      </c>
      <c r="C8" s="19">
        <v>4.586933333333354E-2</v>
      </c>
    </row>
    <row r="9" spans="1:3" x14ac:dyDescent="0.25">
      <c r="A9" s="19">
        <f t="array" ref="A9:C9">rungek4_SEDO(A8:C8,$A$4)</f>
        <v>0.2</v>
      </c>
      <c r="B9" s="19">
        <v>-0.99153378443555551</v>
      </c>
      <c r="C9" s="19">
        <v>2.0492766869297778</v>
      </c>
    </row>
    <row r="10" spans="1:3" x14ac:dyDescent="0.25">
      <c r="A10" s="19">
        <f t="array" ref="A10:C10">rungek4_SEDO(A9:C9,$A$4)</f>
        <v>0.30000000000000004</v>
      </c>
      <c r="B10" s="19">
        <v>-0.6898337469664455</v>
      </c>
      <c r="C10" s="19">
        <v>3.9317289456498079</v>
      </c>
    </row>
    <row r="11" spans="1:3" x14ac:dyDescent="0.25">
      <c r="A11" s="19">
        <f t="array" ref="A11:C11">rungek4_SEDO(A10:C10,$A$4)</f>
        <v>0.4</v>
      </c>
      <c r="B11" s="19">
        <v>-0.20840603254298107</v>
      </c>
      <c r="C11" s="19">
        <v>5.6210823550665792</v>
      </c>
    </row>
    <row r="12" spans="1:3" x14ac:dyDescent="0.25">
      <c r="A12" s="19">
        <f t="array" ref="A12:C12">rungek4_SEDO(A11:C11,$A$4)</f>
        <v>0.5</v>
      </c>
      <c r="B12" s="19">
        <v>0.43011372368012835</v>
      </c>
      <c r="C12" s="19">
        <v>7.0542733348142477</v>
      </c>
    </row>
    <row r="13" spans="1:3" x14ac:dyDescent="0.25">
      <c r="A13" s="19">
        <f t="array" ref="A13:C13">rungek4_SEDO(A12:C12,$A$4)</f>
        <v>0.6</v>
      </c>
      <c r="B13" s="19">
        <v>1.1973186067342265</v>
      </c>
      <c r="C13" s="19">
        <v>8.1796354555999962</v>
      </c>
    </row>
    <row r="14" spans="1:3" x14ac:dyDescent="0.25">
      <c r="A14" s="19">
        <f t="array" ref="A14:C14">rungek4_SEDO(A13:C13,$A$4)</f>
        <v>0.7</v>
      </c>
      <c r="B14" s="19">
        <v>2.0602700195773758</v>
      </c>
      <c r="C14" s="19">
        <v>8.9587190472630276</v>
      </c>
    </row>
    <row r="15" spans="1:3" x14ac:dyDescent="0.25">
      <c r="A15" s="19">
        <f t="array" ref="A15:C15">rungek4_SEDO(A14:C14,$A$4)</f>
        <v>0.79999999999999993</v>
      </c>
      <c r="B15" s="19">
        <v>2.9828921122472432</v>
      </c>
      <c r="C15" s="19">
        <v>9.3675512610682095</v>
      </c>
    </row>
    <row r="16" spans="1:3" x14ac:dyDescent="0.25">
      <c r="A16" s="19">
        <f t="array" ref="A16:C16">rungek4_SEDO(A15:C15,$A$4)</f>
        <v>0.89999999999999991</v>
      </c>
      <c r="B16" s="19">
        <v>3.9274627457393816</v>
      </c>
      <c r="C16" s="19">
        <v>9.3972978032053884</v>
      </c>
    </row>
    <row r="17" spans="1:3" x14ac:dyDescent="0.25">
      <c r="A17" s="19">
        <f t="array" ref="A17:C17">rungek4_SEDO(A16:C16,$A$4)</f>
        <v>0.99999999999999989</v>
      </c>
      <c r="B17" s="19">
        <v>4.8561400292499188</v>
      </c>
      <c r="C17" s="19">
        <v>9.0543120213242219</v>
      </c>
    </row>
    <row r="18" spans="1:3" x14ac:dyDescent="0.25">
      <c r="A18" s="19">
        <f t="array" ref="A18:C18">rungek4_SEDO(A17:C17,$A$4)</f>
        <v>1.0999999999999999</v>
      </c>
      <c r="B18" s="19">
        <v>5.7324632718109312</v>
      </c>
      <c r="C18" s="19">
        <v>8.3595815717594277</v>
      </c>
    </row>
    <row r="19" spans="1:3" x14ac:dyDescent="0.25">
      <c r="A19" s="19">
        <f t="array" ref="A19:C19">rungek4_SEDO(A18:C18,$A$4)</f>
        <v>1.2</v>
      </c>
      <c r="B19" s="19">
        <v>6.5227694176116691</v>
      </c>
      <c r="C19" s="19">
        <v>7.3476065482475619</v>
      </c>
    </row>
    <row r="20" spans="1:3" x14ac:dyDescent="0.25">
      <c r="A20" s="19">
        <f t="array" ref="A20:C20">rungek4_SEDO(A19:C19,$A$4)</f>
        <v>1.3</v>
      </c>
      <c r="B20" s="19">
        <v>7.1974705520028639</v>
      </c>
      <c r="C20" s="19">
        <v>6.0647647944530512</v>
      </c>
    </row>
    <row r="21" spans="1:3" x14ac:dyDescent="0.25">
      <c r="A21" s="19">
        <f t="array" ref="A21:C21">rungek4_SEDO(A20:C20,$A$4)</f>
        <v>1.4000000000000001</v>
      </c>
      <c r="B21" s="19">
        <v>7.7321446479349563</v>
      </c>
      <c r="C21" s="19">
        <v>4.5672393235567679</v>
      </c>
    </row>
    <row r="22" spans="1:3" x14ac:dyDescent="0.25">
      <c r="A22" s="19">
        <f t="array" ref="A22:C22">rungek4_SEDO(A21:C21,$A$4)</f>
        <v>1.5000000000000002</v>
      </c>
      <c r="B22" s="19">
        <v>8.1084000686747988</v>
      </c>
      <c r="C22" s="19">
        <v>2.9185986206013643</v>
      </c>
    </row>
    <row r="23" spans="1:3" x14ac:dyDescent="0.25">
      <c r="A23" s="19">
        <f t="array" ref="A23:C23">rungek4_SEDO(A22:C22,$A$4)</f>
        <v>1.6000000000000003</v>
      </c>
      <c r="B23" s="19">
        <v>8.3144840865339518</v>
      </c>
      <c r="C23" s="19">
        <v>1.1871325459881774</v>
      </c>
    </row>
    <row r="24" spans="1:3" x14ac:dyDescent="0.25">
      <c r="A24" s="19">
        <f t="array" ref="A24:C24">rungek4_SEDO(A23:C23,$A$4)</f>
        <v>1.7000000000000004</v>
      </c>
      <c r="B24" s="19">
        <v>8.3456164053883626</v>
      </c>
      <c r="C24" s="19">
        <v>-0.55694580378561143</v>
      </c>
    </row>
    <row r="25" spans="1:3" x14ac:dyDescent="0.25">
      <c r="A25" s="19">
        <f t="array" ref="A25:C25">rungek4_SEDO(A24:C24,$A$4)</f>
        <v>1.8000000000000005</v>
      </c>
      <c r="B25" s="19">
        <v>8.2040399425814279</v>
      </c>
      <c r="C25" s="19">
        <v>-2.2443188063051149</v>
      </c>
    </row>
    <row r="26" spans="1:3" x14ac:dyDescent="0.25">
      <c r="A26" s="19">
        <f t="array" ref="A26:C26">rungek4_SEDO(A25:C25,$A$4)</f>
        <v>1.9000000000000006</v>
      </c>
      <c r="B26" s="19">
        <v>7.8987924764411792</v>
      </c>
      <c r="C26" s="19">
        <v>-3.8092915622179415</v>
      </c>
    </row>
    <row r="27" spans="1:3" x14ac:dyDescent="0.25">
      <c r="A27" s="19">
        <f t="array" ref="A27:C27">rungek4_SEDO(A26:C26,$A$4)</f>
        <v>2.0000000000000004</v>
      </c>
      <c r="B27" s="19">
        <v>7.4452137479667408</v>
      </c>
      <c r="C27" s="19">
        <v>-5.1923214986024115</v>
      </c>
    </row>
    <row r="28" spans="1:3" x14ac:dyDescent="0.25">
      <c r="A28" s="19">
        <f t="array" ref="A28:C28">rungek4_SEDO(A27:C27,$A$4)</f>
        <v>2.1000000000000005</v>
      </c>
      <c r="B28" s="19">
        <v>6.8642127916568372</v>
      </c>
      <c r="C28" s="19">
        <v>-6.3422540788291952</v>
      </c>
    </row>
    <row r="29" spans="1:3" x14ac:dyDescent="0.25">
      <c r="A29" s="19">
        <f t="array" ref="A29:C29">rungek4_SEDO(A28:C28,$A$4)</f>
        <v>2.2000000000000006</v>
      </c>
      <c r="B29" s="19">
        <v>6.1813292733850673</v>
      </c>
      <c r="C29" s="19">
        <v>-7.2181819216335095</v>
      </c>
    </row>
    <row r="30" spans="1:3" x14ac:dyDescent="0.25">
      <c r="A30" s="19">
        <f t="array" ref="A30:C30">rungek4_SEDO(A29:C29,$A$4)</f>
        <v>2.3000000000000007</v>
      </c>
      <c r="B30" s="19">
        <v>5.4256300996613467</v>
      </c>
      <c r="C30" s="19">
        <v>-7.7908611884011192</v>
      </c>
    </row>
    <row r="31" spans="1:3" x14ac:dyDescent="0.25">
      <c r="A31" s="19">
        <f t="array" ref="A31:C31">rungek4_SEDO(A30:C30,$A$4)</f>
        <v>2.4000000000000008</v>
      </c>
      <c r="B31" s="19">
        <v>4.6284882662152258</v>
      </c>
      <c r="C31" s="19">
        <v>-8.043637944274197</v>
      </c>
    </row>
    <row r="32" spans="1:3" x14ac:dyDescent="0.25">
      <c r="A32" s="19">
        <f t="array" ref="A32:C32">rungek4_SEDO(A31:C31,$A$4)</f>
        <v>2.5000000000000009</v>
      </c>
      <c r="B32" s="19">
        <v>3.8222946441471342</v>
      </c>
      <c r="C32" s="19">
        <v>-7.9728575437583862</v>
      </c>
    </row>
    <row r="33" spans="1:3" x14ac:dyDescent="0.25">
      <c r="A33" s="19">
        <f t="array" ref="A33:C33">rungek4_SEDO(A32:C32,$A$4)</f>
        <v>2.600000000000001</v>
      </c>
      <c r="B33" s="19">
        <v>3.0391550503978282</v>
      </c>
      <c r="C33" s="19">
        <v>-7.5877510996067965</v>
      </c>
    </row>
    <row r="34" spans="1:3" x14ac:dyDescent="0.25">
      <c r="A34" s="19">
        <f t="array" ref="A34:C34">rungek4_SEDO(A33:C33,$A$4)</f>
        <v>2.7000000000000011</v>
      </c>
      <c r="B34" s="19">
        <v>2.3096244920616957</v>
      </c>
      <c r="C34" s="19">
        <v>-6.9098139197586983</v>
      </c>
    </row>
    <row r="35" spans="1:3" x14ac:dyDescent="0.25">
      <c r="A35" s="19">
        <f t="array" ref="A35:C35">rungek4_SEDO(A34:C34,$A$4)</f>
        <v>2.8000000000000012</v>
      </c>
      <c r="B35" s="19">
        <v>1.6615279710573418</v>
      </c>
      <c r="C35" s="19">
        <v>-5.9717106199097332</v>
      </c>
    </row>
    <row r="36" spans="1:3" x14ac:dyDescent="0.25">
      <c r="A36" s="19">
        <f t="array" ref="A36:C36">rungek4_SEDO(A35:C35,$A$4)</f>
        <v>2.9000000000000012</v>
      </c>
      <c r="B36" s="19">
        <v>1.1189128266344388</v>
      </c>
      <c r="C36" s="19">
        <v>-4.8157596738169248</v>
      </c>
    </row>
    <row r="37" spans="1:3" x14ac:dyDescent="0.25">
      <c r="A37" s="19">
        <f t="array" ref="A37:C37">rungek4_SEDO(A36:C36,$A$4)</f>
        <v>3.0000000000000013</v>
      </c>
      <c r="B37" s="19">
        <v>0.70117149060800965</v>
      </c>
      <c r="C37" s="19">
        <v>-3.4920657698507203</v>
      </c>
    </row>
    <row r="38" spans="1:3" x14ac:dyDescent="0.25">
      <c r="A38" s="19">
        <f t="array" ref="A38:C38">rungek4_SEDO(A37:C37,$A$4)</f>
        <v>3.1000000000000014</v>
      </c>
      <c r="B38" s="19">
        <v>0.42236600938405278</v>
      </c>
      <c r="C38" s="19">
        <v>-2.0563809312071619</v>
      </c>
    </row>
    <row r="39" spans="1:3" x14ac:dyDescent="0.25">
      <c r="A39" s="19">
        <f t="array" ref="A39:C39">rungek4_SEDO(A38:C38,$A$4)</f>
        <v>3.2000000000000015</v>
      </c>
      <c r="B39" s="19">
        <v>0.29077707378145334</v>
      </c>
      <c r="C39" s="19">
        <v>-0.56778449000350806</v>
      </c>
    </row>
    <row r="40" spans="1:3" x14ac:dyDescent="0.25">
      <c r="A40" s="19">
        <f t="array" ref="A40:C40">rungek4_SEDO(A39:C39,$A$4)</f>
        <v>3.3000000000000016</v>
      </c>
      <c r="B40" s="19">
        <v>0.30869095514876355</v>
      </c>
      <c r="C40" s="19">
        <v>0.91372261080461148</v>
      </c>
    </row>
    <row r="41" spans="1:3" x14ac:dyDescent="0.25">
      <c r="A41" s="19">
        <f t="array" ref="A41:C41">rungek4_SEDO(A40:C40,$A$4)</f>
        <v>3.4000000000000017</v>
      </c>
      <c r="B41" s="19">
        <v>0.47242805878422256</v>
      </c>
      <c r="C41" s="19">
        <v>2.3296122178433372</v>
      </c>
    </row>
    <row r="42" spans="1:3" x14ac:dyDescent="0.25">
      <c r="A42" s="19">
        <f t="array" ref="A42:C42">rungek4_SEDO(A41:C41,$A$4)</f>
        <v>3.5000000000000018</v>
      </c>
      <c r="B42" s="19">
        <v>0.77260716368039251</v>
      </c>
      <c r="C42" s="19">
        <v>3.625117474144945</v>
      </c>
    </row>
    <row r="43" spans="1:3" x14ac:dyDescent="0.25">
      <c r="A43" s="19">
        <f t="array" ref="A43:C43">rungek4_SEDO(A42:C42,$A$4)</f>
        <v>3.6000000000000019</v>
      </c>
      <c r="B43" s="19">
        <v>1.1946302020582451</v>
      </c>
      <c r="C43" s="19">
        <v>4.7513269092717971</v>
      </c>
    </row>
    <row r="44" spans="1:3" x14ac:dyDescent="0.25">
      <c r="A44" s="19">
        <f t="array" ref="A44:C44">rungek4_SEDO(A43:C43,$A$4)</f>
        <v>3.700000000000002</v>
      </c>
      <c r="B44" s="19">
        <v>1.7193639995017322</v>
      </c>
      <c r="C44" s="19">
        <v>5.6670050474077414</v>
      </c>
    </row>
    <row r="45" spans="1:3" x14ac:dyDescent="0.25">
      <c r="A45" s="19">
        <f t="array" ref="A45:C45">rungek4_SEDO(A44:C44,$A$4)</f>
        <v>3.800000000000002</v>
      </c>
      <c r="B45" s="19">
        <v>2.3239880651393863</v>
      </c>
      <c r="C45" s="19">
        <v>6.3400728690161579</v>
      </c>
    </row>
    <row r="46" spans="1:3" x14ac:dyDescent="0.25">
      <c r="A46" s="19">
        <f t="array" ref="A46:C46">rungek4_SEDO(A45:C45,$A$4)</f>
        <v>3.9000000000000021</v>
      </c>
      <c r="B46" s="19">
        <v>2.9829715596934321</v>
      </c>
      <c r="C46" s="19">
        <v>6.7486962561939983</v>
      </c>
    </row>
    <row r="47" spans="1:3" x14ac:dyDescent="0.25">
      <c r="A47" s="19">
        <f t="array" ref="A47:C47">rungek4_SEDO(A46:C46,$A$4)</f>
        <v>4.0000000000000018</v>
      </c>
      <c r="B47" s="19">
        <v>3.669138186202205</v>
      </c>
      <c r="C47" s="19">
        <v>6.881947106549779</v>
      </c>
    </row>
    <row r="48" spans="1:3" x14ac:dyDescent="0.25">
      <c r="A48" s="19">
        <f t="array" ref="A48:C48">rungek4_SEDO(A47:C47,$A$4)</f>
        <v>4.1000000000000014</v>
      </c>
      <c r="B48" s="19">
        <v>4.3547750860271748</v>
      </c>
      <c r="C48" s="19">
        <v>6.7400194247502032</v>
      </c>
    </row>
    <row r="49" spans="1:3" x14ac:dyDescent="0.25">
      <c r="A49" s="19">
        <f t="array" ref="A49:C49">rungek4_SEDO(A48:C48,$A$4)</f>
        <v>4.2000000000000011</v>
      </c>
      <c r="B49" s="19">
        <v>5.0127409526191355</v>
      </c>
      <c r="C49" s="19">
        <v>6.3340006756261964</v>
      </c>
    </row>
    <row r="50" spans="1:3" x14ac:dyDescent="0.25">
      <c r="A50" s="19">
        <f t="array" ref="A50:C50">rungek4_SEDO(A49:C49,$A$4)</f>
        <v>4.3000000000000007</v>
      </c>
      <c r="B50" s="19">
        <v>5.6175294962942974</v>
      </c>
      <c r="C50" s="19">
        <v>5.6852162891266103</v>
      </c>
    </row>
    <row r="51" spans="1:3" x14ac:dyDescent="0.25">
      <c r="A51" s="19">
        <f t="array" ref="A51:C51">rungek4_SEDO(A50:C50,$A$4)</f>
        <v>4.4000000000000004</v>
      </c>
      <c r="B51" s="19">
        <v>6.1462470329162873</v>
      </c>
      <c r="C51" s="19">
        <v>4.8241817555457613</v>
      </c>
    </row>
    <row r="52" spans="1:3" x14ac:dyDescent="0.25">
      <c r="A52" s="19">
        <f t="array" ref="A52:C52">rungek4_SEDO(A51:C51,$A$4)</f>
        <v>4.5</v>
      </c>
      <c r="B52" s="19">
        <v>6.5794671892131893</v>
      </c>
      <c r="C52" s="19">
        <v>3.7892116050328939</v>
      </c>
    </row>
    <row r="53" spans="1:3" x14ac:dyDescent="0.25">
      <c r="A53" s="19">
        <f t="array" ref="A53:C53">rungek4_SEDO(A52:C52,$A$4)</f>
        <v>4.5999999999999996</v>
      </c>
      <c r="B53" s="19">
        <v>6.9019313189768017</v>
      </c>
      <c r="C53" s="19">
        <v>2.6247471737495536</v>
      </c>
    </row>
    <row r="54" spans="1:3" x14ac:dyDescent="0.25">
      <c r="A54" s="19">
        <f t="array" ref="A54:C54">rungek4_SEDO(A53:C53,$A$4)</f>
        <v>4.6999999999999993</v>
      </c>
      <c r="B54" s="19">
        <v>7.1030699583190655</v>
      </c>
      <c r="C54" s="19">
        <v>1.3794749655183749</v>
      </c>
    </row>
    <row r="55" spans="1:3" x14ac:dyDescent="0.25">
      <c r="A55" s="19">
        <f t="array" ref="A55:C55">rungek4_SEDO(A54:C54,$A$4)</f>
        <v>4.7999999999999989</v>
      </c>
      <c r="B55" s="19">
        <v>7.1773282253309372</v>
      </c>
      <c r="C55" s="19">
        <v>0.10431428377720686</v>
      </c>
    </row>
    <row r="56" spans="1:3" x14ac:dyDescent="0.25">
      <c r="A56" s="19">
        <f t="array" ref="A56:C56">rungek4_SEDO(A55:C55,$A$4)</f>
        <v>4.8999999999999986</v>
      </c>
      <c r="B56" s="19">
        <v>7.1242861730863041</v>
      </c>
      <c r="C56" s="19">
        <v>-1.1496435773766747</v>
      </c>
    </row>
    <row r="57" spans="1:3" x14ac:dyDescent="0.25">
      <c r="A57" s="19">
        <f t="array" ref="A57:C57">rungek4_SEDO(A56:C56,$A$4)</f>
        <v>4.9999999999999982</v>
      </c>
      <c r="B57" s="19">
        <v>6.9485734035896938</v>
      </c>
      <c r="C57" s="19">
        <v>-2.3331620108048421</v>
      </c>
    </row>
    <row r="58" spans="1:3" x14ac:dyDescent="0.25">
      <c r="A58" s="19">
        <f t="array" ref="A58:C58">rungek4_SEDO(A57:C57,$A$4)</f>
        <v>5.0999999999999979</v>
      </c>
      <c r="B58" s="19">
        <v>6.6595854114720252</v>
      </c>
      <c r="C58" s="19">
        <v>-3.4007720624643847</v>
      </c>
    </row>
    <row r="59" spans="1:3" x14ac:dyDescent="0.25">
      <c r="A59" s="19">
        <f t="array" ref="A59:C59">rungek4_SEDO(A58:C58,$A$4)</f>
        <v>5.1999999999999975</v>
      </c>
      <c r="B59" s="19">
        <v>6.2710168295333224</v>
      </c>
      <c r="C59" s="19">
        <v>-4.312498190022179</v>
      </c>
    </row>
    <row r="60" spans="1:3" x14ac:dyDescent="0.25">
      <c r="A60" s="19">
        <f t="array" ref="A60:C60">rungek4_SEDO(A59:C59,$A$4)</f>
        <v>5.2999999999999972</v>
      </c>
      <c r="B60" s="19">
        <v>5.8002336976551367</v>
      </c>
      <c r="C60" s="19">
        <v>-5.0353321916442768</v>
      </c>
    </row>
    <row r="61" spans="1:3" x14ac:dyDescent="0.25">
      <c r="A61" s="19">
        <f t="array" ref="A61:C61">rungek4_SEDO(A60:C60,$A$4)</f>
        <v>5.3999999999999968</v>
      </c>
      <c r="B61" s="19">
        <v>5.2675128119323364</v>
      </c>
      <c r="C61" s="19">
        <v>-5.5444019392013084</v>
      </c>
    </row>
    <row r="62" spans="1:3" x14ac:dyDescent="0.25">
      <c r="A62" s="19">
        <f t="array" ref="A62:C62">rungek4_SEDO(A61:C61,$A$4)</f>
        <v>5.4999999999999964</v>
      </c>
      <c r="B62" s="19">
        <v>4.6951809172068257</v>
      </c>
      <c r="C62" s="19">
        <v>-5.8237946963706682</v>
      </c>
    </row>
    <row r="63" spans="1:3" x14ac:dyDescent="0.25">
      <c r="A63" s="19">
        <f t="array" ref="A63:C63">rungek4_SEDO(A62:C62,$A$4)</f>
        <v>5.5999999999999961</v>
      </c>
      <c r="B63" s="19">
        <v>4.1066898215662757</v>
      </c>
      <c r="C63" s="19">
        <v>-5.8670092799070295</v>
      </c>
    </row>
    <row r="64" spans="1:3" x14ac:dyDescent="0.25">
      <c r="A64" s="19">
        <f t="array" ref="A64:C64">rungek4_SEDO(A63:C63,$A$4)</f>
        <v>5.6999999999999957</v>
      </c>
      <c r="B64" s="19">
        <v>3.5256653321412945</v>
      </c>
      <c r="C64" s="19">
        <v>-5.677026531906975</v>
      </c>
    </row>
    <row r="65" spans="1:3" x14ac:dyDescent="0.25">
      <c r="A65" s="19">
        <f t="array" ref="A65:C65">rungek4_SEDO(A64:C64,$A$4)</f>
        <v>5.7999999999999954</v>
      </c>
      <c r="B65" s="19">
        <v>2.974968195284017</v>
      </c>
      <c r="C65" s="19">
        <v>-5.2660028953613098</v>
      </c>
    </row>
    <row r="66" spans="1:3" x14ac:dyDescent="0.25">
      <c r="A66" s="19">
        <f t="array" ref="A66:C66">rungek4_SEDO(A65:C65,$A$4)</f>
        <v>5.899999999999995</v>
      </c>
      <c r="B66" s="19">
        <v>2.4758039902393882</v>
      </c>
      <c r="C66" s="19">
        <v>-4.6546067155244195</v>
      </c>
    </row>
    <row r="67" spans="1:3" x14ac:dyDescent="0.25">
      <c r="A67" s="19">
        <f t="array" ref="A67:C67">rungek4_SEDO(A66:C66,$A$4)</f>
        <v>5.9999999999999947</v>
      </c>
      <c r="B67" s="19">
        <v>2.0469162527464886</v>
      </c>
      <c r="C67" s="19">
        <v>-3.8710306481622991</v>
      </c>
    </row>
    <row r="68" spans="1:3" x14ac:dyDescent="0.25">
      <c r="A68" s="19">
        <f t="array" ref="A68:C68">rungek4_SEDO(A67:C67,$A$4)</f>
        <v>6.0999999999999943</v>
      </c>
      <c r="B68" s="19">
        <v>1.7038931280542344</v>
      </c>
      <c r="C68" s="19">
        <v>-2.9497257190111106</v>
      </c>
    </row>
    <row r="69" spans="1:3" x14ac:dyDescent="0.25">
      <c r="A69" s="19">
        <f t="array" ref="A69:C69">rungek4_SEDO(A68:C68,$A$4)</f>
        <v>6.199999999999994</v>
      </c>
      <c r="B69" s="19">
        <v>1.4586127550068604</v>
      </c>
      <c r="C69" s="19">
        <v>-1.9299126968033262</v>
      </c>
    </row>
    <row r="70" spans="1:3" x14ac:dyDescent="0.25">
      <c r="A70" s="19">
        <f t="array" ref="A70:C70">rungek4_SEDO(A69:C69,$A$4)</f>
        <v>6.2999999999999936</v>
      </c>
      <c r="B70" s="19">
        <v>1.3188465882968061</v>
      </c>
      <c r="C70" s="19">
        <v>-0.85393415494893765</v>
      </c>
    </row>
    <row r="71" spans="1:3" x14ac:dyDescent="0.25">
      <c r="A71" s="19">
        <f t="array" ref="A71:C71">rungek4_SEDO(A70:C70,$A$4)</f>
        <v>6.3999999999999932</v>
      </c>
      <c r="B71" s="19">
        <v>1.2880332299012782</v>
      </c>
      <c r="C71" s="19">
        <v>0.23448435324981864</v>
      </c>
    </row>
    <row r="72" spans="1:3" x14ac:dyDescent="0.25">
      <c r="A72" s="19">
        <f t="array" ref="A72:C72">rungek4_SEDO(A71:C71,$A$4)</f>
        <v>6.4999999999999929</v>
      </c>
      <c r="B72" s="19">
        <v>1.3652283386537389</v>
      </c>
      <c r="C72" s="19">
        <v>1.2919933411915714</v>
      </c>
    </row>
    <row r="73" spans="1:3" x14ac:dyDescent="0.25">
      <c r="A73" s="19">
        <f t="array" ref="A73:C73">rungek4_SEDO(A72:C72,$A$4)</f>
        <v>6.5999999999999925</v>
      </c>
      <c r="B73" s="19">
        <v>1.5452291034119467</v>
      </c>
      <c r="C73" s="19">
        <v>2.2773285958191751</v>
      </c>
    </row>
    <row r="74" spans="1:3" x14ac:dyDescent="0.25">
      <c r="A74" s="19">
        <f t="array" ref="A74:C74">rungek4_SEDO(A73:C73,$A$4)</f>
        <v>6.6999999999999922</v>
      </c>
      <c r="B74" s="19">
        <v>1.8188648825000799</v>
      </c>
      <c r="C74" s="19">
        <v>3.1529038487748728</v>
      </c>
    </row>
    <row r="75" spans="1:3" x14ac:dyDescent="0.25">
      <c r="A75" s="19">
        <f t="array" ref="A75:C75">rungek4_SEDO(A74:C74,$A$4)</f>
        <v>6.7999999999999918</v>
      </c>
      <c r="B75" s="19">
        <v>2.1734391986008617</v>
      </c>
      <c r="C75" s="19">
        <v>3.8862261559012765</v>
      </c>
    </row>
    <row r="76" spans="1:3" x14ac:dyDescent="0.25">
      <c r="A76" s="19">
        <f t="array" ref="A76:C76">rungek4_SEDO(A75:C75,$A$4)</f>
        <v>6.8999999999999915</v>
      </c>
      <c r="B76" s="19">
        <v>2.5933025787115302</v>
      </c>
      <c r="C76" s="19">
        <v>4.4510814570748032</v>
      </c>
    </row>
    <row r="77" spans="1:3" x14ac:dyDescent="0.25">
      <c r="A77" s="19">
        <f t="array" ref="A77:C77">rungek4_SEDO(A76:C76,$A$4)</f>
        <v>6.9999999999999911</v>
      </c>
      <c r="B77" s="19">
        <v>3.0605309546787844</v>
      </c>
      <c r="C77" s="19">
        <v>4.8284479330012022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H359"/>
  <sheetViews>
    <sheetView zoomScale="190" zoomScaleNormal="190" workbookViewId="0">
      <selection activeCell="A9" sqref="A9"/>
    </sheetView>
  </sheetViews>
  <sheetFormatPr defaultRowHeight="15" x14ac:dyDescent="0.25"/>
  <cols>
    <col min="7" max="7" width="10.42578125" customWidth="1"/>
  </cols>
  <sheetData>
    <row r="1" spans="1:8" x14ac:dyDescent="0.25">
      <c r="A1" s="1" t="s">
        <v>108</v>
      </c>
    </row>
    <row r="2" spans="1:8" x14ac:dyDescent="0.25">
      <c r="A2" s="67" t="s">
        <v>2</v>
      </c>
      <c r="B2" s="17">
        <f>'pêndulo - dados'!B2</f>
        <v>0.09</v>
      </c>
      <c r="E2" s="1" t="s">
        <v>96</v>
      </c>
      <c r="G2" s="12"/>
      <c r="H2" s="16"/>
    </row>
    <row r="3" spans="1:8" x14ac:dyDescent="0.25">
      <c r="A3" s="67" t="s">
        <v>104</v>
      </c>
      <c r="B3" s="17">
        <f>'pêndulo - dados'!B3</f>
        <v>9.8000000000000007</v>
      </c>
      <c r="C3" t="s">
        <v>103</v>
      </c>
      <c r="E3" s="1" t="s">
        <v>95</v>
      </c>
      <c r="G3" s="12"/>
      <c r="H3" s="16"/>
    </row>
    <row r="4" spans="1:8" x14ac:dyDescent="0.25">
      <c r="A4" s="67" t="s">
        <v>101</v>
      </c>
      <c r="B4" s="17">
        <f>'pêndulo - dados'!B4</f>
        <v>2</v>
      </c>
      <c r="C4" t="s">
        <v>100</v>
      </c>
      <c r="E4" s="1" t="s">
        <v>92</v>
      </c>
    </row>
    <row r="5" spans="1:8" x14ac:dyDescent="0.25">
      <c r="C5" s="83" t="s">
        <v>107</v>
      </c>
    </row>
    <row r="6" spans="1:8" x14ac:dyDescent="0.25">
      <c r="B6" s="75"/>
      <c r="C6" s="73"/>
      <c r="E6" s="74"/>
      <c r="F6" s="74"/>
      <c r="G6" s="73"/>
    </row>
    <row r="7" spans="1:8" x14ac:dyDescent="0.25">
      <c r="B7" s="75" t="s">
        <v>89</v>
      </c>
      <c r="C7" s="73"/>
      <c r="D7" s="75" t="s">
        <v>70</v>
      </c>
      <c r="E7" s="74"/>
      <c r="F7" s="74"/>
      <c r="G7" s="73"/>
    </row>
    <row r="8" spans="1:8" ht="15.75" thickBot="1" x14ac:dyDescent="0.3">
      <c r="A8" s="19" t="s">
        <v>4</v>
      </c>
      <c r="B8" s="70" t="s">
        <v>106</v>
      </c>
      <c r="C8" s="72" t="s">
        <v>86</v>
      </c>
      <c r="D8" s="70" t="s">
        <v>105</v>
      </c>
      <c r="E8" s="69" t="s">
        <v>85</v>
      </c>
      <c r="F8" s="33" t="s">
        <v>84</v>
      </c>
      <c r="G8" s="68" t="s">
        <v>83</v>
      </c>
    </row>
    <row r="9" spans="1:8" x14ac:dyDescent="0.25">
      <c r="A9" s="78">
        <f>'pêndulo - dados'!A11</f>
        <v>0</v>
      </c>
      <c r="B9" s="82">
        <f>'pêndulo - dados'!B7</f>
        <v>10</v>
      </c>
      <c r="C9" s="81">
        <f>B9*PI()/180*COS(SQRT($B$3/$B$4)*A9)</f>
        <v>0.17453292519943295</v>
      </c>
      <c r="D9" s="80">
        <f>B9</f>
        <v>10</v>
      </c>
      <c r="E9" s="79">
        <f>D9*PI()/180</f>
        <v>0.17453292519943295</v>
      </c>
      <c r="F9" s="78">
        <f>'pêndulo - dados'!B8</f>
        <v>0</v>
      </c>
      <c r="G9" s="77">
        <f t="shared" ref="G9:G72" si="0">-$B$3/$B$4*SIN(E9)</f>
        <v>-0.85087607056795866</v>
      </c>
    </row>
    <row r="10" spans="1:8" x14ac:dyDescent="0.25">
      <c r="A10" s="19">
        <f t="shared" ref="A10:A73" si="1">A9+$B$2</f>
        <v>0.09</v>
      </c>
      <c r="B10" s="70">
        <f t="shared" ref="B10:B73" si="2">C10*180/PI()</f>
        <v>9.8022055056082191</v>
      </c>
      <c r="C10" s="72">
        <f t="shared" ref="C10:C73" si="3">$B$9*PI()/180*COS(SQRT($B$3/$B$4)*A10)</f>
        <v>0.17108076002997891</v>
      </c>
      <c r="D10" s="70">
        <f t="shared" ref="D10:D73" si="4">E10*180/PI()</f>
        <v>10</v>
      </c>
      <c r="E10" s="69">
        <f t="shared" ref="E10:E73" si="5">E9+$B$2*F9</f>
        <v>0.17453292519943295</v>
      </c>
      <c r="F10" s="33">
        <f t="shared" ref="F10:F73" si="6">F9+$B$2*G9</f>
        <v>-7.6578846351116281E-2</v>
      </c>
      <c r="G10" s="68">
        <f t="shared" si="0"/>
        <v>-0.85087607056795866</v>
      </c>
    </row>
    <row r="11" spans="1:8" x14ac:dyDescent="0.25">
      <c r="A11" s="19">
        <f t="shared" si="1"/>
        <v>0.18</v>
      </c>
      <c r="B11" s="70">
        <f t="shared" si="2"/>
        <v>9.2166465548352168</v>
      </c>
      <c r="C11" s="72">
        <f t="shared" si="3"/>
        <v>0.16086082837446664</v>
      </c>
      <c r="D11" s="70">
        <f t="shared" si="4"/>
        <v>9.6051119773690203</v>
      </c>
      <c r="E11" s="69">
        <f t="shared" si="5"/>
        <v>0.16764082902783248</v>
      </c>
      <c r="F11" s="33">
        <f t="shared" si="6"/>
        <v>-0.15315769270223256</v>
      </c>
      <c r="G11" s="68">
        <f t="shared" si="0"/>
        <v>-0.81759791547220828</v>
      </c>
    </row>
    <row r="12" spans="1:8" x14ac:dyDescent="0.25">
      <c r="A12" s="19">
        <f t="shared" si="1"/>
        <v>0.27</v>
      </c>
      <c r="B12" s="70">
        <f t="shared" si="2"/>
        <v>8.2664872150019395</v>
      </c>
      <c r="C12" s="72">
        <f t="shared" si="3"/>
        <v>0.14427741947580022</v>
      </c>
      <c r="D12" s="70">
        <f t="shared" si="4"/>
        <v>8.815335932107061</v>
      </c>
      <c r="E12" s="69">
        <f t="shared" si="5"/>
        <v>0.15385663668463154</v>
      </c>
      <c r="F12" s="33">
        <f t="shared" si="6"/>
        <v>-0.22674150509473129</v>
      </c>
      <c r="G12" s="68">
        <f t="shared" si="0"/>
        <v>-0.75092667819537884</v>
      </c>
    </row>
    <row r="13" spans="1:8" x14ac:dyDescent="0.25">
      <c r="A13" s="19">
        <f t="shared" si="1"/>
        <v>0.36</v>
      </c>
      <c r="B13" s="70">
        <f t="shared" si="2"/>
        <v>6.9893147433511746</v>
      </c>
      <c r="C13" s="72">
        <f t="shared" si="3"/>
        <v>0.12198655472966045</v>
      </c>
      <c r="D13" s="70">
        <f t="shared" si="4"/>
        <v>7.6461161166935687</v>
      </c>
      <c r="E13" s="69">
        <f t="shared" si="5"/>
        <v>0.13344990122610573</v>
      </c>
      <c r="F13" s="33">
        <f t="shared" si="6"/>
        <v>-0.29432490613231538</v>
      </c>
      <c r="G13" s="68">
        <f t="shared" si="0"/>
        <v>-0.6519653594349728</v>
      </c>
    </row>
    <row r="14" spans="1:8" x14ac:dyDescent="0.25">
      <c r="A14" s="19">
        <f t="shared" si="1"/>
        <v>0.44999999999999996</v>
      </c>
      <c r="B14" s="70">
        <f t="shared" si="2"/>
        <v>5.4356526765391804</v>
      </c>
      <c r="C14" s="72">
        <f t="shared" si="3"/>
        <v>9.4870036200451022E-2</v>
      </c>
      <c r="D14" s="70">
        <f t="shared" si="4"/>
        <v>6.128394373266647</v>
      </c>
      <c r="E14" s="69">
        <f t="shared" si="5"/>
        <v>0.10696065967419735</v>
      </c>
      <c r="F14" s="33">
        <f t="shared" si="6"/>
        <v>-0.35300178848146291</v>
      </c>
      <c r="G14" s="68">
        <f t="shared" si="0"/>
        <v>-0.52310845521354643</v>
      </c>
    </row>
    <row r="15" spans="1:8" x14ac:dyDescent="0.25">
      <c r="A15" s="19">
        <f t="shared" si="1"/>
        <v>0.53999999999999992</v>
      </c>
      <c r="B15" s="70">
        <f t="shared" si="2"/>
        <v>3.6669621751581047</v>
      </c>
      <c r="C15" s="72">
        <f t="shared" si="3"/>
        <v>6.4000563502601943E-2</v>
      </c>
      <c r="D15" s="70">
        <f t="shared" si="4"/>
        <v>4.3080982356164617</v>
      </c>
      <c r="E15" s="69">
        <f t="shared" si="5"/>
        <v>7.5190498710865694E-2</v>
      </c>
      <c r="F15" s="33">
        <f t="shared" si="6"/>
        <v>-0.40008154945068208</v>
      </c>
      <c r="G15" s="68">
        <f t="shared" si="0"/>
        <v>-0.36808637857208049</v>
      </c>
    </row>
    <row r="16" spans="1:8" x14ac:dyDescent="0.25">
      <c r="A16" s="19">
        <f t="shared" si="1"/>
        <v>0.62999999999999989</v>
      </c>
      <c r="B16" s="70">
        <f t="shared" si="2"/>
        <v>1.7532106878991938</v>
      </c>
      <c r="C16" s="72">
        <f t="shared" si="3"/>
        <v>3.0599298984995638E-2</v>
      </c>
      <c r="D16" s="70">
        <f t="shared" si="4"/>
        <v>2.2450296536043854</v>
      </c>
      <c r="E16" s="69">
        <f t="shared" si="5"/>
        <v>3.9183159260304308E-2</v>
      </c>
      <c r="F16" s="33">
        <f t="shared" si="6"/>
        <v>-0.43320932352216934</v>
      </c>
      <c r="G16" s="68">
        <f t="shared" si="0"/>
        <v>-0.19194835455254614</v>
      </c>
    </row>
    <row r="17" spans="1:7" x14ac:dyDescent="0.25">
      <c r="A17" s="19">
        <f t="shared" si="1"/>
        <v>0.71999999999999986</v>
      </c>
      <c r="B17" s="70">
        <f t="shared" si="2"/>
        <v>-0.2298958836747769</v>
      </c>
      <c r="C17" s="72">
        <f t="shared" si="3"/>
        <v>-4.0124401069067377E-3</v>
      </c>
      <c r="D17" s="70">
        <f t="shared" si="4"/>
        <v>1.1133724085987078E-2</v>
      </c>
      <c r="E17" s="69">
        <f t="shared" si="5"/>
        <v>1.9432014330907077E-4</v>
      </c>
      <c r="F17" s="33">
        <f t="shared" si="6"/>
        <v>-0.45048467543189852</v>
      </c>
      <c r="G17" s="68">
        <f t="shared" si="0"/>
        <v>-9.5216869622208138E-4</v>
      </c>
    </row>
    <row r="18" spans="1:7" x14ac:dyDescent="0.25">
      <c r="A18" s="19">
        <f t="shared" si="1"/>
        <v>0.80999999999999983</v>
      </c>
      <c r="B18" s="70">
        <f t="shared" si="2"/>
        <v>-2.2039080272339042</v>
      </c>
      <c r="C18" s="72">
        <f t="shared" si="3"/>
        <v>-3.8465451486364488E-2</v>
      </c>
      <c r="D18" s="70">
        <f t="shared" si="4"/>
        <v>-2.3118446332951788</v>
      </c>
      <c r="E18" s="69">
        <f t="shared" si="5"/>
        <v>-4.0349300645561796E-2</v>
      </c>
      <c r="F18" s="33">
        <f t="shared" si="6"/>
        <v>-0.45057037061455851</v>
      </c>
      <c r="G18" s="68">
        <f t="shared" si="0"/>
        <v>0.19765792961312659</v>
      </c>
    </row>
    <row r="19" spans="1:7" x14ac:dyDescent="0.25">
      <c r="A19" s="19">
        <f t="shared" si="1"/>
        <v>0.8999999999999998</v>
      </c>
      <c r="B19" s="70">
        <f t="shared" si="2"/>
        <v>-4.0907359960064884</v>
      </c>
      <c r="C19" s="72">
        <f t="shared" si="3"/>
        <v>-7.1396811960162829E-2</v>
      </c>
      <c r="D19" s="70">
        <f t="shared" si="4"/>
        <v>-4.6352648881825367</v>
      </c>
      <c r="E19" s="69">
        <f t="shared" si="5"/>
        <v>-8.0900634000872051E-2</v>
      </c>
      <c r="F19" s="33">
        <f t="shared" si="6"/>
        <v>-0.43278115694937713</v>
      </c>
      <c r="G19" s="68">
        <f t="shared" si="0"/>
        <v>0.39598083323326488</v>
      </c>
    </row>
    <row r="20" spans="1:7" x14ac:dyDescent="0.25">
      <c r="A20" s="19">
        <f t="shared" si="1"/>
        <v>0.98999999999999977</v>
      </c>
      <c r="B20" s="70">
        <f t="shared" si="2"/>
        <v>-5.8157389531750026</v>
      </c>
      <c r="C20" s="72">
        <f t="shared" si="3"/>
        <v>-0.10150379316939212</v>
      </c>
      <c r="D20" s="70">
        <f t="shared" si="4"/>
        <v>-6.8669529253214732</v>
      </c>
      <c r="E20" s="69">
        <f t="shared" si="5"/>
        <v>-0.11985093812631599</v>
      </c>
      <c r="F20" s="33">
        <f t="shared" si="6"/>
        <v>-0.39714288195838332</v>
      </c>
      <c r="G20" s="68">
        <f t="shared" si="0"/>
        <v>0.58586465861573789</v>
      </c>
    </row>
    <row r="21" spans="1:7" x14ac:dyDescent="0.25">
      <c r="A21" s="19">
        <f t="shared" si="1"/>
        <v>1.0799999999999998</v>
      </c>
      <c r="B21" s="70">
        <f t="shared" si="2"/>
        <v>-7.3106776811919492</v>
      </c>
      <c r="C21" s="72">
        <f t="shared" si="3"/>
        <v>-0.12759539608886383</v>
      </c>
      <c r="D21" s="70">
        <f t="shared" si="4"/>
        <v>-8.9148679153104577</v>
      </c>
      <c r="E21" s="69">
        <f t="shared" si="5"/>
        <v>-0.15559379750257049</v>
      </c>
      <c r="F21" s="33">
        <f t="shared" si="6"/>
        <v>-0.3444150626829669</v>
      </c>
      <c r="G21" s="68">
        <f t="shared" si="0"/>
        <v>0.75933707901452085</v>
      </c>
    </row>
    <row r="22" spans="1:7" x14ac:dyDescent="0.25">
      <c r="A22" s="19">
        <f t="shared" si="1"/>
        <v>1.17</v>
      </c>
      <c r="B22" s="70">
        <f t="shared" si="2"/>
        <v>-8.5164140500863699</v>
      </c>
      <c r="C22" s="72">
        <f t="shared" si="3"/>
        <v>-0.14863946563711242</v>
      </c>
      <c r="D22" s="70">
        <f t="shared" si="4"/>
        <v>-10.690885569632552</v>
      </c>
      <c r="E22" s="69">
        <f t="shared" si="5"/>
        <v>-0.18659115314403751</v>
      </c>
      <c r="F22" s="33">
        <f t="shared" si="6"/>
        <v>-0.27607472557166002</v>
      </c>
      <c r="G22" s="68">
        <f t="shared" si="0"/>
        <v>0.90900048038171266</v>
      </c>
    </row>
    <row r="23" spans="1:7" x14ac:dyDescent="0.25">
      <c r="A23" s="19">
        <f t="shared" si="1"/>
        <v>1.26</v>
      </c>
      <c r="B23" s="70">
        <f t="shared" si="2"/>
        <v>-9.3852504567672099</v>
      </c>
      <c r="C23" s="72">
        <f t="shared" si="3"/>
        <v>-0.16380352159488953</v>
      </c>
      <c r="D23" s="70">
        <f t="shared" si="4"/>
        <v>-12.11449806412652</v>
      </c>
      <c r="E23" s="69">
        <f t="shared" si="5"/>
        <v>-0.21143787844548692</v>
      </c>
      <c r="F23" s="33">
        <f t="shared" si="6"/>
        <v>-0.19426468233730587</v>
      </c>
      <c r="G23" s="68">
        <f t="shared" si="0"/>
        <v>1.0283432698462762</v>
      </c>
    </row>
    <row r="24" spans="1:7" x14ac:dyDescent="0.25">
      <c r="A24" s="19">
        <f t="shared" si="1"/>
        <v>1.35</v>
      </c>
      <c r="B24" s="70">
        <f t="shared" si="2"/>
        <v>-9.8828166896807517</v>
      </c>
      <c r="C24" s="72">
        <f t="shared" si="3"/>
        <v>-0.1724876906059758</v>
      </c>
      <c r="D24" s="70">
        <f t="shared" si="4"/>
        <v>-13.116247240700472</v>
      </c>
      <c r="E24" s="69">
        <f t="shared" si="5"/>
        <v>-0.22892169985584446</v>
      </c>
      <c r="F24" s="33">
        <f t="shared" si="6"/>
        <v>-0.10171378805114102</v>
      </c>
      <c r="G24" s="68">
        <f t="shared" si="0"/>
        <v>1.1119446842727581</v>
      </c>
    </row>
    <row r="25" spans="1:7" x14ac:dyDescent="0.25">
      <c r="A25" s="19">
        <f t="shared" si="1"/>
        <v>1.4400000000000002</v>
      </c>
      <c r="B25" s="70">
        <f t="shared" si="2"/>
        <v>-9.9894295765338779</v>
      </c>
      <c r="C25" s="72">
        <f t="shared" si="3"/>
        <v>-0.17434843650661905</v>
      </c>
      <c r="D25" s="70">
        <f t="shared" si="4"/>
        <v>-13.640746610326143</v>
      </c>
      <c r="E25" s="69">
        <f t="shared" si="5"/>
        <v>-0.23807594078044714</v>
      </c>
      <c r="F25" s="33">
        <f t="shared" si="6"/>
        <v>-1.6387664665928059E-3</v>
      </c>
      <c r="G25" s="68">
        <f t="shared" si="0"/>
        <v>1.1555830514521017</v>
      </c>
    </row>
    <row r="26" spans="1:7" x14ac:dyDescent="0.25">
      <c r="A26" s="19">
        <f t="shared" si="1"/>
        <v>1.5300000000000002</v>
      </c>
      <c r="B26" s="70">
        <f t="shared" si="2"/>
        <v>-9.7008716289164436</v>
      </c>
      <c r="C26" s="72">
        <f t="shared" si="3"/>
        <v>-0.16931215023789747</v>
      </c>
      <c r="D26" s="70">
        <f t="shared" si="4"/>
        <v>-13.649197106519043</v>
      </c>
      <c r="E26" s="69">
        <f t="shared" si="5"/>
        <v>-0.23822342976244049</v>
      </c>
      <c r="F26" s="33">
        <f t="shared" si="6"/>
        <v>0.10236370816409635</v>
      </c>
      <c r="G26" s="68">
        <f t="shared" si="0"/>
        <v>1.1562853501896475</v>
      </c>
    </row>
    <row r="27" spans="1:7" x14ac:dyDescent="0.25">
      <c r="A27" s="19">
        <f t="shared" si="1"/>
        <v>1.6200000000000003</v>
      </c>
      <c r="B27" s="70">
        <f t="shared" si="2"/>
        <v>-9.0285578814987861</v>
      </c>
      <c r="C27" s="72">
        <f t="shared" si="3"/>
        <v>-0.15757806173903785</v>
      </c>
      <c r="D27" s="70">
        <f t="shared" si="4"/>
        <v>-13.121346345739003</v>
      </c>
      <c r="E27" s="69">
        <f t="shared" si="5"/>
        <v>-0.22901069602767182</v>
      </c>
      <c r="F27" s="33">
        <f t="shared" si="6"/>
        <v>0.20642938968116462</v>
      </c>
      <c r="G27" s="68">
        <f t="shared" si="0"/>
        <v>1.1123693844737004</v>
      </c>
    </row>
    <row r="28" spans="1:7" x14ac:dyDescent="0.25">
      <c r="A28" s="19">
        <f t="shared" si="1"/>
        <v>1.7100000000000004</v>
      </c>
      <c r="B28" s="70">
        <f t="shared" si="2"/>
        <v>-7.999084325829533</v>
      </c>
      <c r="C28" s="72">
        <f t="shared" si="3"/>
        <v>-0.13961035863039625</v>
      </c>
      <c r="D28" s="70">
        <f t="shared" si="4"/>
        <v>-12.056868394081709</v>
      </c>
      <c r="E28" s="69">
        <f t="shared" si="5"/>
        <v>-0.21043205095636702</v>
      </c>
      <c r="F28" s="33">
        <f t="shared" si="6"/>
        <v>0.30654263428379763</v>
      </c>
      <c r="G28" s="68">
        <f t="shared" si="0"/>
        <v>1.0235239538862246</v>
      </c>
    </row>
    <row r="29" spans="1:7" x14ac:dyDescent="0.25">
      <c r="A29" s="19">
        <f t="shared" si="1"/>
        <v>1.8000000000000005</v>
      </c>
      <c r="B29" s="70">
        <f t="shared" si="2"/>
        <v>-6.6531758021953467</v>
      </c>
      <c r="C29" s="72">
        <f t="shared" si="3"/>
        <v>-0.11611982346232377</v>
      </c>
      <c r="D29" s="70">
        <f t="shared" si="4"/>
        <v>-10.47614446740616</v>
      </c>
      <c r="E29" s="69">
        <f t="shared" si="5"/>
        <v>-0.18284321387082525</v>
      </c>
      <c r="F29" s="33">
        <f t="shared" si="6"/>
        <v>0.39865979013355785</v>
      </c>
      <c r="G29" s="68">
        <f t="shared" si="0"/>
        <v>0.89094800792392748</v>
      </c>
    </row>
    <row r="30" spans="1:7" x14ac:dyDescent="0.25">
      <c r="A30" s="19">
        <f t="shared" si="1"/>
        <v>1.8900000000000006</v>
      </c>
      <c r="B30" s="70">
        <f t="shared" si="2"/>
        <v>-5.0440749697821818</v>
      </c>
      <c r="C30" s="72">
        <f t="shared" si="3"/>
        <v>-8.8035715940132556E-2</v>
      </c>
      <c r="D30" s="70">
        <f t="shared" si="4"/>
        <v>-8.4204073581459973</v>
      </c>
      <c r="E30" s="69">
        <f t="shared" si="5"/>
        <v>-0.14696383275880504</v>
      </c>
      <c r="F30" s="33">
        <f t="shared" si="6"/>
        <v>0.47884511084671133</v>
      </c>
      <c r="G30" s="68">
        <f t="shared" si="0"/>
        <v>0.71753333234015171</v>
      </c>
    </row>
    <row r="31" spans="1:7" x14ac:dyDescent="0.25">
      <c r="A31" s="19">
        <f t="shared" si="1"/>
        <v>1.9800000000000006</v>
      </c>
      <c r="B31" s="70">
        <f t="shared" si="2"/>
        <v>-3.2354360857045679</v>
      </c>
      <c r="C31" s="72">
        <f t="shared" si="3"/>
        <v>-5.6469012433382149E-2</v>
      </c>
      <c r="D31" s="70">
        <f t="shared" si="4"/>
        <v>-5.9511850078668402</v>
      </c>
      <c r="E31" s="69">
        <f t="shared" si="5"/>
        <v>-0.10386777278260101</v>
      </c>
      <c r="F31" s="33">
        <f t="shared" si="6"/>
        <v>0.54342311075732497</v>
      </c>
      <c r="G31" s="68">
        <f t="shared" si="0"/>
        <v>0.50803744068682166</v>
      </c>
    </row>
    <row r="32" spans="1:7" x14ac:dyDescent="0.25">
      <c r="A32" s="19">
        <f t="shared" si="1"/>
        <v>2.0700000000000007</v>
      </c>
      <c r="B32" s="70">
        <f t="shared" si="2"/>
        <v>-1.2988069126851738</v>
      </c>
      <c r="C32" s="72">
        <f t="shared" si="3"/>
        <v>-2.2668456974018789E-2</v>
      </c>
      <c r="D32" s="70">
        <f t="shared" si="4"/>
        <v>-3.1489584416029901</v>
      </c>
      <c r="E32" s="69">
        <f t="shared" si="5"/>
        <v>-5.4959692814441762E-2</v>
      </c>
      <c r="F32" s="33">
        <f t="shared" si="6"/>
        <v>0.58914648041913886</v>
      </c>
      <c r="G32" s="68">
        <f t="shared" si="0"/>
        <v>0.26916694085596865</v>
      </c>
    </row>
    <row r="33" spans="1:7" x14ac:dyDescent="0.25">
      <c r="A33" s="19">
        <f t="shared" si="1"/>
        <v>2.1600000000000006</v>
      </c>
      <c r="B33" s="70">
        <f t="shared" si="2"/>
        <v>0.68920163165563397</v>
      </c>
      <c r="C33" s="72">
        <f t="shared" si="3"/>
        <v>1.2028837682507992E-2</v>
      </c>
      <c r="D33" s="70">
        <f t="shared" si="4"/>
        <v>-0.11095382573267941</v>
      </c>
      <c r="E33" s="69">
        <f t="shared" si="5"/>
        <v>-1.9365095767192655E-3</v>
      </c>
      <c r="F33" s="33">
        <f t="shared" si="6"/>
        <v>0.613371505096176</v>
      </c>
      <c r="G33" s="68">
        <f t="shared" si="0"/>
        <v>9.4888909952552739E-3</v>
      </c>
    </row>
    <row r="34" spans="1:7" x14ac:dyDescent="0.25">
      <c r="A34" s="19">
        <f t="shared" si="1"/>
        <v>2.2500000000000004</v>
      </c>
      <c r="B34" s="70">
        <f t="shared" si="2"/>
        <v>2.6499461183429873</v>
      </c>
      <c r="C34" s="72">
        <f t="shared" si="3"/>
        <v>4.6250284765528428E-2</v>
      </c>
      <c r="D34" s="70">
        <f t="shared" si="4"/>
        <v>3.0519700406711361</v>
      </c>
      <c r="E34" s="69">
        <f t="shared" si="5"/>
        <v>5.3266925881936572E-2</v>
      </c>
      <c r="F34" s="33">
        <f t="shared" si="6"/>
        <v>0.61422550528574893</v>
      </c>
      <c r="G34" s="68">
        <f t="shared" si="0"/>
        <v>-0.26088452518311717</v>
      </c>
    </row>
    <row r="35" spans="1:7" x14ac:dyDescent="0.25">
      <c r="A35" s="19">
        <f t="shared" si="1"/>
        <v>2.3400000000000003</v>
      </c>
      <c r="B35" s="70">
        <f t="shared" si="2"/>
        <v>4.5058616545017101</v>
      </c>
      <c r="C35" s="72">
        <f t="shared" si="3"/>
        <v>7.8642121510414012E-2</v>
      </c>
      <c r="D35" s="70">
        <f t="shared" si="4"/>
        <v>6.2192976616658822</v>
      </c>
      <c r="E35" s="69">
        <f t="shared" si="5"/>
        <v>0.10854722135765398</v>
      </c>
      <c r="F35" s="33">
        <f t="shared" si="6"/>
        <v>0.59074589801926836</v>
      </c>
      <c r="G35" s="68">
        <f t="shared" si="0"/>
        <v>-0.53083751780642408</v>
      </c>
    </row>
    <row r="36" spans="1:7" x14ac:dyDescent="0.25">
      <c r="A36" s="19">
        <f t="shared" si="1"/>
        <v>2.4300000000000002</v>
      </c>
      <c r="B36" s="70">
        <f t="shared" si="2"/>
        <v>6.1835302651101367</v>
      </c>
      <c r="C36" s="72">
        <f t="shared" si="3"/>
        <v>0.10792296252288974</v>
      </c>
      <c r="D36" s="70">
        <f t="shared" si="4"/>
        <v>9.2655498665711651</v>
      </c>
      <c r="E36" s="69">
        <f t="shared" si="5"/>
        <v>0.16171435217938812</v>
      </c>
      <c r="F36" s="33">
        <f t="shared" si="6"/>
        <v>0.54297052141669022</v>
      </c>
      <c r="G36" s="68">
        <f t="shared" si="0"/>
        <v>-0.78895109186739287</v>
      </c>
    </row>
    <row r="37" spans="1:7" x14ac:dyDescent="0.25">
      <c r="A37" s="19">
        <f t="shared" si="1"/>
        <v>2.52</v>
      </c>
      <c r="B37" s="70">
        <f t="shared" si="2"/>
        <v>7.6165852272498258</v>
      </c>
      <c r="C37" s="72">
        <f t="shared" si="3"/>
        <v>0.13293448997426999</v>
      </c>
      <c r="D37" s="70">
        <f t="shared" si="4"/>
        <v>12.065442601518628</v>
      </c>
      <c r="E37" s="69">
        <f t="shared" si="5"/>
        <v>0.21058169910689023</v>
      </c>
      <c r="F37" s="33">
        <f t="shared" si="6"/>
        <v>0.47196492314862487</v>
      </c>
      <c r="G37" s="68">
        <f t="shared" si="0"/>
        <v>-1.0242410428491695</v>
      </c>
    </row>
    <row r="38" spans="1:7" x14ac:dyDescent="0.25">
      <c r="A38" s="19">
        <f t="shared" si="1"/>
        <v>2.61</v>
      </c>
      <c r="B38" s="70">
        <f t="shared" si="2"/>
        <v>8.7483364645863517</v>
      </c>
      <c r="C38" s="72">
        <f t="shared" si="3"/>
        <v>0.15268727537931215</v>
      </c>
      <c r="D38" s="70">
        <f t="shared" si="4"/>
        <v>14.499186437235547</v>
      </c>
      <c r="E38" s="69">
        <f t="shared" si="5"/>
        <v>0.25305854219026647</v>
      </c>
      <c r="F38" s="33">
        <f t="shared" si="6"/>
        <v>0.37978322929219965</v>
      </c>
      <c r="G38" s="68">
        <f t="shared" si="0"/>
        <v>-1.2267946591189818</v>
      </c>
    </row>
    <row r="39" spans="1:7" x14ac:dyDescent="0.25">
      <c r="A39" s="19">
        <f t="shared" si="1"/>
        <v>2.6999999999999997</v>
      </c>
      <c r="B39" s="70">
        <f t="shared" si="2"/>
        <v>9.5340131443664724</v>
      </c>
      <c r="C39" s="72">
        <f t="shared" si="3"/>
        <v>0.16639992029761241</v>
      </c>
      <c r="D39" s="70">
        <f t="shared" si="4"/>
        <v>16.457584292381853</v>
      </c>
      <c r="E39" s="69">
        <f t="shared" si="5"/>
        <v>0.28723903282656443</v>
      </c>
      <c r="F39" s="33">
        <f t="shared" si="6"/>
        <v>0.26937170997149129</v>
      </c>
      <c r="G39" s="68">
        <f t="shared" si="0"/>
        <v>-1.3881967475521435</v>
      </c>
    </row>
    <row r="40" spans="1:7" x14ac:dyDescent="0.25">
      <c r="A40" s="19">
        <f t="shared" si="1"/>
        <v>2.7899999999999996</v>
      </c>
      <c r="B40" s="70">
        <f t="shared" si="2"/>
        <v>9.9425347622636817</v>
      </c>
      <c r="C40" s="72">
        <f t="shared" si="3"/>
        <v>0.17352996759549291</v>
      </c>
      <c r="D40" s="70">
        <f t="shared" si="4"/>
        <v>17.846631881524818</v>
      </c>
      <c r="E40" s="69">
        <f t="shared" si="5"/>
        <v>0.31148248672399864</v>
      </c>
      <c r="F40" s="33">
        <f t="shared" si="6"/>
        <v>0.14443400269179837</v>
      </c>
      <c r="G40" s="68">
        <f t="shared" si="0"/>
        <v>-1.5017036006255917</v>
      </c>
    </row>
    <row r="41" spans="1:7" x14ac:dyDescent="0.25">
      <c r="A41" s="19">
        <f t="shared" si="1"/>
        <v>2.8799999999999994</v>
      </c>
      <c r="B41" s="70">
        <f t="shared" si="2"/>
        <v>9.9577406529059651</v>
      </c>
      <c r="C41" s="72">
        <f t="shared" si="3"/>
        <v>0.17379536045289895</v>
      </c>
      <c r="D41" s="70">
        <f t="shared" si="4"/>
        <v>18.591423171042727</v>
      </c>
      <c r="E41" s="69">
        <f t="shared" si="5"/>
        <v>0.32448154696626047</v>
      </c>
      <c r="F41" s="33">
        <f t="shared" si="6"/>
        <v>9.2806786354951154E-3</v>
      </c>
      <c r="G41" s="68">
        <f t="shared" si="0"/>
        <v>-1.5622054097974403</v>
      </c>
    </row>
    <row r="42" spans="1:7" x14ac:dyDescent="0.25">
      <c r="A42" s="19">
        <f t="shared" si="1"/>
        <v>2.9699999999999993</v>
      </c>
      <c r="B42" s="70">
        <f t="shared" si="2"/>
        <v>9.5790292880030457</v>
      </c>
      <c r="C42" s="72">
        <f t="shared" si="3"/>
        <v>0.16718560022062132</v>
      </c>
      <c r="D42" s="70">
        <f t="shared" si="4"/>
        <v>18.639280105557525</v>
      </c>
      <c r="E42" s="69">
        <f t="shared" si="5"/>
        <v>0.32531680804345503</v>
      </c>
      <c r="F42" s="33">
        <f t="shared" si="6"/>
        <v>-0.13131780824627451</v>
      </c>
      <c r="G42" s="68">
        <f t="shared" si="0"/>
        <v>-1.5660840666819946</v>
      </c>
    </row>
    <row r="43" spans="1:7" x14ac:dyDescent="0.25">
      <c r="A43" s="19">
        <f t="shared" si="1"/>
        <v>3.0599999999999992</v>
      </c>
      <c r="B43" s="70">
        <f t="shared" si="2"/>
        <v>8.8213820721432032</v>
      </c>
      <c r="C43" s="72">
        <f t="shared" si="3"/>
        <v>0.15396216173529886</v>
      </c>
      <c r="D43" s="70">
        <f t="shared" si="4"/>
        <v>17.962124048689745</v>
      </c>
      <c r="E43" s="69">
        <f t="shared" si="5"/>
        <v>0.3134982053012903</v>
      </c>
      <c r="F43" s="33">
        <f t="shared" si="6"/>
        <v>-0.27226537424765401</v>
      </c>
      <c r="G43" s="68">
        <f t="shared" si="0"/>
        <v>-1.5111022849821962</v>
      </c>
    </row>
    <row r="44" spans="1:7" x14ac:dyDescent="0.25">
      <c r="A44" s="19">
        <f t="shared" si="1"/>
        <v>3.149999999999999</v>
      </c>
      <c r="B44" s="70">
        <f t="shared" si="2"/>
        <v>7.7147706949241082</v>
      </c>
      <c r="C44" s="72">
        <f t="shared" si="3"/>
        <v>0.13464814966279667</v>
      </c>
      <c r="D44" s="70">
        <f t="shared" si="4"/>
        <v>16.558154932015107</v>
      </c>
      <c r="E44" s="69">
        <f t="shared" si="5"/>
        <v>0.28899432161900146</v>
      </c>
      <c r="F44" s="33">
        <f t="shared" si="6"/>
        <v>-0.40826457989605169</v>
      </c>
      <c r="G44" s="68">
        <f t="shared" si="0"/>
        <v>-1.3964431380161277</v>
      </c>
    </row>
    <row r="45" spans="1:7" x14ac:dyDescent="0.25">
      <c r="A45" s="19">
        <f t="shared" si="1"/>
        <v>3.2399999999999989</v>
      </c>
      <c r="B45" s="70">
        <f t="shared" si="2"/>
        <v>6.3029714839147974</v>
      </c>
      <c r="C45" s="72">
        <f t="shared" si="3"/>
        <v>0.11000760505362603</v>
      </c>
      <c r="D45" s="70">
        <f t="shared" si="4"/>
        <v>14.452889570269825</v>
      </c>
      <c r="E45" s="69">
        <f t="shared" si="5"/>
        <v>0.25225050942835681</v>
      </c>
      <c r="F45" s="33">
        <f t="shared" si="6"/>
        <v>-0.53394446231750314</v>
      </c>
      <c r="G45" s="68">
        <f t="shared" si="0"/>
        <v>-1.2229609994047876</v>
      </c>
    </row>
    <row r="46" spans="1:7" x14ac:dyDescent="0.25">
      <c r="A46" s="19">
        <f t="shared" si="1"/>
        <v>3.3299999999999987</v>
      </c>
      <c r="B46" s="70">
        <f t="shared" si="2"/>
        <v>4.6418336613401463</v>
      </c>
      <c r="C46" s="72">
        <f t="shared" si="3"/>
        <v>8.1015280720288976E-2</v>
      </c>
      <c r="D46" s="70">
        <f t="shared" si="4"/>
        <v>11.699540793604079</v>
      </c>
      <c r="E46" s="69">
        <f t="shared" si="5"/>
        <v>0.20419550781978152</v>
      </c>
      <c r="F46" s="33">
        <f t="shared" si="6"/>
        <v>-0.64401095226393401</v>
      </c>
      <c r="G46" s="68">
        <f t="shared" si="0"/>
        <v>-0.99361929132227245</v>
      </c>
    </row>
    <row r="47" spans="1:7" x14ac:dyDescent="0.25">
      <c r="A47" s="19">
        <f t="shared" si="1"/>
        <v>3.4199999999999986</v>
      </c>
      <c r="B47" s="70">
        <f t="shared" si="2"/>
        <v>2.7970700103463924</v>
      </c>
      <c r="C47" s="72">
        <f t="shared" si="3"/>
        <v>4.8818081089336406E-2</v>
      </c>
      <c r="D47" s="70">
        <f t="shared" si="4"/>
        <v>8.3786209363608695</v>
      </c>
      <c r="E47" s="69">
        <f t="shared" si="5"/>
        <v>0.14623452211602744</v>
      </c>
      <c r="F47" s="33">
        <f t="shared" si="6"/>
        <v>-0.73343668848293853</v>
      </c>
      <c r="G47" s="68">
        <f t="shared" si="0"/>
        <v>-0.71399804247075049</v>
      </c>
    </row>
    <row r="48" spans="1:7" x14ac:dyDescent="0.25">
      <c r="A48" s="19">
        <f t="shared" si="1"/>
        <v>3.5099999999999985</v>
      </c>
      <c r="B48" s="70">
        <f t="shared" si="2"/>
        <v>0.84165734965765415</v>
      </c>
      <c r="C48" s="72">
        <f t="shared" si="3"/>
        <v>1.4689691925135234E-2</v>
      </c>
      <c r="D48" s="70">
        <f t="shared" si="4"/>
        <v>4.5965665252497372</v>
      </c>
      <c r="E48" s="69">
        <f t="shared" si="5"/>
        <v>8.0225220152562976E-2</v>
      </c>
      <c r="F48" s="33">
        <f t="shared" si="6"/>
        <v>-0.79769651230530603</v>
      </c>
      <c r="G48" s="68">
        <f t="shared" si="0"/>
        <v>-0.3926820396869265</v>
      </c>
    </row>
    <row r="49" spans="1:7" x14ac:dyDescent="0.25">
      <c r="A49" s="19">
        <f t="shared" si="1"/>
        <v>3.5999999999999983</v>
      </c>
      <c r="B49" s="70">
        <f t="shared" si="2"/>
        <v>-1.1470503490164075</v>
      </c>
      <c r="C49" s="72">
        <f t="shared" si="3"/>
        <v>-2.0019805276486412E-2</v>
      </c>
      <c r="D49" s="70">
        <f t="shared" si="4"/>
        <v>0.48314861138377557</v>
      </c>
      <c r="E49" s="69">
        <f t="shared" si="5"/>
        <v>8.4325340450854408E-3</v>
      </c>
      <c r="F49" s="33">
        <f t="shared" si="6"/>
        <v>-0.8330378958771294</v>
      </c>
      <c r="G49" s="68">
        <f t="shared" si="0"/>
        <v>-4.1318927135022929E-2</v>
      </c>
    </row>
    <row r="50" spans="1:7" x14ac:dyDescent="0.25">
      <c r="A50" s="19">
        <f t="shared" si="1"/>
        <v>3.6899999999999982</v>
      </c>
      <c r="B50" s="70">
        <f t="shared" si="2"/>
        <v>-3.0903819989253458</v>
      </c>
      <c r="C50" s="72">
        <f t="shared" si="3"/>
        <v>-5.3937341025611152E-2</v>
      </c>
      <c r="D50" s="70">
        <f t="shared" si="4"/>
        <v>-3.8125113933558472</v>
      </c>
      <c r="E50" s="69">
        <f t="shared" si="5"/>
        <v>-6.6540876583856198E-2</v>
      </c>
      <c r="F50" s="33">
        <f t="shared" si="6"/>
        <v>-0.83675659931928148</v>
      </c>
      <c r="G50" s="68">
        <f t="shared" si="0"/>
        <v>0.32580974034495191</v>
      </c>
    </row>
    <row r="51" spans="1:7" x14ac:dyDescent="0.25">
      <c r="A51" s="19">
        <f t="shared" si="1"/>
        <v>3.779999999999998</v>
      </c>
      <c r="B51" s="70">
        <f t="shared" si="2"/>
        <v>-4.9114615398433141</v>
      </c>
      <c r="C51" s="72">
        <f t="shared" si="3"/>
        <v>-8.5721174955336488E-2</v>
      </c>
      <c r="D51" s="70">
        <f t="shared" si="4"/>
        <v>-8.127347339220119</v>
      </c>
      <c r="E51" s="69">
        <f t="shared" si="5"/>
        <v>-0.14184897052259154</v>
      </c>
      <c r="F51" s="33">
        <f t="shared" si="6"/>
        <v>-0.80743372268823577</v>
      </c>
      <c r="G51" s="68">
        <f t="shared" si="0"/>
        <v>0.69273140078200401</v>
      </c>
    </row>
    <row r="52" spans="1:7" x14ac:dyDescent="0.25">
      <c r="A52" s="19">
        <f t="shared" si="1"/>
        <v>3.8699999999999979</v>
      </c>
      <c r="B52" s="70">
        <f t="shared" si="2"/>
        <v>-6.5382490703616698</v>
      </c>
      <c r="C52" s="72">
        <f t="shared" si="3"/>
        <v>-0.11411397359326954</v>
      </c>
      <c r="D52" s="70">
        <f t="shared" si="4"/>
        <v>-12.290976348411636</v>
      </c>
      <c r="E52" s="69">
        <f t="shared" si="5"/>
        <v>-0.21451800556453277</v>
      </c>
      <c r="F52" s="33">
        <f t="shared" si="6"/>
        <v>-0.74508789661785535</v>
      </c>
      <c r="G52" s="68">
        <f t="shared" si="0"/>
        <v>1.0430948811205543</v>
      </c>
    </row>
    <row r="53" spans="1:7" x14ac:dyDescent="0.25">
      <c r="A53" s="19">
        <f t="shared" si="1"/>
        <v>3.9599999999999977</v>
      </c>
      <c r="B53" s="70">
        <f t="shared" si="2"/>
        <v>-7.9063906670640973</v>
      </c>
      <c r="C53" s="72">
        <f t="shared" si="3"/>
        <v>-0.13799254908921929</v>
      </c>
      <c r="D53" s="70">
        <f t="shared" si="4"/>
        <v>-16.133111614235098</v>
      </c>
      <c r="E53" s="69">
        <f t="shared" si="5"/>
        <v>-0.28157591626013972</v>
      </c>
      <c r="F53" s="33">
        <f t="shared" si="6"/>
        <v>-0.65120935731700547</v>
      </c>
      <c r="G53" s="68">
        <f t="shared" si="0"/>
        <v>1.3615622535493077</v>
      </c>
    </row>
    <row r="54" spans="1:7" x14ac:dyDescent="0.25">
      <c r="A54" s="19">
        <f t="shared" si="1"/>
        <v>4.049999999999998</v>
      </c>
      <c r="B54" s="70">
        <f t="shared" si="2"/>
        <v>-8.9617641548753575</v>
      </c>
      <c r="C54" s="72">
        <f t="shared" si="3"/>
        <v>-0.15641229128978201</v>
      </c>
      <c r="D54" s="70">
        <f t="shared" si="4"/>
        <v>-19.491150912067305</v>
      </c>
      <c r="E54" s="69">
        <f t="shared" si="5"/>
        <v>-0.34018475841867024</v>
      </c>
      <c r="F54" s="33">
        <f t="shared" si="6"/>
        <v>-0.52866875449756778</v>
      </c>
      <c r="G54" s="68">
        <f t="shared" si="0"/>
        <v>1.6349402147146745</v>
      </c>
    </row>
    <row r="55" spans="1:7" x14ac:dyDescent="0.25">
      <c r="A55" s="19">
        <f t="shared" si="1"/>
        <v>4.1399999999999979</v>
      </c>
      <c r="B55" s="70">
        <f t="shared" si="2"/>
        <v>-9.6626201207122229</v>
      </c>
      <c r="C55" s="72">
        <f t="shared" si="3"/>
        <v>-0.16864453547588021</v>
      </c>
      <c r="D55" s="70">
        <f t="shared" si="4"/>
        <v>-22.217294867450672</v>
      </c>
      <c r="E55" s="69">
        <f t="shared" si="5"/>
        <v>-0.38776494632345132</v>
      </c>
      <c r="F55" s="33">
        <f t="shared" si="6"/>
        <v>-0.38152413517324707</v>
      </c>
      <c r="G55" s="68">
        <f t="shared" si="0"/>
        <v>1.8527892046210102</v>
      </c>
    </row>
    <row r="56" spans="1:7" x14ac:dyDescent="0.25">
      <c r="A56" s="19">
        <f t="shared" si="1"/>
        <v>4.2299999999999978</v>
      </c>
      <c r="B56" s="70">
        <f t="shared" si="2"/>
        <v>-9.9812334742938624</v>
      </c>
      <c r="C56" s="72">
        <f t="shared" si="3"/>
        <v>-0.1742053875367007</v>
      </c>
      <c r="D56" s="70">
        <f t="shared" si="4"/>
        <v>-24.184669912953186</v>
      </c>
      <c r="E56" s="69">
        <f t="shared" si="5"/>
        <v>-0.42210211848904355</v>
      </c>
      <c r="F56" s="33">
        <f t="shared" si="6"/>
        <v>-0.21477310675735617</v>
      </c>
      <c r="G56" s="68">
        <f t="shared" si="0"/>
        <v>2.0074269621291014</v>
      </c>
    </row>
    <row r="57" spans="1:7" x14ac:dyDescent="0.25">
      <c r="A57" s="19">
        <f t="shared" si="1"/>
        <v>4.3199999999999976</v>
      </c>
      <c r="B57" s="70">
        <f t="shared" si="2"/>
        <v>-9.9050002221846523</v>
      </c>
      <c r="C57" s="72">
        <f t="shared" si="3"/>
        <v>-0.17287486628789206</v>
      </c>
      <c r="D57" s="70">
        <f t="shared" si="4"/>
        <v>-25.292173244263015</v>
      </c>
      <c r="E57" s="69">
        <f t="shared" si="5"/>
        <v>-0.44143169809720562</v>
      </c>
      <c r="F57" s="33">
        <f t="shared" si="6"/>
        <v>-3.4104680165737034E-2</v>
      </c>
      <c r="G57" s="68">
        <f t="shared" si="0"/>
        <v>2.0934483606754006</v>
      </c>
    </row>
    <row r="58" spans="1:7" x14ac:dyDescent="0.25">
      <c r="A58" s="19">
        <f t="shared" si="1"/>
        <v>4.4099999999999975</v>
      </c>
      <c r="B58" s="70">
        <f t="shared" si="2"/>
        <v>-9.4369360678959424</v>
      </c>
      <c r="C58" s="72">
        <f t="shared" si="3"/>
        <v>-0.16470560568499135</v>
      </c>
      <c r="D58" s="70">
        <f t="shared" si="4"/>
        <v>-25.468038125425636</v>
      </c>
      <c r="E58" s="69">
        <f t="shared" si="5"/>
        <v>-0.44450111931212194</v>
      </c>
      <c r="F58" s="33">
        <f t="shared" si="6"/>
        <v>0.15430567229504902</v>
      </c>
      <c r="G58" s="68">
        <f t="shared" si="0"/>
        <v>2.1070369054444305</v>
      </c>
    </row>
    <row r="59" spans="1:7" x14ac:dyDescent="0.25">
      <c r="A59" s="19">
        <f t="shared" si="1"/>
        <v>4.4999999999999973</v>
      </c>
      <c r="B59" s="70">
        <f t="shared" si="2"/>
        <v>-8.5955571139758327</v>
      </c>
      <c r="C59" s="72">
        <f t="shared" si="3"/>
        <v>-0.15002077268209976</v>
      </c>
      <c r="D59" s="70">
        <f t="shared" si="4"/>
        <v>-24.672342385456485</v>
      </c>
      <c r="E59" s="69">
        <f t="shared" si="5"/>
        <v>-0.43061360880556754</v>
      </c>
      <c r="F59" s="33">
        <f t="shared" si="6"/>
        <v>0.34393899378504778</v>
      </c>
      <c r="G59" s="68">
        <f t="shared" si="0"/>
        <v>2.0453995191844943</v>
      </c>
    </row>
    <row r="60" spans="1:7" x14ac:dyDescent="0.25">
      <c r="A60" s="19">
        <f t="shared" si="1"/>
        <v>4.5899999999999972</v>
      </c>
      <c r="B60" s="70">
        <f t="shared" si="2"/>
        <v>-7.4141473853808106</v>
      </c>
      <c r="C60" s="72">
        <f t="shared" si="3"/>
        <v>-0.12940128310302404</v>
      </c>
      <c r="D60" s="70">
        <f t="shared" si="4"/>
        <v>-22.898779637609131</v>
      </c>
      <c r="E60" s="69">
        <f t="shared" si="5"/>
        <v>-0.39965909936491323</v>
      </c>
      <c r="F60" s="33">
        <f t="shared" si="6"/>
        <v>0.52802495051165221</v>
      </c>
      <c r="G60" s="68">
        <f t="shared" si="0"/>
        <v>1.9066112141047808</v>
      </c>
    </row>
    <row r="61" spans="1:7" x14ac:dyDescent="0.25">
      <c r="A61" s="19">
        <f t="shared" si="1"/>
        <v>4.6799999999999971</v>
      </c>
      <c r="B61" s="70">
        <f t="shared" si="2"/>
        <v>-5.9394421500982792</v>
      </c>
      <c r="C61" s="72">
        <f t="shared" si="3"/>
        <v>-0.10366282125094622</v>
      </c>
      <c r="D61" s="70">
        <f t="shared" si="4"/>
        <v>-20.175955534836163</v>
      </c>
      <c r="E61" s="69">
        <f t="shared" si="5"/>
        <v>-0.3521368538188645</v>
      </c>
      <c r="F61" s="33">
        <f t="shared" si="6"/>
        <v>0.69961995978108249</v>
      </c>
      <c r="G61" s="68">
        <f t="shared" si="0"/>
        <v>1.690031193658873</v>
      </c>
    </row>
    <row r="62" spans="1:7" x14ac:dyDescent="0.25">
      <c r="A62" s="19">
        <f t="shared" si="1"/>
        <v>4.7699999999999969</v>
      </c>
      <c r="B62" s="70">
        <f t="shared" si="2"/>
        <v>-4.2297791234061801</v>
      </c>
      <c r="C62" s="72">
        <f t="shared" si="3"/>
        <v>-7.3823572335557391E-2</v>
      </c>
      <c r="D62" s="70">
        <f t="shared" si="4"/>
        <v>-16.568281148565003</v>
      </c>
      <c r="E62" s="69">
        <f t="shared" si="5"/>
        <v>-0.28917105743856708</v>
      </c>
      <c r="F62" s="33">
        <f t="shared" si="6"/>
        <v>0.85172276721038109</v>
      </c>
      <c r="G62" s="68">
        <f t="shared" si="0"/>
        <v>1.3972732093069029</v>
      </c>
    </row>
    <row r="63" spans="1:7" x14ac:dyDescent="0.25">
      <c r="A63" s="19">
        <f t="shared" si="1"/>
        <v>4.8599999999999968</v>
      </c>
      <c r="B63" s="70">
        <f t="shared" si="2"/>
        <v>-2.3527906920934591</v>
      </c>
      <c r="C63" s="72">
        <f t="shared" si="3"/>
        <v>-4.106394418730698E-2</v>
      </c>
      <c r="D63" s="70">
        <f t="shared" si="4"/>
        <v>-12.176270359692754</v>
      </c>
      <c r="E63" s="69">
        <f t="shared" si="5"/>
        <v>-0.2125160083896328</v>
      </c>
      <c r="F63" s="33">
        <f t="shared" si="6"/>
        <v>0.97747735604800234</v>
      </c>
      <c r="G63" s="68">
        <f t="shared" si="0"/>
        <v>1.0335078600087242</v>
      </c>
    </row>
    <row r="64" spans="1:7" x14ac:dyDescent="0.25">
      <c r="A64" s="19">
        <f t="shared" si="1"/>
        <v>4.9499999999999966</v>
      </c>
      <c r="B64" s="70">
        <f t="shared" si="2"/>
        <v>-0.38272845171029279</v>
      </c>
      <c r="C64" s="72">
        <f t="shared" si="3"/>
        <v>-6.6798716234047319E-3</v>
      </c>
      <c r="D64" s="70">
        <f t="shared" si="4"/>
        <v>-7.1357909232886243</v>
      </c>
      <c r="E64" s="69">
        <f t="shared" si="5"/>
        <v>-0.1245430463453126</v>
      </c>
      <c r="F64" s="33">
        <f t="shared" si="6"/>
        <v>1.0704930634487875</v>
      </c>
      <c r="G64" s="68">
        <f t="shared" si="0"/>
        <v>0.60868452696825304</v>
      </c>
    </row>
    <row r="65" spans="1:7" x14ac:dyDescent="0.25">
      <c r="A65" s="19">
        <f t="shared" si="1"/>
        <v>5.0399999999999965</v>
      </c>
      <c r="B65" s="70">
        <f t="shared" si="2"/>
        <v>1.6024741047919682</v>
      </c>
      <c r="C65" s="72">
        <f t="shared" si="3"/>
        <v>2.7968449306568489E-2</v>
      </c>
      <c r="D65" s="70">
        <f t="shared" si="4"/>
        <v>-1.6156648152605046</v>
      </c>
      <c r="E65" s="69">
        <f t="shared" si="5"/>
        <v>-2.8198670634921735E-2</v>
      </c>
      <c r="F65" s="33">
        <f t="shared" si="6"/>
        <v>1.1252746708759302</v>
      </c>
      <c r="G65" s="68">
        <f t="shared" si="0"/>
        <v>0.13815517505187777</v>
      </c>
    </row>
    <row r="66" spans="1:7" x14ac:dyDescent="0.25">
      <c r="A66" s="19">
        <f t="shared" si="1"/>
        <v>5.1299999999999963</v>
      </c>
      <c r="B66" s="70">
        <f t="shared" si="2"/>
        <v>3.5242845502275792</v>
      </c>
      <c r="C66" s="72">
        <f t="shared" si="3"/>
        <v>6.1510369178638731E-2</v>
      </c>
      <c r="D66" s="70">
        <f t="shared" si="4"/>
        <v>4.1869492338142171</v>
      </c>
      <c r="E66" s="69">
        <f t="shared" si="5"/>
        <v>7.3076049743911978E-2</v>
      </c>
      <c r="F66" s="33">
        <f t="shared" si="6"/>
        <v>1.1377086366305993</v>
      </c>
      <c r="G66" s="68">
        <f t="shared" si="0"/>
        <v>-0.35775403766595271</v>
      </c>
    </row>
    <row r="67" spans="1:7" x14ac:dyDescent="0.25">
      <c r="A67" s="19">
        <f t="shared" si="1"/>
        <v>5.2199999999999962</v>
      </c>
      <c r="B67" s="70">
        <f t="shared" si="2"/>
        <v>5.3066781795221694</v>
      </c>
      <c r="C67" s="72">
        <f t="shared" si="3"/>
        <v>9.2619006576400584E-2</v>
      </c>
      <c r="D67" s="70">
        <f t="shared" si="4"/>
        <v>10.053680521320684</v>
      </c>
      <c r="E67" s="69">
        <f t="shared" si="5"/>
        <v>0.17546982704066591</v>
      </c>
      <c r="F67" s="33">
        <f t="shared" si="6"/>
        <v>1.1055107732406635</v>
      </c>
      <c r="G67" s="68">
        <f t="shared" si="0"/>
        <v>-0.85539677062899522</v>
      </c>
    </row>
    <row r="68" spans="1:7" x14ac:dyDescent="0.25">
      <c r="A68" s="19">
        <f t="shared" si="1"/>
        <v>5.3099999999999961</v>
      </c>
      <c r="B68" s="70">
        <f t="shared" si="2"/>
        <v>6.8791454633330789</v>
      </c>
      <c r="C68" s="72">
        <f t="shared" si="3"/>
        <v>0.12006373805879307</v>
      </c>
      <c r="D68" s="70">
        <f t="shared" si="4"/>
        <v>15.754379657484764</v>
      </c>
      <c r="E68" s="69">
        <f t="shared" si="5"/>
        <v>0.27496579663232562</v>
      </c>
      <c r="F68" s="33">
        <f t="shared" si="6"/>
        <v>1.028525063884054</v>
      </c>
      <c r="G68" s="68">
        <f t="shared" si="0"/>
        <v>-1.3304186912105029</v>
      </c>
    </row>
    <row r="69" spans="1:7" x14ac:dyDescent="0.25">
      <c r="A69" s="19">
        <f t="shared" si="1"/>
        <v>5.3999999999999959</v>
      </c>
      <c r="B69" s="70">
        <f t="shared" si="2"/>
        <v>8.1794813273904907</v>
      </c>
      <c r="C69" s="72">
        <f t="shared" si="3"/>
        <v>0.14275888026836031</v>
      </c>
      <c r="D69" s="70">
        <f t="shared" si="4"/>
        <v>21.058092733042933</v>
      </c>
      <c r="E69" s="69">
        <f t="shared" si="5"/>
        <v>0.36753305238189049</v>
      </c>
      <c r="F69" s="33">
        <f t="shared" si="6"/>
        <v>0.90878738167510864</v>
      </c>
      <c r="G69" s="68">
        <f t="shared" si="0"/>
        <v>-1.7606402229229288</v>
      </c>
    </row>
    <row r="70" spans="1:7" x14ac:dyDescent="0.25">
      <c r="A70" s="19">
        <f t="shared" si="1"/>
        <v>5.4899999999999958</v>
      </c>
      <c r="B70" s="70">
        <f t="shared" si="2"/>
        <v>9.1562459167402537</v>
      </c>
      <c r="C70" s="72">
        <f t="shared" si="3"/>
        <v>0.15980663836940401</v>
      </c>
      <c r="D70" s="70">
        <f t="shared" si="4"/>
        <v>25.744364063068492</v>
      </c>
      <c r="E70" s="69">
        <f t="shared" si="5"/>
        <v>0.44932391673265026</v>
      </c>
      <c r="F70" s="33">
        <f t="shared" si="6"/>
        <v>0.75032976161204501</v>
      </c>
      <c r="G70" s="68">
        <f t="shared" si="0"/>
        <v>-2.1283476218954673</v>
      </c>
    </row>
    <row r="71" spans="1:7" x14ac:dyDescent="0.25">
      <c r="A71" s="19">
        <f t="shared" si="1"/>
        <v>5.5799999999999956</v>
      </c>
      <c r="B71" s="70">
        <f t="shared" si="2"/>
        <v>9.770799499764335</v>
      </c>
      <c r="C71" s="72">
        <f t="shared" si="3"/>
        <v>0.17053262182310255</v>
      </c>
      <c r="D71" s="70">
        <f t="shared" si="4"/>
        <v>29.613529635576953</v>
      </c>
      <c r="E71" s="69">
        <f t="shared" si="5"/>
        <v>0.51685359527773433</v>
      </c>
      <c r="F71" s="33">
        <f t="shared" si="6"/>
        <v>0.55877847564145289</v>
      </c>
      <c r="G71" s="68">
        <f t="shared" si="0"/>
        <v>-2.4213211450709888</v>
      </c>
    </row>
    <row r="72" spans="1:7" x14ac:dyDescent="0.25">
      <c r="A72" s="19">
        <f t="shared" si="1"/>
        <v>5.6699999999999955</v>
      </c>
      <c r="B72" s="70">
        <f t="shared" si="2"/>
        <v>9.9988310134165435</v>
      </c>
      <c r="C72" s="72">
        <f t="shared" si="3"/>
        <v>0.17451252253464</v>
      </c>
      <c r="D72" s="70">
        <f t="shared" si="4"/>
        <v>32.494937985907754</v>
      </c>
      <c r="E72" s="69">
        <f t="shared" si="5"/>
        <v>0.56714365808546507</v>
      </c>
      <c r="F72" s="33">
        <f t="shared" si="6"/>
        <v>0.34085957258506394</v>
      </c>
      <c r="G72" s="68">
        <f t="shared" si="0"/>
        <v>-2.632402958723786</v>
      </c>
    </row>
    <row r="73" spans="1:7" x14ac:dyDescent="0.25">
      <c r="A73" s="19">
        <f t="shared" si="1"/>
        <v>5.7599999999999953</v>
      </c>
      <c r="B73" s="70">
        <f t="shared" si="2"/>
        <v>9.83131978210724</v>
      </c>
      <c r="C73" s="72">
        <f t="shared" si="3"/>
        <v>0.17158890001422283</v>
      </c>
      <c r="D73" s="70">
        <f t="shared" si="4"/>
        <v>34.252621328325908</v>
      </c>
      <c r="E73" s="69">
        <f t="shared" si="5"/>
        <v>0.59782101961812084</v>
      </c>
      <c r="F73" s="33">
        <f t="shared" si="6"/>
        <v>0.10394330629992321</v>
      </c>
      <c r="G73" s="68">
        <f t="shared" ref="G73:G136" si="7">-$B$3/$B$4*SIN(E73)</f>
        <v>-2.7579294468576045</v>
      </c>
    </row>
    <row r="74" spans="1:7" x14ac:dyDescent="0.25">
      <c r="A74" s="19">
        <f t="shared" ref="A74:A137" si="8">A73+$B$2</f>
        <v>5.8499999999999952</v>
      </c>
      <c r="B74" s="70">
        <f t="shared" ref="B74:B137" si="9">C74*180/PI()</f>
        <v>9.2748923656967719</v>
      </c>
      <c r="C74" s="72">
        <f t="shared" ref="C74:C137" si="10">$B$9*PI()/180*COS(SQRT($B$3/$B$4)*A74)</f>
        <v>0.16187740954949464</v>
      </c>
      <c r="D74" s="70">
        <f t="shared" ref="D74:D137" si="11">E74*180/PI()</f>
        <v>34.788617476691819</v>
      </c>
      <c r="E74" s="69">
        <f t="shared" ref="E74:E137" si="12">E73+$B$2*F73</f>
        <v>0.60717591718511388</v>
      </c>
      <c r="F74" s="33">
        <f t="shared" ref="F74:F137" si="13">F73+$B$2*G73</f>
        <v>-0.14427034391726118</v>
      </c>
      <c r="G74" s="68">
        <f t="shared" si="7"/>
        <v>-2.7956970818204172</v>
      </c>
    </row>
    <row r="75" spans="1:7" x14ac:dyDescent="0.25">
      <c r="A75" s="19">
        <f t="shared" si="8"/>
        <v>5.9399999999999951</v>
      </c>
      <c r="B75" s="70">
        <f t="shared" si="9"/>
        <v>8.351560420084077</v>
      </c>
      <c r="C75" s="72">
        <f t="shared" si="10"/>
        <v>0.1457622270097079</v>
      </c>
      <c r="D75" s="70">
        <f t="shared" si="11"/>
        <v>34.044670113309422</v>
      </c>
      <c r="E75" s="69">
        <f t="shared" si="12"/>
        <v>0.59419158623256041</v>
      </c>
      <c r="F75" s="33">
        <f t="shared" si="13"/>
        <v>-0.39588308128109873</v>
      </c>
      <c r="G75" s="68">
        <f t="shared" si="7"/>
        <v>-2.7432115153646528</v>
      </c>
    </row>
    <row r="76" spans="1:7" x14ac:dyDescent="0.25">
      <c r="A76" s="19">
        <f t="shared" si="8"/>
        <v>6.0299999999999949</v>
      </c>
      <c r="B76" s="70">
        <f t="shared" si="9"/>
        <v>7.0978499403367854</v>
      </c>
      <c r="C76" s="72">
        <f t="shared" si="10"/>
        <v>0.12388085127135998</v>
      </c>
      <c r="D76" s="70">
        <f t="shared" si="11"/>
        <v>32.003251436885691</v>
      </c>
      <c r="E76" s="69">
        <f t="shared" si="12"/>
        <v>0.55856210891726155</v>
      </c>
      <c r="F76" s="33">
        <f t="shared" si="13"/>
        <v>-0.64277211766391751</v>
      </c>
      <c r="G76" s="68">
        <f t="shared" si="7"/>
        <v>-2.5968402043847179</v>
      </c>
    </row>
    <row r="77" spans="1:7" x14ac:dyDescent="0.25">
      <c r="A77" s="19">
        <f t="shared" si="8"/>
        <v>6.1199999999999948</v>
      </c>
      <c r="B77" s="70">
        <f t="shared" si="9"/>
        <v>5.5633563325459647</v>
      </c>
      <c r="C77" s="72">
        <f t="shared" si="10"/>
        <v>9.7098885464603657E-2</v>
      </c>
      <c r="D77" s="70">
        <f t="shared" si="11"/>
        <v>28.688719779111096</v>
      </c>
      <c r="E77" s="69">
        <f t="shared" si="12"/>
        <v>0.50071261832750902</v>
      </c>
      <c r="F77" s="33">
        <f t="shared" si="13"/>
        <v>-0.87648773605854213</v>
      </c>
      <c r="G77" s="68">
        <f t="shared" si="7"/>
        <v>-2.3522489113597045</v>
      </c>
    </row>
    <row r="78" spans="1:7" x14ac:dyDescent="0.25">
      <c r="A78" s="19">
        <f t="shared" si="8"/>
        <v>6.2099999999999946</v>
      </c>
      <c r="B78" s="70">
        <f t="shared" si="9"/>
        <v>3.8087824741717116</v>
      </c>
      <c r="C78" s="72">
        <f t="shared" si="10"/>
        <v>6.6475794666552249E-2</v>
      </c>
      <c r="D78" s="70">
        <f t="shared" si="11"/>
        <v>24.169005452709314</v>
      </c>
      <c r="E78" s="69">
        <f t="shared" si="12"/>
        <v>0.4218287220822402</v>
      </c>
      <c r="F78" s="33">
        <f t="shared" si="13"/>
        <v>-1.0881901380809156</v>
      </c>
      <c r="G78" s="68">
        <f t="shared" si="7"/>
        <v>-2.0062048254585458</v>
      </c>
    </row>
    <row r="79" spans="1:7" x14ac:dyDescent="0.25">
      <c r="A79" s="19">
        <f t="shared" si="8"/>
        <v>6.2999999999999945</v>
      </c>
      <c r="B79" s="70">
        <f t="shared" si="9"/>
        <v>1.9035373750520288</v>
      </c>
      <c r="C79" s="72">
        <f t="shared" si="10"/>
        <v>3.3222994629428071E-2</v>
      </c>
      <c r="D79" s="70">
        <f t="shared" si="11"/>
        <v>18.557622252927786</v>
      </c>
      <c r="E79" s="69">
        <f t="shared" si="12"/>
        <v>0.32389160965495778</v>
      </c>
      <c r="F79" s="33">
        <f t="shared" si="13"/>
        <v>-1.2687485723721847</v>
      </c>
      <c r="G79" s="68">
        <f t="shared" si="7"/>
        <v>-1.5594652927802699</v>
      </c>
    </row>
    <row r="80" spans="1:7" x14ac:dyDescent="0.25">
      <c r="A80" s="19">
        <f t="shared" si="8"/>
        <v>6.3899999999999944</v>
      </c>
      <c r="B80" s="70">
        <f t="shared" si="9"/>
        <v>-7.7009566598508411E-2</v>
      </c>
      <c r="C80" s="72">
        <f t="shared" si="10"/>
        <v>-1.3440704926778219E-3</v>
      </c>
      <c r="D80" s="70">
        <f t="shared" si="11"/>
        <v>12.015167791512068</v>
      </c>
      <c r="E80" s="69">
        <f t="shared" si="12"/>
        <v>0.20970423814146116</v>
      </c>
      <c r="F80" s="33">
        <f t="shared" si="13"/>
        <v>-1.409100448722409</v>
      </c>
      <c r="G80" s="68">
        <f t="shared" si="7"/>
        <v>-1.020036069809559</v>
      </c>
    </row>
    <row r="81" spans="1:7" x14ac:dyDescent="0.25">
      <c r="A81" s="19">
        <f t="shared" si="8"/>
        <v>6.4799999999999942</v>
      </c>
      <c r="B81" s="70">
        <f t="shared" si="9"/>
        <v>-2.0545100945912922</v>
      </c>
      <c r="C81" s="72">
        <f t="shared" si="10"/>
        <v>-3.5857965666078191E-2</v>
      </c>
      <c r="D81" s="70">
        <f t="shared" si="11"/>
        <v>4.7489720155514608</v>
      </c>
      <c r="E81" s="69">
        <f t="shared" si="12"/>
        <v>8.2885197756444345E-2</v>
      </c>
      <c r="F81" s="33">
        <f t="shared" si="13"/>
        <v>-1.5009036950052694</v>
      </c>
      <c r="G81" s="68">
        <f t="shared" si="7"/>
        <v>-0.40567260429116536</v>
      </c>
    </row>
    <row r="82" spans="1:7" x14ac:dyDescent="0.25">
      <c r="A82" s="19">
        <f t="shared" si="8"/>
        <v>6.5699999999999941</v>
      </c>
      <c r="B82" s="70">
        <f t="shared" si="9"/>
        <v>-3.9507364655075943</v>
      </c>
      <c r="C82" s="72">
        <f t="shared" si="10"/>
        <v>-6.8953359201710904E-2</v>
      </c>
      <c r="D82" s="70">
        <f t="shared" si="11"/>
        <v>-2.9906182305938618</v>
      </c>
      <c r="E82" s="69">
        <f t="shared" si="12"/>
        <v>-5.2196134794029903E-2</v>
      </c>
      <c r="F82" s="33">
        <f t="shared" si="13"/>
        <v>-1.5374142293914743</v>
      </c>
      <c r="G82" s="68">
        <f t="shared" si="7"/>
        <v>0.2556449421821787</v>
      </c>
    </row>
    <row r="83" spans="1:7" x14ac:dyDescent="0.25">
      <c r="A83" s="19">
        <f t="shared" si="8"/>
        <v>6.6599999999999939</v>
      </c>
      <c r="B83" s="70">
        <f t="shared" si="9"/>
        <v>-5.6906760520898478</v>
      </c>
      <c r="C83" s="72">
        <f t="shared" si="10"/>
        <v>-9.9321033773360171E-2</v>
      </c>
      <c r="D83" s="70">
        <f t="shared" si="11"/>
        <v>-10.918479434267898</v>
      </c>
      <c r="E83" s="69">
        <f t="shared" si="12"/>
        <v>-0.19056341543926258</v>
      </c>
      <c r="F83" s="33">
        <f t="shared" si="13"/>
        <v>-1.5144061845950783</v>
      </c>
      <c r="G83" s="68">
        <f t="shared" si="7"/>
        <v>0.92811949246466541</v>
      </c>
    </row>
    <row r="84" spans="1:7" x14ac:dyDescent="0.25">
      <c r="A84" s="19">
        <f t="shared" si="8"/>
        <v>6.7499999999999938</v>
      </c>
      <c r="B84" s="70">
        <f t="shared" si="9"/>
        <v>-7.2054987601779823</v>
      </c>
      <c r="C84" s="72">
        <f t="shared" si="10"/>
        <v>-0.12575967761347506</v>
      </c>
      <c r="D84" s="70">
        <f t="shared" si="11"/>
        <v>-18.7276968903906</v>
      </c>
      <c r="E84" s="69">
        <f t="shared" si="12"/>
        <v>-0.32685997205281958</v>
      </c>
      <c r="F84" s="33">
        <f t="shared" si="13"/>
        <v>-1.4308754302732583</v>
      </c>
      <c r="G84" s="68">
        <f t="shared" si="7"/>
        <v>1.5732470982820879</v>
      </c>
    </row>
    <row r="85" spans="1:7" x14ac:dyDescent="0.25">
      <c r="A85" s="19">
        <f t="shared" si="8"/>
        <v>6.8399999999999936</v>
      </c>
      <c r="B85" s="70">
        <f t="shared" si="9"/>
        <v>-8.4352798714441271</v>
      </c>
      <c r="C85" s="72">
        <f t="shared" si="10"/>
        <v>-0.14722340708390402</v>
      </c>
      <c r="D85" s="70">
        <f t="shared" si="11"/>
        <v>-26.106177975116708</v>
      </c>
      <c r="E85" s="69">
        <f t="shared" si="12"/>
        <v>-0.45563876077741283</v>
      </c>
      <c r="F85" s="33">
        <f t="shared" si="13"/>
        <v>-1.2892831914278704</v>
      </c>
      <c r="G85" s="68">
        <f t="shared" si="7"/>
        <v>2.1561763903265994</v>
      </c>
    </row>
    <row r="86" spans="1:7" x14ac:dyDescent="0.25">
      <c r="A86" s="19">
        <f t="shared" si="8"/>
        <v>6.9299999999999935</v>
      </c>
      <c r="B86" s="70">
        <f t="shared" si="9"/>
        <v>-9.3313705992651759</v>
      </c>
      <c r="C86" s="72">
        <f t="shared" si="10"/>
        <v>-0.16286314068097368</v>
      </c>
      <c r="D86" s="70">
        <f t="shared" si="11"/>
        <v>-32.754521667054398</v>
      </c>
      <c r="E86" s="69">
        <f t="shared" si="12"/>
        <v>-0.57167424800592115</v>
      </c>
      <c r="F86" s="33">
        <f t="shared" si="13"/>
        <v>-1.0952273162984765</v>
      </c>
      <c r="G86" s="68">
        <f t="shared" si="7"/>
        <v>2.6511001296291221</v>
      </c>
    </row>
    <row r="87" spans="1:7" x14ac:dyDescent="0.25">
      <c r="A87" s="19">
        <f t="shared" si="8"/>
        <v>7.0199999999999934</v>
      </c>
      <c r="B87" s="70">
        <f t="shared" si="9"/>
        <v>-9.8583225811534358</v>
      </c>
      <c r="C87" s="72">
        <f t="shared" si="10"/>
        <v>-0.17206018776483334</v>
      </c>
      <c r="D87" s="70">
        <f t="shared" si="11"/>
        <v>-38.402192921875212</v>
      </c>
      <c r="E87" s="69">
        <f t="shared" si="12"/>
        <v>-0.670244706472784</v>
      </c>
      <c r="F87" s="33">
        <f t="shared" si="13"/>
        <v>-0.85662830463185546</v>
      </c>
      <c r="G87" s="68">
        <f t="shared" si="7"/>
        <v>3.0437710959177116</v>
      </c>
    </row>
    <row r="88" spans="1:7" x14ac:dyDescent="0.25">
      <c r="A88" s="19">
        <f t="shared" si="8"/>
        <v>7.1099999999999932</v>
      </c>
      <c r="B88" s="70">
        <f t="shared" si="9"/>
        <v>-9.9952901769436302</v>
      </c>
      <c r="C88" s="72">
        <f t="shared" si="10"/>
        <v>-0.17445072327991296</v>
      </c>
      <c r="D88" s="70">
        <f t="shared" si="11"/>
        <v>-42.819499703891921</v>
      </c>
      <c r="E88" s="69">
        <f t="shared" si="12"/>
        <v>-0.747341253889651</v>
      </c>
      <c r="F88" s="33">
        <f t="shared" si="13"/>
        <v>-0.58268890599926149</v>
      </c>
      <c r="G88" s="68">
        <f t="shared" si="7"/>
        <v>3.3304857929544167</v>
      </c>
    </row>
    <row r="89" spans="1:7" x14ac:dyDescent="0.25">
      <c r="A89" s="19">
        <f t="shared" si="8"/>
        <v>7.1999999999999931</v>
      </c>
      <c r="B89" s="70">
        <f t="shared" si="9"/>
        <v>-9.7368550993642859</v>
      </c>
      <c r="C89" s="72">
        <f t="shared" si="10"/>
        <v>-0.16994018027350644</v>
      </c>
      <c r="D89" s="70">
        <f t="shared" si="11"/>
        <v>-45.824205061348671</v>
      </c>
      <c r="E89" s="69">
        <f t="shared" si="12"/>
        <v>-0.79978325542958451</v>
      </c>
      <c r="F89" s="33">
        <f t="shared" si="13"/>
        <v>-0.28294518463336399</v>
      </c>
      <c r="G89" s="68">
        <f t="shared" si="7"/>
        <v>3.5143048266057271</v>
      </c>
    </row>
    <row r="90" spans="1:7" x14ac:dyDescent="0.25">
      <c r="A90" s="19">
        <f t="shared" si="8"/>
        <v>7.2899999999999929</v>
      </c>
      <c r="B90" s="70">
        <f t="shared" si="9"/>
        <v>-9.0932407555159855</v>
      </c>
      <c r="C90" s="72">
        <f t="shared" si="10"/>
        <v>-0.15870699086029066</v>
      </c>
      <c r="D90" s="70">
        <f t="shared" si="11"/>
        <v>-47.28324590352242</v>
      </c>
      <c r="E90" s="69">
        <f t="shared" si="12"/>
        <v>-0.82524832204658727</v>
      </c>
      <c r="F90" s="33">
        <f t="shared" si="13"/>
        <v>3.334224976115141E-2</v>
      </c>
      <c r="G90" s="68">
        <f t="shared" si="7"/>
        <v>3.6001096752336177</v>
      </c>
    </row>
    <row r="91" spans="1:7" x14ac:dyDescent="0.25">
      <c r="A91" s="19">
        <f t="shared" si="8"/>
        <v>7.3799999999999928</v>
      </c>
      <c r="B91" s="70">
        <f t="shared" si="9"/>
        <v>-8.0899078201436776</v>
      </c>
      <c r="C91" s="72">
        <f t="shared" si="10"/>
        <v>-0.14119552764434443</v>
      </c>
      <c r="D91" s="70">
        <f t="shared" si="11"/>
        <v>-47.111312586351758</v>
      </c>
      <c r="E91" s="69">
        <f t="shared" si="12"/>
        <v>-0.82224751956808362</v>
      </c>
      <c r="F91" s="33">
        <f t="shared" si="13"/>
        <v>0.35735212053217696</v>
      </c>
      <c r="G91" s="68">
        <f t="shared" si="7"/>
        <v>3.5901187078450292</v>
      </c>
    </row>
    <row r="92" spans="1:7" x14ac:dyDescent="0.25">
      <c r="A92" s="19">
        <f t="shared" si="8"/>
        <v>7.4699999999999926</v>
      </c>
      <c r="B92" s="70">
        <f t="shared" si="9"/>
        <v>-6.7665470393790823</v>
      </c>
      <c r="C92" s="72">
        <f t="shared" si="10"/>
        <v>-0.11809852482823939</v>
      </c>
      <c r="D92" s="70">
        <f t="shared" si="11"/>
        <v>-45.268583438762796</v>
      </c>
      <c r="E92" s="69">
        <f t="shared" si="12"/>
        <v>-0.79008582872018773</v>
      </c>
      <c r="F92" s="33">
        <f t="shared" si="13"/>
        <v>0.68046280423822958</v>
      </c>
      <c r="G92" s="68">
        <f t="shared" si="7"/>
        <v>3.4810270317243894</v>
      </c>
    </row>
    <row r="93" spans="1:7" x14ac:dyDescent="0.25">
      <c r="A93" s="19">
        <f t="shared" si="8"/>
        <v>7.5599999999999925</v>
      </c>
      <c r="B93" s="70">
        <f t="shared" si="9"/>
        <v>-5.1755091085280798</v>
      </c>
      <c r="C93" s="72">
        <f t="shared" si="10"/>
        <v>-9.0329674410771527E-2</v>
      </c>
      <c r="D93" s="70">
        <f t="shared" si="11"/>
        <v>-41.759695226898948</v>
      </c>
      <c r="E93" s="69">
        <f t="shared" si="12"/>
        <v>-0.7288441763387471</v>
      </c>
      <c r="F93" s="33">
        <f t="shared" si="13"/>
        <v>0.99375523709342461</v>
      </c>
      <c r="G93" s="68">
        <f t="shared" si="7"/>
        <v>3.2634387077680831</v>
      </c>
    </row>
    <row r="94" spans="1:7" x14ac:dyDescent="0.25">
      <c r="A94" s="19">
        <f t="shared" si="8"/>
        <v>7.6499999999999924</v>
      </c>
      <c r="B94" s="70">
        <f t="shared" si="9"/>
        <v>-3.3797337362087769</v>
      </c>
      <c r="C94" s="72">
        <f t="shared" si="10"/>
        <v>-5.8987481537572654E-2</v>
      </c>
      <c r="D94" s="70">
        <f t="shared" si="11"/>
        <v>-36.635276940996128</v>
      </c>
      <c r="E94" s="69">
        <f t="shared" si="12"/>
        <v>-0.63940620500033885</v>
      </c>
      <c r="F94" s="33">
        <f t="shared" si="13"/>
        <v>1.287464720792552</v>
      </c>
      <c r="G94" s="68">
        <f t="shared" si="7"/>
        <v>2.9239233727182494</v>
      </c>
    </row>
    <row r="95" spans="1:7" x14ac:dyDescent="0.25">
      <c r="A95" s="19">
        <f t="shared" si="8"/>
        <v>7.7399999999999922</v>
      </c>
      <c r="B95" s="70">
        <f t="shared" si="9"/>
        <v>-1.450259818783022</v>
      </c>
      <c r="C95" s="72">
        <f t="shared" si="10"/>
        <v>-2.5311808847140037E-2</v>
      </c>
      <c r="D95" s="70">
        <f t="shared" si="11"/>
        <v>-29.996310411389942</v>
      </c>
      <c r="E95" s="69">
        <f t="shared" si="12"/>
        <v>-0.52353438012900921</v>
      </c>
      <c r="F95" s="33">
        <f t="shared" si="13"/>
        <v>1.5506178243371944</v>
      </c>
      <c r="G95" s="68">
        <f t="shared" si="7"/>
        <v>2.4497267311701498</v>
      </c>
    </row>
    <row r="96" spans="1:7" x14ac:dyDescent="0.25">
      <c r="A96" s="19">
        <f t="shared" si="8"/>
        <v>7.8299999999999921</v>
      </c>
      <c r="B96" s="70">
        <f t="shared" si="9"/>
        <v>0.53658478016131417</v>
      </c>
      <c r="C96" s="72">
        <f t="shared" si="10"/>
        <v>9.3651711299048822E-3</v>
      </c>
      <c r="D96" s="70">
        <f t="shared" si="11"/>
        <v>-22.000363283884802</v>
      </c>
      <c r="E96" s="69">
        <f t="shared" si="12"/>
        <v>-0.3839787759386617</v>
      </c>
      <c r="F96" s="33">
        <f t="shared" si="13"/>
        <v>1.771093230142508</v>
      </c>
      <c r="G96" s="68">
        <f t="shared" si="7"/>
        <v>1.8356011138658861</v>
      </c>
    </row>
    <row r="97" spans="1:7" x14ac:dyDescent="0.25">
      <c r="A97" s="19">
        <f t="shared" si="8"/>
        <v>7.9199999999999919</v>
      </c>
      <c r="B97" s="70">
        <f t="shared" si="9"/>
        <v>2.5022026760475842</v>
      </c>
      <c r="C97" s="72">
        <f t="shared" si="10"/>
        <v>4.3671675249243397E-2</v>
      </c>
      <c r="D97" s="70">
        <f t="shared" si="11"/>
        <v>-12.867508234862589</v>
      </c>
      <c r="E97" s="69">
        <f t="shared" si="12"/>
        <v>-0.22458038522583598</v>
      </c>
      <c r="F97" s="33">
        <f t="shared" si="13"/>
        <v>1.9362973303904378</v>
      </c>
      <c r="G97" s="68">
        <f t="shared" si="7"/>
        <v>1.0912167920144997</v>
      </c>
    </row>
    <row r="98" spans="1:7" x14ac:dyDescent="0.25">
      <c r="A98" s="19">
        <f t="shared" si="8"/>
        <v>8.0099999999999927</v>
      </c>
      <c r="B98" s="70">
        <f t="shared" si="9"/>
        <v>4.3688361892989338</v>
      </c>
      <c r="C98" s="72">
        <f t="shared" si="10"/>
        <v>7.625057598354866E-2</v>
      </c>
      <c r="D98" s="70">
        <f t="shared" si="11"/>
        <v>-2.8827583926187503</v>
      </c>
      <c r="E98" s="69">
        <f t="shared" si="12"/>
        <v>-5.0313625490696595E-2</v>
      </c>
      <c r="F98" s="33">
        <f t="shared" si="13"/>
        <v>2.0345068416717429</v>
      </c>
      <c r="G98" s="68">
        <f t="shared" si="7"/>
        <v>0.24643276170541481</v>
      </c>
    </row>
    <row r="99" spans="1:7" x14ac:dyDescent="0.25">
      <c r="A99" s="19">
        <f t="shared" si="8"/>
        <v>8.0999999999999925</v>
      </c>
      <c r="B99" s="70">
        <f t="shared" si="9"/>
        <v>6.0626433535217066</v>
      </c>
      <c r="C99" s="72">
        <f t="shared" si="10"/>
        <v>0.10581308789310433</v>
      </c>
      <c r="D99" s="70">
        <f t="shared" si="11"/>
        <v>7.6084205950265993</v>
      </c>
      <c r="E99" s="69">
        <f t="shared" si="12"/>
        <v>0.13279199025976027</v>
      </c>
      <c r="F99" s="33">
        <f t="shared" si="13"/>
        <v>2.05668579022523</v>
      </c>
      <c r="G99" s="68">
        <f t="shared" si="7"/>
        <v>-0.64877011805810936</v>
      </c>
    </row>
    <row r="100" spans="1:7" x14ac:dyDescent="0.25">
      <c r="A100" s="19">
        <f t="shared" si="8"/>
        <v>8.1899999999999924</v>
      </c>
      <c r="B100" s="70">
        <f t="shared" si="9"/>
        <v>7.5166190223869718</v>
      </c>
      <c r="C100" s="72">
        <f t="shared" si="10"/>
        <v>0.13118975055869003</v>
      </c>
      <c r="D100" s="70">
        <f t="shared" si="11"/>
        <v>18.213967995825683</v>
      </c>
      <c r="E100" s="69">
        <f t="shared" si="12"/>
        <v>0.31789371138003097</v>
      </c>
      <c r="F100" s="33">
        <f t="shared" si="13"/>
        <v>1.9982964796000002</v>
      </c>
      <c r="G100" s="68">
        <f t="shared" si="7"/>
        <v>-1.5315758527256709</v>
      </c>
    </row>
    <row r="101" spans="1:7" x14ac:dyDescent="0.25">
      <c r="A101" s="19">
        <f t="shared" si="8"/>
        <v>8.2799999999999923</v>
      </c>
      <c r="B101" s="70">
        <f t="shared" si="9"/>
        <v>8.6732455194385043</v>
      </c>
      <c r="C101" s="72">
        <f t="shared" si="10"/>
        <v>0.15137669114804775</v>
      </c>
      <c r="D101" s="70">
        <f t="shared" si="11"/>
        <v>28.518423900549401</v>
      </c>
      <c r="E101" s="69">
        <f t="shared" si="12"/>
        <v>0.49774039454403096</v>
      </c>
      <c r="F101" s="33">
        <f t="shared" si="13"/>
        <v>1.8604546528546899</v>
      </c>
      <c r="G101" s="68">
        <f t="shared" si="7"/>
        <v>-2.3394624974871623</v>
      </c>
    </row>
    <row r="102" spans="1:7" x14ac:dyDescent="0.25">
      <c r="A102" s="19">
        <f t="shared" si="8"/>
        <v>8.3699999999999921</v>
      </c>
      <c r="B102" s="70">
        <f t="shared" si="9"/>
        <v>9.4867679740393989</v>
      </c>
      <c r="C102" s="72">
        <f t="shared" si="10"/>
        <v>0.16557533651973946</v>
      </c>
      <c r="D102" s="70">
        <f t="shared" si="11"/>
        <v>38.112081863113936</v>
      </c>
      <c r="E102" s="69">
        <f t="shared" si="12"/>
        <v>0.66518131330095298</v>
      </c>
      <c r="F102" s="33">
        <f t="shared" si="13"/>
        <v>1.6499030280808453</v>
      </c>
      <c r="G102" s="68">
        <f t="shared" si="7"/>
        <v>-3.0242888252157196</v>
      </c>
    </row>
    <row r="103" spans="1:7" x14ac:dyDescent="0.25">
      <c r="A103" s="19">
        <f t="shared" si="8"/>
        <v>8.459999999999992</v>
      </c>
      <c r="B103" s="70">
        <f t="shared" si="9"/>
        <v>9.9250043336728595</v>
      </c>
      <c r="C103" s="72">
        <f t="shared" si="10"/>
        <v>0.17322400389729731</v>
      </c>
      <c r="D103" s="70">
        <f t="shared" si="11"/>
        <v>46.620005073453761</v>
      </c>
      <c r="E103" s="69">
        <f t="shared" si="12"/>
        <v>0.81367258582822899</v>
      </c>
      <c r="F103" s="33">
        <f t="shared" si="13"/>
        <v>1.3777170338114306</v>
      </c>
      <c r="G103" s="68">
        <f t="shared" si="7"/>
        <v>-3.5613911788944415</v>
      </c>
    </row>
    <row r="104" spans="1:7" x14ac:dyDescent="0.25">
      <c r="A104" s="19">
        <f t="shared" si="8"/>
        <v>8.5499999999999918</v>
      </c>
      <c r="B104" s="70">
        <f t="shared" si="9"/>
        <v>9.9706184505033075</v>
      </c>
      <c r="C104" s="72">
        <f t="shared" si="10"/>
        <v>0.17402012042137796</v>
      </c>
      <c r="D104" s="70">
        <f t="shared" si="11"/>
        <v>53.724368499514739</v>
      </c>
      <c r="E104" s="69">
        <f t="shared" si="12"/>
        <v>0.93766711887125775</v>
      </c>
      <c r="F104" s="33">
        <f t="shared" si="13"/>
        <v>1.0571918277109309</v>
      </c>
      <c r="G104" s="68">
        <f t="shared" si="7"/>
        <v>-3.9502819941199081</v>
      </c>
    </row>
    <row r="105" spans="1:7" x14ac:dyDescent="0.25">
      <c r="A105" s="19">
        <f t="shared" si="8"/>
        <v>8.6399999999999917</v>
      </c>
      <c r="B105" s="70">
        <f t="shared" si="9"/>
        <v>9.6218058802956197</v>
      </c>
      <c r="C105" s="72">
        <f t="shared" si="10"/>
        <v>0.16793219259890996</v>
      </c>
      <c r="D105" s="70">
        <f t="shared" si="11"/>
        <v>59.175905187234953</v>
      </c>
      <c r="E105" s="69">
        <f t="shared" si="12"/>
        <v>1.0328143833652415</v>
      </c>
      <c r="F105" s="33">
        <f t="shared" si="13"/>
        <v>0.70166644824013913</v>
      </c>
      <c r="G105" s="68">
        <f t="shared" si="7"/>
        <v>-4.207847999257722</v>
      </c>
    </row>
    <row r="106" spans="1:7" x14ac:dyDescent="0.25">
      <c r="A106" s="19">
        <f t="shared" si="8"/>
        <v>8.7299999999999915</v>
      </c>
      <c r="B106" s="70">
        <f t="shared" si="9"/>
        <v>8.892365264242148</v>
      </c>
      <c r="C106" s="72">
        <f t="shared" si="10"/>
        <v>0.15520105215100105</v>
      </c>
      <c r="D106" s="70">
        <f t="shared" si="11"/>
        <v>62.794132537143469</v>
      </c>
      <c r="E106" s="69">
        <f t="shared" si="12"/>
        <v>1.0959643637068539</v>
      </c>
      <c r="F106" s="33">
        <f t="shared" si="13"/>
        <v>0.32296012830694415</v>
      </c>
      <c r="G106" s="68">
        <f t="shared" si="7"/>
        <v>-4.3579108381590812</v>
      </c>
    </row>
    <row r="107" spans="1:7" x14ac:dyDescent="0.25">
      <c r="A107" s="19">
        <f t="shared" si="8"/>
        <v>8.8199999999999914</v>
      </c>
      <c r="B107" s="70">
        <f t="shared" si="9"/>
        <v>7.8111524699111303</v>
      </c>
      <c r="C107" s="72">
        <f t="shared" si="10"/>
        <v>0.13633032897523653</v>
      </c>
      <c r="D107" s="70">
        <f t="shared" si="11"/>
        <v>64.459515244412685</v>
      </c>
      <c r="E107" s="69">
        <f t="shared" si="12"/>
        <v>1.1250307752544788</v>
      </c>
      <c r="F107" s="33">
        <f t="shared" si="13"/>
        <v>-6.9251847127373145E-2</v>
      </c>
      <c r="G107" s="68">
        <f t="shared" si="7"/>
        <v>-4.4211762298703494</v>
      </c>
    </row>
    <row r="108" spans="1:7" x14ac:dyDescent="0.25">
      <c r="A108" s="19">
        <f t="shared" si="8"/>
        <v>8.9099999999999913</v>
      </c>
      <c r="B108" s="70">
        <f t="shared" si="9"/>
        <v>6.4209390848994614</v>
      </c>
      <c r="C108" s="72">
        <f t="shared" si="10"/>
        <v>0.11206652810148732</v>
      </c>
      <c r="D108" s="70">
        <f t="shared" si="11"/>
        <v>64.102409773663169</v>
      </c>
      <c r="E108" s="69">
        <f t="shared" si="12"/>
        <v>1.1187981090130152</v>
      </c>
      <c r="F108" s="33">
        <f t="shared" si="13"/>
        <v>-0.46715770781570459</v>
      </c>
      <c r="G108" s="68">
        <f t="shared" si="7"/>
        <v>-4.4079231319662382</v>
      </c>
    </row>
    <row r="109" spans="1:7" x14ac:dyDescent="0.25">
      <c r="A109" s="19">
        <f t="shared" si="8"/>
        <v>8.9999999999999911</v>
      </c>
      <c r="B109" s="70">
        <f t="shared" si="9"/>
        <v>4.7767204199241693</v>
      </c>
      <c r="C109" s="72">
        <f t="shared" si="10"/>
        <v>8.3369498774922904E-2</v>
      </c>
      <c r="D109" s="70">
        <f t="shared" si="11"/>
        <v>61.693454921427062</v>
      </c>
      <c r="E109" s="69">
        <f t="shared" si="12"/>
        <v>1.0767539153096017</v>
      </c>
      <c r="F109" s="33">
        <f t="shared" si="13"/>
        <v>-0.86387078969266606</v>
      </c>
      <c r="G109" s="68">
        <f t="shared" si="7"/>
        <v>-4.3140736367090105</v>
      </c>
    </row>
    <row r="110" spans="1:7" x14ac:dyDescent="0.25">
      <c r="A110" s="19">
        <f t="shared" si="8"/>
        <v>9.089999999999991</v>
      </c>
      <c r="B110" s="70">
        <f t="shared" si="9"/>
        <v>2.9435399548869174</v>
      </c>
      <c r="C110" s="72">
        <f t="shared" si="10"/>
        <v>5.1374463876782066E-2</v>
      </c>
      <c r="D110" s="70">
        <f t="shared" si="11"/>
        <v>57.238801394964966</v>
      </c>
      <c r="E110" s="69">
        <f t="shared" si="12"/>
        <v>0.99900554423726184</v>
      </c>
      <c r="F110" s="33">
        <f t="shared" si="13"/>
        <v>-1.252137416996477</v>
      </c>
      <c r="G110" s="68">
        <f t="shared" si="7"/>
        <v>-4.1205729841512806</v>
      </c>
    </row>
    <row r="111" spans="1:7" x14ac:dyDescent="0.25">
      <c r="A111" s="19">
        <f t="shared" si="8"/>
        <v>9.1799999999999908</v>
      </c>
      <c r="B111" s="70">
        <f t="shared" si="9"/>
        <v>0.99391629042989282</v>
      </c>
      <c r="C111" s="72">
        <f t="shared" si="10"/>
        <v>1.7347111757209835E-2</v>
      </c>
      <c r="D111" s="70">
        <f t="shared" si="11"/>
        <v>50.782004352177019</v>
      </c>
      <c r="E111" s="69">
        <f t="shared" si="12"/>
        <v>0.88631317670757892</v>
      </c>
      <c r="F111" s="33">
        <f t="shared" si="13"/>
        <v>-1.6229889855700921</v>
      </c>
      <c r="G111" s="68">
        <f t="shared" si="7"/>
        <v>-3.7962551090937486</v>
      </c>
    </row>
    <row r="112" spans="1:7" x14ac:dyDescent="0.25">
      <c r="A112" s="19">
        <f t="shared" si="8"/>
        <v>9.2699999999999907</v>
      </c>
      <c r="B112" s="70">
        <f t="shared" si="9"/>
        <v>-0.99502560805379936</v>
      </c>
      <c r="C112" s="72">
        <f t="shared" si="10"/>
        <v>-1.7366473002197406E-2</v>
      </c>
      <c r="D112" s="70">
        <f t="shared" si="11"/>
        <v>42.412866635932353</v>
      </c>
      <c r="E112" s="69">
        <f t="shared" si="12"/>
        <v>0.74024416800627058</v>
      </c>
      <c r="F112" s="33">
        <f t="shared" si="13"/>
        <v>-1.9646519453885294</v>
      </c>
      <c r="G112" s="68">
        <f t="shared" si="7"/>
        <v>-3.304894189418675</v>
      </c>
    </row>
    <row r="113" spans="1:7" x14ac:dyDescent="0.25">
      <c r="A113" s="19">
        <f t="shared" si="8"/>
        <v>9.3599999999999905</v>
      </c>
      <c r="B113" s="70">
        <f t="shared" si="9"/>
        <v>-2.9446053891270823</v>
      </c>
      <c r="C113" s="72">
        <f t="shared" si="10"/>
        <v>-5.1393059212236421E-2</v>
      </c>
      <c r="D113" s="70">
        <f t="shared" si="11"/>
        <v>32.281902814468701</v>
      </c>
      <c r="E113" s="69">
        <f t="shared" si="12"/>
        <v>0.56342549292130295</v>
      </c>
      <c r="F113" s="33">
        <f t="shared" si="13"/>
        <v>-2.26209242243621</v>
      </c>
      <c r="G113" s="68">
        <f t="shared" si="7"/>
        <v>-2.6170181766011149</v>
      </c>
    </row>
    <row r="114" spans="1:7" x14ac:dyDescent="0.25">
      <c r="A114" s="19">
        <f t="shared" si="8"/>
        <v>9.4499999999999904</v>
      </c>
      <c r="B114" s="70">
        <f t="shared" si="9"/>
        <v>-4.7776998233752597</v>
      </c>
      <c r="C114" s="72">
        <f t="shared" si="10"/>
        <v>-8.3386592589849817E-2</v>
      </c>
      <c r="D114" s="70">
        <f t="shared" si="11"/>
        <v>20.617151433797954</v>
      </c>
      <c r="E114" s="69">
        <f t="shared" si="12"/>
        <v>0.35983717490204403</v>
      </c>
      <c r="F114" s="33">
        <f t="shared" si="13"/>
        <v>-2.4976240583303104</v>
      </c>
      <c r="G114" s="68">
        <f t="shared" si="7"/>
        <v>-1.7253970214587071</v>
      </c>
    </row>
    <row r="115" spans="1:7" x14ac:dyDescent="0.25">
      <c r="A115" s="19">
        <f t="shared" si="8"/>
        <v>9.5399999999999903</v>
      </c>
      <c r="B115" s="70">
        <f t="shared" si="9"/>
        <v>-6.4217937134393939</v>
      </c>
      <c r="C115" s="72">
        <f t="shared" si="10"/>
        <v>-0.11208144418339065</v>
      </c>
      <c r="D115" s="70">
        <f t="shared" si="11"/>
        <v>7.7378528720582551</v>
      </c>
      <c r="E115" s="69">
        <f t="shared" si="12"/>
        <v>0.13505100965231609</v>
      </c>
      <c r="F115" s="33">
        <f t="shared" si="13"/>
        <v>-2.6529097902615941</v>
      </c>
      <c r="G115" s="68">
        <f t="shared" si="7"/>
        <v>-0.65974019618658775</v>
      </c>
    </row>
    <row r="116" spans="1:7" x14ac:dyDescent="0.25">
      <c r="A116" s="19">
        <f t="shared" si="8"/>
        <v>9.6299999999999901</v>
      </c>
      <c r="B116" s="70">
        <f t="shared" si="9"/>
        <v>-7.8118485153759156</v>
      </c>
      <c r="C116" s="72">
        <f t="shared" si="10"/>
        <v>-0.1363424772603406</v>
      </c>
      <c r="D116" s="70">
        <f t="shared" si="11"/>
        <v>-5.9421952249250634</v>
      </c>
      <c r="E116" s="69">
        <f t="shared" si="12"/>
        <v>-0.10371087147122737</v>
      </c>
      <c r="F116" s="33">
        <f t="shared" si="13"/>
        <v>-2.7122864079183868</v>
      </c>
      <c r="G116" s="68">
        <f t="shared" si="7"/>
        <v>0.50727276147709788</v>
      </c>
    </row>
    <row r="117" spans="1:7" x14ac:dyDescent="0.25">
      <c r="A117" s="19">
        <f t="shared" si="8"/>
        <v>9.71999999999999</v>
      </c>
      <c r="B117" s="70">
        <f t="shared" si="9"/>
        <v>-8.8928751918396429</v>
      </c>
      <c r="C117" s="72">
        <f t="shared" si="10"/>
        <v>-0.15520995206652413</v>
      </c>
      <c r="D117" s="70">
        <f t="shared" si="11"/>
        <v>-19.928425985323035</v>
      </c>
      <c r="E117" s="69">
        <f t="shared" si="12"/>
        <v>-0.34781664818388214</v>
      </c>
      <c r="F117" s="33">
        <f t="shared" si="13"/>
        <v>-2.6666318593854479</v>
      </c>
      <c r="G117" s="68">
        <f t="shared" si="7"/>
        <v>1.6701454522606822</v>
      </c>
    </row>
    <row r="118" spans="1:7" x14ac:dyDescent="0.25">
      <c r="A118" s="19">
        <f t="shared" si="8"/>
        <v>9.8099999999999898</v>
      </c>
      <c r="B118" s="70">
        <f t="shared" si="9"/>
        <v>-9.6221095178515359</v>
      </c>
      <c r="C118" s="72">
        <f t="shared" si="10"/>
        <v>-0.16793749207399339</v>
      </c>
      <c r="D118" s="70">
        <f t="shared" si="11"/>
        <v>-33.679233580534877</v>
      </c>
      <c r="E118" s="69">
        <f t="shared" si="12"/>
        <v>-0.58781351552857242</v>
      </c>
      <c r="F118" s="33">
        <f t="shared" si="13"/>
        <v>-2.5163187686819866</v>
      </c>
      <c r="G118" s="68">
        <f t="shared" si="7"/>
        <v>2.7172599922824809</v>
      </c>
    </row>
    <row r="119" spans="1:7" x14ac:dyDescent="0.25">
      <c r="A119" s="19">
        <f t="shared" si="8"/>
        <v>9.8999999999999897</v>
      </c>
      <c r="B119" s="70">
        <f t="shared" si="9"/>
        <v>-9.9707037864502848</v>
      </c>
      <c r="C119" s="72">
        <f t="shared" si="10"/>
        <v>-0.17402160981462303</v>
      </c>
      <c r="D119" s="70">
        <f t="shared" si="11"/>
        <v>-46.65493366248792</v>
      </c>
      <c r="E119" s="69">
        <f t="shared" si="12"/>
        <v>-0.81428220470995116</v>
      </c>
      <c r="F119" s="33">
        <f t="shared" si="13"/>
        <v>-2.2717653693765634</v>
      </c>
      <c r="G119" s="68">
        <f t="shared" si="7"/>
        <v>3.5634421805251595</v>
      </c>
    </row>
    <row r="120" spans="1:7" x14ac:dyDescent="0.25">
      <c r="A120" s="19">
        <f t="shared" si="8"/>
        <v>9.9899999999999896</v>
      </c>
      <c r="B120" s="70">
        <f t="shared" si="9"/>
        <v>-9.9248679922148018</v>
      </c>
      <c r="C120" s="72">
        <f t="shared" si="10"/>
        <v>-0.17322162428994722</v>
      </c>
      <c r="D120" s="70">
        <f t="shared" si="11"/>
        <v>-58.369564756320933</v>
      </c>
      <c r="E120" s="69">
        <f t="shared" si="12"/>
        <v>-1.0187410879538419</v>
      </c>
      <c r="F120" s="33">
        <f t="shared" si="13"/>
        <v>-1.9510555731292989</v>
      </c>
      <c r="G120" s="68">
        <f t="shared" si="7"/>
        <v>4.1720975284170114</v>
      </c>
    </row>
    <row r="121" spans="1:7" x14ac:dyDescent="0.25">
      <c r="A121" s="19">
        <f t="shared" si="8"/>
        <v>10.079999999999989</v>
      </c>
      <c r="B121" s="70">
        <f t="shared" si="9"/>
        <v>-9.4864153486942566</v>
      </c>
      <c r="C121" s="72">
        <f t="shared" si="10"/>
        <v>-0.16556918204644075</v>
      </c>
      <c r="D121" s="70">
        <f t="shared" si="11"/>
        <v>-68.430417250541751</v>
      </c>
      <c r="E121" s="69">
        <f t="shared" si="12"/>
        <v>-1.1943360895354789</v>
      </c>
      <c r="F121" s="33">
        <f t="shared" si="13"/>
        <v>-1.5755667955717678</v>
      </c>
      <c r="G121" s="68">
        <f t="shared" si="7"/>
        <v>4.5568617477304683</v>
      </c>
    </row>
    <row r="122" spans="1:7" x14ac:dyDescent="0.25">
      <c r="A122" s="19">
        <f t="shared" si="8"/>
        <v>10.169999999999989</v>
      </c>
      <c r="B122" s="70">
        <f t="shared" si="9"/>
        <v>-8.6726905596766315</v>
      </c>
      <c r="C122" s="72">
        <f t="shared" si="10"/>
        <v>-0.15136700527298699</v>
      </c>
      <c r="D122" s="70">
        <f t="shared" si="11"/>
        <v>-76.555016745990983</v>
      </c>
      <c r="E122" s="69">
        <f t="shared" si="12"/>
        <v>-1.3361371011369381</v>
      </c>
      <c r="F122" s="33">
        <f t="shared" si="13"/>
        <v>-1.1654492382760258</v>
      </c>
      <c r="G122" s="68">
        <f t="shared" si="7"/>
        <v>4.7657087957153088</v>
      </c>
    </row>
    <row r="123" spans="1:7" x14ac:dyDescent="0.25">
      <c r="A123" s="19">
        <f t="shared" si="8"/>
        <v>10.259999999999989</v>
      </c>
      <c r="B123" s="70">
        <f t="shared" si="9"/>
        <v>-7.5158836818054846</v>
      </c>
      <c r="C123" s="72">
        <f t="shared" si="10"/>
        <v>-0.13117691644441953</v>
      </c>
      <c r="D123" s="70">
        <f t="shared" si="11"/>
        <v>-82.564795779086737</v>
      </c>
      <c r="E123" s="69">
        <f t="shared" si="12"/>
        <v>-1.4410275325817803</v>
      </c>
      <c r="F123" s="33">
        <f t="shared" si="13"/>
        <v>-0.73653544666164805</v>
      </c>
      <c r="G123" s="68">
        <f t="shared" si="7"/>
        <v>4.8588000129421491</v>
      </c>
    </row>
    <row r="124" spans="1:7" x14ac:dyDescent="0.25">
      <c r="A124" s="19">
        <f t="shared" si="8"/>
        <v>10.349999999999989</v>
      </c>
      <c r="B124" s="70">
        <f t="shared" si="9"/>
        <v>-6.0617567213843317</v>
      </c>
      <c r="C124" s="72">
        <f t="shared" si="10"/>
        <v>-0.10579761324305316</v>
      </c>
      <c r="D124" s="70">
        <f t="shared" si="11"/>
        <v>-86.36282930908132</v>
      </c>
      <c r="E124" s="69">
        <f t="shared" si="12"/>
        <v>-1.5073157227813285</v>
      </c>
      <c r="F124" s="33">
        <f t="shared" si="13"/>
        <v>-0.29924344549685467</v>
      </c>
      <c r="G124" s="68">
        <f t="shared" si="7"/>
        <v>4.8901303366942095</v>
      </c>
    </row>
    <row r="125" spans="1:7" x14ac:dyDescent="0.25">
      <c r="A125" s="19">
        <f t="shared" si="8"/>
        <v>10.439999999999989</v>
      </c>
      <c r="B125" s="70">
        <f t="shared" si="9"/>
        <v>-4.3678333397967188</v>
      </c>
      <c r="C125" s="72">
        <f t="shared" si="10"/>
        <v>-7.6233072957833006E-2</v>
      </c>
      <c r="D125" s="70">
        <f t="shared" si="11"/>
        <v>-87.905914091734374</v>
      </c>
      <c r="E125" s="69">
        <f t="shared" si="12"/>
        <v>-1.5342476328760455</v>
      </c>
      <c r="F125" s="33">
        <f t="shared" si="13"/>
        <v>0.14086828480562419</v>
      </c>
      <c r="G125" s="68">
        <f t="shared" si="7"/>
        <v>4.8967276370782047</v>
      </c>
    </row>
    <row r="126" spans="1:7" x14ac:dyDescent="0.25">
      <c r="A126" s="19">
        <f t="shared" si="8"/>
        <v>10.529999999999989</v>
      </c>
      <c r="B126" s="70">
        <f t="shared" si="9"/>
        <v>-2.5011232808025725</v>
      </c>
      <c r="C126" s="72">
        <f t="shared" si="10"/>
        <v>-4.3652836248287571E-2</v>
      </c>
      <c r="D126" s="70">
        <f t="shared" si="11"/>
        <v>-87.179509854939553</v>
      </c>
      <c r="E126" s="69">
        <f t="shared" si="12"/>
        <v>-1.5215694872435392</v>
      </c>
      <c r="F126" s="33">
        <f t="shared" si="13"/>
        <v>0.58157377214266259</v>
      </c>
      <c r="G126" s="68">
        <f t="shared" si="7"/>
        <v>4.894064158585997</v>
      </c>
    </row>
    <row r="127" spans="1:7" x14ac:dyDescent="0.25">
      <c r="A127" s="19">
        <f t="shared" si="8"/>
        <v>10.619999999999989</v>
      </c>
      <c r="B127" s="70">
        <f t="shared" si="9"/>
        <v>-0.53547153886085508</v>
      </c>
      <c r="C127" s="72">
        <f t="shared" si="10"/>
        <v>-9.3457414038426879E-3</v>
      </c>
      <c r="D127" s="70">
        <f t="shared" si="11"/>
        <v>-84.180554819204573</v>
      </c>
      <c r="E127" s="69">
        <f t="shared" si="12"/>
        <v>-1.4692278477506997</v>
      </c>
      <c r="F127" s="33">
        <f t="shared" si="13"/>
        <v>1.0220395464154022</v>
      </c>
      <c r="G127" s="68">
        <f t="shared" si="7"/>
        <v>4.8747471385322312</v>
      </c>
    </row>
    <row r="128" spans="1:7" x14ac:dyDescent="0.25">
      <c r="A128" s="19">
        <f t="shared" si="8"/>
        <v>10.709999999999988</v>
      </c>
      <c r="B128" s="70">
        <f t="shared" si="9"/>
        <v>1.4513628675388968</v>
      </c>
      <c r="C128" s="72">
        <f t="shared" si="10"/>
        <v>2.5331060679740079E-2</v>
      </c>
      <c r="D128" s="70">
        <f t="shared" si="11"/>
        <v>-78.910285093748499</v>
      </c>
      <c r="E128" s="69">
        <f t="shared" si="12"/>
        <v>-1.3772442885733136</v>
      </c>
      <c r="F128" s="33">
        <f t="shared" si="13"/>
        <v>1.4607667888833029</v>
      </c>
      <c r="G128" s="68">
        <f t="shared" si="7"/>
        <v>4.8085033170405147</v>
      </c>
    </row>
    <row r="129" spans="1:7" x14ac:dyDescent="0.25">
      <c r="A129" s="19">
        <f t="shared" si="8"/>
        <v>10.799999999999988</v>
      </c>
      <c r="B129" s="70">
        <f t="shared" si="9"/>
        <v>3.380782957025843</v>
      </c>
      <c r="C129" s="72">
        <f t="shared" si="10"/>
        <v>5.900579389541092E-2</v>
      </c>
      <c r="D129" s="70">
        <f t="shared" si="11"/>
        <v>-71.377665626718311</v>
      </c>
      <c r="E129" s="69">
        <f t="shared" si="12"/>
        <v>-1.2457752775738165</v>
      </c>
      <c r="F129" s="33">
        <f t="shared" si="13"/>
        <v>1.8935320874169492</v>
      </c>
      <c r="G129" s="68">
        <f t="shared" si="7"/>
        <v>4.6434556245178964</v>
      </c>
    </row>
    <row r="130" spans="1:7" x14ac:dyDescent="0.25">
      <c r="A130" s="19">
        <f t="shared" si="8"/>
        <v>10.889999999999988</v>
      </c>
      <c r="B130" s="70">
        <f t="shared" si="9"/>
        <v>5.1764629953861689</v>
      </c>
      <c r="C130" s="72">
        <f t="shared" si="10"/>
        <v>9.0346322877136676E-2</v>
      </c>
      <c r="D130" s="70">
        <f t="shared" si="11"/>
        <v>-61.613439898375404</v>
      </c>
      <c r="E130" s="69">
        <f t="shared" si="12"/>
        <v>-1.0753573897062911</v>
      </c>
      <c r="F130" s="33">
        <f t="shared" si="13"/>
        <v>2.3114430936235597</v>
      </c>
      <c r="G130" s="68">
        <f t="shared" si="7"/>
        <v>4.3108245687085684</v>
      </c>
    </row>
    <row r="131" spans="1:7" x14ac:dyDescent="0.25">
      <c r="A131" s="19">
        <f t="shared" si="8"/>
        <v>10.979999999999988</v>
      </c>
      <c r="B131" s="70">
        <f t="shared" si="9"/>
        <v>6.7673678575644596</v>
      </c>
      <c r="C131" s="72">
        <f t="shared" si="10"/>
        <v>0.11811285080813445</v>
      </c>
      <c r="D131" s="70">
        <f t="shared" si="11"/>
        <v>-49.694205851939095</v>
      </c>
      <c r="E131" s="69">
        <f t="shared" si="12"/>
        <v>-0.86732751128017083</v>
      </c>
      <c r="F131" s="33">
        <f t="shared" si="13"/>
        <v>2.6994173048073309</v>
      </c>
      <c r="G131" s="68">
        <f t="shared" si="7"/>
        <v>3.7367542977649255</v>
      </c>
    </row>
    <row r="132" spans="1:7" x14ac:dyDescent="0.25">
      <c r="A132" s="19">
        <f t="shared" si="8"/>
        <v>11.069999999999988</v>
      </c>
      <c r="B132" s="70">
        <f t="shared" si="9"/>
        <v>8.0905630989927175</v>
      </c>
      <c r="C132" s="72">
        <f t="shared" si="10"/>
        <v>0.14120696441777886</v>
      </c>
      <c r="D132" s="70">
        <f t="shared" si="11"/>
        <v>-35.774336168035504</v>
      </c>
      <c r="E132" s="69">
        <f t="shared" si="12"/>
        <v>-0.62437995384751099</v>
      </c>
      <c r="F132" s="33">
        <f t="shared" si="13"/>
        <v>3.0357251916061743</v>
      </c>
      <c r="G132" s="68">
        <f t="shared" si="7"/>
        <v>2.8645121970971168</v>
      </c>
    </row>
    <row r="133" spans="1:7" x14ac:dyDescent="0.25">
      <c r="A133" s="19">
        <f t="shared" si="8"/>
        <v>11.159999999999988</v>
      </c>
      <c r="B133" s="70">
        <f t="shared" si="9"/>
        <v>9.0937045729189645</v>
      </c>
      <c r="C133" s="72">
        <f t="shared" si="10"/>
        <v>0.15871508600110071</v>
      </c>
      <c r="D133" s="70">
        <f t="shared" si="11"/>
        <v>-20.120254456383581</v>
      </c>
      <c r="E133" s="69">
        <f t="shared" si="12"/>
        <v>-0.3511646866029553</v>
      </c>
      <c r="F133" s="33">
        <f t="shared" si="13"/>
        <v>3.2935312893449149</v>
      </c>
      <c r="G133" s="68">
        <f t="shared" si="7"/>
        <v>1.6855590823167652</v>
      </c>
    </row>
    <row r="134" spans="1:7" x14ac:dyDescent="0.25">
      <c r="A134" s="19">
        <f t="shared" si="8"/>
        <v>11.249999999999988</v>
      </c>
      <c r="B134" s="70">
        <f t="shared" si="9"/>
        <v>9.7371091072154634</v>
      </c>
      <c r="C134" s="72">
        <f t="shared" si="10"/>
        <v>0.16994461354683538</v>
      </c>
      <c r="D134" s="70">
        <f t="shared" si="11"/>
        <v>-3.1367646247466223</v>
      </c>
      <c r="E134" s="69">
        <f t="shared" si="12"/>
        <v>-5.4746870561912964E-2</v>
      </c>
      <c r="F134" s="33">
        <f t="shared" si="13"/>
        <v>3.4452316067534237</v>
      </c>
      <c r="G134" s="68">
        <f t="shared" si="7"/>
        <v>0.26812568030222883</v>
      </c>
    </row>
    <row r="135" spans="1:7" x14ac:dyDescent="0.25">
      <c r="A135" s="19">
        <f t="shared" si="8"/>
        <v>11.339999999999987</v>
      </c>
      <c r="B135" s="70">
        <f t="shared" si="9"/>
        <v>9.9953243269721028</v>
      </c>
      <c r="C135" s="72">
        <f t="shared" si="10"/>
        <v>0.17445131931034943</v>
      </c>
      <c r="D135" s="70">
        <f t="shared" si="11"/>
        <v>14.62898612133756</v>
      </c>
      <c r="E135" s="69">
        <f t="shared" si="12"/>
        <v>0.25532397404589513</v>
      </c>
      <c r="F135" s="33">
        <f t="shared" si="13"/>
        <v>3.4693629179806242</v>
      </c>
      <c r="G135" s="68">
        <f t="shared" si="7"/>
        <v>-1.2375385766022204</v>
      </c>
    </row>
    <row r="136" spans="1:7" x14ac:dyDescent="0.25">
      <c r="A136" s="19">
        <f t="shared" si="8"/>
        <v>11.429999999999987</v>
      </c>
      <c r="B136" s="70">
        <f t="shared" si="9"/>
        <v>9.8581355224216853</v>
      </c>
      <c r="C136" s="72">
        <f t="shared" si="10"/>
        <v>0.17205692297406969</v>
      </c>
      <c r="D136" s="70">
        <f t="shared" si="11"/>
        <v>32.51917287329092</v>
      </c>
      <c r="E136" s="69">
        <f t="shared" si="12"/>
        <v>0.5675666366641513</v>
      </c>
      <c r="F136" s="33">
        <f t="shared" si="13"/>
        <v>3.3579844460864243</v>
      </c>
      <c r="G136" s="68">
        <f t="shared" si="7"/>
        <v>-2.6341508304913424</v>
      </c>
    </row>
    <row r="137" spans="1:7" x14ac:dyDescent="0.25">
      <c r="A137" s="19">
        <f t="shared" si="8"/>
        <v>11.519999999999987</v>
      </c>
      <c r="B137" s="70">
        <f t="shared" si="9"/>
        <v>9.3309697316106579</v>
      </c>
      <c r="C137" s="72">
        <f t="shared" si="10"/>
        <v>0.1628561442205376</v>
      </c>
      <c r="D137" s="70">
        <f t="shared" si="11"/>
        <v>49.835023152110409</v>
      </c>
      <c r="E137" s="69">
        <f t="shared" si="12"/>
        <v>0.86978523681192943</v>
      </c>
      <c r="F137" s="33">
        <f t="shared" si="13"/>
        <v>3.1209108713422036</v>
      </c>
      <c r="G137" s="68">
        <f t="shared" ref="G137:G200" si="14">-$B$3/$B$4*SIN(E137)</f>
        <v>-3.7445331285348802</v>
      </c>
    </row>
    <row r="138" spans="1:7" x14ac:dyDescent="0.25">
      <c r="A138" s="19">
        <f t="shared" ref="A138:A201" si="15">A137+$B$2</f>
        <v>11.609999999999987</v>
      </c>
      <c r="B138" s="70">
        <f t="shared" ref="B138:B201" si="16">C138*180/PI()</f>
        <v>8.4346810527498413</v>
      </c>
      <c r="C138" s="72">
        <f t="shared" ref="C138:C201" si="17">$B$9*PI()/180*COS(SQRT($B$3/$B$4)*A138)</f>
        <v>0.14721295572606624</v>
      </c>
      <c r="D138" s="70">
        <f t="shared" ref="D138:D201" si="18">E138*180/PI()</f>
        <v>65.928375056906802</v>
      </c>
      <c r="E138" s="69">
        <f t="shared" ref="E138:E201" si="19">E137+$B$2*F137</f>
        <v>1.1506672152327277</v>
      </c>
      <c r="F138" s="33">
        <f t="shared" ref="F138:F201" si="20">F137+$B$2*G137</f>
        <v>2.7839028897740645</v>
      </c>
      <c r="G138" s="68">
        <f t="shared" si="14"/>
        <v>-4.4738778019530452</v>
      </c>
    </row>
    <row r="139" spans="1:7" x14ac:dyDescent="0.25">
      <c r="A139" s="19">
        <f t="shared" si="15"/>
        <v>11.699999999999987</v>
      </c>
      <c r="B139" s="70">
        <f t="shared" si="16"/>
        <v>7.2047256790521033</v>
      </c>
      <c r="C139" s="72">
        <f t="shared" si="17"/>
        <v>0.12574618480244346</v>
      </c>
      <c r="D139" s="70">
        <f t="shared" si="18"/>
        <v>80.28390481115629</v>
      </c>
      <c r="E139" s="69">
        <f t="shared" si="19"/>
        <v>1.4012184753123935</v>
      </c>
      <c r="F139" s="33">
        <f t="shared" si="20"/>
        <v>2.3812538875982905</v>
      </c>
      <c r="G139" s="68">
        <f t="shared" si="14"/>
        <v>-4.829714885908821</v>
      </c>
    </row>
    <row r="140" spans="1:7" x14ac:dyDescent="0.25">
      <c r="A140" s="19">
        <f t="shared" si="15"/>
        <v>11.789999999999987</v>
      </c>
      <c r="B140" s="70">
        <f t="shared" si="16"/>
        <v>5.6897592907704784</v>
      </c>
      <c r="C140" s="72">
        <f t="shared" si="17"/>
        <v>9.9305033269882256E-2</v>
      </c>
      <c r="D140" s="70">
        <f t="shared" si="18"/>
        <v>92.563126604921436</v>
      </c>
      <c r="E140" s="69">
        <f t="shared" si="19"/>
        <v>1.6155313251962395</v>
      </c>
      <c r="F140" s="33">
        <f t="shared" si="20"/>
        <v>1.9465795478664967</v>
      </c>
      <c r="G140" s="68">
        <f t="shared" si="14"/>
        <v>-4.8950978284080069</v>
      </c>
    </row>
    <row r="141" spans="1:7" x14ac:dyDescent="0.25">
      <c r="A141" s="19">
        <f t="shared" si="15"/>
        <v>11.879999999999987</v>
      </c>
      <c r="B141" s="70">
        <f t="shared" si="16"/>
        <v>3.9497122900630499</v>
      </c>
      <c r="C141" s="72">
        <f t="shared" si="17"/>
        <v>6.8935483968085534E-2</v>
      </c>
      <c r="D141" s="70">
        <f t="shared" si="18"/>
        <v>102.60089793705252</v>
      </c>
      <c r="E141" s="69">
        <f t="shared" si="19"/>
        <v>1.7907234845042241</v>
      </c>
      <c r="F141" s="33">
        <f t="shared" si="20"/>
        <v>1.5060207433097761</v>
      </c>
      <c r="G141" s="68">
        <f t="shared" si="14"/>
        <v>-4.7819753811271513</v>
      </c>
    </row>
    <row r="142" spans="1:7" x14ac:dyDescent="0.25">
      <c r="A142" s="19">
        <f t="shared" si="15"/>
        <v>11.969999999999986</v>
      </c>
      <c r="B142" s="70">
        <f t="shared" si="16"/>
        <v>2.0534190202744171</v>
      </c>
      <c r="C142" s="72">
        <f t="shared" si="17"/>
        <v>3.5838922826864773E-2</v>
      </c>
      <c r="D142" s="70">
        <f t="shared" si="18"/>
        <v>110.36687485762499</v>
      </c>
      <c r="E142" s="69">
        <f t="shared" si="19"/>
        <v>1.926265351402104</v>
      </c>
      <c r="F142" s="33">
        <f t="shared" si="20"/>
        <v>1.0756429590083325</v>
      </c>
      <c r="G142" s="68">
        <f t="shared" si="14"/>
        <v>-4.5936684505600534</v>
      </c>
    </row>
    <row r="143" spans="1:7" x14ac:dyDescent="0.25">
      <c r="A143" s="19">
        <f t="shared" si="15"/>
        <v>12.059999999999986</v>
      </c>
      <c r="B143" s="70">
        <f t="shared" si="16"/>
        <v>7.5894755107854706E-2</v>
      </c>
      <c r="C143" s="72">
        <f t="shared" si="17"/>
        <v>1.3246133616268486E-3</v>
      </c>
      <c r="D143" s="70">
        <f t="shared" si="18"/>
        <v>115.91355702089768</v>
      </c>
      <c r="E143" s="69">
        <f t="shared" si="19"/>
        <v>2.0230732177128541</v>
      </c>
      <c r="F143" s="33">
        <f t="shared" si="20"/>
        <v>0.6622127984579278</v>
      </c>
      <c r="G143" s="68">
        <f t="shared" si="14"/>
        <v>-4.4073265603513558</v>
      </c>
    </row>
    <row r="144" spans="1:7" x14ac:dyDescent="0.25">
      <c r="A144" s="19">
        <f t="shared" si="15"/>
        <v>12.149999999999986</v>
      </c>
      <c r="B144" s="70">
        <f t="shared" si="16"/>
        <v>-1.9046318230014168</v>
      </c>
      <c r="C144" s="72">
        <f t="shared" si="17"/>
        <v>-3.3242096349636589E-2</v>
      </c>
      <c r="D144" s="70">
        <f t="shared" si="18"/>
        <v>119.32833688510446</v>
      </c>
      <c r="E144" s="69">
        <f t="shared" si="19"/>
        <v>2.0826723695740674</v>
      </c>
      <c r="F144" s="33">
        <f t="shared" si="20"/>
        <v>0.26555340802630578</v>
      </c>
      <c r="G144" s="68">
        <f t="shared" si="14"/>
        <v>-4.271952941686239</v>
      </c>
    </row>
    <row r="145" spans="1:7" x14ac:dyDescent="0.25">
      <c r="A145" s="19">
        <f t="shared" si="15"/>
        <v>12.239999999999986</v>
      </c>
      <c r="B145" s="70">
        <f t="shared" si="16"/>
        <v>-3.8098132634240764</v>
      </c>
      <c r="C145" s="72">
        <f t="shared" si="17"/>
        <v>-6.6493785332900179E-2</v>
      </c>
      <c r="D145" s="70">
        <f t="shared" si="18"/>
        <v>120.69769494147454</v>
      </c>
      <c r="E145" s="69">
        <f t="shared" si="19"/>
        <v>2.1065721762964351</v>
      </c>
      <c r="F145" s="33">
        <f t="shared" si="20"/>
        <v>-0.1189223567254557</v>
      </c>
      <c r="G145" s="68">
        <f t="shared" si="14"/>
        <v>-4.2133767713620225</v>
      </c>
    </row>
    <row r="146" spans="1:7" x14ac:dyDescent="0.25">
      <c r="A146" s="19">
        <f t="shared" si="15"/>
        <v>12.329999999999986</v>
      </c>
      <c r="B146" s="70">
        <f t="shared" si="16"/>
        <v>-5.5642826862134918</v>
      </c>
      <c r="C146" s="72">
        <f t="shared" si="17"/>
        <v>-9.7115053386139918E-2</v>
      </c>
      <c r="D146" s="70">
        <f t="shared" si="18"/>
        <v>120.08445751976393</v>
      </c>
      <c r="E146" s="69">
        <f t="shared" si="19"/>
        <v>2.0958691641911442</v>
      </c>
      <c r="F146" s="33">
        <f t="shared" si="20"/>
        <v>-0.49812626614803773</v>
      </c>
      <c r="G146" s="68">
        <f t="shared" si="14"/>
        <v>-4.2399084181590254</v>
      </c>
    </row>
    <row r="147" spans="1:7" x14ac:dyDescent="0.25">
      <c r="A147" s="19">
        <f t="shared" si="15"/>
        <v>12.419999999999986</v>
      </c>
      <c r="B147" s="70">
        <f t="shared" si="16"/>
        <v>-7.0986352128884338</v>
      </c>
      <c r="C147" s="72">
        <f t="shared" si="17"/>
        <v>-0.12389455686291177</v>
      </c>
      <c r="D147" s="70">
        <f t="shared" si="18"/>
        <v>117.51580957542357</v>
      </c>
      <c r="E147" s="69">
        <f t="shared" si="19"/>
        <v>2.0510378002378209</v>
      </c>
      <c r="F147" s="33">
        <f t="shared" si="20"/>
        <v>-0.87971802378235009</v>
      </c>
      <c r="G147" s="68">
        <f t="shared" si="14"/>
        <v>-4.3457286086132001</v>
      </c>
    </row>
    <row r="148" spans="1:7" x14ac:dyDescent="0.25">
      <c r="A148" s="19">
        <f t="shared" si="15"/>
        <v>12.509999999999986</v>
      </c>
      <c r="B148" s="70">
        <f t="shared" si="16"/>
        <v>-8.3521735470023817</v>
      </c>
      <c r="C148" s="72">
        <f t="shared" si="17"/>
        <v>-0.14577292809316492</v>
      </c>
      <c r="D148" s="70">
        <f t="shared" si="18"/>
        <v>112.97943788223495</v>
      </c>
      <c r="E148" s="69">
        <f t="shared" si="19"/>
        <v>1.9718631780974094</v>
      </c>
      <c r="F148" s="33">
        <f t="shared" si="20"/>
        <v>-1.2708335985575381</v>
      </c>
      <c r="G148" s="68">
        <f t="shared" si="14"/>
        <v>-4.5111605904209267</v>
      </c>
    </row>
    <row r="149" spans="1:7" x14ac:dyDescent="0.25">
      <c r="A149" s="19">
        <f t="shared" si="15"/>
        <v>12.599999999999985</v>
      </c>
      <c r="B149" s="70">
        <f t="shared" si="16"/>
        <v>-9.2753090923559789</v>
      </c>
      <c r="C149" s="72">
        <f t="shared" si="17"/>
        <v>-0.16188468280177865</v>
      </c>
      <c r="D149" s="70">
        <f t="shared" si="18"/>
        <v>106.42623173276569</v>
      </c>
      <c r="E149" s="69">
        <f t="shared" si="19"/>
        <v>1.857488154227231</v>
      </c>
      <c r="F149" s="33">
        <f t="shared" si="20"/>
        <v>-1.6768380516954213</v>
      </c>
      <c r="G149" s="68">
        <f t="shared" si="14"/>
        <v>-4.7000045869691078</v>
      </c>
    </row>
    <row r="150" spans="1:7" x14ac:dyDescent="0.25">
      <c r="A150" s="19">
        <f t="shared" si="15"/>
        <v>12.689999999999985</v>
      </c>
      <c r="B150" s="70">
        <f t="shared" si="16"/>
        <v>-9.8315236232595691</v>
      </c>
      <c r="C150" s="72">
        <f t="shared" si="17"/>
        <v>-0.17159245771348203</v>
      </c>
      <c r="D150" s="70">
        <f t="shared" si="18"/>
        <v>97.779414836747819</v>
      </c>
      <c r="E150" s="69">
        <f t="shared" si="19"/>
        <v>1.7065727295746431</v>
      </c>
      <c r="F150" s="33">
        <f t="shared" si="20"/>
        <v>-2.0998384645226409</v>
      </c>
      <c r="G150" s="68">
        <f t="shared" si="14"/>
        <v>-4.8549030276993568</v>
      </c>
    </row>
    <row r="151" spans="1:7" x14ac:dyDescent="0.25">
      <c r="A151" s="19">
        <f t="shared" si="15"/>
        <v>12.779999999999985</v>
      </c>
      <c r="B151" s="70">
        <f t="shared" si="16"/>
        <v>-9.9988139053304632</v>
      </c>
      <c r="C151" s="72">
        <f t="shared" si="17"/>
        <v>-0.17451222394220919</v>
      </c>
      <c r="D151" s="70">
        <f t="shared" si="18"/>
        <v>86.951345485873759</v>
      </c>
      <c r="E151" s="69">
        <f t="shared" si="19"/>
        <v>1.5175872677676054</v>
      </c>
      <c r="F151" s="33">
        <f t="shared" si="20"/>
        <v>-2.5367797370155829</v>
      </c>
      <c r="G151" s="68">
        <f t="shared" si="14"/>
        <v>-4.8930651866792578</v>
      </c>
    </row>
    <row r="152" spans="1:7" x14ac:dyDescent="0.25">
      <c r="A152" s="19">
        <f t="shared" si="15"/>
        <v>12.869999999999985</v>
      </c>
      <c r="B152" s="70">
        <f t="shared" si="16"/>
        <v>-9.7705621192168941</v>
      </c>
      <c r="C152" s="72">
        <f t="shared" si="17"/>
        <v>-0.17052847875096952</v>
      </c>
      <c r="D152" s="70">
        <f t="shared" si="18"/>
        <v>73.87013596219677</v>
      </c>
      <c r="E152" s="69">
        <f t="shared" si="19"/>
        <v>1.2892770914362031</v>
      </c>
      <c r="F152" s="33">
        <f t="shared" si="20"/>
        <v>-2.977155603816716</v>
      </c>
      <c r="G152" s="68">
        <f t="shared" si="14"/>
        <v>-4.7071089525149237</v>
      </c>
    </row>
    <row r="153" spans="1:7" x14ac:dyDescent="0.25">
      <c r="A153" s="19">
        <f t="shared" si="15"/>
        <v>12.959999999999985</v>
      </c>
      <c r="B153" s="70">
        <f t="shared" si="16"/>
        <v>-9.155797654244525</v>
      </c>
      <c r="C153" s="72">
        <f t="shared" si="17"/>
        <v>-0.15979881471294033</v>
      </c>
      <c r="D153" s="70">
        <f t="shared" si="18"/>
        <v>58.518075367478964</v>
      </c>
      <c r="E153" s="69">
        <f t="shared" si="19"/>
        <v>1.0213330870926987</v>
      </c>
      <c r="F153" s="33">
        <f t="shared" si="20"/>
        <v>-3.400795409543059</v>
      </c>
      <c r="G153" s="68">
        <f t="shared" si="14"/>
        <v>-4.1787442892391686</v>
      </c>
    </row>
    <row r="154" spans="1:7" x14ac:dyDescent="0.25">
      <c r="A154" s="19">
        <f t="shared" si="15"/>
        <v>13.049999999999985</v>
      </c>
      <c r="B154" s="70">
        <f t="shared" si="16"/>
        <v>-8.1788399157172051</v>
      </c>
      <c r="C154" s="72">
        <f t="shared" si="17"/>
        <v>-0.14274768552280073</v>
      </c>
      <c r="D154" s="70">
        <f t="shared" si="18"/>
        <v>40.981465211593623</v>
      </c>
      <c r="E154" s="69">
        <f t="shared" si="19"/>
        <v>0.7152615002338234</v>
      </c>
      <c r="F154" s="33">
        <f t="shared" si="20"/>
        <v>-3.7768823955745843</v>
      </c>
      <c r="G154" s="68">
        <f t="shared" si="14"/>
        <v>-3.2134927715546722</v>
      </c>
    </row>
    <row r="155" spans="1:7" x14ac:dyDescent="0.25">
      <c r="A155" s="19">
        <f t="shared" si="15"/>
        <v>13.139999999999985</v>
      </c>
      <c r="B155" s="70">
        <f t="shared" si="16"/>
        <v>-6.8783362760217637</v>
      </c>
      <c r="C155" s="72">
        <f t="shared" si="17"/>
        <v>-0.12004961507594526</v>
      </c>
      <c r="D155" s="70">
        <f t="shared" si="18"/>
        <v>21.505517323062108</v>
      </c>
      <c r="E155" s="69">
        <f t="shared" si="19"/>
        <v>0.37534208463211083</v>
      </c>
      <c r="F155" s="33">
        <f t="shared" si="20"/>
        <v>-4.0660967450145051</v>
      </c>
      <c r="G155" s="68">
        <f t="shared" si="14"/>
        <v>-1.7962950180313841</v>
      </c>
    </row>
    <row r="156" spans="1:7" x14ac:dyDescent="0.25">
      <c r="A156" s="19">
        <f t="shared" si="15"/>
        <v>13.229999999999984</v>
      </c>
      <c r="B156" s="70">
        <f t="shared" si="16"/>
        <v>-5.3057332271318476</v>
      </c>
      <c r="C156" s="72">
        <f t="shared" si="17"/>
        <v>-9.260251404591488E-2</v>
      </c>
      <c r="D156" s="70">
        <f t="shared" si="18"/>
        <v>0.53820089075295596</v>
      </c>
      <c r="E156" s="69">
        <f t="shared" si="19"/>
        <v>9.3933775808053843E-3</v>
      </c>
      <c r="F156" s="33">
        <f t="shared" si="20"/>
        <v>-4.2277632966373293</v>
      </c>
      <c r="G156" s="68">
        <f t="shared" si="14"/>
        <v>-4.6026873271290722E-2</v>
      </c>
    </row>
    <row r="157" spans="1:7" x14ac:dyDescent="0.25">
      <c r="A157" s="19">
        <f t="shared" si="15"/>
        <v>13.319999999999984</v>
      </c>
      <c r="B157" s="70">
        <f t="shared" si="16"/>
        <v>-3.5232412140343219</v>
      </c>
      <c r="C157" s="72">
        <f t="shared" si="17"/>
        <v>-6.1492159526861156E-2</v>
      </c>
      <c r="D157" s="70">
        <f t="shared" si="18"/>
        <v>-21.262768540234145</v>
      </c>
      <c r="E157" s="69">
        <f t="shared" si="19"/>
        <v>-0.37110531911655426</v>
      </c>
      <c r="F157" s="33">
        <f t="shared" si="20"/>
        <v>-4.2319057152317452</v>
      </c>
      <c r="G157" s="68">
        <f t="shared" si="14"/>
        <v>1.7769640774648092</v>
      </c>
    </row>
    <row r="158" spans="1:7" x14ac:dyDescent="0.25">
      <c r="A158" s="19">
        <f t="shared" si="15"/>
        <v>13.409999999999984</v>
      </c>
      <c r="B158" s="70">
        <f t="shared" si="16"/>
        <v>-1.6013736580267246</v>
      </c>
      <c r="C158" s="72">
        <f t="shared" si="17"/>
        <v>-2.7949242887272064E-2</v>
      </c>
      <c r="D158" s="70">
        <f t="shared" si="18"/>
        <v>-43.085098850440538</v>
      </c>
      <c r="E158" s="69">
        <f t="shared" si="19"/>
        <v>-0.75197683348741129</v>
      </c>
      <c r="F158" s="33">
        <f t="shared" si="20"/>
        <v>-4.071978948259912</v>
      </c>
      <c r="G158" s="68">
        <f t="shared" si="14"/>
        <v>3.347110885883807</v>
      </c>
    </row>
    <row r="159" spans="1:7" x14ac:dyDescent="0.25">
      <c r="A159" s="19">
        <f t="shared" si="15"/>
        <v>13.499999999999984</v>
      </c>
      <c r="B159" s="70">
        <f t="shared" si="16"/>
        <v>0.3838424765852152</v>
      </c>
      <c r="C159" s="72">
        <f t="shared" si="17"/>
        <v>6.6993150254212458E-3</v>
      </c>
      <c r="D159" s="70">
        <f t="shared" si="18"/>
        <v>-64.08274757056769</v>
      </c>
      <c r="E159" s="69">
        <f t="shared" si="19"/>
        <v>-1.1184549388308034</v>
      </c>
      <c r="F159" s="33">
        <f t="shared" si="20"/>
        <v>-3.7707389685303694</v>
      </c>
      <c r="G159" s="68">
        <f t="shared" si="14"/>
        <v>4.4071884390376894</v>
      </c>
    </row>
    <row r="160" spans="1:7" x14ac:dyDescent="0.25">
      <c r="A160" s="19">
        <f t="shared" si="15"/>
        <v>13.589999999999984</v>
      </c>
      <c r="B160" s="70">
        <f t="shared" si="16"/>
        <v>2.3538742254807024</v>
      </c>
      <c r="C160" s="72">
        <f t="shared" si="17"/>
        <v>4.1082855412469664E-2</v>
      </c>
      <c r="D160" s="70">
        <f t="shared" si="18"/>
        <v>-83.527016139375007</v>
      </c>
      <c r="E160" s="69">
        <f t="shared" si="19"/>
        <v>-1.4578214459985366</v>
      </c>
      <c r="F160" s="33">
        <f t="shared" si="20"/>
        <v>-3.3740920090169775</v>
      </c>
      <c r="G160" s="68">
        <f t="shared" si="14"/>
        <v>4.868763102056902</v>
      </c>
    </row>
    <row r="161" spans="1:7" x14ac:dyDescent="0.25">
      <c r="A161" s="19">
        <f t="shared" si="15"/>
        <v>13.679999999999984</v>
      </c>
      <c r="B161" s="70">
        <f t="shared" si="16"/>
        <v>4.2307893019180298</v>
      </c>
      <c r="C161" s="72">
        <f t="shared" si="17"/>
        <v>7.3841203276622067E-2</v>
      </c>
      <c r="D161" s="70">
        <f t="shared" si="18"/>
        <v>-100.92592700186908</v>
      </c>
      <c r="E161" s="69">
        <f t="shared" si="19"/>
        <v>-1.7614897268100647</v>
      </c>
      <c r="F161" s="33">
        <f t="shared" si="20"/>
        <v>-2.9359033298318562</v>
      </c>
      <c r="G161" s="68">
        <f t="shared" si="14"/>
        <v>4.8111779170286244</v>
      </c>
    </row>
    <row r="162" spans="1:7" x14ac:dyDescent="0.25">
      <c r="A162" s="19">
        <f t="shared" si="15"/>
        <v>13.769999999999984</v>
      </c>
      <c r="B162" s="70">
        <f t="shared" si="16"/>
        <v>5.9403390121851221</v>
      </c>
      <c r="C162" s="72">
        <f t="shared" si="17"/>
        <v>0.10367847444729793</v>
      </c>
      <c r="D162" s="70">
        <f t="shared" si="18"/>
        <v>-116.06526528906839</v>
      </c>
      <c r="E162" s="69">
        <f t="shared" si="19"/>
        <v>-2.0257210264949315</v>
      </c>
      <c r="F162" s="33">
        <f t="shared" si="20"/>
        <v>-2.5028973172992801</v>
      </c>
      <c r="G162" s="68">
        <f t="shared" si="14"/>
        <v>4.4016411746521653</v>
      </c>
    </row>
    <row r="163" spans="1:7" x14ac:dyDescent="0.25">
      <c r="A163" s="19">
        <f t="shared" si="15"/>
        <v>13.859999999999983</v>
      </c>
      <c r="B163" s="70">
        <f t="shared" si="16"/>
        <v>7.4148954521660597</v>
      </c>
      <c r="C163" s="72">
        <f t="shared" si="17"/>
        <v>0.12941433933145144</v>
      </c>
      <c r="D163" s="70">
        <f t="shared" si="18"/>
        <v>-128.9717560442962</v>
      </c>
      <c r="E163" s="69">
        <f t="shared" si="19"/>
        <v>-2.2509817850518665</v>
      </c>
      <c r="F163" s="33">
        <f t="shared" si="20"/>
        <v>-2.106749611580585</v>
      </c>
      <c r="G163" s="68">
        <f t="shared" si="14"/>
        <v>3.8095348435536436</v>
      </c>
    </row>
    <row r="164" spans="1:7" x14ac:dyDescent="0.25">
      <c r="A164" s="19">
        <f t="shared" si="15"/>
        <v>13.949999999999983</v>
      </c>
      <c r="B164" s="70">
        <f t="shared" si="16"/>
        <v>8.5961267927611758</v>
      </c>
      <c r="C164" s="72">
        <f t="shared" si="17"/>
        <v>0.15003071545258279</v>
      </c>
      <c r="D164" s="70">
        <f t="shared" si="18"/>
        <v>-139.83546355539158</v>
      </c>
      <c r="E164" s="69">
        <f t="shared" si="19"/>
        <v>-2.4405892500941193</v>
      </c>
      <c r="F164" s="33">
        <f t="shared" si="20"/>
        <v>-1.7638914756607571</v>
      </c>
      <c r="G164" s="68">
        <f t="shared" si="14"/>
        <v>3.1604255598278459</v>
      </c>
    </row>
    <row r="165" spans="1:7" x14ac:dyDescent="0.25">
      <c r="A165" s="19">
        <f t="shared" si="15"/>
        <v>14.039999999999983</v>
      </c>
      <c r="B165" s="70">
        <f t="shared" si="16"/>
        <v>9.4373048228159231</v>
      </c>
      <c r="C165" s="72">
        <f t="shared" si="17"/>
        <v>0.16471204167247794</v>
      </c>
      <c r="D165" s="70">
        <f t="shared" si="18"/>
        <v>-148.93118189209338</v>
      </c>
      <c r="E165" s="69">
        <f t="shared" si="19"/>
        <v>-2.5993394829035874</v>
      </c>
      <c r="F165" s="33">
        <f t="shared" si="20"/>
        <v>-1.479453175276251</v>
      </c>
      <c r="G165" s="68">
        <f t="shared" si="14"/>
        <v>2.5287295200972415</v>
      </c>
    </row>
    <row r="166" spans="1:7" x14ac:dyDescent="0.25">
      <c r="A166" s="19">
        <f t="shared" si="15"/>
        <v>14.129999999999983</v>
      </c>
      <c r="B166" s="70">
        <f t="shared" si="16"/>
        <v>9.905153465700673</v>
      </c>
      <c r="C166" s="72">
        <f t="shared" si="17"/>
        <v>0.17287754089180396</v>
      </c>
      <c r="D166" s="70">
        <f t="shared" si="18"/>
        <v>-156.56015995584355</v>
      </c>
      <c r="E166" s="69">
        <f t="shared" si="19"/>
        <v>-2.73249026867845</v>
      </c>
      <c r="F166" s="33">
        <f t="shared" si="20"/>
        <v>-1.2518675184674992</v>
      </c>
      <c r="G166" s="68">
        <f t="shared" si="14"/>
        <v>1.9491511355174558</v>
      </c>
    </row>
    <row r="167" spans="1:7" x14ac:dyDescent="0.25">
      <c r="A167" s="19">
        <f t="shared" si="15"/>
        <v>14.219999999999983</v>
      </c>
      <c r="B167" s="70">
        <f t="shared" si="16"/>
        <v>9.9811651442611709</v>
      </c>
      <c r="C167" s="72">
        <f t="shared" si="17"/>
        <v>0.17420419495265221</v>
      </c>
      <c r="D167" s="70">
        <f t="shared" si="18"/>
        <v>-163.01556523443685</v>
      </c>
      <c r="E167" s="69">
        <f t="shared" si="19"/>
        <v>-2.8451583453405251</v>
      </c>
      <c r="F167" s="33">
        <f t="shared" si="20"/>
        <v>-1.0764439162709283</v>
      </c>
      <c r="G167" s="68">
        <f t="shared" si="14"/>
        <v>1.4313483090099721</v>
      </c>
    </row>
    <row r="168" spans="1:7" x14ac:dyDescent="0.25">
      <c r="A168" s="19">
        <f t="shared" si="15"/>
        <v>14.309999999999983</v>
      </c>
      <c r="B168" s="70">
        <f t="shared" si="16"/>
        <v>9.6623329201916714</v>
      </c>
      <c r="C168" s="72">
        <f t="shared" si="17"/>
        <v>0.16863952288118317</v>
      </c>
      <c r="D168" s="70">
        <f t="shared" si="18"/>
        <v>-168.5663776300741</v>
      </c>
      <c r="E168" s="69">
        <f t="shared" si="19"/>
        <v>-2.9420382978049089</v>
      </c>
      <c r="F168" s="33">
        <f t="shared" si="20"/>
        <v>-0.94762256846003079</v>
      </c>
      <c r="G168" s="68">
        <f t="shared" si="14"/>
        <v>0.97133949539657216</v>
      </c>
    </row>
    <row r="169" spans="1:7" x14ac:dyDescent="0.25">
      <c r="A169" s="19">
        <f t="shared" si="15"/>
        <v>14.399999999999983</v>
      </c>
      <c r="B169" s="70">
        <f t="shared" si="16"/>
        <v>8.9612694452032979</v>
      </c>
      <c r="C169" s="72">
        <f t="shared" si="17"/>
        <v>0.15640365697716313</v>
      </c>
      <c r="D169" s="70">
        <f t="shared" si="18"/>
        <v>-173.45290726704368</v>
      </c>
      <c r="E169" s="69">
        <f t="shared" si="19"/>
        <v>-3.0273243289663117</v>
      </c>
      <c r="F169" s="33">
        <f t="shared" si="20"/>
        <v>-0.86020201387433926</v>
      </c>
      <c r="G169" s="68">
        <f t="shared" si="14"/>
        <v>0.55869709468050233</v>
      </c>
    </row>
    <row r="170" spans="1:7" x14ac:dyDescent="0.25">
      <c r="A170" s="19">
        <f t="shared" si="15"/>
        <v>14.489999999999982</v>
      </c>
      <c r="B170" s="70">
        <f t="shared" si="16"/>
        <v>7.9057080184104436</v>
      </c>
      <c r="C170" s="72">
        <f t="shared" si="17"/>
        <v>0.13798063462257873</v>
      </c>
      <c r="D170" s="70">
        <f t="shared" si="18"/>
        <v>-177.88864231017249</v>
      </c>
      <c r="E170" s="69">
        <f t="shared" si="19"/>
        <v>-3.1047425102150021</v>
      </c>
      <c r="F170" s="33">
        <f t="shared" si="20"/>
        <v>-0.80991927535309405</v>
      </c>
      <c r="G170" s="68">
        <f t="shared" si="14"/>
        <v>0.18052483928802057</v>
      </c>
    </row>
    <row r="171" spans="1:7" x14ac:dyDescent="0.25">
      <c r="A171" s="19">
        <f t="shared" si="15"/>
        <v>14.579999999999982</v>
      </c>
      <c r="B171" s="70">
        <f t="shared" si="16"/>
        <v>6.5374054875554393</v>
      </c>
      <c r="C171" s="72">
        <f t="shared" si="17"/>
        <v>0.11409925029578759</v>
      </c>
      <c r="D171" s="70">
        <f t="shared" si="18"/>
        <v>-182.06508837033485</v>
      </c>
      <c r="E171" s="69">
        <f t="shared" si="19"/>
        <v>-3.1776352449967806</v>
      </c>
      <c r="F171" s="33">
        <f t="shared" si="20"/>
        <v>-0.79367203981717216</v>
      </c>
      <c r="G171" s="68">
        <f t="shared" si="14"/>
        <v>-0.17657046258154119</v>
      </c>
    </row>
    <row r="172" spans="1:7" x14ac:dyDescent="0.25">
      <c r="A172" s="19">
        <f t="shared" si="15"/>
        <v>14.669999999999982</v>
      </c>
      <c r="B172" s="70">
        <f t="shared" si="16"/>
        <v>4.910490394091469</v>
      </c>
      <c r="C172" s="72">
        <f t="shared" si="17"/>
        <v>8.570422526445004E-2</v>
      </c>
      <c r="D172" s="70">
        <f t="shared" si="18"/>
        <v>-186.15775360825057</v>
      </c>
      <c r="E172" s="69">
        <f t="shared" si="19"/>
        <v>-3.2490657285803262</v>
      </c>
      <c r="F172" s="33">
        <f t="shared" si="20"/>
        <v>-0.8095633814495109</v>
      </c>
      <c r="G172" s="68">
        <f t="shared" si="14"/>
        <v>-0.52560487245807497</v>
      </c>
    </row>
    <row r="173" spans="1:7" x14ac:dyDescent="0.25">
      <c r="A173" s="19">
        <f t="shared" si="15"/>
        <v>14.759999999999982</v>
      </c>
      <c r="B173" s="70">
        <f t="shared" si="16"/>
        <v>3.0893217076844346</v>
      </c>
      <c r="C173" s="72">
        <f t="shared" si="17"/>
        <v>5.3918835452427184E-2</v>
      </c>
      <c r="D173" s="70">
        <f t="shared" si="18"/>
        <v>-190.33236445873624</v>
      </c>
      <c r="E173" s="69">
        <f t="shared" si="19"/>
        <v>-3.3219264329107823</v>
      </c>
      <c r="F173" s="33">
        <f t="shared" si="20"/>
        <v>-0.85686781997073769</v>
      </c>
      <c r="G173" s="68">
        <f t="shared" si="14"/>
        <v>-0.87885395562104907</v>
      </c>
    </row>
    <row r="174" spans="1:7" x14ac:dyDescent="0.25">
      <c r="A174" s="19">
        <f t="shared" si="15"/>
        <v>14.849999999999982</v>
      </c>
      <c r="B174" s="70">
        <f t="shared" si="16"/>
        <v>1.1459428562404661</v>
      </c>
      <c r="C174" s="72">
        <f t="shared" si="17"/>
        <v>2.0000475881104183E-2</v>
      </c>
      <c r="D174" s="70">
        <f t="shared" si="18"/>
        <v>-194.75090633037715</v>
      </c>
      <c r="E174" s="69">
        <f t="shared" si="19"/>
        <v>-3.3990445367081485</v>
      </c>
      <c r="F174" s="33">
        <f t="shared" si="20"/>
        <v>-0.93596467597663213</v>
      </c>
      <c r="G174" s="68">
        <f t="shared" si="14"/>
        <v>-1.247624502169548</v>
      </c>
    </row>
    <row r="175" spans="1:7" x14ac:dyDescent="0.25">
      <c r="A175" s="19">
        <f t="shared" si="15"/>
        <v>14.939999999999982</v>
      </c>
      <c r="B175" s="70">
        <f t="shared" si="16"/>
        <v>-0.84276823277396251</v>
      </c>
      <c r="C175" s="72">
        <f t="shared" si="17"/>
        <v>-1.4709080493119631E-2</v>
      </c>
      <c r="D175" s="70">
        <f t="shared" si="18"/>
        <v>-199.57732064398829</v>
      </c>
      <c r="E175" s="69">
        <f t="shared" si="19"/>
        <v>-3.4832813575460455</v>
      </c>
      <c r="F175" s="33">
        <f t="shared" si="20"/>
        <v>-1.0482508811718914</v>
      </c>
      <c r="G175" s="68">
        <f t="shared" si="14"/>
        <v>-1.6418853821169741</v>
      </c>
    </row>
    <row r="176" spans="1:7" x14ac:dyDescent="0.25">
      <c r="A176" s="19">
        <f t="shared" si="15"/>
        <v>15.029999999999982</v>
      </c>
      <c r="B176" s="70">
        <f t="shared" si="16"/>
        <v>-2.7981403384901258</v>
      </c>
      <c r="C176" s="72">
        <f t="shared" si="17"/>
        <v>-4.8836761839521306E-2</v>
      </c>
      <c r="D176" s="70">
        <f t="shared" si="18"/>
        <v>-204.98275226657</v>
      </c>
      <c r="E176" s="69">
        <f t="shared" si="19"/>
        <v>-3.5776239368515159</v>
      </c>
      <c r="F176" s="33">
        <f t="shared" si="20"/>
        <v>-1.196020565562419</v>
      </c>
      <c r="G176" s="68">
        <f t="shared" si="14"/>
        <v>-2.069492543307708</v>
      </c>
    </row>
    <row r="177" spans="1:7" x14ac:dyDescent="0.25">
      <c r="A177" s="19">
        <f t="shared" si="15"/>
        <v>15.119999999999981</v>
      </c>
      <c r="B177" s="70">
        <f t="shared" si="16"/>
        <v>-4.6428210935085117</v>
      </c>
      <c r="C177" s="72">
        <f t="shared" si="17"/>
        <v>-8.1032514662767063E-2</v>
      </c>
      <c r="D177" s="70">
        <f t="shared" si="18"/>
        <v>-211.1501760221519</v>
      </c>
      <c r="E177" s="69">
        <f t="shared" si="19"/>
        <v>-3.6852657877521335</v>
      </c>
      <c r="F177" s="33">
        <f t="shared" si="20"/>
        <v>-1.3822748944601126</v>
      </c>
      <c r="G177" s="68">
        <f t="shared" si="14"/>
        <v>-2.5346866769312841</v>
      </c>
    </row>
    <row r="178" spans="1:7" x14ac:dyDescent="0.25">
      <c r="A178" s="19">
        <f t="shared" si="15"/>
        <v>15.209999999999981</v>
      </c>
      <c r="B178" s="70">
        <f t="shared" si="16"/>
        <v>-6.3038369583785583</v>
      </c>
      <c r="C178" s="72">
        <f t="shared" si="17"/>
        <v>-0.11002271043261058</v>
      </c>
      <c r="D178" s="70">
        <f t="shared" si="18"/>
        <v>-218.2780426043029</v>
      </c>
      <c r="E178" s="69">
        <f t="shared" si="19"/>
        <v>-3.8096705282535437</v>
      </c>
      <c r="F178" s="33">
        <f t="shared" si="20"/>
        <v>-1.6103966953839282</v>
      </c>
      <c r="G178" s="68">
        <f t="shared" si="14"/>
        <v>-3.0354433629891862</v>
      </c>
    </row>
    <row r="179" spans="1:7" x14ac:dyDescent="0.25">
      <c r="A179" s="19">
        <f t="shared" si="15"/>
        <v>15.299999999999981</v>
      </c>
      <c r="B179" s="70">
        <f t="shared" si="16"/>
        <v>-7.7154799744664073</v>
      </c>
      <c r="C179" s="72">
        <f t="shared" si="17"/>
        <v>-0.13466052892612682</v>
      </c>
      <c r="D179" s="70">
        <f t="shared" si="18"/>
        <v>-226.58224666316116</v>
      </c>
      <c r="E179" s="69">
        <f t="shared" si="19"/>
        <v>-3.9546062308380971</v>
      </c>
      <c r="F179" s="33">
        <f t="shared" si="20"/>
        <v>-1.8835865980529549</v>
      </c>
      <c r="G179" s="68">
        <f t="shared" si="14"/>
        <v>-3.5591725218709356</v>
      </c>
    </row>
    <row r="180" spans="1:7" x14ac:dyDescent="0.25">
      <c r="A180" s="19">
        <f t="shared" si="15"/>
        <v>15.389999999999981</v>
      </c>
      <c r="B180" s="70">
        <f t="shared" si="16"/>
        <v>-8.8219070984464008</v>
      </c>
      <c r="C180" s="72">
        <f t="shared" si="17"/>
        <v>-0.15397132517294923</v>
      </c>
      <c r="D180" s="70">
        <f t="shared" si="18"/>
        <v>-236.29518728058665</v>
      </c>
      <c r="E180" s="69">
        <f t="shared" si="19"/>
        <v>-4.1241290246628628</v>
      </c>
      <c r="F180" s="33">
        <f t="shared" si="20"/>
        <v>-2.2039121250213389</v>
      </c>
      <c r="G180" s="68">
        <f t="shared" si="14"/>
        <v>-4.0763468160738272</v>
      </c>
    </row>
    <row r="181" spans="1:7" x14ac:dyDescent="0.25">
      <c r="A181" s="19">
        <f t="shared" si="15"/>
        <v>15.479999999999981</v>
      </c>
      <c r="B181" s="70">
        <f t="shared" si="16"/>
        <v>-9.5793492916046663</v>
      </c>
      <c r="C181" s="72">
        <f t="shared" si="17"/>
        <v>-0.16719118533708782</v>
      </c>
      <c r="D181" s="70">
        <f t="shared" si="18"/>
        <v>-247.65992496691547</v>
      </c>
      <c r="E181" s="69">
        <f t="shared" si="19"/>
        <v>-4.3224811159147833</v>
      </c>
      <c r="F181" s="33">
        <f t="shared" si="20"/>
        <v>-2.5707833384679835</v>
      </c>
      <c r="G181" s="68">
        <f t="shared" si="14"/>
        <v>-4.5322260154840839</v>
      </c>
    </row>
    <row r="182" spans="1:7" x14ac:dyDescent="0.25">
      <c r="A182" s="19">
        <f t="shared" si="15"/>
        <v>15.569999999999981</v>
      </c>
      <c r="B182" s="70">
        <f t="shared" si="16"/>
        <v>-9.9578429748159039</v>
      </c>
      <c r="C182" s="72">
        <f t="shared" si="17"/>
        <v>-0.17379714630712428</v>
      </c>
      <c r="D182" s="70">
        <f t="shared" si="18"/>
        <v>-260.9164781472245</v>
      </c>
      <c r="E182" s="69">
        <f t="shared" si="19"/>
        <v>-4.5538516163769014</v>
      </c>
      <c r="F182" s="33">
        <f t="shared" si="20"/>
        <v>-2.9786836798615508</v>
      </c>
      <c r="G182" s="68">
        <f t="shared" si="14"/>
        <v>-4.8385503340467624</v>
      </c>
    </row>
    <row r="183" spans="1:7" x14ac:dyDescent="0.25">
      <c r="A183" s="19">
        <f t="shared" si="15"/>
        <v>15.659999999999981</v>
      </c>
      <c r="B183" s="70">
        <f t="shared" si="16"/>
        <v>-9.9424153547398539</v>
      </c>
      <c r="C183" s="72">
        <f t="shared" si="17"/>
        <v>-0.17352788354105045</v>
      </c>
      <c r="D183" s="70">
        <f t="shared" si="18"/>
        <v>-276.27641844967525</v>
      </c>
      <c r="E183" s="69">
        <f t="shared" si="19"/>
        <v>-4.8219331475644411</v>
      </c>
      <c r="F183" s="33">
        <f t="shared" si="20"/>
        <v>-3.4141532099257592</v>
      </c>
      <c r="G183" s="68">
        <f t="shared" si="14"/>
        <v>-4.8706295726934936</v>
      </c>
    </row>
    <row r="184" spans="1:7" x14ac:dyDescent="0.25">
      <c r="A184" s="19">
        <f t="shared" si="15"/>
        <v>15.74999999999998</v>
      </c>
      <c r="B184" s="70">
        <f t="shared" si="16"/>
        <v>-9.5336767310390407</v>
      </c>
      <c r="C184" s="72">
        <f t="shared" si="17"/>
        <v>-0.16639404877740113</v>
      </c>
      <c r="D184" s="70">
        <f t="shared" si="18"/>
        <v>-293.88190970825622</v>
      </c>
      <c r="E184" s="69">
        <f t="shared" si="19"/>
        <v>-5.1292069364577593</v>
      </c>
      <c r="F184" s="33">
        <f t="shared" si="20"/>
        <v>-3.8525098714681736</v>
      </c>
      <c r="G184" s="68">
        <f t="shared" si="14"/>
        <v>-4.4804709528040743</v>
      </c>
    </row>
    <row r="185" spans="1:7" x14ac:dyDescent="0.25">
      <c r="A185" s="19">
        <f t="shared" si="15"/>
        <v>15.83999999999998</v>
      </c>
      <c r="B185" s="70">
        <f t="shared" si="16"/>
        <v>-8.7477963535960956</v>
      </c>
      <c r="C185" s="72">
        <f t="shared" si="17"/>
        <v>-0.15267784866420597</v>
      </c>
      <c r="D185" s="70">
        <f t="shared" si="18"/>
        <v>-313.74783976334146</v>
      </c>
      <c r="E185" s="69">
        <f t="shared" si="19"/>
        <v>-5.4759328248898953</v>
      </c>
      <c r="F185" s="33">
        <f t="shared" si="20"/>
        <v>-4.2557522572205402</v>
      </c>
      <c r="G185" s="68">
        <f t="shared" si="14"/>
        <v>-3.5397111657700484</v>
      </c>
    </row>
    <row r="186" spans="1:7" x14ac:dyDescent="0.25">
      <c r="A186" s="19">
        <f t="shared" si="15"/>
        <v>15.92999999999998</v>
      </c>
      <c r="B186" s="70">
        <f t="shared" si="16"/>
        <v>-7.6158627847928226</v>
      </c>
      <c r="C186" s="72">
        <f t="shared" si="17"/>
        <v>-0.13292188097473909</v>
      </c>
      <c r="D186" s="70">
        <f t="shared" si="18"/>
        <v>-335.69313763262238</v>
      </c>
      <c r="E186" s="69">
        <f t="shared" si="19"/>
        <v>-5.8589505280397436</v>
      </c>
      <c r="F186" s="33">
        <f t="shared" si="20"/>
        <v>-4.5743262621398442</v>
      </c>
      <c r="G186" s="68">
        <f t="shared" si="14"/>
        <v>-2.0169552247186817</v>
      </c>
    </row>
    <row r="187" spans="1:7" x14ac:dyDescent="0.25">
      <c r="A187" s="19">
        <f t="shared" si="15"/>
        <v>16.019999999999982</v>
      </c>
      <c r="B187" s="70">
        <f t="shared" si="16"/>
        <v>-6.1826540702144488</v>
      </c>
      <c r="C187" s="72">
        <f t="shared" si="17"/>
        <v>-0.1079076700370708</v>
      </c>
      <c r="D187" s="70">
        <f t="shared" si="18"/>
        <v>-359.28120063690443</v>
      </c>
      <c r="E187" s="69">
        <f t="shared" si="19"/>
        <v>-6.2706398916323298</v>
      </c>
      <c r="F187" s="33">
        <f t="shared" si="20"/>
        <v>-4.7558522323645258</v>
      </c>
      <c r="G187" s="68">
        <f t="shared" si="14"/>
        <v>-6.1470923693281658E-2</v>
      </c>
    </row>
    <row r="188" spans="1:7" x14ac:dyDescent="0.25">
      <c r="A188" s="19">
        <f t="shared" si="15"/>
        <v>16.109999999999982</v>
      </c>
      <c r="B188" s="70">
        <f t="shared" si="16"/>
        <v>-4.5048663684726566</v>
      </c>
      <c r="C188" s="72">
        <f t="shared" si="17"/>
        <v>-7.8624750492207934E-2</v>
      </c>
      <c r="D188" s="70">
        <f t="shared" si="18"/>
        <v>-383.80532411811663</v>
      </c>
      <c r="E188" s="69">
        <f t="shared" si="19"/>
        <v>-6.6986665925451367</v>
      </c>
      <c r="F188" s="33">
        <f t="shared" si="20"/>
        <v>-4.7613846154969215</v>
      </c>
      <c r="G188" s="68">
        <f t="shared" si="14"/>
        <v>1.9777885472479277</v>
      </c>
    </row>
    <row r="189" spans="1:7" x14ac:dyDescent="0.25">
      <c r="A189" s="19">
        <f t="shared" si="15"/>
        <v>16.199999999999982</v>
      </c>
      <c r="B189" s="70">
        <f t="shared" si="16"/>
        <v>-2.6488711135998861</v>
      </c>
      <c r="C189" s="72">
        <f t="shared" si="17"/>
        <v>-4.6231522393286754E-2</v>
      </c>
      <c r="D189" s="70">
        <f t="shared" si="18"/>
        <v>-408.35797599770109</v>
      </c>
      <c r="E189" s="69">
        <f t="shared" si="19"/>
        <v>-7.1271912079398598</v>
      </c>
      <c r="F189" s="33">
        <f t="shared" si="20"/>
        <v>-4.5833836462446076</v>
      </c>
      <c r="G189" s="68">
        <f t="shared" si="14"/>
        <v>3.6618235468835718</v>
      </c>
    </row>
    <row r="190" spans="1:7" x14ac:dyDescent="0.25">
      <c r="A190" s="19">
        <f t="shared" si="15"/>
        <v>16.289999999999981</v>
      </c>
      <c r="B190" s="70">
        <f t="shared" si="16"/>
        <v>-0.68808943420248492</v>
      </c>
      <c r="C190" s="72">
        <f t="shared" si="17"/>
        <v>-1.2009426175018245E-2</v>
      </c>
      <c r="D190" s="70">
        <f t="shared" si="18"/>
        <v>-431.99274449141996</v>
      </c>
      <c r="E190" s="69">
        <f t="shared" si="19"/>
        <v>-7.5396957361018746</v>
      </c>
      <c r="F190" s="33">
        <f t="shared" si="20"/>
        <v>-4.2538195270250858</v>
      </c>
      <c r="G190" s="68">
        <f t="shared" si="14"/>
        <v>4.6599851476480643</v>
      </c>
    </row>
    <row r="191" spans="1:7" x14ac:dyDescent="0.25">
      <c r="A191" s="19">
        <f t="shared" si="15"/>
        <v>16.379999999999981</v>
      </c>
      <c r="B191" s="70">
        <f t="shared" si="16"/>
        <v>1.2999123055418671</v>
      </c>
      <c r="C191" s="72">
        <f t="shared" si="17"/>
        <v>2.2687749718896113E-2</v>
      </c>
      <c r="D191" s="70">
        <f t="shared" si="18"/>
        <v>-453.92807600521849</v>
      </c>
      <c r="E191" s="69">
        <f t="shared" si="19"/>
        <v>-7.9225394935341322</v>
      </c>
      <c r="F191" s="33">
        <f t="shared" si="20"/>
        <v>-3.8344208637367601</v>
      </c>
      <c r="G191" s="68">
        <f t="shared" si="14"/>
        <v>4.888489068417603</v>
      </c>
    </row>
    <row r="192" spans="1:7" x14ac:dyDescent="0.25">
      <c r="A192" s="19">
        <f t="shared" si="15"/>
        <v>16.469999999999981</v>
      </c>
      <c r="B192" s="70">
        <f t="shared" si="16"/>
        <v>3.2364909458404885</v>
      </c>
      <c r="C192" s="72">
        <f t="shared" si="17"/>
        <v>5.6487423215901993E-2</v>
      </c>
      <c r="D192" s="70">
        <f t="shared" si="18"/>
        <v>-473.70072791843069</v>
      </c>
      <c r="E192" s="69">
        <f t="shared" si="19"/>
        <v>-8.2676373712704407</v>
      </c>
      <c r="F192" s="33">
        <f t="shared" si="20"/>
        <v>-3.3944568475791757</v>
      </c>
      <c r="G192" s="68">
        <f t="shared" si="14"/>
        <v>4.4867216847842952</v>
      </c>
    </row>
    <row r="193" spans="1:7" x14ac:dyDescent="0.25">
      <c r="A193" s="19">
        <f t="shared" si="15"/>
        <v>16.559999999999981</v>
      </c>
      <c r="B193" s="70">
        <f t="shared" si="16"/>
        <v>5.0450375680918942</v>
      </c>
      <c r="C193" s="72">
        <f t="shared" si="17"/>
        <v>8.8052516450011178E-2</v>
      </c>
      <c r="D193" s="70">
        <f t="shared" si="18"/>
        <v>-491.204652517932</v>
      </c>
      <c r="E193" s="69">
        <f t="shared" si="19"/>
        <v>-8.5731384875525674</v>
      </c>
      <c r="F193" s="33">
        <f t="shared" si="20"/>
        <v>-2.9906518959485893</v>
      </c>
      <c r="G193" s="68">
        <f t="shared" si="14"/>
        <v>3.6865709564029792</v>
      </c>
    </row>
    <row r="194" spans="1:7" x14ac:dyDescent="0.25">
      <c r="A194" s="19">
        <f t="shared" si="15"/>
        <v>16.649999999999981</v>
      </c>
      <c r="B194" s="70">
        <f t="shared" si="16"/>
        <v>6.6540080593497049</v>
      </c>
      <c r="C194" s="72">
        <f t="shared" si="17"/>
        <v>0.11613434908989061</v>
      </c>
      <c r="D194" s="70">
        <f t="shared" si="18"/>
        <v>-506.6263083646906</v>
      </c>
      <c r="E194" s="69">
        <f t="shared" si="19"/>
        <v>-8.8422971581879395</v>
      </c>
      <c r="F194" s="33">
        <f t="shared" si="20"/>
        <v>-2.658860509872321</v>
      </c>
      <c r="G194" s="68">
        <f t="shared" si="14"/>
        <v>2.6954770002571773</v>
      </c>
    </row>
    <row r="195" spans="1:7" x14ac:dyDescent="0.25">
      <c r="A195" s="19">
        <f t="shared" si="15"/>
        <v>16.739999999999981</v>
      </c>
      <c r="B195" s="70">
        <f t="shared" si="16"/>
        <v>7.999753318651881</v>
      </c>
      <c r="C195" s="72">
        <f t="shared" si="17"/>
        <v>0.13962203475781843</v>
      </c>
      <c r="D195" s="70">
        <f t="shared" si="18"/>
        <v>-520.33704206236234</v>
      </c>
      <c r="E195" s="69">
        <f t="shared" si="19"/>
        <v>-9.0815946040764484</v>
      </c>
      <c r="F195" s="33">
        <f t="shared" si="20"/>
        <v>-2.4162675798491753</v>
      </c>
      <c r="G195" s="68">
        <f t="shared" si="14"/>
        <v>1.6487839563727138</v>
      </c>
    </row>
    <row r="196" spans="1:7" x14ac:dyDescent="0.25">
      <c r="A196" s="19">
        <f t="shared" si="15"/>
        <v>16.829999999999981</v>
      </c>
      <c r="B196" s="70">
        <f t="shared" si="16"/>
        <v>9.0290371453697542</v>
      </c>
      <c r="C196" s="72">
        <f t="shared" si="17"/>
        <v>0.15758642647157209</v>
      </c>
      <c r="D196" s="70">
        <f t="shared" si="18"/>
        <v>-532.79681616733069</v>
      </c>
      <c r="E196" s="69">
        <f t="shared" si="19"/>
        <v>-9.2990586862628746</v>
      </c>
      <c r="F196" s="33">
        <f t="shared" si="20"/>
        <v>-2.2678770237756312</v>
      </c>
      <c r="G196" s="68">
        <f t="shared" si="14"/>
        <v>0.61440298144667338</v>
      </c>
    </row>
    <row r="197" spans="1:7" x14ac:dyDescent="0.25">
      <c r="A197" s="19">
        <f t="shared" si="15"/>
        <v>16.91999999999998</v>
      </c>
      <c r="B197" s="70">
        <f t="shared" si="16"/>
        <v>9.7011422046849916</v>
      </c>
      <c r="C197" s="72">
        <f t="shared" si="17"/>
        <v>0.16931687267593476</v>
      </c>
      <c r="D197" s="70">
        <f t="shared" si="18"/>
        <v>-544.49139653986367</v>
      </c>
      <c r="E197" s="69">
        <f t="shared" si="19"/>
        <v>-9.5031676184026814</v>
      </c>
      <c r="F197" s="33">
        <f t="shared" si="20"/>
        <v>-2.2125807554454306</v>
      </c>
      <c r="G197" s="68">
        <f t="shared" si="14"/>
        <v>-0.38371605523038804</v>
      </c>
    </row>
    <row r="198" spans="1:7" x14ac:dyDescent="0.25">
      <c r="A198" s="19">
        <f t="shared" si="15"/>
        <v>17.00999999999998</v>
      </c>
      <c r="B198" s="70">
        <f t="shared" si="16"/>
        <v>9.9894807605205571</v>
      </c>
      <c r="C198" s="72">
        <f t="shared" si="17"/>
        <v>0.17434932983571089</v>
      </c>
      <c r="D198" s="70">
        <f t="shared" si="18"/>
        <v>-555.90083506056385</v>
      </c>
      <c r="E198" s="69">
        <f t="shared" si="19"/>
        <v>-9.7022998863927707</v>
      </c>
      <c r="F198" s="33">
        <f t="shared" si="20"/>
        <v>-2.2471152004161654</v>
      </c>
      <c r="G198" s="68">
        <f t="shared" si="14"/>
        <v>-1.3424688545193313</v>
      </c>
    </row>
    <row r="199" spans="1:7" x14ac:dyDescent="0.25">
      <c r="A199" s="19">
        <f t="shared" si="15"/>
        <v>17.09999999999998</v>
      </c>
      <c r="B199" s="70">
        <f t="shared" si="16"/>
        <v>9.8826464571034034</v>
      </c>
      <c r="C199" s="72">
        <f t="shared" si="17"/>
        <v>0.17248471948700694</v>
      </c>
      <c r="D199" s="70">
        <f t="shared" si="18"/>
        <v>-567.48835459628253</v>
      </c>
      <c r="E199" s="69">
        <f t="shared" si="19"/>
        <v>-9.9045402544302252</v>
      </c>
      <c r="F199" s="33">
        <f t="shared" si="20"/>
        <v>-2.3679373973229052</v>
      </c>
      <c r="G199" s="68">
        <f t="shared" si="14"/>
        <v>-2.2616847590882267</v>
      </c>
    </row>
    <row r="200" spans="1:7" x14ac:dyDescent="0.25">
      <c r="A200" s="19">
        <f t="shared" si="15"/>
        <v>17.18999999999998</v>
      </c>
      <c r="B200" s="70">
        <f t="shared" si="16"/>
        <v>9.3848655418391633</v>
      </c>
      <c r="C200" s="72">
        <f t="shared" si="17"/>
        <v>0.16379680356205506</v>
      </c>
      <c r="D200" s="70">
        <f t="shared" si="18"/>
        <v>-579.69890830788404</v>
      </c>
      <c r="E200" s="69">
        <f t="shared" si="19"/>
        <v>-10.117654620189287</v>
      </c>
      <c r="F200" s="33">
        <f t="shared" si="20"/>
        <v>-2.5714890256408456</v>
      </c>
      <c r="G200" s="68">
        <f t="shared" si="14"/>
        <v>-3.1298904720022618</v>
      </c>
    </row>
    <row r="201" spans="1:7" x14ac:dyDescent="0.25">
      <c r="A201" s="19">
        <f t="shared" si="15"/>
        <v>17.27999999999998</v>
      </c>
      <c r="B201" s="70">
        <f t="shared" si="16"/>
        <v>8.5158296796183137</v>
      </c>
      <c r="C201" s="72">
        <f t="shared" si="17"/>
        <v>0.14862926644839344</v>
      </c>
      <c r="D201" s="70">
        <f t="shared" si="18"/>
        <v>-592.95910044889263</v>
      </c>
      <c r="E201" s="69">
        <f t="shared" si="19"/>
        <v>-10.349088632496963</v>
      </c>
      <c r="F201" s="33">
        <f t="shared" si="20"/>
        <v>-2.853179168121049</v>
      </c>
      <c r="G201" s="68">
        <f t="shared" ref="G201:G264" si="21">-$B$3/$B$4*SIN(E201)</f>
        <v>-3.9112079882616433</v>
      </c>
    </row>
    <row r="202" spans="1:7" x14ac:dyDescent="0.25">
      <c r="A202" s="19">
        <f t="shared" ref="A202:A265" si="22">A201+$B$2</f>
        <v>17.36999999999998</v>
      </c>
      <c r="B202" s="70">
        <f t="shared" ref="B202:B265" si="23">C202*180/PI()</f>
        <v>7.3099169722361754</v>
      </c>
      <c r="C202" s="72">
        <f t="shared" ref="C202:C265" si="24">$B$9*PI()/180*COS(SQRT($B$3/$B$4)*A202)</f>
        <v>0.12758211921293619</v>
      </c>
      <c r="D202" s="70">
        <f t="shared" ref="D202:D265" si="25">E202*180/PI()</f>
        <v>-607.67186165641112</v>
      </c>
      <c r="E202" s="69">
        <f t="shared" ref="E202:E265" si="26">E201+$B$2*F201</f>
        <v>-10.605874757627857</v>
      </c>
      <c r="F202" s="33">
        <f t="shared" ref="F202:F265" si="27">F201+$B$2*G201</f>
        <v>-3.2051878870645969</v>
      </c>
      <c r="G202" s="68">
        <f t="shared" si="21"/>
        <v>-4.532613941372956</v>
      </c>
    </row>
    <row r="203" spans="1:7" x14ac:dyDescent="0.25">
      <c r="A203" s="19">
        <f t="shared" si="22"/>
        <v>17.45999999999998</v>
      </c>
      <c r="B203" s="70">
        <f t="shared" si="23"/>
        <v>5.8148319985401171</v>
      </c>
      <c r="C203" s="72">
        <f t="shared" si="24"/>
        <v>0.10148796382484715</v>
      </c>
      <c r="D203" s="70">
        <f t="shared" si="25"/>
        <v>-624.19979811918415</v>
      </c>
      <c r="E203" s="69">
        <f t="shared" si="26"/>
        <v>-10.894341667463671</v>
      </c>
      <c r="F203" s="33">
        <f t="shared" si="27"/>
        <v>-3.6131231417881629</v>
      </c>
      <c r="G203" s="68">
        <f t="shared" si="21"/>
        <v>-4.8749137284861321</v>
      </c>
    </row>
    <row r="204" spans="1:7" x14ac:dyDescent="0.25">
      <c r="A204" s="19">
        <f t="shared" si="22"/>
        <v>17.549999999999979</v>
      </c>
      <c r="B204" s="70">
        <f t="shared" si="23"/>
        <v>4.0897186738192373</v>
      </c>
      <c r="C204" s="72">
        <f t="shared" si="24"/>
        <v>7.1379056338441702E-2</v>
      </c>
      <c r="D204" s="70">
        <f t="shared" si="25"/>
        <v>-642.83130173888003</v>
      </c>
      <c r="E204" s="69">
        <f t="shared" si="26"/>
        <v>-11.219522750224606</v>
      </c>
      <c r="F204" s="33">
        <f t="shared" si="27"/>
        <v>-4.0518653773519144</v>
      </c>
      <c r="G204" s="68">
        <f t="shared" si="21"/>
        <v>-4.7776380465550421</v>
      </c>
    </row>
    <row r="205" spans="1:7" x14ac:dyDescent="0.25">
      <c r="A205" s="19">
        <f t="shared" si="22"/>
        <v>17.639999999999979</v>
      </c>
      <c r="B205" s="70">
        <f t="shared" si="23"/>
        <v>2.2028205816398216</v>
      </c>
      <c r="C205" s="72">
        <f t="shared" si="24"/>
        <v>3.8446471980311439E-2</v>
      </c>
      <c r="D205" s="70">
        <f t="shared" si="25"/>
        <v>-663.72523241385022</v>
      </c>
      <c r="E205" s="69">
        <f t="shared" si="26"/>
        <v>-11.584190634186278</v>
      </c>
      <c r="F205" s="33">
        <f t="shared" si="27"/>
        <v>-4.4818528015418684</v>
      </c>
      <c r="G205" s="68">
        <f t="shared" si="21"/>
        <v>-4.0753775018093945</v>
      </c>
    </row>
    <row r="206" spans="1:7" x14ac:dyDescent="0.25">
      <c r="A206" s="19">
        <f t="shared" si="22"/>
        <v>17.729999999999979</v>
      </c>
      <c r="B206" s="70">
        <f t="shared" si="23"/>
        <v>0.22878133282408714</v>
      </c>
      <c r="C206" s="72">
        <f t="shared" si="24"/>
        <v>3.9929875248812972E-3</v>
      </c>
      <c r="D206" s="70">
        <f t="shared" si="25"/>
        <v>-686.83644490730126</v>
      </c>
      <c r="E206" s="69">
        <f t="shared" si="26"/>
        <v>-11.987557386325046</v>
      </c>
      <c r="F206" s="33">
        <f t="shared" si="27"/>
        <v>-4.8486367767047138</v>
      </c>
      <c r="G206" s="68">
        <f t="shared" si="21"/>
        <v>-2.6804512173098325</v>
      </c>
    </row>
    <row r="207" spans="1:7" x14ac:dyDescent="0.25">
      <c r="A207" s="19">
        <f t="shared" si="22"/>
        <v>17.819999999999979</v>
      </c>
      <c r="B207" s="70">
        <f t="shared" si="23"/>
        <v>-1.7543082536020216</v>
      </c>
      <c r="C207" s="72">
        <f t="shared" si="24"/>
        <v>-3.0618455120266948E-2</v>
      </c>
      <c r="D207" s="70">
        <f t="shared" si="25"/>
        <v>-711.83902304003982</v>
      </c>
      <c r="E207" s="69">
        <f t="shared" si="26"/>
        <v>-12.42393469622847</v>
      </c>
      <c r="F207" s="33">
        <f t="shared" si="27"/>
        <v>-5.0898773862625983</v>
      </c>
      <c r="G207" s="68">
        <f t="shared" si="21"/>
        <v>-0.69557843843562062</v>
      </c>
    </row>
    <row r="208" spans="1:7" x14ac:dyDescent="0.25">
      <c r="A208" s="19">
        <f t="shared" si="22"/>
        <v>17.909999999999979</v>
      </c>
      <c r="B208" s="70">
        <f t="shared" si="23"/>
        <v>-3.6679993372224908</v>
      </c>
      <c r="C208" s="72">
        <f t="shared" si="24"/>
        <v>-6.4018665395502258E-2</v>
      </c>
      <c r="D208" s="70">
        <f t="shared" si="25"/>
        <v>-738.08558736251314</v>
      </c>
      <c r="E208" s="69">
        <f t="shared" si="26"/>
        <v>-12.882023660992104</v>
      </c>
      <c r="F208" s="33">
        <f t="shared" si="27"/>
        <v>-5.1524794457218039</v>
      </c>
      <c r="G208" s="68">
        <f t="shared" si="21"/>
        <v>1.5211428655187575</v>
      </c>
    </row>
    <row r="209" spans="1:7" x14ac:dyDescent="0.25">
      <c r="A209" s="19">
        <f t="shared" si="22"/>
        <v>17.999999999999979</v>
      </c>
      <c r="B209" s="70">
        <f t="shared" si="23"/>
        <v>-5.436588405975832</v>
      </c>
      <c r="C209" s="72">
        <f t="shared" si="24"/>
        <v>-9.4886367760028442E-2</v>
      </c>
      <c r="D209" s="70">
        <f t="shared" si="25"/>
        <v>-764.65496672661197</v>
      </c>
      <c r="E209" s="69">
        <f t="shared" si="26"/>
        <v>-13.345746811107066</v>
      </c>
      <c r="F209" s="33">
        <f t="shared" si="27"/>
        <v>-5.015576587825116</v>
      </c>
      <c r="G209" s="68">
        <f t="shared" si="21"/>
        <v>3.4438954798704637</v>
      </c>
    </row>
    <row r="210" spans="1:7" x14ac:dyDescent="0.25">
      <c r="A210" s="19">
        <f t="shared" si="22"/>
        <v>18.089999999999979</v>
      </c>
      <c r="B210" s="70">
        <f t="shared" si="23"/>
        <v>-6.99011202373394</v>
      </c>
      <c r="C210" s="72">
        <f t="shared" si="24"/>
        <v>-0.12200046989740126</v>
      </c>
      <c r="D210" s="70">
        <f t="shared" si="25"/>
        <v>-790.51839005424245</v>
      </c>
      <c r="E210" s="69">
        <f t="shared" si="26"/>
        <v>-13.797148704011326</v>
      </c>
      <c r="F210" s="33">
        <f t="shared" si="27"/>
        <v>-4.7056259946367742</v>
      </c>
      <c r="G210" s="68">
        <f t="shared" si="21"/>
        <v>4.6194680592473487</v>
      </c>
    </row>
    <row r="211" spans="1:7" x14ac:dyDescent="0.25">
      <c r="A211" s="19">
        <f t="shared" si="22"/>
        <v>18.179999999999978</v>
      </c>
      <c r="B211" s="70">
        <f t="shared" si="23"/>
        <v>-8.2671145067968261</v>
      </c>
      <c r="C211" s="72">
        <f t="shared" si="24"/>
        <v>-0.14428836778299173</v>
      </c>
      <c r="D211" s="70">
        <f t="shared" si="25"/>
        <v>-814.78351590561886</v>
      </c>
      <c r="E211" s="69">
        <f t="shared" si="26"/>
        <v>-14.220655043528636</v>
      </c>
      <c r="F211" s="33">
        <f t="shared" si="27"/>
        <v>-4.2898738693045129</v>
      </c>
      <c r="G211" s="68">
        <f t="shared" si="21"/>
        <v>4.8829327721118734</v>
      </c>
    </row>
    <row r="212" spans="1:7" x14ac:dyDescent="0.25">
      <c r="A212" s="19">
        <f t="shared" si="22"/>
        <v>18.269999999999978</v>
      </c>
      <c r="B212" s="70">
        <f t="shared" si="23"/>
        <v>-9.2170790430695018</v>
      </c>
      <c r="C212" s="72">
        <f t="shared" si="24"/>
        <v>-0.16086837671813103</v>
      </c>
      <c r="D212" s="70">
        <f t="shared" si="25"/>
        <v>-836.90476596753319</v>
      </c>
      <c r="E212" s="69">
        <f t="shared" si="26"/>
        <v>-14.606743691766042</v>
      </c>
      <c r="F212" s="33">
        <f t="shared" si="27"/>
        <v>-3.8504099198144441</v>
      </c>
      <c r="G212" s="68">
        <f t="shared" si="21"/>
        <v>4.3696234716572491</v>
      </c>
    </row>
    <row r="213" spans="1:7" x14ac:dyDescent="0.25">
      <c r="A213" s="19">
        <f t="shared" si="22"/>
        <v>18.359999999999978</v>
      </c>
      <c r="B213" s="70">
        <f t="shared" si="23"/>
        <v>-9.8024260815236008</v>
      </c>
      <c r="C213" s="72">
        <f t="shared" si="24"/>
        <v>-0.17108460980595294</v>
      </c>
      <c r="D213" s="70">
        <f t="shared" si="25"/>
        <v>-856.75986736959385</v>
      </c>
      <c r="E213" s="69">
        <f t="shared" si="26"/>
        <v>-14.953280584549342</v>
      </c>
      <c r="F213" s="33">
        <f t="shared" si="27"/>
        <v>-3.4571438073652918</v>
      </c>
      <c r="G213" s="68">
        <f t="shared" si="21"/>
        <v>3.3567819534004815</v>
      </c>
    </row>
    <row r="214" spans="1:7" x14ac:dyDescent="0.25">
      <c r="A214" s="19">
        <f t="shared" si="22"/>
        <v>18.449999999999978</v>
      </c>
      <c r="B214" s="70">
        <f t="shared" si="23"/>
        <v>-9.9999999378561348</v>
      </c>
      <c r="C214" s="72">
        <f t="shared" si="24"/>
        <v>-0.17453292411481788</v>
      </c>
      <c r="D214" s="70">
        <f t="shared" si="25"/>
        <v>-874.58704480945767</v>
      </c>
      <c r="E214" s="69">
        <f t="shared" si="26"/>
        <v>-15.264423527212218</v>
      </c>
      <c r="F214" s="33">
        <f t="shared" si="27"/>
        <v>-3.1550334315592483</v>
      </c>
      <c r="G214" s="68">
        <f t="shared" si="21"/>
        <v>2.1027829435720697</v>
      </c>
    </row>
    <row r="215" spans="1:7" x14ac:dyDescent="0.25">
      <c r="A215" s="19">
        <f t="shared" si="22"/>
        <v>18.539999999999978</v>
      </c>
      <c r="B215" s="70">
        <f t="shared" si="23"/>
        <v>-9.8019848078634624</v>
      </c>
      <c r="C215" s="72">
        <f t="shared" si="24"/>
        <v>-0.17107690812768117</v>
      </c>
      <c r="D215" s="70">
        <f t="shared" si="25"/>
        <v>-890.85635379604958</v>
      </c>
      <c r="E215" s="69">
        <f t="shared" si="26"/>
        <v>-15.548376536052549</v>
      </c>
      <c r="F215" s="33">
        <f t="shared" si="27"/>
        <v>-2.9657829666377622</v>
      </c>
      <c r="G215" s="68">
        <f t="shared" si="21"/>
        <v>0.77865999702080391</v>
      </c>
    </row>
    <row r="216" spans="1:7" x14ac:dyDescent="0.25">
      <c r="A216" s="19">
        <f t="shared" si="22"/>
        <v>18.629999999999978</v>
      </c>
      <c r="B216" s="70">
        <f t="shared" si="23"/>
        <v>-9.2162139520493174</v>
      </c>
      <c r="C216" s="72">
        <f t="shared" si="24"/>
        <v>-0.1608532780314994</v>
      </c>
      <c r="D216" s="70">
        <f t="shared" si="25"/>
        <v>-906.14977002066144</v>
      </c>
      <c r="E216" s="69">
        <f t="shared" si="26"/>
        <v>-15.815297003049947</v>
      </c>
      <c r="F216" s="33">
        <f t="shared" si="27"/>
        <v>-2.8957035669058899</v>
      </c>
      <c r="G216" s="68">
        <f t="shared" si="21"/>
        <v>-0.52492604123323849</v>
      </c>
    </row>
    <row r="217" spans="1:7" x14ac:dyDescent="0.25">
      <c r="A217" s="19">
        <f t="shared" si="22"/>
        <v>18.719999999999978</v>
      </c>
      <c r="B217" s="70">
        <f t="shared" si="23"/>
        <v>-8.2658598204647884</v>
      </c>
      <c r="C217" s="72">
        <f t="shared" si="24"/>
        <v>-0.14426646937541793</v>
      </c>
      <c r="D217" s="70">
        <f t="shared" si="25"/>
        <v>-921.08181340008309</v>
      </c>
      <c r="E217" s="69">
        <f t="shared" si="26"/>
        <v>-16.075910324071476</v>
      </c>
      <c r="F217" s="33">
        <f t="shared" si="27"/>
        <v>-2.9429469106168815</v>
      </c>
      <c r="G217" s="68">
        <f t="shared" si="21"/>
        <v>-1.762533212270402</v>
      </c>
    </row>
    <row r="218" spans="1:7" x14ac:dyDescent="0.25">
      <c r="A218" s="19">
        <f t="shared" si="22"/>
        <v>18.809999999999977</v>
      </c>
      <c r="B218" s="70">
        <f t="shared" si="23"/>
        <v>-6.988517376099785</v>
      </c>
      <c r="C218" s="72">
        <f t="shared" si="24"/>
        <v>-0.12197263804577611</v>
      </c>
      <c r="D218" s="70">
        <f t="shared" si="25"/>
        <v>-936.25747275793015</v>
      </c>
      <c r="E218" s="69">
        <f t="shared" si="26"/>
        <v>-16.340775546026997</v>
      </c>
      <c r="F218" s="33">
        <f t="shared" si="27"/>
        <v>-3.1015748997212178</v>
      </c>
      <c r="G218" s="68">
        <f t="shared" si="21"/>
        <v>-2.8979326339282956</v>
      </c>
    </row>
    <row r="219" spans="1:7" x14ac:dyDescent="0.25">
      <c r="A219" s="19">
        <f t="shared" si="22"/>
        <v>18.899999999999977</v>
      </c>
      <c r="B219" s="70">
        <f t="shared" si="23"/>
        <v>-5.4347168795440624</v>
      </c>
      <c r="C219" s="72">
        <f t="shared" si="24"/>
        <v>-9.485370346175595E-2</v>
      </c>
      <c r="D219" s="70">
        <f t="shared" si="25"/>
        <v>-952.25111640172668</v>
      </c>
      <c r="E219" s="69">
        <f t="shared" si="26"/>
        <v>-16.619917287001908</v>
      </c>
      <c r="F219" s="33">
        <f t="shared" si="27"/>
        <v>-3.3623888367747643</v>
      </c>
      <c r="G219" s="68">
        <f t="shared" si="21"/>
        <v>-3.8744373626302195</v>
      </c>
    </row>
    <row r="220" spans="1:7" x14ac:dyDescent="0.25">
      <c r="A220" s="19">
        <f t="shared" si="22"/>
        <v>18.989999999999977</v>
      </c>
      <c r="B220" s="70">
        <f t="shared" si="23"/>
        <v>-3.6659249675179688</v>
      </c>
      <c r="C220" s="72">
        <f t="shared" si="24"/>
        <v>-6.3982460814254738E-2</v>
      </c>
      <c r="D220" s="70">
        <f t="shared" si="25"/>
        <v>-969.58967845034522</v>
      </c>
      <c r="E220" s="69">
        <f t="shared" si="26"/>
        <v>-16.922532282311636</v>
      </c>
      <c r="F220" s="33">
        <f t="shared" si="27"/>
        <v>-3.7110881994114839</v>
      </c>
      <c r="G220" s="68">
        <f t="shared" si="21"/>
        <v>-4.5923739857410171</v>
      </c>
    </row>
    <row r="221" spans="1:7" x14ac:dyDescent="0.25">
      <c r="A221" s="19">
        <f t="shared" si="22"/>
        <v>19.079999999999977</v>
      </c>
      <c r="B221" s="70">
        <f t="shared" si="23"/>
        <v>-1.7521131004061254</v>
      </c>
      <c r="C221" s="72">
        <f t="shared" si="24"/>
        <v>-3.0580142469412885E-2</v>
      </c>
      <c r="D221" s="70">
        <f t="shared" si="25"/>
        <v>-988.7263506607826</v>
      </c>
      <c r="E221" s="69">
        <f t="shared" si="26"/>
        <v>-17.256530220258668</v>
      </c>
      <c r="F221" s="33">
        <f t="shared" si="27"/>
        <v>-4.1244018581281754</v>
      </c>
      <c r="G221" s="68">
        <f t="shared" si="21"/>
        <v>-4.8987893943819598</v>
      </c>
    </row>
    <row r="222" spans="1:7" x14ac:dyDescent="0.25">
      <c r="A222" s="19">
        <f t="shared" si="22"/>
        <v>19.169999999999977</v>
      </c>
      <c r="B222" s="70">
        <f t="shared" si="23"/>
        <v>0.23101043166805846</v>
      </c>
      <c r="C222" s="72">
        <f t="shared" si="24"/>
        <v>4.0318926390609964E-3</v>
      </c>
      <c r="D222" s="70">
        <f t="shared" si="25"/>
        <v>-1009.9943244145818</v>
      </c>
      <c r="E222" s="69">
        <f t="shared" si="26"/>
        <v>-17.627726387490203</v>
      </c>
      <c r="F222" s="33">
        <f t="shared" si="27"/>
        <v>-4.5652929036225514</v>
      </c>
      <c r="G222" s="68">
        <f t="shared" si="21"/>
        <v>-4.6046598298513901</v>
      </c>
    </row>
    <row r="223" spans="1:7" x14ac:dyDescent="0.25">
      <c r="A223" s="19">
        <f t="shared" si="22"/>
        <v>19.259999999999977</v>
      </c>
      <c r="B223" s="70">
        <f t="shared" si="23"/>
        <v>2.20499544543611</v>
      </c>
      <c r="C223" s="72">
        <f t="shared" si="24"/>
        <v>3.8484430514339092E-2</v>
      </c>
      <c r="D223" s="70">
        <f t="shared" si="25"/>
        <v>-1033.5358058202555</v>
      </c>
      <c r="E223" s="69">
        <f t="shared" si="26"/>
        <v>-18.038602748816231</v>
      </c>
      <c r="F223" s="33">
        <f t="shared" si="27"/>
        <v>-4.9797122883091767</v>
      </c>
      <c r="G223" s="68">
        <f t="shared" si="21"/>
        <v>-3.5522258761045586</v>
      </c>
    </row>
    <row r="224" spans="1:7" x14ac:dyDescent="0.25">
      <c r="A224" s="19">
        <f t="shared" si="22"/>
        <v>19.349999999999977</v>
      </c>
      <c r="B224" s="70">
        <f t="shared" si="23"/>
        <v>4.0917532673508505</v>
      </c>
      <c r="C224" s="72">
        <f t="shared" si="24"/>
        <v>7.141456669450813E-2</v>
      </c>
      <c r="D224" s="70">
        <f t="shared" si="25"/>
        <v>-1059.2142905781147</v>
      </c>
      <c r="E224" s="69">
        <f t="shared" si="26"/>
        <v>-18.486776854764056</v>
      </c>
      <c r="F224" s="33">
        <f t="shared" si="27"/>
        <v>-5.2994126171585867</v>
      </c>
      <c r="G224" s="68">
        <f t="shared" si="21"/>
        <v>-1.7388815678197744</v>
      </c>
    </row>
    <row r="225" spans="1:7" x14ac:dyDescent="0.25">
      <c r="A225" s="19">
        <f t="shared" si="22"/>
        <v>19.439999999999976</v>
      </c>
      <c r="B225" s="70">
        <f t="shared" si="23"/>
        <v>5.8166458355273383</v>
      </c>
      <c r="C225" s="72">
        <f t="shared" si="24"/>
        <v>0.1015196212523686</v>
      </c>
      <c r="D225" s="70">
        <f t="shared" si="25"/>
        <v>-1086.5413484956557</v>
      </c>
      <c r="E225" s="69">
        <f t="shared" si="26"/>
        <v>-18.963723990308328</v>
      </c>
      <c r="F225" s="33">
        <f t="shared" si="27"/>
        <v>-5.4559119582623667</v>
      </c>
      <c r="G225" s="68">
        <f t="shared" si="21"/>
        <v>0.5582090419121718</v>
      </c>
    </row>
    <row r="226" spans="1:7" x14ac:dyDescent="0.25">
      <c r="A226" s="19">
        <f t="shared" si="22"/>
        <v>19.529999999999976</v>
      </c>
      <c r="B226" s="70">
        <f t="shared" si="23"/>
        <v>7.3114382992849309</v>
      </c>
      <c r="C226" s="72">
        <f t="shared" si="24"/>
        <v>0.12760867137893661</v>
      </c>
      <c r="D226" s="70">
        <f t="shared" si="25"/>
        <v>-1114.6754140699609</v>
      </c>
      <c r="E226" s="69">
        <f t="shared" si="26"/>
        <v>-19.454756066551941</v>
      </c>
      <c r="F226" s="33">
        <f t="shared" si="27"/>
        <v>-5.4056731444902715</v>
      </c>
      <c r="G226" s="68">
        <f t="shared" si="21"/>
        <v>2.7877407543402271</v>
      </c>
    </row>
    <row r="227" spans="1:7" x14ac:dyDescent="0.25">
      <c r="A227" s="19">
        <f t="shared" si="22"/>
        <v>19.619999999999976</v>
      </c>
      <c r="B227" s="70">
        <f t="shared" si="23"/>
        <v>8.5169983147057806</v>
      </c>
      <c r="C227" s="72">
        <f t="shared" si="24"/>
        <v>0.14864966297842405</v>
      </c>
      <c r="D227" s="70">
        <f t="shared" si="25"/>
        <v>-1142.5504171645462</v>
      </c>
      <c r="E227" s="69">
        <f t="shared" si="26"/>
        <v>-19.941266649556066</v>
      </c>
      <c r="F227" s="33">
        <f t="shared" si="27"/>
        <v>-5.1547764765996513</v>
      </c>
      <c r="G227" s="68">
        <f t="shared" si="21"/>
        <v>4.3483423363743938</v>
      </c>
    </row>
    <row r="228" spans="1:7" x14ac:dyDescent="0.25">
      <c r="A228" s="19">
        <f t="shared" si="22"/>
        <v>19.709999999999976</v>
      </c>
      <c r="B228" s="70">
        <f t="shared" si="23"/>
        <v>9.3856352550480899</v>
      </c>
      <c r="C228" s="72">
        <f t="shared" si="24"/>
        <v>0.1638102375918469</v>
      </c>
      <c r="D228" s="70">
        <f t="shared" si="25"/>
        <v>-1169.1316414443691</v>
      </c>
      <c r="E228" s="69">
        <f t="shared" si="26"/>
        <v>-20.405196532450034</v>
      </c>
      <c r="F228" s="33">
        <f t="shared" si="27"/>
        <v>-4.763425666325956</v>
      </c>
      <c r="G228" s="68">
        <f t="shared" si="21"/>
        <v>4.8994372562481114</v>
      </c>
    </row>
    <row r="229" spans="1:7" x14ac:dyDescent="0.25">
      <c r="A229" s="19">
        <f t="shared" si="22"/>
        <v>19.799999999999976</v>
      </c>
      <c r="B229" s="70">
        <f t="shared" si="23"/>
        <v>9.8829867994267904</v>
      </c>
      <c r="C229" s="72">
        <f t="shared" si="24"/>
        <v>0.17249065958113394</v>
      </c>
      <c r="D229" s="70">
        <f t="shared" si="25"/>
        <v>-1193.6948182477984</v>
      </c>
      <c r="E229" s="69">
        <f t="shared" si="26"/>
        <v>-20.833904842419372</v>
      </c>
      <c r="F229" s="33">
        <f t="shared" si="27"/>
        <v>-4.3224763132636257</v>
      </c>
      <c r="G229" s="68">
        <f t="shared" si="21"/>
        <v>4.4869248118990308</v>
      </c>
    </row>
    <row r="230" spans="1:7" x14ac:dyDescent="0.25">
      <c r="A230" s="19">
        <f t="shared" si="22"/>
        <v>19.889999999999976</v>
      </c>
      <c r="B230" s="70">
        <f t="shared" si="23"/>
        <v>9.9893782683908494</v>
      </c>
      <c r="C230" s="72">
        <f t="shared" si="24"/>
        <v>0.17434754101059011</v>
      </c>
      <c r="D230" s="70">
        <f t="shared" si="25"/>
        <v>-1215.9841867293731</v>
      </c>
      <c r="E230" s="69">
        <f t="shared" si="26"/>
        <v>-21.222927710613099</v>
      </c>
      <c r="F230" s="33">
        <f t="shared" si="27"/>
        <v>-3.9186530801927129</v>
      </c>
      <c r="G230" s="68">
        <f t="shared" si="21"/>
        <v>3.4047986983190297</v>
      </c>
    </row>
    <row r="231" spans="1:7" x14ac:dyDescent="0.25">
      <c r="A231" s="19">
        <f t="shared" si="22"/>
        <v>19.979999999999976</v>
      </c>
      <c r="B231" s="70">
        <f t="shared" si="23"/>
        <v>9.7006009325779878</v>
      </c>
      <c r="C231" s="72">
        <f t="shared" si="24"/>
        <v>0.16930742569551835</v>
      </c>
      <c r="D231" s="70">
        <f t="shared" si="25"/>
        <v>-1236.1911921877615</v>
      </c>
      <c r="E231" s="69">
        <f t="shared" si="26"/>
        <v>-21.575606487830445</v>
      </c>
      <c r="F231" s="33">
        <f t="shared" si="27"/>
        <v>-3.6122211973440002</v>
      </c>
      <c r="G231" s="68">
        <f t="shared" si="21"/>
        <v>1.9780611258672527</v>
      </c>
    </row>
    <row r="232" spans="1:7" x14ac:dyDescent="0.25">
      <c r="A232" s="19">
        <f t="shared" si="22"/>
        <v>20.069999999999975</v>
      </c>
      <c r="B232" s="70">
        <f t="shared" si="23"/>
        <v>9.0280785054139976</v>
      </c>
      <c r="C232" s="72">
        <f t="shared" si="24"/>
        <v>0.15756969504800297</v>
      </c>
      <c r="D232" s="70">
        <f t="shared" si="25"/>
        <v>-1254.8180448225571</v>
      </c>
      <c r="E232" s="69">
        <f t="shared" si="26"/>
        <v>-21.900706395591406</v>
      </c>
      <c r="F232" s="33">
        <f t="shared" si="27"/>
        <v>-3.4341956960159474</v>
      </c>
      <c r="G232" s="68">
        <f t="shared" si="21"/>
        <v>0.44256275854601285</v>
      </c>
    </row>
    <row r="233" spans="1:7" x14ac:dyDescent="0.25">
      <c r="A233" s="19">
        <f t="shared" si="22"/>
        <v>20.159999999999975</v>
      </c>
      <c r="B233" s="70">
        <f t="shared" si="23"/>
        <v>7.9984152335884442</v>
      </c>
      <c r="C233" s="72">
        <f t="shared" si="24"/>
        <v>0.1395986807677897</v>
      </c>
      <c r="D233" s="70">
        <f t="shared" si="25"/>
        <v>-1272.5268875688905</v>
      </c>
      <c r="E233" s="69">
        <f t="shared" si="26"/>
        <v>-22.209784008232841</v>
      </c>
      <c r="F233" s="33">
        <f t="shared" si="27"/>
        <v>-3.3943650477468061</v>
      </c>
      <c r="G233" s="68">
        <f t="shared" si="21"/>
        <v>-1.0627989405273124</v>
      </c>
    </row>
    <row r="234" spans="1:7" x14ac:dyDescent="0.25">
      <c r="A234" s="19">
        <f t="shared" si="22"/>
        <v>20.249999999999975</v>
      </c>
      <c r="B234" s="70">
        <f t="shared" si="23"/>
        <v>6.652343462350303</v>
      </c>
      <c r="C234" s="72">
        <f t="shared" si="24"/>
        <v>0.11610529639153222</v>
      </c>
      <c r="D234" s="70">
        <f t="shared" si="25"/>
        <v>-1290.030338791526</v>
      </c>
      <c r="E234" s="69">
        <f t="shared" si="26"/>
        <v>-22.515276862530055</v>
      </c>
      <c r="F234" s="33">
        <f t="shared" si="27"/>
        <v>-3.4900169523942641</v>
      </c>
      <c r="G234" s="68">
        <f t="shared" si="21"/>
        <v>-2.4522466527247069</v>
      </c>
    </row>
    <row r="235" spans="1:7" x14ac:dyDescent="0.25">
      <c r="A235" s="19">
        <f t="shared" si="22"/>
        <v>20.339999999999975</v>
      </c>
      <c r="B235" s="70">
        <f t="shared" si="23"/>
        <v>5.0431123087808993</v>
      </c>
      <c r="C235" s="72">
        <f t="shared" si="24"/>
        <v>8.8018914336079626E-2</v>
      </c>
      <c r="D235" s="70">
        <f t="shared" si="25"/>
        <v>-1308.0270305536428</v>
      </c>
      <c r="E235" s="69">
        <f t="shared" si="26"/>
        <v>-22.829378388245537</v>
      </c>
      <c r="F235" s="33">
        <f t="shared" si="27"/>
        <v>-3.7107191511394877</v>
      </c>
      <c r="G235" s="68">
        <f t="shared" si="21"/>
        <v>-3.6429560577867717</v>
      </c>
    </row>
    <row r="236" spans="1:7" x14ac:dyDescent="0.25">
      <c r="A236" s="19">
        <f t="shared" si="22"/>
        <v>20.429999999999975</v>
      </c>
      <c r="B236" s="70">
        <f t="shared" si="23"/>
        <v>3.2343811853562983</v>
      </c>
      <c r="C236" s="72">
        <f t="shared" si="24"/>
        <v>5.6450600949024404E-2</v>
      </c>
      <c r="D236" s="70">
        <f t="shared" si="25"/>
        <v>-1327.1617997223225</v>
      </c>
      <c r="E236" s="69">
        <f t="shared" si="26"/>
        <v>-23.163343111848093</v>
      </c>
      <c r="F236" s="33">
        <f t="shared" si="27"/>
        <v>-4.0385851963402972</v>
      </c>
      <c r="G236" s="68">
        <f t="shared" si="21"/>
        <v>-4.5158624522101327</v>
      </c>
    </row>
    <row r="237" spans="1:7" x14ac:dyDescent="0.25">
      <c r="A237" s="19">
        <f t="shared" si="22"/>
        <v>20.519999999999975</v>
      </c>
      <c r="B237" s="70">
        <f t="shared" si="23"/>
        <v>1.2977015036861332</v>
      </c>
      <c r="C237" s="72">
        <f t="shared" si="24"/>
        <v>2.2649163947404356E-2</v>
      </c>
      <c r="D237" s="70">
        <f t="shared" si="25"/>
        <v>-1347.9872495482107</v>
      </c>
      <c r="E237" s="69">
        <f t="shared" si="26"/>
        <v>-23.526815779518721</v>
      </c>
      <c r="F237" s="33">
        <f t="shared" si="27"/>
        <v>-4.4450128170392089</v>
      </c>
      <c r="G237" s="68">
        <f t="shared" si="21"/>
        <v>-4.8969768755707932</v>
      </c>
    </row>
    <row r="238" spans="1:7" x14ac:dyDescent="0.25">
      <c r="A238" s="19">
        <f t="shared" si="22"/>
        <v>20.609999999999975</v>
      </c>
      <c r="B238" s="70">
        <f t="shared" si="23"/>
        <v>-0.69031382054271062</v>
      </c>
      <c r="C238" s="72">
        <f t="shared" si="24"/>
        <v>-1.2048249040491569E-2</v>
      </c>
      <c r="D238" s="70">
        <f t="shared" si="25"/>
        <v>-1370.9084922350219</v>
      </c>
      <c r="E238" s="69">
        <f t="shared" si="26"/>
        <v>-23.926866933052249</v>
      </c>
      <c r="F238" s="33">
        <f t="shared" si="27"/>
        <v>-4.8857407358405807</v>
      </c>
      <c r="G238" s="68">
        <f t="shared" si="21"/>
        <v>-4.5773427873684831</v>
      </c>
    </row>
    <row r="239" spans="1:7" x14ac:dyDescent="0.25">
      <c r="A239" s="19">
        <f t="shared" si="22"/>
        <v>20.699999999999974</v>
      </c>
      <c r="B239" s="70">
        <f t="shared" si="23"/>
        <v>-2.6510210901503046</v>
      </c>
      <c r="C239" s="72">
        <f t="shared" si="24"/>
        <v>-4.626904656293223E-2</v>
      </c>
      <c r="D239" s="70">
        <f t="shared" si="25"/>
        <v>-1396.1024013913147</v>
      </c>
      <c r="E239" s="69">
        <f t="shared" si="26"/>
        <v>-24.366583599277902</v>
      </c>
      <c r="F239" s="33">
        <f t="shared" si="27"/>
        <v>-5.2977015867037442</v>
      </c>
      <c r="G239" s="68">
        <f t="shared" si="21"/>
        <v>-3.3975209761967404</v>
      </c>
    </row>
    <row r="240" spans="1:7" x14ac:dyDescent="0.25">
      <c r="A240" s="19">
        <f t="shared" si="22"/>
        <v>20.789999999999974</v>
      </c>
      <c r="B240" s="70">
        <f t="shared" si="23"/>
        <v>-4.506856884528319</v>
      </c>
      <c r="C240" s="72">
        <f t="shared" si="24"/>
        <v>-7.8659491551193061E-2</v>
      </c>
      <c r="D240" s="70">
        <f t="shared" si="25"/>
        <v>-1423.4206361747242</v>
      </c>
      <c r="E240" s="69">
        <f t="shared" si="26"/>
        <v>-24.84337674208124</v>
      </c>
      <c r="F240" s="33">
        <f t="shared" si="27"/>
        <v>-5.6034784745614505</v>
      </c>
      <c r="G240" s="68">
        <f t="shared" si="21"/>
        <v>-1.3981816340048401</v>
      </c>
    </row>
    <row r="241" spans="1:7" x14ac:dyDescent="0.25">
      <c r="A241" s="19">
        <f t="shared" si="22"/>
        <v>20.879999999999974</v>
      </c>
      <c r="B241" s="70">
        <f t="shared" si="23"/>
        <v>-6.1844063831519929</v>
      </c>
      <c r="C241" s="72">
        <f t="shared" si="24"/>
        <v>-0.10793825366735624</v>
      </c>
      <c r="D241" s="70">
        <f t="shared" si="25"/>
        <v>-1452.3156462213537</v>
      </c>
      <c r="E241" s="69">
        <f t="shared" si="26"/>
        <v>-25.34768980479177</v>
      </c>
      <c r="F241" s="33">
        <f t="shared" si="27"/>
        <v>-5.7293148216218865</v>
      </c>
      <c r="G241" s="68">
        <f t="shared" si="21"/>
        <v>1.0451562214761261</v>
      </c>
    </row>
    <row r="242" spans="1:7" x14ac:dyDescent="0.25">
      <c r="A242" s="19">
        <f t="shared" si="22"/>
        <v>20.969999999999974</v>
      </c>
      <c r="B242" s="70">
        <f t="shared" si="23"/>
        <v>-7.6173075750419041</v>
      </c>
      <c r="C242" s="72">
        <f t="shared" si="24"/>
        <v>-0.13294709732158627</v>
      </c>
      <c r="D242" s="70">
        <f t="shared" si="25"/>
        <v>-1481.8595465116152</v>
      </c>
      <c r="E242" s="69">
        <f t="shared" si="26"/>
        <v>-25.863328138737739</v>
      </c>
      <c r="F242" s="33">
        <f t="shared" si="27"/>
        <v>-5.6352507616890355</v>
      </c>
      <c r="G242" s="68">
        <f t="shared" si="21"/>
        <v>3.2698036651826694</v>
      </c>
    </row>
    <row r="243" spans="1:7" x14ac:dyDescent="0.25">
      <c r="A243" s="19">
        <f t="shared" si="22"/>
        <v>21.059999999999974</v>
      </c>
      <c r="B243" s="70">
        <f t="shared" si="23"/>
        <v>-8.7488764668454397</v>
      </c>
      <c r="C243" s="72">
        <f t="shared" si="24"/>
        <v>-0.15269670019670145</v>
      </c>
      <c r="D243" s="70">
        <f t="shared" si="25"/>
        <v>-1510.918394174455</v>
      </c>
      <c r="E243" s="69">
        <f t="shared" si="26"/>
        <v>-26.37050070728975</v>
      </c>
      <c r="F243" s="33">
        <f t="shared" si="27"/>
        <v>-5.3409684318225956</v>
      </c>
      <c r="G243" s="68">
        <f t="shared" si="21"/>
        <v>4.6307641743686636</v>
      </c>
    </row>
    <row r="244" spans="1:7" x14ac:dyDescent="0.25">
      <c r="A244" s="19">
        <f t="shared" si="22"/>
        <v>21.149999999999974</v>
      </c>
      <c r="B244" s="70">
        <f t="shared" si="23"/>
        <v>-9.5343494391977739</v>
      </c>
      <c r="C244" s="72">
        <f t="shared" si="24"/>
        <v>-0.16640578974967604</v>
      </c>
      <c r="D244" s="70">
        <f t="shared" si="25"/>
        <v>-1538.4597396434988</v>
      </c>
      <c r="E244" s="69">
        <f t="shared" si="26"/>
        <v>-26.851187866153783</v>
      </c>
      <c r="F244" s="33">
        <f t="shared" si="27"/>
        <v>-4.9241996561294155</v>
      </c>
      <c r="G244" s="68">
        <f t="shared" si="21"/>
        <v>4.8466854582797767</v>
      </c>
    </row>
    <row r="245" spans="1:7" x14ac:dyDescent="0.25">
      <c r="A245" s="19">
        <f t="shared" si="22"/>
        <v>21.239999999999974</v>
      </c>
      <c r="B245" s="70">
        <f t="shared" si="23"/>
        <v>-9.9426540462139883</v>
      </c>
      <c r="C245" s="72">
        <f t="shared" si="24"/>
        <v>-0.17353204949317055</v>
      </c>
      <c r="D245" s="70">
        <f t="shared" si="25"/>
        <v>-1563.8519668433373</v>
      </c>
      <c r="E245" s="69">
        <f t="shared" si="26"/>
        <v>-27.294365835205429</v>
      </c>
      <c r="F245" s="33">
        <f t="shared" si="27"/>
        <v>-4.4879979648842356</v>
      </c>
      <c r="G245" s="68">
        <f t="shared" si="21"/>
        <v>4.0693499007605451</v>
      </c>
    </row>
    <row r="246" spans="1:7" x14ac:dyDescent="0.25">
      <c r="A246" s="19">
        <f t="shared" si="22"/>
        <v>21.329999999999973</v>
      </c>
      <c r="B246" s="70">
        <f t="shared" si="23"/>
        <v>-9.9576382072335399</v>
      </c>
      <c r="C246" s="72">
        <f t="shared" si="24"/>
        <v>-0.17379357243861071</v>
      </c>
      <c r="D246" s="70">
        <f t="shared" si="25"/>
        <v>-1586.9948676099427</v>
      </c>
      <c r="E246" s="69">
        <f t="shared" si="26"/>
        <v>-27.698285652045012</v>
      </c>
      <c r="F246" s="33">
        <f t="shared" si="27"/>
        <v>-4.1217564738157861</v>
      </c>
      <c r="G246" s="68">
        <f t="shared" si="21"/>
        <v>2.6690993767055806</v>
      </c>
    </row>
    <row r="247" spans="1:7" x14ac:dyDescent="0.25">
      <c r="A247" s="19">
        <f t="shared" si="22"/>
        <v>21.419999999999973</v>
      </c>
      <c r="B247" s="70">
        <f t="shared" si="23"/>
        <v>-9.5787091653458756</v>
      </c>
      <c r="C247" s="72">
        <f t="shared" si="24"/>
        <v>-0.16718001302624344</v>
      </c>
      <c r="D247" s="70">
        <f t="shared" si="25"/>
        <v>-1608.2492001216758</v>
      </c>
      <c r="E247" s="69">
        <f t="shared" si="26"/>
        <v>-28.069243734688431</v>
      </c>
      <c r="F247" s="33">
        <f t="shared" si="27"/>
        <v>-3.8815375299122841</v>
      </c>
      <c r="G247" s="68">
        <f t="shared" si="21"/>
        <v>0.99791155356455963</v>
      </c>
    </row>
    <row r="248" spans="1:7" x14ac:dyDescent="0.25">
      <c r="A248" s="19">
        <f t="shared" si="22"/>
        <v>21.509999999999973</v>
      </c>
      <c r="B248" s="70">
        <f t="shared" si="23"/>
        <v>-8.8208569362011282</v>
      </c>
      <c r="C248" s="72">
        <f t="shared" si="24"/>
        <v>-0.15395299638408907</v>
      </c>
      <c r="D248" s="70">
        <f t="shared" si="25"/>
        <v>-1628.2648147853804</v>
      </c>
      <c r="E248" s="69">
        <f t="shared" si="26"/>
        <v>-28.418582112380538</v>
      </c>
      <c r="F248" s="33">
        <f t="shared" si="27"/>
        <v>-3.7917254900914736</v>
      </c>
      <c r="G248" s="68">
        <f t="shared" si="21"/>
        <v>-0.70436769001756316</v>
      </c>
    </row>
    <row r="249" spans="1:7" x14ac:dyDescent="0.25">
      <c r="A249" s="19">
        <f t="shared" si="22"/>
        <v>21.599999999999973</v>
      </c>
      <c r="B249" s="70">
        <f t="shared" si="23"/>
        <v>-7.7140613194967651</v>
      </c>
      <c r="C249" s="72">
        <f t="shared" si="24"/>
        <v>-0.13463576872595678</v>
      </c>
      <c r="D249" s="70">
        <f t="shared" si="25"/>
        <v>-1647.8173028742779</v>
      </c>
      <c r="E249" s="69">
        <f t="shared" si="26"/>
        <v>-28.759837406488771</v>
      </c>
      <c r="F249" s="33">
        <f t="shared" si="27"/>
        <v>-3.8551185821930543</v>
      </c>
      <c r="G249" s="68">
        <f t="shared" si="21"/>
        <v>-2.286603402235595</v>
      </c>
    </row>
    <row r="250" spans="1:7" x14ac:dyDescent="0.25">
      <c r="A250" s="19">
        <f t="shared" si="22"/>
        <v>21.689999999999973</v>
      </c>
      <c r="B250" s="70">
        <f t="shared" si="23"/>
        <v>-6.3021059311129459</v>
      </c>
      <c r="C250" s="72">
        <f t="shared" si="24"/>
        <v>-0.10999249830738385</v>
      </c>
      <c r="D250" s="70">
        <f t="shared" si="25"/>
        <v>-1667.6966850596687</v>
      </c>
      <c r="E250" s="69">
        <f t="shared" si="26"/>
        <v>-29.106798078886147</v>
      </c>
      <c r="F250" s="33">
        <f t="shared" si="27"/>
        <v>-4.0609128883942578</v>
      </c>
      <c r="G250" s="68">
        <f t="shared" si="21"/>
        <v>-3.6240015619953403</v>
      </c>
    </row>
    <row r="251" spans="1:7" x14ac:dyDescent="0.25">
      <c r="A251" s="19">
        <f t="shared" si="22"/>
        <v>21.779999999999973</v>
      </c>
      <c r="B251" s="70">
        <f t="shared" si="23"/>
        <v>-4.6408461714795939</v>
      </c>
      <c r="C251" s="72">
        <f t="shared" si="24"/>
        <v>-8.0998045770892271E-2</v>
      </c>
      <c r="D251" s="70">
        <f t="shared" si="25"/>
        <v>-1688.6372703124434</v>
      </c>
      <c r="E251" s="69">
        <f t="shared" si="26"/>
        <v>-29.472280238841631</v>
      </c>
      <c r="F251" s="33">
        <f t="shared" si="27"/>
        <v>-4.3870730289738384</v>
      </c>
      <c r="G251" s="68">
        <f t="shared" si="21"/>
        <v>-4.5633355404616571</v>
      </c>
    </row>
    <row r="252" spans="1:7" x14ac:dyDescent="0.25">
      <c r="A252" s="19">
        <f t="shared" si="22"/>
        <v>21.869999999999973</v>
      </c>
      <c r="B252" s="70">
        <f t="shared" si="23"/>
        <v>-2.7959996474386131</v>
      </c>
      <c r="C252" s="72">
        <f t="shared" si="24"/>
        <v>-4.8799399732404429E-2</v>
      </c>
      <c r="D252" s="70">
        <f t="shared" si="25"/>
        <v>-1711.259739520272</v>
      </c>
      <c r="E252" s="69">
        <f t="shared" si="26"/>
        <v>-29.867116811449275</v>
      </c>
      <c r="F252" s="33">
        <f t="shared" si="27"/>
        <v>-4.7977732276153873</v>
      </c>
      <c r="G252" s="68">
        <f t="shared" si="21"/>
        <v>-4.8988156915374077</v>
      </c>
    </row>
    <row r="253" spans="1:7" x14ac:dyDescent="0.25">
      <c r="A253" s="19">
        <f t="shared" si="22"/>
        <v>21.959999999999972</v>
      </c>
      <c r="B253" s="70">
        <f t="shared" si="23"/>
        <v>-0.84054645608075484</v>
      </c>
      <c r="C253" s="72">
        <f t="shared" si="24"/>
        <v>-1.4670303174579083E-2</v>
      </c>
      <c r="D253" s="70">
        <f t="shared" si="25"/>
        <v>-1736.0000336505618</v>
      </c>
      <c r="E253" s="69">
        <f t="shared" si="26"/>
        <v>-30.298916401934662</v>
      </c>
      <c r="F253" s="33">
        <f t="shared" si="27"/>
        <v>-5.2386666398537542</v>
      </c>
      <c r="G253" s="68">
        <f t="shared" si="21"/>
        <v>-4.4040895653056849</v>
      </c>
    </row>
    <row r="254" spans="1:7" x14ac:dyDescent="0.25">
      <c r="A254" s="19">
        <f t="shared" si="22"/>
        <v>22.049999999999972</v>
      </c>
      <c r="B254" s="70">
        <f t="shared" si="23"/>
        <v>1.1481578275357618</v>
      </c>
      <c r="C254" s="72">
        <f t="shared" si="24"/>
        <v>2.0039134423044256E-2</v>
      </c>
      <c r="D254" s="70">
        <f t="shared" si="25"/>
        <v>-1763.0138476371258</v>
      </c>
      <c r="E254" s="69">
        <f t="shared" si="26"/>
        <v>-30.770396399521498</v>
      </c>
      <c r="F254" s="33">
        <f t="shared" si="27"/>
        <v>-5.635034700731266</v>
      </c>
      <c r="G254" s="68">
        <f t="shared" si="21"/>
        <v>-2.9479477307496502</v>
      </c>
    </row>
    <row r="255" spans="1:7" x14ac:dyDescent="0.25">
      <c r="A255" s="19">
        <f t="shared" si="22"/>
        <v>22.139999999999972</v>
      </c>
      <c r="B255" s="70">
        <f t="shared" si="23"/>
        <v>3.091442251756467</v>
      </c>
      <c r="C255" s="72">
        <f t="shared" si="24"/>
        <v>5.3955845928417803E-2</v>
      </c>
      <c r="D255" s="70">
        <f t="shared" si="25"/>
        <v>-1792.0715811556759</v>
      </c>
      <c r="E255" s="69">
        <f t="shared" si="26"/>
        <v>-31.277549522587311</v>
      </c>
      <c r="F255" s="33">
        <f t="shared" si="27"/>
        <v>-5.9003499964987345</v>
      </c>
      <c r="G255" s="68">
        <f t="shared" si="21"/>
        <v>-0.67588553850203714</v>
      </c>
    </row>
    <row r="256" spans="1:7" x14ac:dyDescent="0.25">
      <c r="A256" s="19">
        <f t="shared" si="22"/>
        <v>22.229999999999972</v>
      </c>
      <c r="B256" s="70">
        <f t="shared" si="23"/>
        <v>4.9124326245515935</v>
      </c>
      <c r="C256" s="72">
        <f t="shared" si="24"/>
        <v>8.5738123580811731E-2</v>
      </c>
      <c r="D256" s="70">
        <f t="shared" si="25"/>
        <v>-1822.4974448761225</v>
      </c>
      <c r="E256" s="69">
        <f t="shared" si="26"/>
        <v>-31.808581022272197</v>
      </c>
      <c r="F256" s="33">
        <f t="shared" si="27"/>
        <v>-5.961179694963918</v>
      </c>
      <c r="G256" s="68">
        <f t="shared" si="21"/>
        <v>1.8749469332575932</v>
      </c>
    </row>
    <row r="257" spans="1:7" x14ac:dyDescent="0.25">
      <c r="A257" s="19">
        <f t="shared" si="22"/>
        <v>22.319999999999972</v>
      </c>
      <c r="B257" s="70">
        <f t="shared" si="23"/>
        <v>6.5390925719054058</v>
      </c>
      <c r="C257" s="72">
        <f t="shared" si="24"/>
        <v>0.11412869547245338</v>
      </c>
      <c r="D257" s="70">
        <f t="shared" si="25"/>
        <v>-1853.236984245769</v>
      </c>
      <c r="E257" s="69">
        <f t="shared" si="26"/>
        <v>-32.345087194818952</v>
      </c>
      <c r="F257" s="33">
        <f t="shared" si="27"/>
        <v>-5.7924344709707345</v>
      </c>
      <c r="G257" s="68">
        <f t="shared" si="21"/>
        <v>3.92547757257935</v>
      </c>
    </row>
    <row r="258" spans="1:7" x14ac:dyDescent="0.25">
      <c r="A258" s="19">
        <f t="shared" si="22"/>
        <v>22.409999999999972</v>
      </c>
      <c r="B258" s="70">
        <f t="shared" si="23"/>
        <v>7.9070732174509484</v>
      </c>
      <c r="C258" s="72">
        <f t="shared" si="24"/>
        <v>0.13800446184078061</v>
      </c>
      <c r="D258" s="70">
        <f t="shared" si="25"/>
        <v>-1883.1063685921135</v>
      </c>
      <c r="E258" s="69">
        <f t="shared" si="26"/>
        <v>-32.866406297206318</v>
      </c>
      <c r="F258" s="33">
        <f t="shared" si="27"/>
        <v>-5.439141489438593</v>
      </c>
      <c r="G258" s="68">
        <f t="shared" si="21"/>
        <v>4.8645763778387208</v>
      </c>
    </row>
    <row r="259" spans="1:7" x14ac:dyDescent="0.25">
      <c r="A259" s="19">
        <f t="shared" si="22"/>
        <v>22.499999999999972</v>
      </c>
      <c r="B259" s="70">
        <f t="shared" si="23"/>
        <v>8.9622587531636029</v>
      </c>
      <c r="C259" s="72">
        <f t="shared" si="24"/>
        <v>0.15642092365838664</v>
      </c>
      <c r="D259" s="70">
        <f t="shared" si="25"/>
        <v>-1911.1539552288534</v>
      </c>
      <c r="E259" s="69">
        <f t="shared" si="26"/>
        <v>-33.355929031255791</v>
      </c>
      <c r="F259" s="33">
        <f t="shared" si="27"/>
        <v>-5.0013296154331082</v>
      </c>
      <c r="G259" s="68">
        <f t="shared" si="21"/>
        <v>4.5698091562103667</v>
      </c>
    </row>
    <row r="260" spans="1:7" x14ac:dyDescent="0.25">
      <c r="A260" s="19">
        <f t="shared" si="22"/>
        <v>22.589999999999971</v>
      </c>
      <c r="B260" s="70">
        <f t="shared" si="23"/>
        <v>9.6629072011382249</v>
      </c>
      <c r="C260" s="72">
        <f t="shared" si="24"/>
        <v>0.16864954597453197</v>
      </c>
      <c r="D260" s="70">
        <f t="shared" si="25"/>
        <v>-1936.9439123314828</v>
      </c>
      <c r="E260" s="69">
        <f t="shared" si="26"/>
        <v>-33.806048696644773</v>
      </c>
      <c r="F260" s="33">
        <f t="shared" si="27"/>
        <v>-4.5900467913741752</v>
      </c>
      <c r="G260" s="68">
        <f t="shared" si="21"/>
        <v>3.3452984329596829</v>
      </c>
    </row>
    <row r="261" spans="1:7" x14ac:dyDescent="0.25">
      <c r="A261" s="19">
        <f t="shared" si="22"/>
        <v>22.679999999999971</v>
      </c>
      <c r="B261" s="70">
        <f t="shared" si="23"/>
        <v>9.9813016802720593</v>
      </c>
      <c r="C261" s="72">
        <f t="shared" si="24"/>
        <v>0.17420657795558978</v>
      </c>
      <c r="D261" s="70">
        <f t="shared" si="25"/>
        <v>-1960.6130401336804</v>
      </c>
      <c r="E261" s="69">
        <f t="shared" si="26"/>
        <v>-34.219152907868448</v>
      </c>
      <c r="F261" s="33">
        <f t="shared" si="27"/>
        <v>-4.2889699324078041</v>
      </c>
      <c r="G261" s="68">
        <f t="shared" si="21"/>
        <v>1.6265376155643123</v>
      </c>
    </row>
    <row r="262" spans="1:7" x14ac:dyDescent="0.25">
      <c r="A262" s="19">
        <f t="shared" si="22"/>
        <v>22.769999999999971</v>
      </c>
      <c r="B262" s="70">
        <f t="shared" si="23"/>
        <v>9.9048468555616491</v>
      </c>
      <c r="C262" s="72">
        <f t="shared" si="24"/>
        <v>0.17287218953535802</v>
      </c>
      <c r="D262" s="70">
        <f t="shared" si="25"/>
        <v>-1982.7296289363735</v>
      </c>
      <c r="E262" s="69">
        <f t="shared" si="26"/>
        <v>-34.605160201785154</v>
      </c>
      <c r="F262" s="33">
        <f t="shared" si="27"/>
        <v>-4.1425815470070164</v>
      </c>
      <c r="G262" s="68">
        <f t="shared" si="21"/>
        <v>-0.23335266477425395</v>
      </c>
    </row>
    <row r="263" spans="1:7" x14ac:dyDescent="0.25">
      <c r="A263" s="19">
        <f t="shared" si="22"/>
        <v>22.859999999999971</v>
      </c>
      <c r="B263" s="70">
        <f t="shared" si="23"/>
        <v>9.4365671956864823</v>
      </c>
      <c r="C263" s="72">
        <f t="shared" si="24"/>
        <v>0.16469916765041714</v>
      </c>
      <c r="D263" s="70">
        <f t="shared" si="25"/>
        <v>-2004.0913484402788</v>
      </c>
      <c r="E263" s="69">
        <f t="shared" si="26"/>
        <v>-34.977992541015787</v>
      </c>
      <c r="F263" s="33">
        <f t="shared" si="27"/>
        <v>-4.1635832868366993</v>
      </c>
      <c r="G263" s="68">
        <f t="shared" si="21"/>
        <v>-2.0001438350935152</v>
      </c>
    </row>
    <row r="264" spans="1:7" x14ac:dyDescent="0.25">
      <c r="A264" s="19">
        <f t="shared" si="22"/>
        <v>22.949999999999971</v>
      </c>
      <c r="B264" s="70">
        <f t="shared" si="23"/>
        <v>8.59498732835835</v>
      </c>
      <c r="C264" s="72">
        <f t="shared" si="24"/>
        <v>0.15001082804704419</v>
      </c>
      <c r="D264" s="70">
        <f t="shared" si="25"/>
        <v>-2025.5613659391045</v>
      </c>
      <c r="E264" s="69">
        <f t="shared" si="26"/>
        <v>-35.352715036831093</v>
      </c>
      <c r="F264" s="33">
        <f t="shared" si="27"/>
        <v>-4.3435962319951154</v>
      </c>
      <c r="G264" s="68">
        <f t="shared" si="21"/>
        <v>-3.4986036267577783</v>
      </c>
    </row>
    <row r="265" spans="1:7" x14ac:dyDescent="0.25">
      <c r="A265" s="19">
        <f t="shared" si="22"/>
        <v>23.039999999999971</v>
      </c>
      <c r="B265" s="70">
        <f t="shared" si="23"/>
        <v>7.4133992264469013</v>
      </c>
      <c r="C265" s="72">
        <f t="shared" si="24"/>
        <v>0.12938822526629912</v>
      </c>
      <c r="D265" s="70">
        <f t="shared" si="25"/>
        <v>-2047.9596418193064</v>
      </c>
      <c r="E265" s="69">
        <f t="shared" si="26"/>
        <v>-35.743638697710651</v>
      </c>
      <c r="F265" s="33">
        <f t="shared" si="27"/>
        <v>-4.658470558403315</v>
      </c>
      <c r="G265" s="68">
        <f t="shared" ref="G265:G328" si="28">-$B$3/$B$4*SIN(E265)</f>
        <v>-4.5419068142435703</v>
      </c>
    </row>
    <row r="266" spans="1:7" x14ac:dyDescent="0.25">
      <c r="A266" s="19">
        <f t="shared" ref="A266:A329" si="29">A265+$B$2</f>
        <v>23.129999999999971</v>
      </c>
      <c r="B266" s="70">
        <f t="shared" ref="B266:B329" si="30">C266*180/PI()</f>
        <v>5.9385452141916026</v>
      </c>
      <c r="C266" s="72">
        <f t="shared" ref="C266:C329" si="31">$B$9*PI()/180*COS(SQRT($B$3/$B$4)*A266)</f>
        <v>0.10364716676619536</v>
      </c>
      <c r="D266" s="70">
        <f t="shared" ref="D266:D329" si="32">E266*180/PI()</f>
        <v>-2071.981604997728</v>
      </c>
      <c r="E266" s="69">
        <f t="shared" ref="E266:E329" si="33">E265+$B$2*F265</f>
        <v>-36.162901047966947</v>
      </c>
      <c r="F266" s="33">
        <f t="shared" ref="F266:F329" si="34">F265+$B$2*G265</f>
        <v>-5.0672421716852361</v>
      </c>
      <c r="G266" s="68">
        <f t="shared" si="28"/>
        <v>-4.8970697025546519</v>
      </c>
    </row>
    <row r="267" spans="1:7" x14ac:dyDescent="0.25">
      <c r="A267" s="19">
        <f t="shared" si="29"/>
        <v>23.21999999999997</v>
      </c>
      <c r="B267" s="70">
        <f t="shared" si="30"/>
        <v>4.2287688923234956</v>
      </c>
      <c r="C267" s="72">
        <f t="shared" si="31"/>
        <v>7.3805940476958556E-2</v>
      </c>
      <c r="D267" s="70">
        <f t="shared" si="32"/>
        <v>-2098.1114481164723</v>
      </c>
      <c r="E267" s="69">
        <f t="shared" si="33"/>
        <v>-36.618952843418619</v>
      </c>
      <c r="F267" s="33">
        <f t="shared" si="34"/>
        <v>-5.507978444915155</v>
      </c>
      <c r="G267" s="68">
        <f t="shared" si="28"/>
        <v>-4.3219604102485851</v>
      </c>
    </row>
    <row r="268" spans="1:7" x14ac:dyDescent="0.25">
      <c r="A268" s="19">
        <f t="shared" si="29"/>
        <v>23.30999999999997</v>
      </c>
      <c r="B268" s="70">
        <f t="shared" si="30"/>
        <v>2.3517071294640872</v>
      </c>
      <c r="C268" s="72">
        <f t="shared" si="31"/>
        <v>4.1045032451772871E-2</v>
      </c>
      <c r="D268" s="70">
        <f t="shared" si="32"/>
        <v>-2126.5140007853124</v>
      </c>
      <c r="E268" s="69">
        <f t="shared" si="33"/>
        <v>-37.114670903460983</v>
      </c>
      <c r="F268" s="33">
        <f t="shared" si="34"/>
        <v>-5.8969548818375275</v>
      </c>
      <c r="G268" s="68">
        <f t="shared" si="28"/>
        <v>-2.7034926832414836</v>
      </c>
    </row>
    <row r="269" spans="1:7" x14ac:dyDescent="0.25">
      <c r="A269" s="19">
        <f t="shared" si="29"/>
        <v>23.39999999999997</v>
      </c>
      <c r="B269" s="70">
        <f t="shared" si="30"/>
        <v>0.38161442207863178</v>
      </c>
      <c r="C269" s="72">
        <f t="shared" si="31"/>
        <v>6.660428138367468E-3</v>
      </c>
      <c r="D269" s="70">
        <f t="shared" si="32"/>
        <v>-2156.9223571890643</v>
      </c>
      <c r="E269" s="69">
        <f t="shared" si="33"/>
        <v>-37.645396842826358</v>
      </c>
      <c r="F269" s="33">
        <f t="shared" si="34"/>
        <v>-6.1402692233292608</v>
      </c>
      <c r="G269" s="68">
        <f t="shared" si="28"/>
        <v>-0.26307694925715902</v>
      </c>
    </row>
    <row r="270" spans="1:7" x14ac:dyDescent="0.25">
      <c r="A270" s="19">
        <f t="shared" si="29"/>
        <v>23.48999999999997</v>
      </c>
      <c r="B270" s="70">
        <f t="shared" si="30"/>
        <v>-1.603574531640285</v>
      </c>
      <c r="C270" s="72">
        <f t="shared" si="31"/>
        <v>-2.7987655378248957E-2</v>
      </c>
      <c r="D270" s="70">
        <f t="shared" si="32"/>
        <v>-2188.5853932304399</v>
      </c>
      <c r="E270" s="69">
        <f t="shared" si="33"/>
        <v>-38.198021072925989</v>
      </c>
      <c r="F270" s="33">
        <f t="shared" si="34"/>
        <v>-6.1639461487624052</v>
      </c>
      <c r="G270" s="68">
        <f t="shared" si="28"/>
        <v>2.3444932623509898</v>
      </c>
    </row>
    <row r="271" spans="1:7" x14ac:dyDescent="0.25">
      <c r="A271" s="19">
        <f t="shared" si="29"/>
        <v>23.57999999999997</v>
      </c>
      <c r="B271" s="70">
        <f t="shared" si="30"/>
        <v>-3.5253278426181383</v>
      </c>
      <c r="C271" s="72">
        <f t="shared" si="31"/>
        <v>-6.1528578065914989E-2</v>
      </c>
      <c r="D271" s="70">
        <f t="shared" si="32"/>
        <v>-2220.3705221827404</v>
      </c>
      <c r="E271" s="69">
        <f t="shared" si="33"/>
        <v>-38.752776226314609</v>
      </c>
      <c r="F271" s="33">
        <f t="shared" si="34"/>
        <v>-5.9529417551508157</v>
      </c>
      <c r="G271" s="68">
        <f t="shared" si="28"/>
        <v>4.2592793750018023</v>
      </c>
    </row>
    <row r="272" spans="1:7" x14ac:dyDescent="0.25">
      <c r="A272" s="19">
        <f t="shared" si="29"/>
        <v>23.66999999999997</v>
      </c>
      <c r="B272" s="70">
        <f t="shared" si="30"/>
        <v>-5.3076230659568724</v>
      </c>
      <c r="C272" s="72">
        <f t="shared" si="31"/>
        <v>-9.2635497955743579E-2</v>
      </c>
      <c r="D272" s="70">
        <f t="shared" si="32"/>
        <v>-2251.0675816259013</v>
      </c>
      <c r="E272" s="69">
        <f t="shared" si="33"/>
        <v>-39.288540984278185</v>
      </c>
      <c r="F272" s="33">
        <f t="shared" si="34"/>
        <v>-5.5696066114006531</v>
      </c>
      <c r="G272" s="68">
        <f t="shared" si="28"/>
        <v>4.8991494292659166</v>
      </c>
    </row>
    <row r="273" spans="1:7" x14ac:dyDescent="0.25">
      <c r="A273" s="19">
        <f t="shared" si="29"/>
        <v>23.75999999999997</v>
      </c>
      <c r="B273" s="70">
        <f t="shared" si="30"/>
        <v>-6.8799545651449279</v>
      </c>
      <c r="C273" s="72">
        <f t="shared" si="31"/>
        <v>-0.12007785954939369</v>
      </c>
      <c r="D273" s="70">
        <f t="shared" si="32"/>
        <v>-2279.7879273402291</v>
      </c>
      <c r="E273" s="69">
        <f t="shared" si="33"/>
        <v>-39.789805579304243</v>
      </c>
      <c r="F273" s="33">
        <f t="shared" si="34"/>
        <v>-5.1286831627667206</v>
      </c>
      <c r="G273" s="68">
        <f t="shared" si="28"/>
        <v>4.2525637365993258</v>
      </c>
    </row>
    <row r="274" spans="1:7" x14ac:dyDescent="0.25">
      <c r="A274" s="19">
        <f t="shared" si="29"/>
        <v>23.849999999999969</v>
      </c>
      <c r="B274" s="70">
        <f t="shared" si="30"/>
        <v>-8.1801226374027802</v>
      </c>
      <c r="C274" s="72">
        <f t="shared" si="31"/>
        <v>-0.14277007323960075</v>
      </c>
      <c r="D274" s="70">
        <f t="shared" si="32"/>
        <v>-2306.234598311999</v>
      </c>
      <c r="E274" s="69">
        <f t="shared" si="33"/>
        <v>-40.251387063953246</v>
      </c>
      <c r="F274" s="33">
        <f t="shared" si="34"/>
        <v>-4.7459524264727815</v>
      </c>
      <c r="G274" s="68">
        <f t="shared" si="28"/>
        <v>2.7233892301018692</v>
      </c>
    </row>
    <row r="275" spans="1:7" x14ac:dyDescent="0.25">
      <c r="A275" s="19">
        <f t="shared" si="29"/>
        <v>23.939999999999969</v>
      </c>
      <c r="B275" s="70">
        <f t="shared" si="30"/>
        <v>-9.1566940654350226</v>
      </c>
      <c r="C275" s="72">
        <f t="shared" si="31"/>
        <v>-0.15981446003966623</v>
      </c>
      <c r="D275" s="70">
        <f t="shared" si="32"/>
        <v>-2330.707672254608</v>
      </c>
      <c r="E275" s="69">
        <f t="shared" si="33"/>
        <v>-40.678522782335797</v>
      </c>
      <c r="F275" s="33">
        <f t="shared" si="34"/>
        <v>-4.5008473957636133</v>
      </c>
      <c r="G275" s="68">
        <f t="shared" si="28"/>
        <v>0.79121120088871022</v>
      </c>
    </row>
    <row r="276" spans="1:7" x14ac:dyDescent="0.25">
      <c r="A276" s="19">
        <f t="shared" si="29"/>
        <v>24.029999999999969</v>
      </c>
      <c r="B276" s="70">
        <f t="shared" si="30"/>
        <v>-9.7710367588726879</v>
      </c>
      <c r="C276" s="72">
        <f t="shared" si="31"/>
        <v>-0.17053676277572366</v>
      </c>
      <c r="D276" s="70">
        <f t="shared" si="32"/>
        <v>-2353.9168326554809</v>
      </c>
      <c r="E276" s="69">
        <f t="shared" si="33"/>
        <v>-41.083599047954522</v>
      </c>
      <c r="F276" s="33">
        <f t="shared" si="34"/>
        <v>-4.4296383876836289</v>
      </c>
      <c r="G276" s="68">
        <f t="shared" si="28"/>
        <v>-1.1785147500703499</v>
      </c>
    </row>
    <row r="277" spans="1:7" x14ac:dyDescent="0.25">
      <c r="A277" s="19">
        <f t="shared" si="29"/>
        <v>24.119999999999969</v>
      </c>
      <c r="B277" s="70">
        <f t="shared" si="30"/>
        <v>-9.998847997229424</v>
      </c>
      <c r="C277" s="72">
        <f t="shared" si="31"/>
        <v>-0.17451281895809428</v>
      </c>
      <c r="D277" s="70">
        <f t="shared" si="32"/>
        <v>-2376.7587952499875</v>
      </c>
      <c r="E277" s="69">
        <f t="shared" si="33"/>
        <v>-41.482266502846045</v>
      </c>
      <c r="F277" s="33">
        <f t="shared" si="34"/>
        <v>-4.5357047151899605</v>
      </c>
      <c r="G277" s="68">
        <f t="shared" si="28"/>
        <v>-2.9323931951414539</v>
      </c>
    </row>
    <row r="278" spans="1:7" x14ac:dyDescent="0.25">
      <c r="A278" s="19">
        <f t="shared" si="29"/>
        <v>24.209999999999969</v>
      </c>
      <c r="B278" s="70">
        <f t="shared" si="30"/>
        <v>-9.8311158187637009</v>
      </c>
      <c r="C278" s="72">
        <f t="shared" si="31"/>
        <v>-0.17158534018232471</v>
      </c>
      <c r="D278" s="70">
        <f t="shared" si="32"/>
        <v>-2400.1477016068052</v>
      </c>
      <c r="E278" s="69">
        <f t="shared" si="33"/>
        <v>-41.890479927213143</v>
      </c>
      <c r="F278" s="33">
        <f t="shared" si="34"/>
        <v>-4.7996201027526917</v>
      </c>
      <c r="G278" s="68">
        <f t="shared" si="28"/>
        <v>-4.2498261758717364</v>
      </c>
    </row>
    <row r="279" spans="1:7" x14ac:dyDescent="0.25">
      <c r="A279" s="19">
        <f t="shared" si="29"/>
        <v>24.299999999999969</v>
      </c>
      <c r="B279" s="70">
        <f t="shared" si="30"/>
        <v>-9.2744755237620868</v>
      </c>
      <c r="C279" s="72">
        <f t="shared" si="31"/>
        <v>-0.161870134285274</v>
      </c>
      <c r="D279" s="70">
        <f t="shared" si="32"/>
        <v>-2424.8975193706538</v>
      </c>
      <c r="E279" s="69">
        <f t="shared" si="33"/>
        <v>-42.322445736460885</v>
      </c>
      <c r="F279" s="33">
        <f t="shared" si="34"/>
        <v>-5.182104458581148</v>
      </c>
      <c r="G279" s="68">
        <f t="shared" si="28"/>
        <v>-4.8805823573482829</v>
      </c>
    </row>
    <row r="280" spans="1:7" x14ac:dyDescent="0.25">
      <c r="A280" s="19">
        <f t="shared" si="29"/>
        <v>24.389999999999969</v>
      </c>
      <c r="B280" s="70">
        <f t="shared" si="30"/>
        <v>-8.3509471893662024</v>
      </c>
      <c r="C280" s="72">
        <f t="shared" si="31"/>
        <v>-0.14575152411460662</v>
      </c>
      <c r="D280" s="70">
        <f t="shared" si="32"/>
        <v>-2451.6196636731902</v>
      </c>
      <c r="E280" s="69">
        <f t="shared" si="33"/>
        <v>-42.788835137733187</v>
      </c>
      <c r="F280" s="33">
        <f t="shared" si="34"/>
        <v>-5.6213568707424937</v>
      </c>
      <c r="G280" s="68">
        <f t="shared" si="28"/>
        <v>-4.5552854523653696</v>
      </c>
    </row>
    <row r="281" spans="1:7" x14ac:dyDescent="0.25">
      <c r="A281" s="19">
        <f t="shared" si="29"/>
        <v>24.479999999999968</v>
      </c>
      <c r="B281" s="70">
        <f t="shared" si="30"/>
        <v>-7.0970645795676992</v>
      </c>
      <c r="C281" s="72">
        <f t="shared" si="31"/>
        <v>-0.12386714414012343</v>
      </c>
      <c r="D281" s="70">
        <f t="shared" si="32"/>
        <v>-2480.6068658179274</v>
      </c>
      <c r="E281" s="69">
        <f t="shared" si="33"/>
        <v>-43.294757256100013</v>
      </c>
      <c r="F281" s="33">
        <f t="shared" si="34"/>
        <v>-6.0313325614553772</v>
      </c>
      <c r="G281" s="68">
        <f t="shared" si="28"/>
        <v>-3.1097257644341347</v>
      </c>
    </row>
    <row r="282" spans="1:7" x14ac:dyDescent="0.25">
      <c r="A282" s="19">
        <f t="shared" si="29"/>
        <v>24.569999999999968</v>
      </c>
      <c r="B282" s="70">
        <f t="shared" si="30"/>
        <v>-5.5624299097328631</v>
      </c>
      <c r="C282" s="72">
        <f t="shared" si="31"/>
        <v>-9.7082716336249444E-2</v>
      </c>
      <c r="D282" s="70">
        <f t="shared" si="32"/>
        <v>-2511.7081568729373</v>
      </c>
      <c r="E282" s="69">
        <f t="shared" si="33"/>
        <v>-43.837577186630995</v>
      </c>
      <c r="F282" s="33">
        <f t="shared" si="34"/>
        <v>-6.3112078802544493</v>
      </c>
      <c r="G282" s="68">
        <f t="shared" si="28"/>
        <v>-0.70665509937347792</v>
      </c>
    </row>
    <row r="283" spans="1:7" x14ac:dyDescent="0.25">
      <c r="A283" s="19">
        <f t="shared" si="29"/>
        <v>24.659999999999968</v>
      </c>
      <c r="B283" s="70">
        <f t="shared" si="30"/>
        <v>-3.8077516375810192</v>
      </c>
      <c r="C283" s="72">
        <f t="shared" si="31"/>
        <v>-6.6457803173994634E-2</v>
      </c>
      <c r="D283" s="70">
        <f t="shared" si="32"/>
        <v>-2544.2526586380832</v>
      </c>
      <c r="E283" s="69">
        <f t="shared" si="33"/>
        <v>-44.405585895853896</v>
      </c>
      <c r="F283" s="33">
        <f t="shared" si="34"/>
        <v>-6.3748068391980626</v>
      </c>
      <c r="G283" s="68">
        <f t="shared" si="28"/>
        <v>2.0127296827399643</v>
      </c>
    </row>
    <row r="284" spans="1:7" x14ac:dyDescent="0.25">
      <c r="A284" s="19">
        <f t="shared" si="29"/>
        <v>24.749999999999968</v>
      </c>
      <c r="B284" s="70">
        <f t="shared" si="30"/>
        <v>-1.9024429034441472</v>
      </c>
      <c r="C284" s="72">
        <f t="shared" si="31"/>
        <v>-3.3203892496300937E-2</v>
      </c>
      <c r="D284" s="70">
        <f t="shared" si="32"/>
        <v>-2577.1251160768293</v>
      </c>
      <c r="E284" s="69">
        <f t="shared" si="33"/>
        <v>-44.97931851138172</v>
      </c>
      <c r="F284" s="33">
        <f t="shared" si="34"/>
        <v>-6.1936611677514657</v>
      </c>
      <c r="G284" s="68">
        <f t="shared" si="28"/>
        <v>4.1153036553680211</v>
      </c>
    </row>
    <row r="285" spans="1:7" x14ac:dyDescent="0.25">
      <c r="A285" s="19">
        <f t="shared" si="29"/>
        <v>24.839999999999968</v>
      </c>
      <c r="B285" s="70">
        <f t="shared" si="30"/>
        <v>7.8124377131850081E-2</v>
      </c>
      <c r="C285" s="72">
        <f t="shared" si="31"/>
        <v>1.363527607020548E-3</v>
      </c>
      <c r="D285" s="70">
        <f t="shared" si="32"/>
        <v>-2609.0634740949899</v>
      </c>
      <c r="E285" s="69">
        <f t="shared" si="33"/>
        <v>-45.536748016479351</v>
      </c>
      <c r="F285" s="33">
        <f t="shared" si="34"/>
        <v>-5.8232838387683437</v>
      </c>
      <c r="G285" s="68">
        <f t="shared" si="28"/>
        <v>4.8993454380744303</v>
      </c>
    </row>
    <row r="286" spans="1:7" x14ac:dyDescent="0.25">
      <c r="A286" s="19">
        <f t="shared" si="29"/>
        <v>24.929999999999968</v>
      </c>
      <c r="B286" s="70">
        <f t="shared" si="30"/>
        <v>2.0556011433729537</v>
      </c>
      <c r="C286" s="72">
        <f t="shared" si="31"/>
        <v>3.5877008059618055E-2</v>
      </c>
      <c r="D286" s="70">
        <f t="shared" si="32"/>
        <v>-2639.0919369131248</v>
      </c>
      <c r="E286" s="69">
        <f t="shared" si="33"/>
        <v>-46.060843561968504</v>
      </c>
      <c r="F286" s="33">
        <f t="shared" si="34"/>
        <v>-5.3823427493416451</v>
      </c>
      <c r="G286" s="68">
        <f t="shared" si="28"/>
        <v>4.2818192100066943</v>
      </c>
    </row>
    <row r="287" spans="1:7" x14ac:dyDescent="0.25">
      <c r="A287" s="19">
        <f t="shared" si="29"/>
        <v>25.019999999999968</v>
      </c>
      <c r="B287" s="70">
        <f t="shared" si="30"/>
        <v>3.9517605918492014</v>
      </c>
      <c r="C287" s="72">
        <f t="shared" si="31"/>
        <v>6.897123357832835E-2</v>
      </c>
      <c r="D287" s="70">
        <f t="shared" si="32"/>
        <v>-2666.8466340218356</v>
      </c>
      <c r="E287" s="69">
        <f t="shared" si="33"/>
        <v>-46.545254409409253</v>
      </c>
      <c r="F287" s="33">
        <f t="shared" si="34"/>
        <v>-4.9969790204410423</v>
      </c>
      <c r="G287" s="68">
        <f t="shared" si="28"/>
        <v>2.6797217280214496</v>
      </c>
    </row>
    <row r="288" spans="1:7" x14ac:dyDescent="0.25">
      <c r="A288" s="19">
        <f t="shared" si="29"/>
        <v>25.109999999999967</v>
      </c>
      <c r="B288" s="70">
        <f t="shared" si="30"/>
        <v>5.6915927426809487</v>
      </c>
      <c r="C288" s="72">
        <f t="shared" si="31"/>
        <v>9.9337033042396938E-2</v>
      </c>
      <c r="D288" s="70">
        <f t="shared" si="32"/>
        <v>-2692.6141567586374</v>
      </c>
      <c r="E288" s="69">
        <f t="shared" si="33"/>
        <v>-46.99498252124895</v>
      </c>
      <c r="F288" s="33">
        <f t="shared" si="34"/>
        <v>-4.7558040649191113</v>
      </c>
      <c r="G288" s="68">
        <f t="shared" si="28"/>
        <v>0.62989778567566412</v>
      </c>
    </row>
    <row r="289" spans="1:7" x14ac:dyDescent="0.25">
      <c r="A289" s="19">
        <f t="shared" si="29"/>
        <v>25.199999999999967</v>
      </c>
      <c r="B289" s="70">
        <f t="shared" si="30"/>
        <v>7.2062717517482531</v>
      </c>
      <c r="C289" s="72">
        <f t="shared" si="31"/>
        <v>0.12577316886146644</v>
      </c>
      <c r="D289" s="70">
        <f t="shared" si="32"/>
        <v>-2717.1380318586298</v>
      </c>
      <c r="E289" s="69">
        <f t="shared" si="33"/>
        <v>-47.423004887091672</v>
      </c>
      <c r="F289" s="33">
        <f t="shared" si="34"/>
        <v>-4.699113264208302</v>
      </c>
      <c r="G289" s="68">
        <f t="shared" si="28"/>
        <v>-1.4439060192098994</v>
      </c>
    </row>
    <row r="290" spans="1:7" x14ac:dyDescent="0.25">
      <c r="A290" s="19">
        <f t="shared" si="29"/>
        <v>25.289999999999967</v>
      </c>
      <c r="B290" s="70">
        <f t="shared" si="30"/>
        <v>8.4358785852981413</v>
      </c>
      <c r="C290" s="72">
        <f t="shared" si="31"/>
        <v>0.14723385661193389</v>
      </c>
      <c r="D290" s="70">
        <f t="shared" si="32"/>
        <v>-2741.3695740330072</v>
      </c>
      <c r="E290" s="69">
        <f t="shared" si="33"/>
        <v>-47.845925080870416</v>
      </c>
      <c r="F290" s="33">
        <f t="shared" si="34"/>
        <v>-4.8290648059371932</v>
      </c>
      <c r="G290" s="68">
        <f t="shared" si="28"/>
        <v>-3.2384758468876136</v>
      </c>
    </row>
    <row r="291" spans="1:7" x14ac:dyDescent="0.25">
      <c r="A291" s="19">
        <f t="shared" si="29"/>
        <v>25.379999999999967</v>
      </c>
      <c r="B291" s="70">
        <f t="shared" si="30"/>
        <v>9.3317713509421694</v>
      </c>
      <c r="C291" s="72">
        <f t="shared" si="31"/>
        <v>0.16287013511722009</v>
      </c>
      <c r="D291" s="70">
        <f t="shared" si="32"/>
        <v>-2766.2712269467893</v>
      </c>
      <c r="E291" s="69">
        <f t="shared" si="33"/>
        <v>-48.280540913404764</v>
      </c>
      <c r="F291" s="33">
        <f t="shared" si="34"/>
        <v>-5.1205276321570787</v>
      </c>
      <c r="G291" s="68">
        <f t="shared" si="28"/>
        <v>-4.4857570671004892</v>
      </c>
    </row>
    <row r="292" spans="1:7" x14ac:dyDescent="0.25">
      <c r="A292" s="19">
        <f t="shared" si="29"/>
        <v>25.469999999999967</v>
      </c>
      <c r="B292" s="70">
        <f t="shared" si="30"/>
        <v>9.8585095173583071</v>
      </c>
      <c r="C292" s="72">
        <f t="shared" si="31"/>
        <v>0.17206345041709953</v>
      </c>
      <c r="D292" s="70">
        <f t="shared" si="32"/>
        <v>-2792.6758429450342</v>
      </c>
      <c r="E292" s="69">
        <f t="shared" si="33"/>
        <v>-48.741388400298902</v>
      </c>
      <c r="F292" s="33">
        <f t="shared" si="34"/>
        <v>-5.5242457681961223</v>
      </c>
      <c r="G292" s="68">
        <f t="shared" si="28"/>
        <v>-4.8946572713140029</v>
      </c>
    </row>
    <row r="293" spans="1:7" x14ac:dyDescent="0.25">
      <c r="A293" s="19">
        <f t="shared" si="29"/>
        <v>25.559999999999967</v>
      </c>
      <c r="B293" s="70">
        <f t="shared" si="30"/>
        <v>9.9952559026859706</v>
      </c>
      <c r="C293" s="72">
        <f t="shared" si="31"/>
        <v>0.17445012508126811</v>
      </c>
      <c r="D293" s="70">
        <f t="shared" si="32"/>
        <v>-2821.1622800209916</v>
      </c>
      <c r="E293" s="69">
        <f t="shared" si="33"/>
        <v>-49.23857051943655</v>
      </c>
      <c r="F293" s="33">
        <f t="shared" si="34"/>
        <v>-5.9647649226143828</v>
      </c>
      <c r="G293" s="68">
        <f t="shared" si="28"/>
        <v>-4.1929550465981817</v>
      </c>
    </row>
    <row r="294" spans="1:7" x14ac:dyDescent="0.25">
      <c r="A294" s="19">
        <f t="shared" si="29"/>
        <v>25.649999999999967</v>
      </c>
      <c r="B294" s="70">
        <f t="shared" si="30"/>
        <v>9.7366009704959815</v>
      </c>
      <c r="C294" s="72">
        <f t="shared" si="31"/>
        <v>0.16993574488803015</v>
      </c>
      <c r="D294" s="70">
        <f t="shared" si="32"/>
        <v>-2851.9203070478052</v>
      </c>
      <c r="E294" s="69">
        <f t="shared" si="33"/>
        <v>-49.775399362471845</v>
      </c>
      <c r="F294" s="33">
        <f t="shared" si="34"/>
        <v>-6.342130876808219</v>
      </c>
      <c r="G294" s="68">
        <f t="shared" si="28"/>
        <v>-2.3064260994243884</v>
      </c>
    </row>
    <row r="295" spans="1:7" x14ac:dyDescent="0.25">
      <c r="A295" s="19">
        <f t="shared" si="29"/>
        <v>25.739999999999966</v>
      </c>
      <c r="B295" s="70">
        <f t="shared" si="30"/>
        <v>9.0927768250952532</v>
      </c>
      <c r="C295" s="72">
        <f t="shared" si="31"/>
        <v>0.15869889374694873</v>
      </c>
      <c r="D295" s="70">
        <f t="shared" si="32"/>
        <v>-2884.6242669602698</v>
      </c>
      <c r="E295" s="69">
        <f t="shared" si="33"/>
        <v>-50.346191141384587</v>
      </c>
      <c r="F295" s="33">
        <f t="shared" si="34"/>
        <v>-6.5497092257564136</v>
      </c>
      <c r="G295" s="68">
        <f t="shared" si="28"/>
        <v>0.39504334693212523</v>
      </c>
    </row>
    <row r="296" spans="1:7" x14ac:dyDescent="0.25">
      <c r="A296" s="19">
        <f t="shared" si="29"/>
        <v>25.829999999999966</v>
      </c>
      <c r="B296" s="70">
        <f t="shared" si="30"/>
        <v>8.0892524407470923</v>
      </c>
      <c r="C296" s="72">
        <f t="shared" si="31"/>
        <v>0.14118408911602426</v>
      </c>
      <c r="D296" s="70">
        <f t="shared" si="32"/>
        <v>-2918.3986295709065</v>
      </c>
      <c r="E296" s="69">
        <f t="shared" si="33"/>
        <v>-50.935664971702664</v>
      </c>
      <c r="F296" s="33">
        <f t="shared" si="34"/>
        <v>-6.5141553245325223</v>
      </c>
      <c r="G296" s="68">
        <f t="shared" si="28"/>
        <v>3.0435322731110852</v>
      </c>
    </row>
    <row r="297" spans="1:7" x14ac:dyDescent="0.25">
      <c r="A297" s="19">
        <f t="shared" si="29"/>
        <v>25.919999999999966</v>
      </c>
      <c r="B297" s="70">
        <f t="shared" si="30"/>
        <v>6.7657261370939601</v>
      </c>
      <c r="C297" s="72">
        <f t="shared" si="31"/>
        <v>0.11808419738052686</v>
      </c>
      <c r="D297" s="70">
        <f t="shared" si="32"/>
        <v>-2951.9896542178612</v>
      </c>
      <c r="E297" s="69">
        <f t="shared" si="33"/>
        <v>-51.521938950910588</v>
      </c>
      <c r="F297" s="33">
        <f t="shared" si="34"/>
        <v>-6.2402374199525248</v>
      </c>
      <c r="G297" s="68">
        <f t="shared" si="28"/>
        <v>4.6599034408880664</v>
      </c>
    </row>
    <row r="298" spans="1:7" x14ac:dyDescent="0.25">
      <c r="A298" s="19">
        <f t="shared" si="29"/>
        <v>26.009999999999966</v>
      </c>
      <c r="B298" s="70">
        <f t="shared" si="30"/>
        <v>5.1745551573448862</v>
      </c>
      <c r="C298" s="72">
        <f t="shared" si="31"/>
        <v>9.0313024821721488E-2</v>
      </c>
      <c r="D298" s="70">
        <f t="shared" si="32"/>
        <v>-2984.1681882769208</v>
      </c>
      <c r="E298" s="69">
        <f t="shared" si="33"/>
        <v>-52.083560318706319</v>
      </c>
      <c r="F298" s="33">
        <f t="shared" si="34"/>
        <v>-5.8208461102725986</v>
      </c>
      <c r="G298" s="68">
        <f t="shared" si="28"/>
        <v>4.7509488593168001</v>
      </c>
    </row>
    <row r="299" spans="1:7" x14ac:dyDescent="0.25">
      <c r="A299" s="19">
        <f t="shared" si="29"/>
        <v>26.099999999999966</v>
      </c>
      <c r="B299" s="70">
        <f t="shared" si="30"/>
        <v>3.3786844733858685</v>
      </c>
      <c r="C299" s="72">
        <f t="shared" si="31"/>
        <v>5.8969168446594125E-2</v>
      </c>
      <c r="D299" s="70">
        <f t="shared" si="32"/>
        <v>-3014.1840806551595</v>
      </c>
      <c r="E299" s="69">
        <f t="shared" si="33"/>
        <v>-52.607436468630851</v>
      </c>
      <c r="F299" s="33">
        <f t="shared" si="34"/>
        <v>-5.3932607129340866</v>
      </c>
      <c r="G299" s="68">
        <f t="shared" si="28"/>
        <v>3.5138109906279977</v>
      </c>
    </row>
    <row r="300" spans="1:7" x14ac:dyDescent="0.25">
      <c r="A300" s="19">
        <f t="shared" si="29"/>
        <v>26.189999999999966</v>
      </c>
      <c r="B300" s="70">
        <f t="shared" si="30"/>
        <v>1.4491567520023729</v>
      </c>
      <c r="C300" s="72">
        <f t="shared" si="31"/>
        <v>2.5292556699948336E-2</v>
      </c>
      <c r="D300" s="70">
        <f t="shared" si="32"/>
        <v>-3041.9950775549951</v>
      </c>
      <c r="E300" s="69">
        <f t="shared" si="33"/>
        <v>-53.09282993279492</v>
      </c>
      <c r="F300" s="33">
        <f t="shared" si="34"/>
        <v>-5.0770177237775664</v>
      </c>
      <c r="G300" s="68">
        <f t="shared" si="28"/>
        <v>1.5145836360354388</v>
      </c>
    </row>
    <row r="301" spans="1:7" x14ac:dyDescent="0.25">
      <c r="A301" s="19">
        <f t="shared" si="29"/>
        <v>26.279999999999966</v>
      </c>
      <c r="B301" s="70">
        <f t="shared" si="30"/>
        <v>-0.53769801479254087</v>
      </c>
      <c r="C301" s="72">
        <f t="shared" si="31"/>
        <v>-9.3846007395670134E-3</v>
      </c>
      <c r="D301" s="70">
        <f t="shared" si="32"/>
        <v>-3068.1753294826972</v>
      </c>
      <c r="E301" s="69">
        <f t="shared" si="33"/>
        <v>-53.549761527934905</v>
      </c>
      <c r="F301" s="33">
        <f t="shared" si="34"/>
        <v>-4.9407051965343767</v>
      </c>
      <c r="G301" s="68">
        <f t="shared" si="28"/>
        <v>-0.69679343046025877</v>
      </c>
    </row>
    <row r="302" spans="1:7" x14ac:dyDescent="0.25">
      <c r="A302" s="19">
        <f t="shared" si="29"/>
        <v>26.369999999999965</v>
      </c>
      <c r="B302" s="70">
        <f t="shared" si="30"/>
        <v>-2.5032820401931142</v>
      </c>
      <c r="C302" s="72">
        <f t="shared" si="31"/>
        <v>-4.3690513707410866E-2</v>
      </c>
      <c r="D302" s="70">
        <f t="shared" si="32"/>
        <v>-3093.6526694848767</v>
      </c>
      <c r="E302" s="69">
        <f t="shared" si="33"/>
        <v>-53.994424995623</v>
      </c>
      <c r="F302" s="33">
        <f t="shared" si="34"/>
        <v>-5.0034166052757998</v>
      </c>
      <c r="G302" s="68">
        <f t="shared" si="28"/>
        <v>-2.7153692172177086</v>
      </c>
    </row>
    <row r="303" spans="1:7" x14ac:dyDescent="0.25">
      <c r="A303" s="19">
        <f t="shared" si="29"/>
        <v>26.459999999999965</v>
      </c>
      <c r="B303" s="70">
        <f t="shared" si="30"/>
        <v>-4.3698389845016852</v>
      </c>
      <c r="C303" s="72">
        <f t="shared" si="31"/>
        <v>-7.6268078061559871E-2</v>
      </c>
      <c r="D303" s="70">
        <f t="shared" si="32"/>
        <v>-3119.4533884013945</v>
      </c>
      <c r="E303" s="69">
        <f t="shared" si="33"/>
        <v>-54.44473249009782</v>
      </c>
      <c r="F303" s="33">
        <f t="shared" si="34"/>
        <v>-5.2477998348253934</v>
      </c>
      <c r="G303" s="68">
        <f t="shared" si="28"/>
        <v>-4.2199583009103243</v>
      </c>
    </row>
    <row r="304" spans="1:7" x14ac:dyDescent="0.25">
      <c r="A304" s="19">
        <f t="shared" si="29"/>
        <v>26.549999999999965</v>
      </c>
      <c r="B304" s="70">
        <f t="shared" si="30"/>
        <v>-6.063529910307718</v>
      </c>
      <c r="C304" s="72">
        <f t="shared" si="31"/>
        <v>-0.10582856122802614</v>
      </c>
      <c r="D304" s="70">
        <f t="shared" si="32"/>
        <v>-3146.5142988052394</v>
      </c>
      <c r="E304" s="69">
        <f t="shared" si="33"/>
        <v>-54.917034475232107</v>
      </c>
      <c r="F304" s="33">
        <f t="shared" si="34"/>
        <v>-5.6275960819073223</v>
      </c>
      <c r="G304" s="68">
        <f t="shared" si="28"/>
        <v>-4.8909350131713794</v>
      </c>
    </row>
    <row r="305" spans="1:7" x14ac:dyDescent="0.25">
      <c r="A305" s="19">
        <f t="shared" si="29"/>
        <v>26.639999999999965</v>
      </c>
      <c r="B305" s="70">
        <f t="shared" si="30"/>
        <v>-7.5173542695459457</v>
      </c>
      <c r="C305" s="72">
        <f t="shared" si="31"/>
        <v>-0.13120258304243004</v>
      </c>
      <c r="D305" s="70">
        <f t="shared" si="32"/>
        <v>-3175.5336741920278</v>
      </c>
      <c r="E305" s="69">
        <f t="shared" si="33"/>
        <v>-55.423518122603767</v>
      </c>
      <c r="F305" s="33">
        <f t="shared" si="34"/>
        <v>-6.0677802330927468</v>
      </c>
      <c r="G305" s="68">
        <f t="shared" si="28"/>
        <v>-4.4214273199804435</v>
      </c>
    </row>
    <row r="306" spans="1:7" x14ac:dyDescent="0.25">
      <c r="A306" s="19">
        <f t="shared" si="29"/>
        <v>26.729999999999965</v>
      </c>
      <c r="B306" s="70">
        <f t="shared" si="30"/>
        <v>-8.6738003714024678</v>
      </c>
      <c r="C306" s="72">
        <f t="shared" si="31"/>
        <v>-0.15138637514168007</v>
      </c>
      <c r="D306" s="70">
        <f t="shared" si="32"/>
        <v>-3206.8229120452484</v>
      </c>
      <c r="E306" s="69">
        <f t="shared" si="33"/>
        <v>-55.969618343582113</v>
      </c>
      <c r="F306" s="33">
        <f t="shared" si="34"/>
        <v>-6.4657086918909865</v>
      </c>
      <c r="G306" s="68">
        <f t="shared" si="28"/>
        <v>-2.6814199710166711</v>
      </c>
    </row>
    <row r="307" spans="1:7" x14ac:dyDescent="0.25">
      <c r="A307" s="19">
        <f t="shared" si="29"/>
        <v>26.819999999999965</v>
      </c>
      <c r="B307" s="70">
        <f t="shared" si="30"/>
        <v>-9.4871204814755981</v>
      </c>
      <c r="C307" s="72">
        <f t="shared" si="31"/>
        <v>-0.16558148893513891</v>
      </c>
      <c r="D307" s="70">
        <f t="shared" si="32"/>
        <v>-3240.164115809825</v>
      </c>
      <c r="E307" s="69">
        <f t="shared" si="33"/>
        <v>-56.551532125852304</v>
      </c>
      <c r="F307" s="33">
        <f t="shared" si="34"/>
        <v>-6.707036489282487</v>
      </c>
      <c r="G307" s="68">
        <f t="shared" si="28"/>
        <v>1.4035350864184564E-2</v>
      </c>
    </row>
    <row r="308" spans="1:7" x14ac:dyDescent="0.25">
      <c r="A308" s="19">
        <f t="shared" si="29"/>
        <v>26.909999999999965</v>
      </c>
      <c r="B308" s="70">
        <f t="shared" si="30"/>
        <v>-9.9251405517752662</v>
      </c>
      <c r="C308" s="72">
        <f t="shared" si="31"/>
        <v>-0.17322638135168514</v>
      </c>
      <c r="D308" s="70">
        <f t="shared" si="32"/>
        <v>-3274.7497553586768</v>
      </c>
      <c r="E308" s="69">
        <f t="shared" si="33"/>
        <v>-57.155165409887729</v>
      </c>
      <c r="F308" s="33">
        <f t="shared" si="34"/>
        <v>-6.7057733077047104</v>
      </c>
      <c r="G308" s="68">
        <f t="shared" si="28"/>
        <v>2.7929669461965321</v>
      </c>
    </row>
    <row r="309" spans="1:7" x14ac:dyDescent="0.25">
      <c r="A309" s="19">
        <f t="shared" si="29"/>
        <v>26.999999999999964</v>
      </c>
      <c r="B309" s="70">
        <f t="shared" si="30"/>
        <v>-9.9705329906337923</v>
      </c>
      <c r="C309" s="72">
        <f t="shared" si="31"/>
        <v>-0.17401862886527661</v>
      </c>
      <c r="D309" s="70">
        <f t="shared" si="32"/>
        <v>-3309.3288811599432</v>
      </c>
      <c r="E309" s="69">
        <f t="shared" si="33"/>
        <v>-57.75868500758115</v>
      </c>
      <c r="F309" s="33">
        <f t="shared" si="34"/>
        <v>-6.4544062825470228</v>
      </c>
      <c r="G309" s="68">
        <f t="shared" si="28"/>
        <v>4.5845482337256129</v>
      </c>
    </row>
    <row r="310" spans="1:7" x14ac:dyDescent="0.25">
      <c r="A310" s="19">
        <f t="shared" si="29"/>
        <v>27.089999999999964</v>
      </c>
      <c r="B310" s="70">
        <f t="shared" si="30"/>
        <v>-9.6215021231525242</v>
      </c>
      <c r="C310" s="72">
        <f t="shared" si="31"/>
        <v>-0.16792689103663649</v>
      </c>
      <c r="D310" s="70">
        <f t="shared" si="32"/>
        <v>-3342.6118026926833</v>
      </c>
      <c r="E310" s="69">
        <f t="shared" si="33"/>
        <v>-58.339581573010385</v>
      </c>
      <c r="F310" s="33">
        <f t="shared" si="34"/>
        <v>-6.0417969415117172</v>
      </c>
      <c r="G310" s="68">
        <f t="shared" si="28"/>
        <v>4.781771842691497</v>
      </c>
    </row>
    <row r="311" spans="1:7" x14ac:dyDescent="0.25">
      <c r="A311" s="19">
        <f t="shared" si="29"/>
        <v>27.179999999999964</v>
      </c>
      <c r="B311" s="70">
        <f t="shared" si="30"/>
        <v>-8.8918552261235568</v>
      </c>
      <c r="C311" s="72">
        <f t="shared" si="31"/>
        <v>-0.15519215030652098</v>
      </c>
      <c r="D311" s="70">
        <f t="shared" si="32"/>
        <v>-3373.7670545808141</v>
      </c>
      <c r="E311" s="69">
        <f t="shared" si="33"/>
        <v>-58.883343297746443</v>
      </c>
      <c r="F311" s="33">
        <f t="shared" si="34"/>
        <v>-5.6114374756694829</v>
      </c>
      <c r="G311" s="68">
        <f t="shared" si="28"/>
        <v>3.5385746667850189</v>
      </c>
    </row>
    <row r="312" spans="1:7" x14ac:dyDescent="0.25">
      <c r="A312" s="19">
        <f t="shared" si="29"/>
        <v>27.269999999999964</v>
      </c>
      <c r="B312" s="70">
        <f t="shared" si="30"/>
        <v>-7.8104563273634167</v>
      </c>
      <c r="C312" s="72">
        <f t="shared" si="31"/>
        <v>-0.13631817899571569</v>
      </c>
      <c r="D312" s="70">
        <f t="shared" si="32"/>
        <v>-3402.7031061729808</v>
      </c>
      <c r="E312" s="69">
        <f t="shared" si="33"/>
        <v>-59.388372670556699</v>
      </c>
      <c r="F312" s="33">
        <f t="shared" si="34"/>
        <v>-5.2929657556588312</v>
      </c>
      <c r="G312" s="68">
        <f t="shared" si="28"/>
        <v>1.4568832549028718</v>
      </c>
    </row>
    <row r="313" spans="1:7" x14ac:dyDescent="0.25">
      <c r="A313" s="19">
        <f t="shared" si="29"/>
        <v>27.359999999999964</v>
      </c>
      <c r="B313" s="70">
        <f t="shared" si="30"/>
        <v>-6.420084376555244</v>
      </c>
      <c r="C313" s="72">
        <f t="shared" si="31"/>
        <v>-0.11205161062673645</v>
      </c>
      <c r="D313" s="70">
        <f t="shared" si="32"/>
        <v>-3429.9969200745677</v>
      </c>
      <c r="E313" s="69">
        <f t="shared" si="33"/>
        <v>-59.864739588565996</v>
      </c>
      <c r="F313" s="33">
        <f t="shared" si="34"/>
        <v>-5.1618462627175727</v>
      </c>
      <c r="G313" s="68">
        <f t="shared" si="28"/>
        <v>-0.85061667224346726</v>
      </c>
    </row>
    <row r="314" spans="1:7" x14ac:dyDescent="0.25">
      <c r="A314" s="19">
        <f t="shared" si="29"/>
        <v>27.449999999999964</v>
      </c>
      <c r="B314" s="70">
        <f t="shared" si="30"/>
        <v>-4.7757409571044622</v>
      </c>
      <c r="C314" s="72">
        <f t="shared" si="31"/>
        <v>-8.3352403923818139E-2</v>
      </c>
      <c r="D314" s="70">
        <f t="shared" si="32"/>
        <v>-3456.6146005559867</v>
      </c>
      <c r="E314" s="69">
        <f t="shared" si="33"/>
        <v>-60.32930575221058</v>
      </c>
      <c r="F314" s="33">
        <f t="shared" si="34"/>
        <v>-5.2384017632194846</v>
      </c>
      <c r="G314" s="68">
        <f t="shared" si="28"/>
        <v>-2.9225042353975397</v>
      </c>
    </row>
    <row r="315" spans="1:7" x14ac:dyDescent="0.25">
      <c r="A315" s="19">
        <f t="shared" si="29"/>
        <v>27.539999999999964</v>
      </c>
      <c r="B315" s="70">
        <f t="shared" si="30"/>
        <v>-2.9424744840623664</v>
      </c>
      <c r="C315" s="72">
        <f t="shared" si="31"/>
        <v>-5.1355867902809708E-2</v>
      </c>
      <c r="D315" s="70">
        <f t="shared" si="32"/>
        <v>-3483.6270486743592</v>
      </c>
      <c r="E315" s="69">
        <f t="shared" si="33"/>
        <v>-60.800761910900334</v>
      </c>
      <c r="F315" s="33">
        <f t="shared" si="34"/>
        <v>-5.5014271444052634</v>
      </c>
      <c r="G315" s="68">
        <f t="shared" si="28"/>
        <v>-4.3900156809505724</v>
      </c>
    </row>
    <row r="316" spans="1:7" x14ac:dyDescent="0.25">
      <c r="A316" s="19">
        <f t="shared" si="29"/>
        <v>27.629999999999963</v>
      </c>
      <c r="B316" s="70">
        <f t="shared" si="30"/>
        <v>-0.99280696045303829</v>
      </c>
      <c r="C316" s="72">
        <f t="shared" si="31"/>
        <v>-1.7327750296622653E-2</v>
      </c>
      <c r="D316" s="70">
        <f t="shared" si="32"/>
        <v>-3511.9958187749412</v>
      </c>
      <c r="E316" s="69">
        <f t="shared" si="33"/>
        <v>-61.295890353896809</v>
      </c>
      <c r="F316" s="33">
        <f t="shared" si="34"/>
        <v>-5.8965285556908151</v>
      </c>
      <c r="G316" s="68">
        <f t="shared" si="28"/>
        <v>-4.8970275188244106</v>
      </c>
    </row>
    <row r="317" spans="1:7" x14ac:dyDescent="0.25">
      <c r="A317" s="19">
        <f t="shared" si="29"/>
        <v>27.719999999999963</v>
      </c>
      <c r="B317" s="70">
        <f t="shared" si="30"/>
        <v>0.99613491331051096</v>
      </c>
      <c r="C317" s="72">
        <f t="shared" si="31"/>
        <v>1.7385834031336703E-2</v>
      </c>
      <c r="D317" s="70">
        <f t="shared" si="32"/>
        <v>-3542.4019767766922</v>
      </c>
      <c r="E317" s="69">
        <f t="shared" si="33"/>
        <v>-61.826577923908985</v>
      </c>
      <c r="F317" s="33">
        <f t="shared" si="34"/>
        <v>-6.3372610323850118</v>
      </c>
      <c r="G317" s="68">
        <f t="shared" si="28"/>
        <v>-4.1371162476648022</v>
      </c>
    </row>
    <row r="318" spans="1:7" x14ac:dyDescent="0.25">
      <c r="A318" s="19">
        <f t="shared" si="29"/>
        <v>27.809999999999963</v>
      </c>
      <c r="B318" s="70">
        <f t="shared" si="30"/>
        <v>2.9456707867692788</v>
      </c>
      <c r="C318" s="72">
        <f t="shared" si="31"/>
        <v>5.1411653908935734E-2</v>
      </c>
      <c r="D318" s="70">
        <f t="shared" si="32"/>
        <v>-3575.0808247512464</v>
      </c>
      <c r="E318" s="69">
        <f t="shared" si="33"/>
        <v>-62.396931416823634</v>
      </c>
      <c r="F318" s="33">
        <f t="shared" si="34"/>
        <v>-6.7096014946748443</v>
      </c>
      <c r="G318" s="68">
        <f t="shared" si="28"/>
        <v>-2.0645628214424092</v>
      </c>
    </row>
    <row r="319" spans="1:7" x14ac:dyDescent="0.25">
      <c r="A319" s="19">
        <f t="shared" si="29"/>
        <v>27.899999999999963</v>
      </c>
      <c r="B319" s="70">
        <f t="shared" si="30"/>
        <v>4.7786791674452465</v>
      </c>
      <c r="C319" s="72">
        <f t="shared" si="31"/>
        <v>8.340368536838097E-2</v>
      </c>
      <c r="D319" s="70">
        <f t="shared" si="32"/>
        <v>-3609.6796910586045</v>
      </c>
      <c r="E319" s="69">
        <f t="shared" si="33"/>
        <v>-63.000795551344368</v>
      </c>
      <c r="F319" s="33">
        <f t="shared" si="34"/>
        <v>-6.8954121486046613</v>
      </c>
      <c r="G319" s="68">
        <f t="shared" si="28"/>
        <v>0.8238858951943272</v>
      </c>
    </row>
    <row r="320" spans="1:7" x14ac:dyDescent="0.25">
      <c r="A320" s="19">
        <f t="shared" si="29"/>
        <v>27.989999999999963</v>
      </c>
      <c r="B320" s="70">
        <f t="shared" si="30"/>
        <v>6.4226482621641461</v>
      </c>
      <c r="C320" s="72">
        <f t="shared" si="31"/>
        <v>0.11209635887225629</v>
      </c>
      <c r="D320" s="70">
        <f t="shared" si="32"/>
        <v>-3645.2367123292502</v>
      </c>
      <c r="E320" s="69">
        <f t="shared" si="33"/>
        <v>-63.621382644718786</v>
      </c>
      <c r="F320" s="33">
        <f t="shared" si="34"/>
        <v>-6.8212624180371719</v>
      </c>
      <c r="G320" s="68">
        <f t="shared" si="28"/>
        <v>3.4791082210770576</v>
      </c>
    </row>
    <row r="321" spans="1:7" x14ac:dyDescent="0.25">
      <c r="A321" s="19">
        <f t="shared" si="29"/>
        <v>28.079999999999963</v>
      </c>
      <c r="B321" s="70">
        <f t="shared" si="30"/>
        <v>7.812544463748897</v>
      </c>
      <c r="C321" s="72">
        <f t="shared" si="31"/>
        <v>0.13635462385087302</v>
      </c>
      <c r="D321" s="70">
        <f t="shared" si="32"/>
        <v>-3680.4113716046759</v>
      </c>
      <c r="E321" s="69">
        <f t="shared" si="33"/>
        <v>-64.235296262342132</v>
      </c>
      <c r="F321" s="33">
        <f t="shared" si="34"/>
        <v>-6.5081426781402367</v>
      </c>
      <c r="G321" s="68">
        <f t="shared" si="28"/>
        <v>4.8315426711817837</v>
      </c>
    </row>
    <row r="322" spans="1:7" x14ac:dyDescent="0.25">
      <c r="A322" s="19">
        <f t="shared" si="29"/>
        <v>28.169999999999963</v>
      </c>
      <c r="B322" s="70">
        <f t="shared" si="30"/>
        <v>8.8933850089094992</v>
      </c>
      <c r="C322" s="72">
        <f t="shared" si="31"/>
        <v>0.155218850052976</v>
      </c>
      <c r="D322" s="70">
        <f t="shared" si="32"/>
        <v>-3713.9713913180522</v>
      </c>
      <c r="E322" s="69">
        <f t="shared" si="33"/>
        <v>-64.821029103374755</v>
      </c>
      <c r="F322" s="33">
        <f t="shared" si="34"/>
        <v>-6.0733038377338762</v>
      </c>
      <c r="G322" s="68">
        <f t="shared" si="28"/>
        <v>4.4773673253397952</v>
      </c>
    </row>
    <row r="323" spans="1:7" x14ac:dyDescent="0.25">
      <c r="A323" s="19">
        <f t="shared" si="29"/>
        <v>28.259999999999962</v>
      </c>
      <c r="B323" s="70">
        <f t="shared" si="30"/>
        <v>9.6224130358163933</v>
      </c>
      <c r="C323" s="72">
        <f t="shared" si="31"/>
        <v>0.16794278946181912</v>
      </c>
      <c r="D323" s="70">
        <f t="shared" si="32"/>
        <v>-3745.2891123023005</v>
      </c>
      <c r="E323" s="69">
        <f t="shared" si="33"/>
        <v>-65.367626448770807</v>
      </c>
      <c r="F323" s="33">
        <f t="shared" si="34"/>
        <v>-5.6703407784532942</v>
      </c>
      <c r="G323" s="68">
        <f t="shared" si="28"/>
        <v>2.7902351359822819</v>
      </c>
    </row>
    <row r="324" spans="1:7" x14ac:dyDescent="0.25">
      <c r="A324" s="19">
        <f t="shared" si="29"/>
        <v>28.349999999999962</v>
      </c>
      <c r="B324" s="70">
        <f t="shared" si="30"/>
        <v>9.9707889984736315</v>
      </c>
      <c r="C324" s="72">
        <f t="shared" si="31"/>
        <v>0.17402309704499272</v>
      </c>
      <c r="D324" s="70">
        <f t="shared" si="32"/>
        <v>-3774.5289058528679</v>
      </c>
      <c r="E324" s="69">
        <f t="shared" si="33"/>
        <v>-65.877957118831603</v>
      </c>
      <c r="F324" s="33">
        <f t="shared" si="34"/>
        <v>-5.4192196162148889</v>
      </c>
      <c r="G324" s="68">
        <f t="shared" si="28"/>
        <v>0.46718344726819538</v>
      </c>
    </row>
    <row r="325" spans="1:7" x14ac:dyDescent="0.25">
      <c r="A325" s="19">
        <f t="shared" si="29"/>
        <v>28.439999999999962</v>
      </c>
      <c r="B325" s="70">
        <f t="shared" si="30"/>
        <v>9.9247315274028356</v>
      </c>
      <c r="C325" s="72">
        <f t="shared" si="31"/>
        <v>0.17321924252966531</v>
      </c>
      <c r="D325" s="70">
        <f t="shared" si="32"/>
        <v>-3802.473762956593</v>
      </c>
      <c r="E325" s="69">
        <f t="shared" si="33"/>
        <v>-66.365686884290938</v>
      </c>
      <c r="F325" s="33">
        <f t="shared" si="34"/>
        <v>-5.3771731059607513</v>
      </c>
      <c r="G325" s="68">
        <f t="shared" si="28"/>
        <v>-1.8730756011262997</v>
      </c>
    </row>
    <row r="326" spans="1:7" x14ac:dyDescent="0.25">
      <c r="A326" s="19">
        <f t="shared" si="29"/>
        <v>28.529999999999962</v>
      </c>
      <c r="B326" s="70">
        <f t="shared" si="30"/>
        <v>9.4860626054446691</v>
      </c>
      <c r="C326" s="72">
        <f t="shared" si="31"/>
        <v>0.16556302551532126</v>
      </c>
      <c r="D326" s="70">
        <f t="shared" si="32"/>
        <v>-3830.201802178045</v>
      </c>
      <c r="E326" s="69">
        <f t="shared" si="33"/>
        <v>-66.849632463827405</v>
      </c>
      <c r="F326" s="33">
        <f t="shared" si="34"/>
        <v>-5.5457499100621179</v>
      </c>
      <c r="G326" s="68">
        <f t="shared" si="28"/>
        <v>-3.764687920211057</v>
      </c>
    </row>
    <row r="327" spans="1:7" x14ac:dyDescent="0.25">
      <c r="A327" s="19">
        <f t="shared" si="29"/>
        <v>28.619999999999962</v>
      </c>
      <c r="B327" s="70">
        <f t="shared" si="30"/>
        <v>8.6721354921239815</v>
      </c>
      <c r="C327" s="72">
        <f t="shared" si="31"/>
        <v>0.15135731751662226</v>
      </c>
      <c r="D327" s="70">
        <f t="shared" si="32"/>
        <v>-3858.7991279453909</v>
      </c>
      <c r="E327" s="69">
        <f t="shared" si="33"/>
        <v>-67.348749955732998</v>
      </c>
      <c r="F327" s="33">
        <f t="shared" si="34"/>
        <v>-5.8845718228811128</v>
      </c>
      <c r="G327" s="68">
        <f t="shared" si="28"/>
        <v>-4.8066657748314743</v>
      </c>
    </row>
    <row r="328" spans="1:7" x14ac:dyDescent="0.25">
      <c r="A328" s="19">
        <f t="shared" si="29"/>
        <v>28.709999999999962</v>
      </c>
      <c r="B328" s="70">
        <f t="shared" si="30"/>
        <v>7.5151482478109237</v>
      </c>
      <c r="C328" s="72">
        <f t="shared" si="31"/>
        <v>0.13116408069978336</v>
      </c>
      <c r="D328" s="70">
        <f t="shared" si="32"/>
        <v>-3889.143629617733</v>
      </c>
      <c r="E328" s="69">
        <f t="shared" si="33"/>
        <v>-67.878361419792299</v>
      </c>
      <c r="F328" s="33">
        <f t="shared" si="34"/>
        <v>-6.3171717426159457</v>
      </c>
      <c r="G328" s="68">
        <f t="shared" si="28"/>
        <v>-4.6290273940480393</v>
      </c>
    </row>
    <row r="329" spans="1:7" x14ac:dyDescent="0.25">
      <c r="A329" s="19">
        <f t="shared" si="29"/>
        <v>28.799999999999962</v>
      </c>
      <c r="B329" s="70">
        <f t="shared" si="30"/>
        <v>6.0608700139069018</v>
      </c>
      <c r="C329" s="72">
        <f t="shared" si="31"/>
        <v>0.10578213727806995</v>
      </c>
      <c r="D329" s="70">
        <f t="shared" si="32"/>
        <v>-3921.7188847557409</v>
      </c>
      <c r="E329" s="69">
        <f t="shared" si="33"/>
        <v>-68.446906876627736</v>
      </c>
      <c r="F329" s="33">
        <f t="shared" si="34"/>
        <v>-6.7337842080802695</v>
      </c>
      <c r="G329" s="68">
        <f t="shared" ref="G329:G359" si="35">-$B$3/$B$4*SIN(E329)</f>
        <v>-3.0356496411448139</v>
      </c>
    </row>
    <row r="330" spans="1:7" x14ac:dyDescent="0.25">
      <c r="A330" s="19">
        <f t="shared" ref="A330:A359" si="36">A329+$B$2</f>
        <v>28.889999999999961</v>
      </c>
      <c r="B330" s="70">
        <f t="shared" ref="B330:B359" si="37">C330*180/PI()</f>
        <v>4.3668304360078851</v>
      </c>
      <c r="C330" s="72">
        <f t="shared" ref="C330:C359" si="38">$B$9*PI()/180*COS(SQRT($B$3/$B$4)*A330)</f>
        <v>7.6215568984637133E-2</v>
      </c>
      <c r="D330" s="70">
        <f t="shared" ref="D330:D359" si="39">E330*180/PI()</f>
        <v>-3956.4424521304763</v>
      </c>
      <c r="E330" s="69">
        <f t="shared" ref="E330:E359" si="40">E329+$B$2*F329</f>
        <v>-69.052947455354953</v>
      </c>
      <c r="F330" s="33">
        <f t="shared" ref="F330:F359" si="41">F329+$B$2*G329</f>
        <v>-7.0069926757833025</v>
      </c>
      <c r="G330" s="68">
        <f t="shared" si="35"/>
        <v>-0.30405007133065176</v>
      </c>
    </row>
    <row r="331" spans="1:7" x14ac:dyDescent="0.25">
      <c r="A331" s="19">
        <f t="shared" si="36"/>
        <v>28.979999999999961</v>
      </c>
      <c r="B331" s="70">
        <f t="shared" si="37"/>
        <v>2.5000438544718397</v>
      </c>
      <c r="C331" s="72">
        <f t="shared" si="38"/>
        <v>4.3633996704783566E-2</v>
      </c>
      <c r="D331" s="70">
        <f t="shared" si="39"/>
        <v>-3992.5748517966076</v>
      </c>
      <c r="E331" s="69">
        <f t="shared" si="40"/>
        <v>-69.683576796175444</v>
      </c>
      <c r="F331" s="33">
        <f t="shared" si="41"/>
        <v>-7.0343571822030615</v>
      </c>
      <c r="G331" s="68">
        <f t="shared" si="35"/>
        <v>2.6381647275201447</v>
      </c>
    </row>
    <row r="332" spans="1:7" x14ac:dyDescent="0.25">
      <c r="A332" s="19">
        <f t="shared" si="36"/>
        <v>29.069999999999961</v>
      </c>
      <c r="B332" s="70">
        <f t="shared" si="37"/>
        <v>0.53435829090535469</v>
      </c>
      <c r="C332" s="72">
        <f t="shared" si="38"/>
        <v>9.3263115616281107E-3</v>
      </c>
      <c r="D332" s="70">
        <f t="shared" si="39"/>
        <v>-4028.8483598281073</v>
      </c>
      <c r="E332" s="69">
        <f t="shared" si="40"/>
        <v>-70.316668942573713</v>
      </c>
      <c r="F332" s="33">
        <f t="shared" si="41"/>
        <v>-6.7969223567262489</v>
      </c>
      <c r="G332" s="68">
        <f t="shared" si="35"/>
        <v>4.5698806008252877</v>
      </c>
    </row>
    <row r="333" spans="1:7" x14ac:dyDescent="0.25">
      <c r="A333" s="19">
        <f t="shared" si="36"/>
        <v>29.159999999999961</v>
      </c>
      <c r="B333" s="70">
        <f t="shared" si="37"/>
        <v>-1.4524658982558656</v>
      </c>
      <c r="C333" s="72">
        <f t="shared" si="38"/>
        <v>-2.535031219750182E-2</v>
      </c>
      <c r="D333" s="70">
        <f t="shared" si="39"/>
        <v>-4063.8975066527746</v>
      </c>
      <c r="E333" s="69">
        <f t="shared" si="40"/>
        <v>-70.928391954679071</v>
      </c>
      <c r="F333" s="33">
        <f t="shared" si="41"/>
        <v>-6.3856331026519726</v>
      </c>
      <c r="G333" s="68">
        <f t="shared" si="35"/>
        <v>4.7565619799870476</v>
      </c>
    </row>
    <row r="334" spans="1:7" x14ac:dyDescent="0.25">
      <c r="A334" s="19">
        <f t="shared" si="36"/>
        <v>29.249999999999961</v>
      </c>
      <c r="B334" s="70">
        <f t="shared" si="37"/>
        <v>-3.3818321358238568</v>
      </c>
      <c r="C334" s="72">
        <f t="shared" si="38"/>
        <v>-5.9024105519878384E-2</v>
      </c>
      <c r="D334" s="70">
        <f t="shared" si="39"/>
        <v>-4096.8257910198636</v>
      </c>
      <c r="E334" s="69">
        <f t="shared" si="40"/>
        <v>-71.503098933917755</v>
      </c>
      <c r="F334" s="33">
        <f t="shared" si="41"/>
        <v>-5.9575425244531379</v>
      </c>
      <c r="G334" s="68">
        <f t="shared" si="35"/>
        <v>3.3526726097586259</v>
      </c>
    </row>
    <row r="335" spans="1:7" x14ac:dyDescent="0.25">
      <c r="A335" s="19">
        <f t="shared" si="36"/>
        <v>29.339999999999961</v>
      </c>
      <c r="B335" s="70">
        <f t="shared" si="37"/>
        <v>-5.1774168179070807</v>
      </c>
      <c r="C335" s="72">
        <f t="shared" si="38"/>
        <v>-9.036297022060627E-2</v>
      </c>
      <c r="D335" s="70">
        <f t="shared" si="39"/>
        <v>-4127.5465748827428</v>
      </c>
      <c r="E335" s="69">
        <f t="shared" si="40"/>
        <v>-72.039277761118541</v>
      </c>
      <c r="F335" s="33">
        <f t="shared" si="41"/>
        <v>-5.6558019895748615</v>
      </c>
      <c r="G335" s="68">
        <f t="shared" si="35"/>
        <v>1.0566650378150648</v>
      </c>
    </row>
    <row r="336" spans="1:7" x14ac:dyDescent="0.25">
      <c r="A336" s="19">
        <f t="shared" si="36"/>
        <v>29.429999999999961</v>
      </c>
      <c r="B336" s="70">
        <f t="shared" si="37"/>
        <v>-6.7681885916396256</v>
      </c>
      <c r="C336" s="72">
        <f t="shared" si="38"/>
        <v>-0.11812717532002942</v>
      </c>
      <c r="D336" s="70">
        <f t="shared" si="39"/>
        <v>-4156.7113974215317</v>
      </c>
      <c r="E336" s="69">
        <f t="shared" si="40"/>
        <v>-72.548299940180272</v>
      </c>
      <c r="F336" s="33">
        <f t="shared" si="41"/>
        <v>-5.5607021361715052</v>
      </c>
      <c r="G336" s="68">
        <f t="shared" si="35"/>
        <v>-1.4090001285304086</v>
      </c>
    </row>
    <row r="337" spans="1:7" x14ac:dyDescent="0.25">
      <c r="A337" s="19">
        <f t="shared" si="36"/>
        <v>29.51999999999996</v>
      </c>
      <c r="B337" s="70">
        <f t="shared" si="37"/>
        <v>-8.0912182772858632</v>
      </c>
      <c r="C337" s="72">
        <f t="shared" si="38"/>
        <v>-0.14121839943618184</v>
      </c>
      <c r="D337" s="70">
        <f t="shared" si="39"/>
        <v>-4185.3858261394134</v>
      </c>
      <c r="E337" s="69">
        <f t="shared" si="40"/>
        <v>-73.04876313243571</v>
      </c>
      <c r="F337" s="33">
        <f t="shared" si="41"/>
        <v>-5.6875121477392421</v>
      </c>
      <c r="G337" s="68">
        <f t="shared" si="35"/>
        <v>-3.4880763935188042</v>
      </c>
    </row>
    <row r="338" spans="1:7" x14ac:dyDescent="0.25">
      <c r="A338" s="19">
        <f t="shared" si="36"/>
        <v>29.60999999999996</v>
      </c>
      <c r="B338" s="70">
        <f t="shared" si="37"/>
        <v>-9.0941682772982499</v>
      </c>
      <c r="C338" s="72">
        <f t="shared" si="38"/>
        <v>-0.15872317916927517</v>
      </c>
      <c r="D338" s="70">
        <f t="shared" si="39"/>
        <v>-4214.7141659189492</v>
      </c>
      <c r="E338" s="69">
        <f t="shared" si="40"/>
        <v>-73.560639225732245</v>
      </c>
      <c r="F338" s="33">
        <f t="shared" si="41"/>
        <v>-6.0014390231559345</v>
      </c>
      <c r="G338" s="68">
        <f t="shared" si="35"/>
        <v>-4.7266508843419697</v>
      </c>
    </row>
    <row r="339" spans="1:7" x14ac:dyDescent="0.25">
      <c r="A339" s="19">
        <f t="shared" si="36"/>
        <v>29.69999999999996</v>
      </c>
      <c r="B339" s="70">
        <f t="shared" si="37"/>
        <v>-9.737362994046288</v>
      </c>
      <c r="C339" s="72">
        <f t="shared" si="38"/>
        <v>-0.16994904470796071</v>
      </c>
      <c r="D339" s="70">
        <f t="shared" si="39"/>
        <v>-4245.6613073518247</v>
      </c>
      <c r="E339" s="69">
        <f t="shared" si="40"/>
        <v>-74.100768737816281</v>
      </c>
      <c r="F339" s="33">
        <f t="shared" si="41"/>
        <v>-6.426837602746712</v>
      </c>
      <c r="G339" s="68">
        <f t="shared" si="35"/>
        <v>-4.718083909249347</v>
      </c>
    </row>
    <row r="340" spans="1:7" x14ac:dyDescent="0.25">
      <c r="A340" s="19">
        <f t="shared" si="36"/>
        <v>29.78999999999996</v>
      </c>
      <c r="B340" s="70">
        <f t="shared" si="37"/>
        <v>-9.9953583527709551</v>
      </c>
      <c r="C340" s="72">
        <f t="shared" si="38"/>
        <v>-0.17445191317257003</v>
      </c>
      <c r="D340" s="70">
        <f t="shared" si="39"/>
        <v>-4278.8020676746282</v>
      </c>
      <c r="E340" s="69">
        <f t="shared" si="40"/>
        <v>-74.679184122063489</v>
      </c>
      <c r="F340" s="33">
        <f t="shared" si="41"/>
        <v>-6.8514651545791532</v>
      </c>
      <c r="G340" s="68">
        <f t="shared" si="35"/>
        <v>-3.2274453030436683</v>
      </c>
    </row>
    <row r="341" spans="1:7" x14ac:dyDescent="0.25">
      <c r="A341" s="19">
        <f t="shared" si="36"/>
        <v>29.87999999999996</v>
      </c>
      <c r="B341" s="70">
        <f t="shared" si="37"/>
        <v>-9.8579483411654358</v>
      </c>
      <c r="C341" s="72">
        <f t="shared" si="38"/>
        <v>-0.1720536560448501</v>
      </c>
      <c r="D341" s="70">
        <f t="shared" si="39"/>
        <v>-4314.1324709900773</v>
      </c>
      <c r="E341" s="69">
        <f t="shared" si="40"/>
        <v>-75.295815985975608</v>
      </c>
      <c r="F341" s="33">
        <f t="shared" si="41"/>
        <v>-7.1419352318530835</v>
      </c>
      <c r="G341" s="68">
        <f t="shared" si="35"/>
        <v>-0.50092110369011233</v>
      </c>
    </row>
    <row r="342" spans="1:7" x14ac:dyDescent="0.25">
      <c r="A342" s="19">
        <f t="shared" si="36"/>
        <v>29.96999999999996</v>
      </c>
      <c r="B342" s="70">
        <f t="shared" si="37"/>
        <v>-9.3305687479837047</v>
      </c>
      <c r="C342" s="72">
        <f t="shared" si="38"/>
        <v>-0.16284914573600068</v>
      </c>
      <c r="D342" s="70">
        <f t="shared" si="39"/>
        <v>-4350.9607181607644</v>
      </c>
      <c r="E342" s="69">
        <f t="shared" si="40"/>
        <v>-75.93859015684238</v>
      </c>
      <c r="F342" s="33">
        <f t="shared" si="41"/>
        <v>-7.1870181311851935</v>
      </c>
      <c r="G342" s="68">
        <f t="shared" si="35"/>
        <v>2.5208063828370784</v>
      </c>
    </row>
    <row r="343" spans="1:7" x14ac:dyDescent="0.25">
      <c r="A343" s="19">
        <f t="shared" si="36"/>
        <v>30.05999999999996</v>
      </c>
      <c r="B343" s="70">
        <f t="shared" si="37"/>
        <v>-8.4340821292229506</v>
      </c>
      <c r="C343" s="72">
        <f t="shared" si="38"/>
        <v>-0.14720250253855433</v>
      </c>
      <c r="D343" s="70">
        <f t="shared" si="39"/>
        <v>-4388.021440718846</v>
      </c>
      <c r="E343" s="69">
        <f t="shared" si="40"/>
        <v>-76.585421788649043</v>
      </c>
      <c r="F343" s="33">
        <f t="shared" si="41"/>
        <v>-6.9601455567298567</v>
      </c>
      <c r="G343" s="68">
        <f t="shared" si="35"/>
        <v>4.5438874608618951</v>
      </c>
    </row>
    <row r="344" spans="1:7" x14ac:dyDescent="0.25">
      <c r="A344" s="19">
        <f t="shared" si="36"/>
        <v>30.149999999999959</v>
      </c>
      <c r="B344" s="70">
        <f t="shared" si="37"/>
        <v>-7.2039525083804241</v>
      </c>
      <c r="C344" s="72">
        <f t="shared" si="38"/>
        <v>-0.12573269042854279</v>
      </c>
      <c r="D344" s="70">
        <f t="shared" si="39"/>
        <v>-4423.9122675866083</v>
      </c>
      <c r="E344" s="69">
        <f t="shared" si="40"/>
        <v>-77.211834888754737</v>
      </c>
      <c r="F344" s="33">
        <f t="shared" si="41"/>
        <v>-6.5511956852522859</v>
      </c>
      <c r="G344" s="68">
        <f t="shared" si="35"/>
        <v>4.7562586183622528</v>
      </c>
    </row>
    <row r="345" spans="1:7" x14ac:dyDescent="0.25">
      <c r="A345" s="19">
        <f t="shared" si="36"/>
        <v>30.239999999999959</v>
      </c>
      <c r="B345" s="70">
        <f t="shared" si="37"/>
        <v>-5.6888424587344835</v>
      </c>
      <c r="C345" s="72">
        <f t="shared" si="38"/>
        <v>-9.9289031532166394E-2</v>
      </c>
      <c r="D345" s="70">
        <f t="shared" si="39"/>
        <v>-4457.6942953042426</v>
      </c>
      <c r="E345" s="69">
        <f t="shared" si="40"/>
        <v>-77.801442500427441</v>
      </c>
      <c r="F345" s="33">
        <f t="shared" si="41"/>
        <v>-6.1231324095996831</v>
      </c>
      <c r="G345" s="68">
        <f t="shared" si="35"/>
        <v>3.2981221451873974</v>
      </c>
    </row>
    <row r="346" spans="1:7" x14ac:dyDescent="0.25">
      <c r="A346" s="19">
        <f t="shared" si="36"/>
        <v>30.329999999999959</v>
      </c>
      <c r="B346" s="70">
        <f t="shared" si="37"/>
        <v>-3.9486880655285752</v>
      </c>
      <c r="C346" s="72">
        <f t="shared" si="38"/>
        <v>-6.8917607877679241E-2</v>
      </c>
      <c r="D346" s="70">
        <f t="shared" si="39"/>
        <v>-4489.2689633065283</v>
      </c>
      <c r="E346" s="69">
        <f t="shared" si="40"/>
        <v>-78.35252441729142</v>
      </c>
      <c r="F346" s="33">
        <f t="shared" si="41"/>
        <v>-5.8263014165328171</v>
      </c>
      <c r="G346" s="68">
        <f t="shared" si="35"/>
        <v>0.91237442425022452</v>
      </c>
    </row>
    <row r="347" spans="1:7" x14ac:dyDescent="0.25">
      <c r="A347" s="19">
        <f t="shared" si="36"/>
        <v>30.419999999999959</v>
      </c>
      <c r="B347" s="70">
        <f t="shared" si="37"/>
        <v>-2.0523279204362539</v>
      </c>
      <c r="C347" s="72">
        <f t="shared" si="38"/>
        <v>-3.581987954222085E-2</v>
      </c>
      <c r="D347" s="70">
        <f t="shared" si="39"/>
        <v>-4519.3129866269865</v>
      </c>
      <c r="E347" s="69">
        <f t="shared" si="40"/>
        <v>-78.876891544779369</v>
      </c>
      <c r="F347" s="33">
        <f t="shared" si="41"/>
        <v>-5.7441877183502967</v>
      </c>
      <c r="G347" s="68">
        <f t="shared" si="35"/>
        <v>-1.620568697334388</v>
      </c>
    </row>
    <row r="348" spans="1:7" x14ac:dyDescent="0.25">
      <c r="A348" s="19">
        <f t="shared" si="36"/>
        <v>30.509999999999959</v>
      </c>
      <c r="B348" s="70">
        <f t="shared" si="37"/>
        <v>-7.4779942674170985E-2</v>
      </c>
      <c r="C348" s="72">
        <f t="shared" si="38"/>
        <v>-1.3051562141168968E-3</v>
      </c>
      <c r="D348" s="70">
        <f t="shared" si="39"/>
        <v>-4548.9335807962971</v>
      </c>
      <c r="E348" s="69">
        <f t="shared" si="40"/>
        <v>-79.393868439430889</v>
      </c>
      <c r="F348" s="33">
        <f t="shared" si="41"/>
        <v>-5.8900389011103913</v>
      </c>
      <c r="G348" s="68">
        <f t="shared" si="35"/>
        <v>-3.6943478827486333</v>
      </c>
    </row>
    <row r="349" spans="1:7" x14ac:dyDescent="0.25">
      <c r="A349" s="19">
        <f t="shared" si="36"/>
        <v>30.599999999999959</v>
      </c>
      <c r="B349" s="70">
        <f t="shared" si="37"/>
        <v>1.9057262472784284</v>
      </c>
      <c r="C349" s="72">
        <f t="shared" si="38"/>
        <v>3.3261197656684199E-2</v>
      </c>
      <c r="D349" s="70">
        <f t="shared" si="39"/>
        <v>-4579.3062741144322</v>
      </c>
      <c r="E349" s="69">
        <f t="shared" si="40"/>
        <v>-79.923971940530819</v>
      </c>
      <c r="F349" s="33">
        <f t="shared" si="41"/>
        <v>-6.2225302105577684</v>
      </c>
      <c r="G349" s="68">
        <f t="shared" si="35"/>
        <v>-4.8149022972162294</v>
      </c>
    </row>
    <row r="350" spans="1:7" x14ac:dyDescent="0.25">
      <c r="A350" s="19">
        <f t="shared" si="36"/>
        <v>30.689999999999959</v>
      </c>
      <c r="B350" s="70">
        <f t="shared" si="37"/>
        <v>3.810844005324971</v>
      </c>
      <c r="C350" s="72">
        <f t="shared" si="38"/>
        <v>6.6511775172809068E-2</v>
      </c>
      <c r="D350" s="70">
        <f t="shared" si="39"/>
        <v>-4611.3934988206174</v>
      </c>
      <c r="E350" s="69">
        <f t="shared" si="40"/>
        <v>-80.483999659481015</v>
      </c>
      <c r="F350" s="33">
        <f t="shared" si="41"/>
        <v>-6.6558714173072291</v>
      </c>
      <c r="G350" s="68">
        <f t="shared" si="35"/>
        <v>-4.5623763355546245</v>
      </c>
    </row>
    <row r="351" spans="1:7" x14ac:dyDescent="0.25">
      <c r="A351" s="19">
        <f t="shared" si="36"/>
        <v>30.779999999999959</v>
      </c>
      <c r="B351" s="70">
        <f t="shared" si="37"/>
        <v>5.5652089707236794</v>
      </c>
      <c r="C351" s="72">
        <f t="shared" si="38"/>
        <v>9.7131220100652921E-2</v>
      </c>
      <c r="D351" s="70">
        <f t="shared" si="39"/>
        <v>-4645.7152995280285</v>
      </c>
      <c r="E351" s="69">
        <f t="shared" si="40"/>
        <v>-81.08302808703867</v>
      </c>
      <c r="F351" s="33">
        <f t="shared" si="41"/>
        <v>-7.0664852875071453</v>
      </c>
      <c r="G351" s="68">
        <f t="shared" si="35"/>
        <v>-2.7601966471120667</v>
      </c>
    </row>
    <row r="352" spans="1:7" x14ac:dyDescent="0.25">
      <c r="A352" s="19">
        <f t="shared" si="36"/>
        <v>30.869999999999958</v>
      </c>
      <c r="B352" s="70">
        <f t="shared" si="37"/>
        <v>7.099420397212616</v>
      </c>
      <c r="C352" s="72">
        <f t="shared" si="38"/>
        <v>0.1239082609146038</v>
      </c>
      <c r="D352" s="70">
        <f t="shared" si="39"/>
        <v>-4682.1544799949197</v>
      </c>
      <c r="E352" s="69">
        <f t="shared" si="40"/>
        <v>-81.71901176291432</v>
      </c>
      <c r="F352" s="33">
        <f t="shared" si="41"/>
        <v>-7.3149029857472314</v>
      </c>
      <c r="G352" s="68">
        <f t="shared" si="35"/>
        <v>0.18421015255943521</v>
      </c>
    </row>
    <row r="353" spans="1:7" x14ac:dyDescent="0.25">
      <c r="A353" s="19">
        <f t="shared" si="36"/>
        <v>30.959999999999958</v>
      </c>
      <c r="B353" s="70">
        <f t="shared" si="37"/>
        <v>8.3527865701132882</v>
      </c>
      <c r="C353" s="72">
        <f t="shared" si="38"/>
        <v>0.14578362736484107</v>
      </c>
      <c r="D353" s="70">
        <f t="shared" si="39"/>
        <v>-4719.8746561717062</v>
      </c>
      <c r="E353" s="69">
        <f t="shared" si="40"/>
        <v>-82.377353031631571</v>
      </c>
      <c r="F353" s="33">
        <f t="shared" si="41"/>
        <v>-7.2983240720168823</v>
      </c>
      <c r="G353" s="68">
        <f t="shared" si="35"/>
        <v>3.1414401082509444</v>
      </c>
    </row>
    <row r="354" spans="1:7" x14ac:dyDescent="0.25">
      <c r="A354" s="19">
        <f t="shared" si="36"/>
        <v>31.049999999999958</v>
      </c>
      <c r="B354" s="70">
        <f t="shared" si="37"/>
        <v>9.2757257037344214</v>
      </c>
      <c r="C354" s="72">
        <f t="shared" si="38"/>
        <v>0.16189195404203374</v>
      </c>
      <c r="D354" s="70">
        <f t="shared" si="39"/>
        <v>-4757.5093411877833</v>
      </c>
      <c r="E354" s="69">
        <f t="shared" si="40"/>
        <v>-83.034202198113093</v>
      </c>
      <c r="F354" s="33">
        <f t="shared" si="41"/>
        <v>-7.0155944622742972</v>
      </c>
      <c r="G354" s="68">
        <f t="shared" si="35"/>
        <v>4.78402327819955</v>
      </c>
    </row>
    <row r="355" spans="1:7" x14ac:dyDescent="0.25">
      <c r="A355" s="19">
        <f t="shared" si="36"/>
        <v>31.139999999999958</v>
      </c>
      <c r="B355" s="70">
        <f t="shared" si="37"/>
        <v>9.8317273422180893</v>
      </c>
      <c r="C355" s="72">
        <f t="shared" si="38"/>
        <v>0.17159601328005694</v>
      </c>
      <c r="D355" s="70">
        <f t="shared" si="39"/>
        <v>-4793.6860969995132</v>
      </c>
      <c r="E355" s="69">
        <f t="shared" si="40"/>
        <v>-83.665605699717773</v>
      </c>
      <c r="F355" s="33">
        <f t="shared" si="41"/>
        <v>-6.5850323672363373</v>
      </c>
      <c r="G355" s="68">
        <f t="shared" si="35"/>
        <v>4.4872244913186918</v>
      </c>
    </row>
    <row r="356" spans="1:7" x14ac:dyDescent="0.25">
      <c r="A356" s="19">
        <f t="shared" si="36"/>
        <v>31.229999999999958</v>
      </c>
      <c r="B356" s="70">
        <f t="shared" si="37"/>
        <v>9.9987966729713964</v>
      </c>
      <c r="C356" s="72">
        <f t="shared" si="38"/>
        <v>0.17451192318080558</v>
      </c>
      <c r="D356" s="70">
        <f t="shared" si="39"/>
        <v>-4827.6426076334847</v>
      </c>
      <c r="E356" s="69">
        <f t="shared" si="40"/>
        <v>-84.25825861276904</v>
      </c>
      <c r="F356" s="33">
        <f t="shared" si="41"/>
        <v>-6.1811821630176551</v>
      </c>
      <c r="G356" s="68">
        <f t="shared" si="35"/>
        <v>2.6224739627754889</v>
      </c>
    </row>
    <row r="357" spans="1:7" x14ac:dyDescent="0.25">
      <c r="A357" s="19">
        <f t="shared" si="36"/>
        <v>31.319999999999958</v>
      </c>
      <c r="B357" s="70">
        <f t="shared" si="37"/>
        <v>9.7703246172333955</v>
      </c>
      <c r="C357" s="72">
        <f t="shared" si="38"/>
        <v>0.17052433355937746</v>
      </c>
      <c r="D357" s="70">
        <f t="shared" si="39"/>
        <v>-4859.5166161643065</v>
      </c>
      <c r="E357" s="69">
        <f t="shared" si="40"/>
        <v>-84.814565007440635</v>
      </c>
      <c r="F357" s="33">
        <f t="shared" si="41"/>
        <v>-5.9451595063678608</v>
      </c>
      <c r="G357" s="68">
        <f t="shared" si="35"/>
        <v>4.133904306907174E-2</v>
      </c>
    </row>
    <row r="358" spans="1:7" x14ac:dyDescent="0.25">
      <c r="A358" s="19">
        <f t="shared" si="36"/>
        <v>31.409999999999958</v>
      </c>
      <c r="B358" s="70">
        <f t="shared" si="37"/>
        <v>9.1553492779535564</v>
      </c>
      <c r="C358" s="72">
        <f t="shared" si="38"/>
        <v>0.15979098907037506</v>
      </c>
      <c r="D358" s="70">
        <f t="shared" si="39"/>
        <v>-4890.1735455065327</v>
      </c>
      <c r="E358" s="69">
        <f t="shared" si="40"/>
        <v>-85.349629363013747</v>
      </c>
      <c r="F358" s="33">
        <f t="shared" si="41"/>
        <v>-5.9414389924916442</v>
      </c>
      <c r="G358" s="68">
        <f t="shared" si="35"/>
        <v>-2.4628421247338812</v>
      </c>
    </row>
    <row r="359" spans="1:7" x14ac:dyDescent="0.25">
      <c r="A359" s="19">
        <f t="shared" si="36"/>
        <v>31.499999999999957</v>
      </c>
      <c r="B359" s="70">
        <f t="shared" si="37"/>
        <v>8.1781984023910539</v>
      </c>
      <c r="C359" s="72">
        <f t="shared" si="38"/>
        <v>0.14273648900306399</v>
      </c>
      <c r="D359" s="70">
        <f t="shared" si="39"/>
        <v>-4920.8112895719132</v>
      </c>
      <c r="E359" s="69">
        <f t="shared" si="40"/>
        <v>-85.884358872337998</v>
      </c>
      <c r="F359" s="33">
        <f t="shared" si="41"/>
        <v>-6.1630947837176935</v>
      </c>
      <c r="G359" s="68">
        <f t="shared" si="35"/>
        <v>-4.2777891226159417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Q360"/>
  <sheetViews>
    <sheetView zoomScale="180" zoomScaleNormal="180" workbookViewId="0">
      <selection activeCell="A11" sqref="A11"/>
    </sheetView>
  </sheetViews>
  <sheetFormatPr defaultColWidth="7.28515625" defaultRowHeight="15" x14ac:dyDescent="0.25"/>
  <cols>
    <col min="1" max="2" width="7.28515625" customWidth="1"/>
    <col min="3" max="3" width="7.28515625" style="19" customWidth="1"/>
    <col min="4" max="12" width="7.28515625" customWidth="1"/>
    <col min="13" max="13" width="7.28515625" style="19" customWidth="1"/>
  </cols>
  <sheetData>
    <row r="1" spans="1:17" x14ac:dyDescent="0.25">
      <c r="A1" s="1" t="s">
        <v>116</v>
      </c>
    </row>
    <row r="2" spans="1:17" x14ac:dyDescent="0.25">
      <c r="A2" s="67" t="s">
        <v>2</v>
      </c>
      <c r="B2" s="109">
        <f>'pêndulo - dados'!B2</f>
        <v>0.09</v>
      </c>
      <c r="D2" s="1" t="s">
        <v>96</v>
      </c>
    </row>
    <row r="3" spans="1:17" x14ac:dyDescent="0.25">
      <c r="A3" s="67" t="s">
        <v>104</v>
      </c>
      <c r="B3" s="99">
        <f>'pêndulo - dados'!B3</f>
        <v>9.8000000000000007</v>
      </c>
      <c r="C3" s="19" t="s">
        <v>103</v>
      </c>
      <c r="D3" s="1" t="s">
        <v>95</v>
      </c>
    </row>
    <row r="4" spans="1:17" x14ac:dyDescent="0.25">
      <c r="A4" s="67" t="s">
        <v>101</v>
      </c>
      <c r="B4" s="99">
        <f>'pêndulo - dados'!B4</f>
        <v>2</v>
      </c>
      <c r="C4" s="19" t="s">
        <v>100</v>
      </c>
      <c r="D4" s="1" t="s">
        <v>92</v>
      </c>
      <c r="K4" s="98"/>
    </row>
    <row r="7" spans="1:17" x14ac:dyDescent="0.25">
      <c r="D7" s="48" t="s">
        <v>107</v>
      </c>
    </row>
    <row r="8" spans="1:17" x14ac:dyDescent="0.25">
      <c r="B8" t="s">
        <v>102</v>
      </c>
      <c r="D8" t="s">
        <v>88</v>
      </c>
      <c r="H8" t="s">
        <v>99</v>
      </c>
    </row>
    <row r="9" spans="1:17" ht="15.75" thickBot="1" x14ac:dyDescent="0.3">
      <c r="A9" s="94" t="s">
        <v>4</v>
      </c>
      <c r="B9" s="97" t="s">
        <v>115</v>
      </c>
      <c r="C9" s="96" t="s">
        <v>114</v>
      </c>
      <c r="D9" s="95" t="s">
        <v>113</v>
      </c>
      <c r="E9" s="94" t="s">
        <v>112</v>
      </c>
      <c r="F9" s="94" t="s">
        <v>111</v>
      </c>
      <c r="G9" s="93" t="s">
        <v>110</v>
      </c>
      <c r="H9" s="92" t="s">
        <v>82</v>
      </c>
      <c r="I9" s="92" t="s">
        <v>18</v>
      </c>
      <c r="J9" s="92" t="s">
        <v>17</v>
      </c>
      <c r="K9" s="92" t="s">
        <v>16</v>
      </c>
      <c r="L9" s="91" t="s">
        <v>15</v>
      </c>
      <c r="M9" s="90" t="s">
        <v>109</v>
      </c>
    </row>
    <row r="10" spans="1:17" x14ac:dyDescent="0.25">
      <c r="A10" s="110">
        <f>'pêndulo - dados'!A11</f>
        <v>0</v>
      </c>
      <c r="B10" s="89">
        <f>'pêndulo - dados'!B7</f>
        <v>10</v>
      </c>
      <c r="C10" s="88">
        <f>B10*PI()/180</f>
        <v>0.17453292519943295</v>
      </c>
      <c r="D10" s="79">
        <f t="shared" ref="D10:D73" si="0">H10</f>
        <v>0</v>
      </c>
      <c r="E10" s="87">
        <f t="shared" ref="E10:E73" si="1">H10+$B$2/2*D10</f>
        <v>0</v>
      </c>
      <c r="F10" s="87">
        <f t="shared" ref="F10:F73" si="2">H10+$B$2/2*E10</f>
        <v>0</v>
      </c>
      <c r="G10" s="86">
        <f t="shared" ref="G10:G73" si="3">H10+$B$2*F10</f>
        <v>0</v>
      </c>
      <c r="H10" s="78">
        <f>'pêndulo - dif.fin.'!B8</f>
        <v>0</v>
      </c>
      <c r="I10" s="87">
        <f t="shared" ref="I10:I73" si="4">-$B$3/$B$4*SIN(C10)</f>
        <v>-0.85087607056795866</v>
      </c>
      <c r="J10" s="87">
        <f t="shared" ref="J10:J73" si="5">-$B$3/$B$4*SIN(C10+1/2*$B$2*I10)</f>
        <v>-0.66552973276728933</v>
      </c>
      <c r="K10" s="87">
        <f t="shared" ref="K10:K73" si="6">-$B$3/$B$4*SIN(C10+1/2*$B$2*J10)</f>
        <v>-0.70599625848077363</v>
      </c>
      <c r="L10" s="86">
        <f t="shared" ref="L10:L73" si="7">-$B$3/$B$4*SIN(C10+$B$2*K10)</f>
        <v>-0.54275097587795174</v>
      </c>
      <c r="M10" s="81">
        <f t="shared" ref="M10:M73" si="8">$B$10*PI()/180*COS(SQRT($B$3/$B$4)*A10)*180/PI()</f>
        <v>10</v>
      </c>
    </row>
    <row r="11" spans="1:17" x14ac:dyDescent="0.25">
      <c r="A11" s="19">
        <f t="shared" ref="A11:A74" si="9">A10+$B$2</f>
        <v>0.09</v>
      </c>
      <c r="B11" s="70">
        <f t="shared" ref="B11:B74" si="10">C11*180/PI()</f>
        <v>10</v>
      </c>
      <c r="C11" s="85">
        <f t="shared" ref="C11:C74" si="11">C10+$B$2*(D10+2*E10+2*F10+G10)/6</f>
        <v>0.17453292519943295</v>
      </c>
      <c r="D11" s="69">
        <f t="shared" si="0"/>
        <v>-6.2050185434130545E-2</v>
      </c>
      <c r="E11" s="33">
        <f t="shared" si="1"/>
        <v>-6.4842443778666423E-2</v>
      </c>
      <c r="F11" s="33">
        <f t="shared" si="2"/>
        <v>-6.4968095404170534E-2</v>
      </c>
      <c r="G11" s="84">
        <f t="shared" si="3"/>
        <v>-6.7897314020505889E-2</v>
      </c>
      <c r="H11" s="19">
        <f t="shared" ref="H11:H74" si="12">H10+$B$2*(I10+2*J10+2*K10+L10)/6</f>
        <v>-6.2050185434130545E-2</v>
      </c>
      <c r="I11" s="19">
        <f t="shared" si="4"/>
        <v>-0.85087607056795866</v>
      </c>
      <c r="J11" s="19">
        <f t="shared" si="5"/>
        <v>-0.66552973276728933</v>
      </c>
      <c r="K11" s="19">
        <f t="shared" si="6"/>
        <v>-0.70599625848077363</v>
      </c>
      <c r="L11" s="84">
        <f t="shared" si="7"/>
        <v>-0.54275097587795174</v>
      </c>
      <c r="M11" s="72">
        <f t="shared" si="8"/>
        <v>9.8022055056082191</v>
      </c>
      <c r="P11" s="12"/>
    </row>
    <row r="12" spans="1:17" x14ac:dyDescent="0.25">
      <c r="A12" s="19">
        <f t="shared" si="9"/>
        <v>0.18</v>
      </c>
      <c r="B12" s="70">
        <f t="shared" si="10"/>
        <v>9.665190469899736</v>
      </c>
      <c r="C12" s="85">
        <f t="shared" si="11"/>
        <v>0.16868939653212831</v>
      </c>
      <c r="D12" s="69">
        <f t="shared" si="0"/>
        <v>-0.12410037086826109</v>
      </c>
      <c r="E12" s="33">
        <f t="shared" si="1"/>
        <v>-0.12968488755733285</v>
      </c>
      <c r="F12" s="33">
        <f t="shared" si="2"/>
        <v>-0.12993619080834107</v>
      </c>
      <c r="G12" s="84">
        <f t="shared" si="3"/>
        <v>-0.13579462804101178</v>
      </c>
      <c r="H12" s="19">
        <f t="shared" si="12"/>
        <v>-0.12410037086826109</v>
      </c>
      <c r="I12" s="19">
        <f t="shared" si="4"/>
        <v>-0.8226634172813454</v>
      </c>
      <c r="J12" s="19">
        <f t="shared" si="5"/>
        <v>-0.64331813916723191</v>
      </c>
      <c r="K12" s="19">
        <f t="shared" si="6"/>
        <v>-0.68250009296772085</v>
      </c>
      <c r="L12" s="84">
        <f t="shared" si="7"/>
        <v>-0.52458819544485746</v>
      </c>
      <c r="M12" s="72">
        <f t="shared" si="8"/>
        <v>9.2166465548352168</v>
      </c>
      <c r="P12" s="12"/>
      <c r="Q12" s="16"/>
    </row>
    <row r="13" spans="1:17" x14ac:dyDescent="0.25">
      <c r="A13" s="19">
        <f t="shared" si="9"/>
        <v>0.27</v>
      </c>
      <c r="B13" s="70">
        <f t="shared" si="10"/>
        <v>8.9955714096992097</v>
      </c>
      <c r="C13" s="85">
        <f t="shared" si="11"/>
        <v>0.15700233919751899</v>
      </c>
      <c r="D13" s="69">
        <f t="shared" si="0"/>
        <v>-0.18408369202320271</v>
      </c>
      <c r="E13" s="33">
        <f t="shared" si="1"/>
        <v>-0.19236745816424683</v>
      </c>
      <c r="F13" s="33">
        <f t="shared" si="2"/>
        <v>-0.19274022764059381</v>
      </c>
      <c r="G13" s="84">
        <f t="shared" si="3"/>
        <v>-0.20143031251085616</v>
      </c>
      <c r="H13" s="19">
        <f t="shared" si="12"/>
        <v>-0.18408369202320271</v>
      </c>
      <c r="I13" s="19">
        <f t="shared" si="4"/>
        <v>-0.76615480124013624</v>
      </c>
      <c r="J13" s="19">
        <f t="shared" si="5"/>
        <v>-0.59887327226017339</v>
      </c>
      <c r="K13" s="19">
        <f t="shared" si="6"/>
        <v>-0.6354650103667735</v>
      </c>
      <c r="L13" s="84">
        <f t="shared" si="7"/>
        <v>-0.48825976445625269</v>
      </c>
      <c r="M13" s="72">
        <f t="shared" si="8"/>
        <v>8.2664872150019395</v>
      </c>
    </row>
    <row r="14" spans="1:17" x14ac:dyDescent="0.25">
      <c r="A14" s="19">
        <f t="shared" si="9"/>
        <v>0.36</v>
      </c>
      <c r="B14" s="70">
        <f t="shared" si="10"/>
        <v>8.0022951770143518</v>
      </c>
      <c r="C14" s="85">
        <f t="shared" si="11"/>
        <v>0.13966639855536289</v>
      </c>
      <c r="D14" s="69">
        <f t="shared" si="0"/>
        <v>-0.23993005898745695</v>
      </c>
      <c r="E14" s="33">
        <f t="shared" si="1"/>
        <v>-0.25072691164189254</v>
      </c>
      <c r="F14" s="33">
        <f t="shared" si="2"/>
        <v>-0.25121277001134212</v>
      </c>
      <c r="G14" s="84">
        <f t="shared" si="3"/>
        <v>-0.26253920828847777</v>
      </c>
      <c r="H14" s="19">
        <f t="shared" si="12"/>
        <v>-0.23993005898745695</v>
      </c>
      <c r="I14" s="19">
        <f t="shared" si="4"/>
        <v>-0.68214257005340051</v>
      </c>
      <c r="J14" s="19">
        <f t="shared" si="5"/>
        <v>-0.53289680994789179</v>
      </c>
      <c r="K14" s="19">
        <f t="shared" si="6"/>
        <v>-0.56559804274532333</v>
      </c>
      <c r="L14" s="84">
        <f t="shared" si="7"/>
        <v>-0.43436571163694876</v>
      </c>
      <c r="M14" s="72">
        <f t="shared" si="8"/>
        <v>6.9893147433511746</v>
      </c>
    </row>
    <row r="15" spans="1:17" x14ac:dyDescent="0.25">
      <c r="A15" s="19">
        <f t="shared" si="9"/>
        <v>0.44999999999999996</v>
      </c>
      <c r="B15" s="70">
        <f t="shared" si="10"/>
        <v>6.7076838918991086</v>
      </c>
      <c r="C15" s="85">
        <f t="shared" si="11"/>
        <v>0.11707116909662683</v>
      </c>
      <c r="D15" s="69">
        <f t="shared" si="0"/>
        <v>-0.28963252879360862</v>
      </c>
      <c r="E15" s="33">
        <f t="shared" si="1"/>
        <v>-0.30266599258932103</v>
      </c>
      <c r="F15" s="33">
        <f t="shared" si="2"/>
        <v>-0.30325249846012808</v>
      </c>
      <c r="G15" s="84">
        <f t="shared" si="3"/>
        <v>-0.31692525365502017</v>
      </c>
      <c r="H15" s="19">
        <f t="shared" si="12"/>
        <v>-0.28963252879360862</v>
      </c>
      <c r="I15" s="19">
        <f t="shared" si="4"/>
        <v>-0.57233925398134</v>
      </c>
      <c r="J15" s="19">
        <f t="shared" si="5"/>
        <v>-0.44682633451885428</v>
      </c>
      <c r="K15" s="19">
        <f t="shared" si="6"/>
        <v>-0.47437935204969534</v>
      </c>
      <c r="L15" s="84">
        <f t="shared" si="7"/>
        <v>-0.36411151022464905</v>
      </c>
      <c r="M15" s="72">
        <f t="shared" si="8"/>
        <v>5.4356526765391804</v>
      </c>
    </row>
    <row r="16" spans="1:17" x14ac:dyDescent="0.25">
      <c r="A16" s="19">
        <f t="shared" si="9"/>
        <v>0.53999999999999992</v>
      </c>
      <c r="B16" s="70">
        <f t="shared" si="10"/>
        <v>5.1448887094402327</v>
      </c>
      <c r="C16" s="85">
        <f t="shared" si="11"/>
        <v>8.9795247628413927E-2</v>
      </c>
      <c r="D16" s="69">
        <f t="shared" si="0"/>
        <v>-0.33131546085375496</v>
      </c>
      <c r="E16" s="33">
        <f t="shared" si="1"/>
        <v>-0.34622465659217394</v>
      </c>
      <c r="F16" s="33">
        <f t="shared" si="2"/>
        <v>-0.34689557040040281</v>
      </c>
      <c r="G16" s="84">
        <f t="shared" si="3"/>
        <v>-0.36253606218979123</v>
      </c>
      <c r="H16" s="19">
        <f t="shared" si="12"/>
        <v>-0.33131546085375496</v>
      </c>
      <c r="I16" s="19">
        <f t="shared" si="4"/>
        <v>-0.43940565579361945</v>
      </c>
      <c r="J16" s="19">
        <f t="shared" si="5"/>
        <v>-0.34282745422816624</v>
      </c>
      <c r="K16" s="19">
        <f t="shared" si="6"/>
        <v>-0.36406745774155891</v>
      </c>
      <c r="L16" s="84">
        <f t="shared" si="7"/>
        <v>-0.27929151583057649</v>
      </c>
      <c r="M16" s="72">
        <f t="shared" si="8"/>
        <v>3.6669621751581047</v>
      </c>
    </row>
    <row r="17" spans="1:13" x14ac:dyDescent="0.25">
      <c r="A17" s="19">
        <f t="shared" si="9"/>
        <v>0.62999999999999989</v>
      </c>
      <c r="B17" s="70">
        <f t="shared" si="10"/>
        <v>3.3571813401987152</v>
      </c>
      <c r="C17" s="85">
        <f t="shared" si="11"/>
        <v>5.8593867972983438E-2</v>
      </c>
      <c r="D17" s="69">
        <f t="shared" si="0"/>
        <v>-0.36330276578720966</v>
      </c>
      <c r="E17" s="33">
        <f t="shared" si="1"/>
        <v>-0.37965139024763411</v>
      </c>
      <c r="F17" s="33">
        <f t="shared" si="2"/>
        <v>-0.38038707834835317</v>
      </c>
      <c r="G17" s="84">
        <f t="shared" si="3"/>
        <v>-0.39753760283856143</v>
      </c>
      <c r="H17" s="19">
        <f t="shared" si="12"/>
        <v>-0.36330276578720966</v>
      </c>
      <c r="I17" s="19">
        <f t="shared" si="4"/>
        <v>-0.28694569497255573</v>
      </c>
      <c r="J17" s="19">
        <f t="shared" si="5"/>
        <v>-0.22376058510619373</v>
      </c>
      <c r="K17" s="19">
        <f t="shared" si="6"/>
        <v>-0.2376774442524113</v>
      </c>
      <c r="L17" s="84">
        <f t="shared" si="7"/>
        <v>-0.18225215217691296</v>
      </c>
      <c r="M17" s="72">
        <f t="shared" si="8"/>
        <v>1.7532106878991938</v>
      </c>
    </row>
    <row r="18" spans="1:13" x14ac:dyDescent="0.25">
      <c r="A18" s="19">
        <f t="shared" si="9"/>
        <v>0.71999999999999986</v>
      </c>
      <c r="B18" s="70">
        <f t="shared" si="10"/>
        <v>1.3968773145731053</v>
      </c>
      <c r="C18" s="85">
        <f t="shared" si="11"/>
        <v>2.4380108385717254E-2</v>
      </c>
      <c r="D18" s="69">
        <f t="shared" si="0"/>
        <v>-0.38418387437520984</v>
      </c>
      <c r="E18" s="33">
        <f t="shared" si="1"/>
        <v>-0.4014721487220943</v>
      </c>
      <c r="F18" s="33">
        <f t="shared" si="2"/>
        <v>-0.40225012106770408</v>
      </c>
      <c r="G18" s="84">
        <f t="shared" si="3"/>
        <v>-0.42038638527130323</v>
      </c>
      <c r="H18" s="19">
        <f t="shared" si="12"/>
        <v>-0.38418387437520984</v>
      </c>
      <c r="I18" s="19">
        <f t="shared" si="4"/>
        <v>-0.11945069689235764</v>
      </c>
      <c r="J18" s="19">
        <f t="shared" si="5"/>
        <v>-9.311804673947055E-2</v>
      </c>
      <c r="K18" s="19">
        <f t="shared" si="6"/>
        <v>-9.8923280816562986E-2</v>
      </c>
      <c r="L18" s="84">
        <f t="shared" si="7"/>
        <v>-7.5834336631902158E-2</v>
      </c>
      <c r="M18" s="72">
        <f t="shared" si="8"/>
        <v>-0.2298958836747769</v>
      </c>
    </row>
    <row r="19" spans="1:13" x14ac:dyDescent="0.25">
      <c r="A19" s="19">
        <f t="shared" si="9"/>
        <v>0.80999999999999983</v>
      </c>
      <c r="B19" s="70">
        <f t="shared" si="10"/>
        <v>-0.6760967072081554</v>
      </c>
      <c r="C19" s="85">
        <f t="shared" si="11"/>
        <v>-1.1800113602674391E-2</v>
      </c>
      <c r="D19" s="69">
        <f t="shared" si="0"/>
        <v>-0.39287438970475475</v>
      </c>
      <c r="E19" s="33">
        <f t="shared" si="1"/>
        <v>-0.41055373724146871</v>
      </c>
      <c r="F19" s="33">
        <f t="shared" si="2"/>
        <v>-0.41134930788062085</v>
      </c>
      <c r="G19" s="84">
        <f t="shared" si="3"/>
        <v>-0.42989582741401061</v>
      </c>
      <c r="H19" s="19">
        <f t="shared" si="12"/>
        <v>-0.39287438970475475</v>
      </c>
      <c r="I19" s="19">
        <f t="shared" si="4"/>
        <v>5.7819214814225382E-2</v>
      </c>
      <c r="J19" s="19">
        <f t="shared" si="5"/>
        <v>4.5070784223768694E-2</v>
      </c>
      <c r="K19" s="19">
        <f t="shared" si="6"/>
        <v>4.7881686681578245E-2</v>
      </c>
      <c r="L19" s="84">
        <f t="shared" si="7"/>
        <v>3.6704389567813245E-2</v>
      </c>
      <c r="M19" s="72">
        <f t="shared" si="8"/>
        <v>-2.2039080272339042</v>
      </c>
    </row>
    <row r="20" spans="1:13" x14ac:dyDescent="0.25">
      <c r="A20" s="19">
        <f t="shared" si="9"/>
        <v>0.8999999999999998</v>
      </c>
      <c r="B20" s="70">
        <f t="shared" si="10"/>
        <v>-2.7959628910910559</v>
      </c>
      <c r="C20" s="85">
        <f t="shared" si="11"/>
        <v>-4.8798758213118555E-2</v>
      </c>
      <c r="D20" s="69">
        <f t="shared" si="0"/>
        <v>-0.38866796151186378</v>
      </c>
      <c r="E20" s="33">
        <f t="shared" si="1"/>
        <v>-0.40615801977989763</v>
      </c>
      <c r="F20" s="33">
        <f t="shared" si="2"/>
        <v>-0.40694507240195915</v>
      </c>
      <c r="G20" s="84">
        <f t="shared" si="3"/>
        <v>-0.42529301802804009</v>
      </c>
      <c r="H20" s="19">
        <f t="shared" si="12"/>
        <v>-0.38866796151186378</v>
      </c>
      <c r="I20" s="19">
        <f t="shared" si="4"/>
        <v>0.23901902546604889</v>
      </c>
      <c r="J20" s="19">
        <f t="shared" si="5"/>
        <v>0.18636525929895675</v>
      </c>
      <c r="K20" s="19">
        <f t="shared" si="6"/>
        <v>0.19796648028476252</v>
      </c>
      <c r="L20" s="84">
        <f t="shared" si="7"/>
        <v>0.15178641217225747</v>
      </c>
      <c r="M20" s="72">
        <f t="shared" si="8"/>
        <v>-4.0907359960064884</v>
      </c>
    </row>
    <row r="21" spans="1:13" x14ac:dyDescent="0.25">
      <c r="A21" s="19">
        <f t="shared" si="9"/>
        <v>0.98999999999999977</v>
      </c>
      <c r="B21" s="70">
        <f t="shared" si="10"/>
        <v>-4.8931320880623321</v>
      </c>
      <c r="C21" s="85">
        <f t="shared" si="11"/>
        <v>-8.5401265671672819E-2</v>
      </c>
      <c r="D21" s="69">
        <f t="shared" si="0"/>
        <v>-0.37127592775977758</v>
      </c>
      <c r="E21" s="33">
        <f t="shared" si="1"/>
        <v>-0.38798334450896754</v>
      </c>
      <c r="F21" s="33">
        <f t="shared" si="2"/>
        <v>-0.38873517826268111</v>
      </c>
      <c r="G21" s="84">
        <f t="shared" si="3"/>
        <v>-0.40626209380341888</v>
      </c>
      <c r="H21" s="19">
        <f t="shared" si="12"/>
        <v>-0.37127592775977758</v>
      </c>
      <c r="I21" s="19">
        <f t="shared" si="4"/>
        <v>0.4179577153511696</v>
      </c>
      <c r="J21" s="19">
        <f t="shared" si="5"/>
        <v>0.32606540315008609</v>
      </c>
      <c r="K21" s="19">
        <f t="shared" si="6"/>
        <v>0.34627990119495611</v>
      </c>
      <c r="L21" s="84">
        <f t="shared" si="7"/>
        <v>0.26562649497766833</v>
      </c>
      <c r="M21" s="72">
        <f t="shared" si="8"/>
        <v>-5.8157389531750026</v>
      </c>
    </row>
    <row r="22" spans="1:13" x14ac:dyDescent="0.25">
      <c r="A22" s="19">
        <f t="shared" si="9"/>
        <v>1.0799999999999998</v>
      </c>
      <c r="B22" s="70">
        <f t="shared" si="10"/>
        <v>-6.8964575904937213</v>
      </c>
      <c r="C22" s="85">
        <f t="shared" si="11"/>
        <v>-0.12036589167827022</v>
      </c>
      <c r="D22" s="69">
        <f t="shared" si="0"/>
        <v>-0.34085180547449373</v>
      </c>
      <c r="E22" s="33">
        <f t="shared" si="1"/>
        <v>-0.35619013672084593</v>
      </c>
      <c r="F22" s="33">
        <f t="shared" si="2"/>
        <v>-0.35688036162693182</v>
      </c>
      <c r="G22" s="84">
        <f t="shared" si="3"/>
        <v>-0.37297103802091758</v>
      </c>
      <c r="H22" s="19">
        <f t="shared" si="12"/>
        <v>-0.34085180547449373</v>
      </c>
      <c r="I22" s="19">
        <f t="shared" si="4"/>
        <v>0.58836975245870016</v>
      </c>
      <c r="J22" s="19">
        <f t="shared" si="5"/>
        <v>0.4593817210471291</v>
      </c>
      <c r="K22" s="19">
        <f t="shared" si="6"/>
        <v>0.48769041613012354</v>
      </c>
      <c r="L22" s="84">
        <f t="shared" si="7"/>
        <v>0.374356259361042</v>
      </c>
      <c r="M22" s="72">
        <f t="shared" si="8"/>
        <v>-7.3106776811919492</v>
      </c>
    </row>
    <row r="23" spans="1:13" x14ac:dyDescent="0.25">
      <c r="A23" s="19">
        <f t="shared" si="9"/>
        <v>1.17</v>
      </c>
      <c r="B23" s="70">
        <f t="shared" si="10"/>
        <v>-8.7356210357969797</v>
      </c>
      <c r="C23" s="85">
        <f t="shared" si="11"/>
        <v>-0.15246534928113473</v>
      </c>
      <c r="D23" s="69">
        <f t="shared" si="0"/>
        <v>-0.29799875118188002</v>
      </c>
      <c r="E23" s="33">
        <f t="shared" si="1"/>
        <v>-0.31140869498506463</v>
      </c>
      <c r="F23" s="33">
        <f t="shared" si="2"/>
        <v>-0.3120121424562079</v>
      </c>
      <c r="G23" s="84">
        <f t="shared" si="3"/>
        <v>-0.32607984400293871</v>
      </c>
      <c r="H23" s="19">
        <f t="shared" si="12"/>
        <v>-0.29799875118188002</v>
      </c>
      <c r="I23" s="19">
        <f t="shared" si="4"/>
        <v>0.74418917546759333</v>
      </c>
      <c r="J23" s="19">
        <f t="shared" si="5"/>
        <v>0.58161206174778812</v>
      </c>
      <c r="K23" s="19">
        <f t="shared" si="6"/>
        <v>0.61719100733836108</v>
      </c>
      <c r="L23" s="84">
        <f t="shared" si="7"/>
        <v>0.4741558617397893</v>
      </c>
      <c r="M23" s="72">
        <f t="shared" si="8"/>
        <v>-8.5164140500863699</v>
      </c>
    </row>
    <row r="24" spans="1:13" x14ac:dyDescent="0.25">
      <c r="A24" s="19">
        <f t="shared" si="9"/>
        <v>1.26</v>
      </c>
      <c r="B24" s="70">
        <f t="shared" si="10"/>
        <v>-10.343558565002022</v>
      </c>
      <c r="C24" s="85">
        <f t="shared" si="11"/>
        <v>-0.18052915333214517</v>
      </c>
      <c r="D24" s="69">
        <f t="shared" si="0"/>
        <v>-0.24375948355118479</v>
      </c>
      <c r="E24" s="33">
        <f t="shared" si="1"/>
        <v>-0.25472866031098812</v>
      </c>
      <c r="F24" s="33">
        <f t="shared" si="2"/>
        <v>-0.25522227326517927</v>
      </c>
      <c r="G24" s="84">
        <f t="shared" si="3"/>
        <v>-0.26672948814505093</v>
      </c>
      <c r="H24" s="19">
        <f t="shared" si="12"/>
        <v>-0.24375948355118479</v>
      </c>
      <c r="I24" s="19">
        <f t="shared" si="4"/>
        <v>0.87979574727669219</v>
      </c>
      <c r="J24" s="19">
        <f t="shared" si="5"/>
        <v>0.68831386335499656</v>
      </c>
      <c r="K24" s="19">
        <f t="shared" si="6"/>
        <v>0.73009090419998612</v>
      </c>
      <c r="L24" s="84">
        <f t="shared" si="7"/>
        <v>0.56138732104083344</v>
      </c>
      <c r="M24" s="72">
        <f t="shared" si="8"/>
        <v>-9.3852504567672099</v>
      </c>
    </row>
    <row r="25" spans="1:13" x14ac:dyDescent="0.25">
      <c r="A25" s="19">
        <f t="shared" si="9"/>
        <v>1.35</v>
      </c>
      <c r="B25" s="70">
        <f t="shared" si="10"/>
        <v>-11.658832606074652</v>
      </c>
      <c r="C25" s="85">
        <f t="shared" si="11"/>
        <v>-0.20348501591487372</v>
      </c>
      <c r="D25" s="69">
        <f t="shared" si="0"/>
        <v>-0.17958959449977241</v>
      </c>
      <c r="E25" s="33">
        <f t="shared" si="1"/>
        <v>-0.18767112625226218</v>
      </c>
      <c r="F25" s="33">
        <f t="shared" si="2"/>
        <v>-0.1880347951811242</v>
      </c>
      <c r="G25" s="84">
        <f t="shared" si="3"/>
        <v>-0.19651272606607359</v>
      </c>
      <c r="H25" s="19">
        <f t="shared" si="12"/>
        <v>-0.17958959449977241</v>
      </c>
      <c r="I25" s="19">
        <f t="shared" si="4"/>
        <v>0.99020995874984963</v>
      </c>
      <c r="J25" s="19">
        <f t="shared" si="5"/>
        <v>0.77546128964020522</v>
      </c>
      <c r="K25" s="19">
        <f t="shared" si="6"/>
        <v>0.82217969864154539</v>
      </c>
      <c r="L25" s="84">
        <f t="shared" si="7"/>
        <v>0.63272368150690494</v>
      </c>
      <c r="M25" s="72">
        <f t="shared" si="8"/>
        <v>-9.8828166896807517</v>
      </c>
    </row>
    <row r="26" spans="1:13" x14ac:dyDescent="0.25">
      <c r="A26" s="19">
        <f t="shared" si="9"/>
        <v>1.4400000000000002</v>
      </c>
      <c r="B26" s="70">
        <f t="shared" si="10"/>
        <v>-12.627859649663344</v>
      </c>
      <c r="C26" s="85">
        <f t="shared" si="11"/>
        <v>-0.22039772836636301</v>
      </c>
      <c r="D26" s="69">
        <f t="shared" si="0"/>
        <v>-0.10731636024746857</v>
      </c>
      <c r="E26" s="33">
        <f t="shared" si="1"/>
        <v>-0.11214559645860465</v>
      </c>
      <c r="F26" s="33">
        <f t="shared" si="2"/>
        <v>-0.11236291208810578</v>
      </c>
      <c r="G26" s="84">
        <f t="shared" si="3"/>
        <v>-0.11742902233539809</v>
      </c>
      <c r="H26" s="19">
        <f t="shared" si="12"/>
        <v>-0.10731636024746857</v>
      </c>
      <c r="I26" s="19">
        <f t="shared" si="4"/>
        <v>1.0712269647504673</v>
      </c>
      <c r="J26" s="19">
        <f t="shared" si="5"/>
        <v>0.8395799651679835</v>
      </c>
      <c r="K26" s="19">
        <f t="shared" si="6"/>
        <v>0.88985623105244605</v>
      </c>
      <c r="L26" s="84">
        <f t="shared" si="7"/>
        <v>0.68526860593096028</v>
      </c>
      <c r="M26" s="72">
        <f t="shared" si="8"/>
        <v>-9.9894295765338779</v>
      </c>
    </row>
    <row r="27" spans="1:13" x14ac:dyDescent="0.25">
      <c r="A27" s="19">
        <f t="shared" si="9"/>
        <v>1.5300000000000002</v>
      </c>
      <c r="B27" s="70">
        <f t="shared" si="10"/>
        <v>-13.206915778104213</v>
      </c>
      <c r="C27" s="85">
        <f t="shared" si="11"/>
        <v>-0.23050416436150734</v>
      </c>
      <c r="D27" s="69">
        <f t="shared" si="0"/>
        <v>-2.9085840800634283E-2</v>
      </c>
      <c r="E27" s="33">
        <f t="shared" si="1"/>
        <v>-3.0394703636662825E-2</v>
      </c>
      <c r="F27" s="33">
        <f t="shared" si="2"/>
        <v>-3.0453602464284111E-2</v>
      </c>
      <c r="G27" s="84">
        <f t="shared" si="3"/>
        <v>-3.1826665022419855E-2</v>
      </c>
      <c r="H27" s="19">
        <f t="shared" si="12"/>
        <v>-2.9085840800634283E-2</v>
      </c>
      <c r="I27" s="19">
        <f t="shared" si="4"/>
        <v>1.1194950739407838</v>
      </c>
      <c r="J27" s="19">
        <f t="shared" si="5"/>
        <v>0.87785659924271997</v>
      </c>
      <c r="K27" s="19">
        <f t="shared" si="6"/>
        <v>0.93022291285458536</v>
      </c>
      <c r="L27" s="84">
        <f t="shared" si="7"/>
        <v>0.71666213455679351</v>
      </c>
      <c r="M27" s="72">
        <f t="shared" si="8"/>
        <v>-9.7008716289164436</v>
      </c>
    </row>
    <row r="28" spans="1:13" x14ac:dyDescent="0.25">
      <c r="A28" s="19">
        <f t="shared" si="9"/>
        <v>1.6200000000000003</v>
      </c>
      <c r="B28" s="70">
        <f t="shared" si="10"/>
        <v>-13.36385675455575</v>
      </c>
      <c r="C28" s="85">
        <f t="shared" si="11"/>
        <v>-0.23324330113188155</v>
      </c>
      <c r="D28" s="69">
        <f t="shared" si="0"/>
        <v>5.2698902689748542E-2</v>
      </c>
      <c r="E28" s="33">
        <f t="shared" si="1"/>
        <v>5.5070353310787225E-2</v>
      </c>
      <c r="F28" s="33">
        <f t="shared" si="2"/>
        <v>5.5177068588733967E-2</v>
      </c>
      <c r="G28" s="84">
        <f t="shared" si="3"/>
        <v>5.7664838862734602E-2</v>
      </c>
      <c r="H28" s="19">
        <f t="shared" si="12"/>
        <v>5.2698902689748542E-2</v>
      </c>
      <c r="I28" s="19">
        <f t="shared" si="4"/>
        <v>1.1325576401371336</v>
      </c>
      <c r="J28" s="19">
        <f t="shared" si="5"/>
        <v>0.888225483286609</v>
      </c>
      <c r="K28" s="19">
        <f t="shared" si="6"/>
        <v>0.94115343225537818</v>
      </c>
      <c r="L28" s="84">
        <f t="shared" si="7"/>
        <v>0.72516994223328379</v>
      </c>
      <c r="M28" s="72">
        <f t="shared" si="8"/>
        <v>-9.0285578814987861</v>
      </c>
    </row>
    <row r="29" spans="1:13" x14ac:dyDescent="0.25">
      <c r="A29" s="19">
        <f t="shared" si="9"/>
        <v>1.7100000000000004</v>
      </c>
      <c r="B29" s="70">
        <f t="shared" si="10"/>
        <v>-13.079504746211081</v>
      </c>
      <c r="C29" s="85">
        <f t="shared" si="11"/>
        <v>-0.22828042235160867</v>
      </c>
      <c r="D29" s="69">
        <f t="shared" si="0"/>
        <v>0.1354461838915644</v>
      </c>
      <c r="E29" s="33">
        <f t="shared" si="1"/>
        <v>0.14154126216668481</v>
      </c>
      <c r="F29" s="33">
        <f t="shared" si="2"/>
        <v>0.14181554068906521</v>
      </c>
      <c r="G29" s="84">
        <f t="shared" si="3"/>
        <v>0.14820958255358027</v>
      </c>
      <c r="H29" s="19">
        <f t="shared" si="12"/>
        <v>0.1354461838915644</v>
      </c>
      <c r="I29" s="19">
        <f t="shared" si="4"/>
        <v>1.1088841724258394</v>
      </c>
      <c r="J29" s="19">
        <f t="shared" si="5"/>
        <v>0.8694370710112046</v>
      </c>
      <c r="K29" s="19">
        <f t="shared" si="6"/>
        <v>0.92134589640297027</v>
      </c>
      <c r="L29" s="84">
        <f t="shared" si="7"/>
        <v>0.70975491389516387</v>
      </c>
      <c r="M29" s="72">
        <f t="shared" si="8"/>
        <v>-7.999084325829533</v>
      </c>
    </row>
    <row r="30" spans="1:13" x14ac:dyDescent="0.25">
      <c r="A30" s="19">
        <f t="shared" si="9"/>
        <v>1.8000000000000005</v>
      </c>
      <c r="B30" s="70">
        <f t="shared" si="10"/>
        <v>-12.348666105434599</v>
      </c>
      <c r="C30" s="85">
        <f t="shared" si="11"/>
        <v>-0.21552488176925899</v>
      </c>
      <c r="D30" s="69">
        <f t="shared" si="0"/>
        <v>0.2164492592088047</v>
      </c>
      <c r="E30" s="33">
        <f t="shared" si="1"/>
        <v>0.2261894758732009</v>
      </c>
      <c r="F30" s="33">
        <f t="shared" si="2"/>
        <v>0.22662778562309874</v>
      </c>
      <c r="G30" s="84">
        <f t="shared" si="3"/>
        <v>0.23684575991488357</v>
      </c>
      <c r="H30" s="19">
        <f t="shared" si="12"/>
        <v>0.2164492592088047</v>
      </c>
      <c r="I30" s="19">
        <f t="shared" si="4"/>
        <v>1.0479149603355715</v>
      </c>
      <c r="J30" s="19">
        <f t="shared" si="5"/>
        <v>0.82111430850329503</v>
      </c>
      <c r="K30" s="19">
        <f t="shared" si="6"/>
        <v>0.87037306891746202</v>
      </c>
      <c r="L30" s="84">
        <f t="shared" si="7"/>
        <v>0.67013063329465139</v>
      </c>
      <c r="M30" s="72">
        <f t="shared" si="8"/>
        <v>-6.6531758021953467</v>
      </c>
    </row>
    <row r="31" spans="1:13" x14ac:dyDescent="0.25">
      <c r="A31" s="19">
        <f t="shared" si="9"/>
        <v>1.8900000000000006</v>
      </c>
      <c r="B31" s="70">
        <f t="shared" si="10"/>
        <v>-11.180752194150967</v>
      </c>
      <c r="C31" s="85">
        <f t="shared" si="11"/>
        <v>-0.19514093863751467</v>
      </c>
      <c r="D31" s="69">
        <f t="shared" si="0"/>
        <v>0.29296456443588076</v>
      </c>
      <c r="E31" s="33">
        <f t="shared" si="1"/>
        <v>0.30614796983549541</v>
      </c>
      <c r="F31" s="33">
        <f t="shared" si="2"/>
        <v>0.30674122307847806</v>
      </c>
      <c r="G31" s="84">
        <f t="shared" si="3"/>
        <v>0.32057127451294376</v>
      </c>
      <c r="H31" s="19">
        <f t="shared" si="12"/>
        <v>0.29296456443588076</v>
      </c>
      <c r="I31" s="19">
        <f t="shared" si="4"/>
        <v>0.95013352274099794</v>
      </c>
      <c r="J31" s="19">
        <f t="shared" si="5"/>
        <v>0.74379969030435766</v>
      </c>
      <c r="K31" s="19">
        <f t="shared" si="6"/>
        <v>0.78873637156675958</v>
      </c>
      <c r="L31" s="84">
        <f t="shared" si="7"/>
        <v>0.6067961536248242</v>
      </c>
      <c r="M31" s="72">
        <f t="shared" si="8"/>
        <v>-5.0440749697821818</v>
      </c>
    </row>
    <row r="32" spans="1:13" x14ac:dyDescent="0.25">
      <c r="A32" s="19">
        <f t="shared" si="9"/>
        <v>1.9800000000000006</v>
      </c>
      <c r="B32" s="70">
        <f t="shared" si="10"/>
        <v>-9.59997805997968</v>
      </c>
      <c r="C32" s="85">
        <f t="shared" si="11"/>
        <v>-0.16755122526586311</v>
      </c>
      <c r="D32" s="69">
        <f t="shared" si="0"/>
        <v>0.36229459143750159</v>
      </c>
      <c r="E32" s="33">
        <f t="shared" si="1"/>
        <v>0.37859784805218916</v>
      </c>
      <c r="F32" s="33">
        <f t="shared" si="2"/>
        <v>0.37933149459985011</v>
      </c>
      <c r="G32" s="84">
        <f t="shared" si="3"/>
        <v>0.39643442595148809</v>
      </c>
      <c r="H32" s="19">
        <f t="shared" si="12"/>
        <v>0.36229459143750159</v>
      </c>
      <c r="I32" s="19">
        <f t="shared" si="4"/>
        <v>0.81716500884956933</v>
      </c>
      <c r="J32" s="19">
        <f t="shared" si="5"/>
        <v>0.63899102434882205</v>
      </c>
      <c r="K32" s="19">
        <f t="shared" si="6"/>
        <v>0.67792194256733751</v>
      </c>
      <c r="L32" s="84">
        <f t="shared" si="7"/>
        <v>0.52105043193829281</v>
      </c>
      <c r="M32" s="72">
        <f t="shared" si="8"/>
        <v>-3.2354360857045679</v>
      </c>
    </row>
    <row r="33" spans="1:13" x14ac:dyDescent="0.25">
      <c r="A33" s="19">
        <f t="shared" si="9"/>
        <v>2.0700000000000007</v>
      </c>
      <c r="B33" s="70">
        <f t="shared" si="10"/>
        <v>-7.6451139275296232</v>
      </c>
      <c r="C33" s="85">
        <f t="shared" si="11"/>
        <v>-0.13343240972546708</v>
      </c>
      <c r="D33" s="69">
        <f t="shared" si="0"/>
        <v>0.42187521205680434</v>
      </c>
      <c r="E33" s="33">
        <f t="shared" si="1"/>
        <v>0.44085959659936053</v>
      </c>
      <c r="F33" s="33">
        <f t="shared" si="2"/>
        <v>0.44171389390377558</v>
      </c>
      <c r="G33" s="84">
        <f t="shared" si="3"/>
        <v>0.46162946250814413</v>
      </c>
      <c r="H33" s="19">
        <f t="shared" si="12"/>
        <v>0.42187521205680434</v>
      </c>
      <c r="I33" s="19">
        <f t="shared" si="4"/>
        <v>0.65188041303488531</v>
      </c>
      <c r="J33" s="19">
        <f t="shared" si="5"/>
        <v>0.50915844283414424</v>
      </c>
      <c r="K33" s="19">
        <f t="shared" si="6"/>
        <v>0.54044756404482874</v>
      </c>
      <c r="L33" s="84">
        <f t="shared" si="7"/>
        <v>0.41498374602478211</v>
      </c>
      <c r="M33" s="72">
        <f t="shared" si="8"/>
        <v>-1.2988069126851738</v>
      </c>
    </row>
    <row r="34" spans="1:13" x14ac:dyDescent="0.25">
      <c r="A34" s="19">
        <f t="shared" si="9"/>
        <v>2.1600000000000006</v>
      </c>
      <c r="B34" s="70">
        <f t="shared" si="10"/>
        <v>-5.3687655085610873</v>
      </c>
      <c r="C34" s="85">
        <f t="shared" si="11"/>
        <v>-9.370263489189877E-2</v>
      </c>
      <c r="D34" s="69">
        <f t="shared" si="0"/>
        <v>0.46936635464906851</v>
      </c>
      <c r="E34" s="33">
        <f t="shared" si="1"/>
        <v>0.4904878406082766</v>
      </c>
      <c r="F34" s="33">
        <f t="shared" si="2"/>
        <v>0.49143830747644096</v>
      </c>
      <c r="G34" s="84">
        <f t="shared" si="3"/>
        <v>0.51359580232194824</v>
      </c>
      <c r="H34" s="19">
        <f t="shared" si="12"/>
        <v>0.46936635464906851</v>
      </c>
      <c r="I34" s="19">
        <f t="shared" si="4"/>
        <v>0.4584713126855639</v>
      </c>
      <c r="J34" s="19">
        <f t="shared" si="5"/>
        <v>0.35773144090919839</v>
      </c>
      <c r="K34" s="19">
        <f t="shared" si="6"/>
        <v>0.37988155452484357</v>
      </c>
      <c r="L34" s="84">
        <f t="shared" si="7"/>
        <v>0.29144303391794962</v>
      </c>
      <c r="M34" s="72">
        <f t="shared" si="8"/>
        <v>0.68920163165563397</v>
      </c>
    </row>
    <row r="35" spans="1:13" x14ac:dyDescent="0.25">
      <c r="A35" s="19">
        <f t="shared" si="9"/>
        <v>2.2500000000000004</v>
      </c>
      <c r="B35" s="70">
        <f t="shared" si="10"/>
        <v>-2.8361650409645924</v>
      </c>
      <c r="C35" s="85">
        <f t="shared" si="11"/>
        <v>-4.9500418094791991E-2</v>
      </c>
      <c r="D35" s="69">
        <f t="shared" si="0"/>
        <v>0.50274345971114243</v>
      </c>
      <c r="E35" s="33">
        <f t="shared" si="1"/>
        <v>0.52536691539814384</v>
      </c>
      <c r="F35" s="33">
        <f t="shared" si="2"/>
        <v>0.52638497090405889</v>
      </c>
      <c r="G35" s="84">
        <f t="shared" si="3"/>
        <v>0.55011810709250775</v>
      </c>
      <c r="H35" s="19">
        <f t="shared" si="12"/>
        <v>0.50274345971114243</v>
      </c>
      <c r="I35" s="19">
        <f t="shared" si="4"/>
        <v>0.24245300693317329</v>
      </c>
      <c r="J35" s="19">
        <f t="shared" si="5"/>
        <v>0.18904423199935863</v>
      </c>
      <c r="K35" s="19">
        <f t="shared" si="6"/>
        <v>0.20081154181564026</v>
      </c>
      <c r="L35" s="84">
        <f t="shared" si="7"/>
        <v>0.15396881047942712</v>
      </c>
      <c r="M35" s="72">
        <f t="shared" si="8"/>
        <v>2.6499461183429873</v>
      </c>
    </row>
    <row r="36" spans="1:13" x14ac:dyDescent="0.25">
      <c r="A36" s="19">
        <f t="shared" si="9"/>
        <v>2.3400000000000003</v>
      </c>
      <c r="B36" s="70">
        <f t="shared" si="10"/>
        <v>-0.12346885272270473</v>
      </c>
      <c r="C36" s="85">
        <f t="shared" si="11"/>
        <v>-2.1549380036711627E-3</v>
      </c>
      <c r="D36" s="69">
        <f t="shared" si="0"/>
        <v>0.52038546018678145</v>
      </c>
      <c r="E36" s="33">
        <f t="shared" si="1"/>
        <v>0.54380280589518659</v>
      </c>
      <c r="F36" s="33">
        <f t="shared" si="2"/>
        <v>0.54485658645206481</v>
      </c>
      <c r="G36" s="84">
        <f t="shared" si="3"/>
        <v>0.56942255296746724</v>
      </c>
      <c r="H36" s="19">
        <f t="shared" si="12"/>
        <v>0.52038546018678145</v>
      </c>
      <c r="I36" s="19">
        <f t="shared" si="4"/>
        <v>1.0559188045598963E-2</v>
      </c>
      <c r="J36" s="19">
        <f t="shared" si="5"/>
        <v>8.2308913831606809E-3</v>
      </c>
      <c r="K36" s="19">
        <f t="shared" si="6"/>
        <v>8.7442800268113918E-3</v>
      </c>
      <c r="L36" s="84">
        <f t="shared" si="7"/>
        <v>6.7029666356265751E-3</v>
      </c>
      <c r="M36" s="72">
        <f t="shared" si="8"/>
        <v>4.5058616545017101</v>
      </c>
    </row>
    <row r="37" spans="1:13" x14ac:dyDescent="0.25">
      <c r="A37" s="19">
        <f t="shared" si="9"/>
        <v>2.4300000000000002</v>
      </c>
      <c r="B37" s="70">
        <f t="shared" si="10"/>
        <v>2.6844197970396659</v>
      </c>
      <c r="C37" s="85">
        <f t="shared" si="11"/>
        <v>4.6851963964060106E-2</v>
      </c>
      <c r="D37" s="69">
        <f t="shared" si="0"/>
        <v>0.52115364764929895</v>
      </c>
      <c r="E37" s="33">
        <f t="shared" si="1"/>
        <v>0.54460556179351738</v>
      </c>
      <c r="F37" s="33">
        <f t="shared" si="2"/>
        <v>0.54566089793000727</v>
      </c>
      <c r="G37" s="84">
        <f t="shared" si="3"/>
        <v>0.57026312846299965</v>
      </c>
      <c r="H37" s="19">
        <f t="shared" si="12"/>
        <v>0.52115364764929895</v>
      </c>
      <c r="I37" s="19">
        <f t="shared" si="4"/>
        <v>-0.22949064251604678</v>
      </c>
      <c r="J37" s="19">
        <f t="shared" si="5"/>
        <v>-0.17893214597078685</v>
      </c>
      <c r="K37" s="19">
        <f t="shared" si="6"/>
        <v>-0.19007238638824203</v>
      </c>
      <c r="L37" s="84">
        <f t="shared" si="7"/>
        <v>-0.1457312085130153</v>
      </c>
      <c r="M37" s="72">
        <f t="shared" si="8"/>
        <v>6.1835302651101367</v>
      </c>
    </row>
    <row r="38" spans="1:13" x14ac:dyDescent="0.25">
      <c r="A38" s="19">
        <f t="shared" si="9"/>
        <v>2.52</v>
      </c>
      <c r="B38" s="70">
        <f t="shared" si="10"/>
        <v>5.4964534220596439</v>
      </c>
      <c r="C38" s="85">
        <f t="shared" si="11"/>
        <v>9.5931209397450312E-2</v>
      </c>
      <c r="D38" s="69">
        <f t="shared" si="0"/>
        <v>0.50445518391309219</v>
      </c>
      <c r="E38" s="33">
        <f t="shared" si="1"/>
        <v>0.52715566718918139</v>
      </c>
      <c r="F38" s="33">
        <f t="shared" si="2"/>
        <v>0.52817718893660537</v>
      </c>
      <c r="G38" s="84">
        <f t="shared" si="3"/>
        <v>0.55199113091738672</v>
      </c>
      <c r="H38" s="19">
        <f t="shared" si="12"/>
        <v>0.50445518391309219</v>
      </c>
      <c r="I38" s="19">
        <f t="shared" si="4"/>
        <v>-0.46934227545153612</v>
      </c>
      <c r="J38" s="19">
        <f t="shared" si="5"/>
        <v>-0.36623111947546549</v>
      </c>
      <c r="K38" s="19">
        <f t="shared" si="6"/>
        <v>-0.38889951245711729</v>
      </c>
      <c r="L38" s="84">
        <f t="shared" si="7"/>
        <v>-0.29837354264096971</v>
      </c>
      <c r="M38" s="72">
        <f t="shared" si="8"/>
        <v>7.6165852272498258</v>
      </c>
    </row>
    <row r="39" spans="1:13" x14ac:dyDescent="0.25">
      <c r="A39" s="19">
        <f t="shared" si="9"/>
        <v>2.61</v>
      </c>
      <c r="B39" s="70">
        <f t="shared" si="10"/>
        <v>8.2183857080135123</v>
      </c>
      <c r="C39" s="85">
        <f t="shared" si="11"/>
        <v>0.14343788980368111</v>
      </c>
      <c r="D39" s="69">
        <f t="shared" si="0"/>
        <v>0.47028552768372711</v>
      </c>
      <c r="E39" s="33">
        <f t="shared" si="1"/>
        <v>0.49144837642949485</v>
      </c>
      <c r="F39" s="33">
        <f t="shared" si="2"/>
        <v>0.49240070462305441</v>
      </c>
      <c r="G39" s="84">
        <f t="shared" si="3"/>
        <v>0.51460159109980197</v>
      </c>
      <c r="H39" s="19">
        <f t="shared" si="12"/>
        <v>0.47028552768372711</v>
      </c>
      <c r="I39" s="19">
        <f t="shared" si="4"/>
        <v>-0.70043803022178264</v>
      </c>
      <c r="J39" s="19">
        <f t="shared" si="5"/>
        <v>-0.5472549460606938</v>
      </c>
      <c r="K39" s="19">
        <f t="shared" si="6"/>
        <v>-0.58080723006702628</v>
      </c>
      <c r="L39" s="84">
        <f t="shared" si="7"/>
        <v>-0.44609115380967174</v>
      </c>
      <c r="M39" s="72">
        <f t="shared" si="8"/>
        <v>8.7483364645863517</v>
      </c>
    </row>
    <row r="40" spans="1:13" x14ac:dyDescent="0.25">
      <c r="A40" s="19">
        <f t="shared" si="9"/>
        <v>2.6999999999999997</v>
      </c>
      <c r="B40" s="70">
        <f t="shared" si="10"/>
        <v>10.755945836724019</v>
      </c>
      <c r="C40" s="85">
        <f t="shared" si="11"/>
        <v>0.18772666901701052</v>
      </c>
      <c r="D40" s="69">
        <f t="shared" si="0"/>
        <v>0.41924572463942367</v>
      </c>
      <c r="E40" s="33">
        <f t="shared" si="1"/>
        <v>0.43811178224819775</v>
      </c>
      <c r="F40" s="33">
        <f t="shared" si="2"/>
        <v>0.43896075484059255</v>
      </c>
      <c r="G40" s="84">
        <f t="shared" si="3"/>
        <v>0.45875219257507699</v>
      </c>
      <c r="H40" s="19">
        <f t="shared" si="12"/>
        <v>0.41924572463942367</v>
      </c>
      <c r="I40" s="19">
        <f t="shared" si="4"/>
        <v>-0.91446734233625993</v>
      </c>
      <c r="J40" s="19">
        <f t="shared" si="5"/>
        <v>-0.71565163173984481</v>
      </c>
      <c r="K40" s="19">
        <f t="shared" si="6"/>
        <v>-0.75899119219017819</v>
      </c>
      <c r="L40" s="84">
        <f t="shared" si="7"/>
        <v>-0.58375580607361299</v>
      </c>
      <c r="M40" s="72">
        <f t="shared" si="8"/>
        <v>9.5340131443664724</v>
      </c>
    </row>
    <row r="41" spans="1:13" x14ac:dyDescent="0.25">
      <c r="A41" s="19">
        <f t="shared" si="9"/>
        <v>2.7899999999999996</v>
      </c>
      <c r="B41" s="70">
        <f t="shared" si="10"/>
        <v>13.018106103949599</v>
      </c>
      <c r="C41" s="85">
        <f t="shared" si="11"/>
        <v>0.22720881388789171</v>
      </c>
      <c r="D41" s="69">
        <f t="shared" si="0"/>
        <v>0.35253309269537492</v>
      </c>
      <c r="E41" s="33">
        <f t="shared" si="1"/>
        <v>0.36839708186666681</v>
      </c>
      <c r="F41" s="33">
        <f t="shared" si="2"/>
        <v>0.36911096137937494</v>
      </c>
      <c r="G41" s="84">
        <f t="shared" si="3"/>
        <v>0.38575307921951868</v>
      </c>
      <c r="H41" s="19">
        <f t="shared" si="12"/>
        <v>0.35253309269537492</v>
      </c>
      <c r="I41" s="19">
        <f t="shared" si="4"/>
        <v>-1.1037688789632929</v>
      </c>
      <c r="J41" s="19">
        <f t="shared" si="5"/>
        <v>-0.86537922626149066</v>
      </c>
      <c r="K41" s="19">
        <f t="shared" si="6"/>
        <v>-0.91706710497885036</v>
      </c>
      <c r="L41" s="84">
        <f t="shared" si="7"/>
        <v>-0.70642628874466062</v>
      </c>
      <c r="M41" s="72">
        <f t="shared" si="8"/>
        <v>9.9425347622636817</v>
      </c>
    </row>
    <row r="42" spans="1:13" x14ac:dyDescent="0.25">
      <c r="A42" s="19">
        <f t="shared" si="9"/>
        <v>2.8799999999999994</v>
      </c>
      <c r="B42" s="70">
        <f t="shared" si="10"/>
        <v>14.920299276851999</v>
      </c>
      <c r="C42" s="85">
        <f t="shared" si="11"/>
        <v>0.26040834776399635</v>
      </c>
      <c r="D42" s="69">
        <f t="shared" si="0"/>
        <v>0.27190677524254536</v>
      </c>
      <c r="E42" s="33">
        <f t="shared" si="1"/>
        <v>0.28414258012845989</v>
      </c>
      <c r="F42" s="33">
        <f t="shared" si="2"/>
        <v>0.28469319134832605</v>
      </c>
      <c r="G42" s="84">
        <f t="shared" si="3"/>
        <v>0.29752916246389471</v>
      </c>
      <c r="H42" s="19">
        <f t="shared" si="12"/>
        <v>0.27190677524254536</v>
      </c>
      <c r="I42" s="19">
        <f t="shared" si="4"/>
        <v>-1.2616282528070284</v>
      </c>
      <c r="J42" s="19">
        <f t="shared" si="5"/>
        <v>-0.99093007347398254</v>
      </c>
      <c r="K42" s="19">
        <f t="shared" si="6"/>
        <v>-1.0493107592484936</v>
      </c>
      <c r="L42" s="84">
        <f t="shared" si="7"/>
        <v>-0.80952632259248547</v>
      </c>
      <c r="M42" s="72">
        <f t="shared" si="8"/>
        <v>9.9577406529059651</v>
      </c>
    </row>
    <row r="43" spans="1:13" x14ac:dyDescent="0.25">
      <c r="A43" s="19">
        <f t="shared" si="9"/>
        <v>2.9699999999999993</v>
      </c>
      <c r="B43" s="70">
        <f t="shared" si="10"/>
        <v>16.387450084107442</v>
      </c>
      <c r="C43" s="85">
        <f t="shared" si="11"/>
        <v>0.28601495997389653</v>
      </c>
      <c r="D43" s="69">
        <f t="shared" si="0"/>
        <v>0.1796322316298784</v>
      </c>
      <c r="E43" s="33">
        <f t="shared" si="1"/>
        <v>0.18771568205322292</v>
      </c>
      <c r="F43" s="33">
        <f t="shared" si="2"/>
        <v>0.18807943732227345</v>
      </c>
      <c r="G43" s="84">
        <f t="shared" si="3"/>
        <v>0.19655938098888301</v>
      </c>
      <c r="H43" s="19">
        <f t="shared" si="12"/>
        <v>0.1796322316298784</v>
      </c>
      <c r="I43" s="19">
        <f t="shared" si="4"/>
        <v>-1.3824434899407887</v>
      </c>
      <c r="J43" s="19">
        <f t="shared" si="5"/>
        <v>-1.0875125023191314</v>
      </c>
      <c r="K43" s="19">
        <f t="shared" si="6"/>
        <v>-1.1508252423318948</v>
      </c>
      <c r="L43" s="84">
        <f t="shared" si="7"/>
        <v>-0.88900843796581064</v>
      </c>
      <c r="M43" s="72">
        <f t="shared" si="8"/>
        <v>9.5790292880030457</v>
      </c>
    </row>
    <row r="44" spans="1:13" x14ac:dyDescent="0.25">
      <c r="A44" s="19">
        <f t="shared" si="9"/>
        <v>3.0599999999999992</v>
      </c>
      <c r="B44" s="70">
        <f t="shared" si="10"/>
        <v>17.356707188531502</v>
      </c>
      <c r="C44" s="85">
        <f t="shared" si="11"/>
        <v>0.30293168774444285</v>
      </c>
      <c r="D44" s="69">
        <f t="shared" si="0"/>
        <v>7.8410320371748624E-2</v>
      </c>
      <c r="E44" s="33">
        <f t="shared" si="1"/>
        <v>8.1938784788477312E-2</v>
      </c>
      <c r="F44" s="33">
        <f t="shared" si="2"/>
        <v>8.2097565687230104E-2</v>
      </c>
      <c r="G44" s="84">
        <f t="shared" si="3"/>
        <v>8.5799101283599327E-2</v>
      </c>
      <c r="H44" s="19">
        <f t="shared" si="12"/>
        <v>7.8410320371748624E-2</v>
      </c>
      <c r="I44" s="19">
        <f t="shared" si="4"/>
        <v>-1.4617664367028136</v>
      </c>
      <c r="J44" s="19">
        <f t="shared" si="5"/>
        <v>-1.1511838919259747</v>
      </c>
      <c r="K44" s="19">
        <f t="shared" si="6"/>
        <v>-1.2176359590667223</v>
      </c>
      <c r="L44" s="84">
        <f t="shared" si="7"/>
        <v>-0.94149628066461533</v>
      </c>
      <c r="M44" s="72">
        <f t="shared" si="8"/>
        <v>8.8213820721432032</v>
      </c>
    </row>
    <row r="45" spans="1:13" x14ac:dyDescent="0.25">
      <c r="A45" s="19">
        <f t="shared" si="9"/>
        <v>3.149999999999999</v>
      </c>
      <c r="B45" s="70">
        <f t="shared" si="10"/>
        <v>17.779792507858136</v>
      </c>
      <c r="C45" s="85">
        <f t="shared" si="11"/>
        <v>0.31031591958354426</v>
      </c>
      <c r="D45" s="69">
        <f t="shared" si="0"/>
        <v>-2.8703215918543717E-2</v>
      </c>
      <c r="E45" s="33">
        <f t="shared" si="1"/>
        <v>-2.9994860634878183E-2</v>
      </c>
      <c r="F45" s="33">
        <f t="shared" si="2"/>
        <v>-3.0052984647113236E-2</v>
      </c>
      <c r="G45" s="84">
        <f t="shared" si="3"/>
        <v>-3.1407984536783909E-2</v>
      </c>
      <c r="H45" s="19">
        <f t="shared" si="12"/>
        <v>-2.8703215918543717E-2</v>
      </c>
      <c r="I45" s="19">
        <f t="shared" si="4"/>
        <v>-1.4962614619960786</v>
      </c>
      <c r="J45" s="19">
        <f t="shared" si="5"/>
        <v>-1.1789409096204742</v>
      </c>
      <c r="K45" s="19">
        <f t="shared" si="6"/>
        <v>-1.2467321983245778</v>
      </c>
      <c r="L45" s="84">
        <f t="shared" si="7"/>
        <v>-0.96440169545426191</v>
      </c>
      <c r="M45" s="72">
        <f t="shared" si="8"/>
        <v>7.7147706949241082</v>
      </c>
    </row>
    <row r="46" spans="1:13" x14ac:dyDescent="0.25">
      <c r="A46" s="19">
        <f t="shared" si="9"/>
        <v>3.2399999999999989</v>
      </c>
      <c r="B46" s="70">
        <f t="shared" si="10"/>
        <v>17.624916093439428</v>
      </c>
      <c r="C46" s="85">
        <f t="shared" si="11"/>
        <v>0.30761281621825459</v>
      </c>
      <c r="D46" s="69">
        <f t="shared" si="0"/>
        <v>-0.13838335651865039</v>
      </c>
      <c r="E46" s="33">
        <f t="shared" si="1"/>
        <v>-0.14461060756198965</v>
      </c>
      <c r="F46" s="33">
        <f t="shared" si="2"/>
        <v>-0.14489083385893992</v>
      </c>
      <c r="G46" s="84">
        <f t="shared" si="3"/>
        <v>-0.15142353156595498</v>
      </c>
      <c r="H46" s="19">
        <f t="shared" si="12"/>
        <v>-0.13838335651865039</v>
      </c>
      <c r="I46" s="19">
        <f t="shared" si="4"/>
        <v>-1.483643433283913</v>
      </c>
      <c r="J46" s="19">
        <f t="shared" si="5"/>
        <v>-1.1687826543306403</v>
      </c>
      <c r="K46" s="19">
        <f t="shared" si="6"/>
        <v>-1.2360859381005058</v>
      </c>
      <c r="L46" s="84">
        <f t="shared" si="7"/>
        <v>-0.95601726515630892</v>
      </c>
      <c r="M46" s="72">
        <f t="shared" si="8"/>
        <v>6.3029714839147974</v>
      </c>
    </row>
    <row r="47" spans="1:13" x14ac:dyDescent="0.25">
      <c r="A47" s="19">
        <f t="shared" si="9"/>
        <v>3.3299999999999987</v>
      </c>
      <c r="B47" s="70">
        <f t="shared" si="10"/>
        <v>16.878229097332216</v>
      </c>
      <c r="C47" s="85">
        <f t="shared" si="11"/>
        <v>0.29458066965435764</v>
      </c>
      <c r="D47" s="69">
        <f t="shared" si="0"/>
        <v>-0.24712432476818808</v>
      </c>
      <c r="E47" s="33">
        <f t="shared" si="1"/>
        <v>-0.25824491938275651</v>
      </c>
      <c r="F47" s="33">
        <f t="shared" si="2"/>
        <v>-0.25874534614041211</v>
      </c>
      <c r="G47" s="84">
        <f t="shared" si="3"/>
        <v>-0.27041140592082519</v>
      </c>
      <c r="H47" s="19">
        <f t="shared" si="12"/>
        <v>-0.24712432476818808</v>
      </c>
      <c r="I47" s="19">
        <f t="shared" si="4"/>
        <v>-1.4226591811639324</v>
      </c>
      <c r="J47" s="19">
        <f t="shared" si="5"/>
        <v>-1.1197662319660908</v>
      </c>
      <c r="K47" s="19">
        <f t="shared" si="6"/>
        <v>-1.1846807812317879</v>
      </c>
      <c r="L47" s="84">
        <f t="shared" si="7"/>
        <v>-0.9155876608900424</v>
      </c>
      <c r="M47" s="72">
        <f t="shared" si="8"/>
        <v>4.6418336613401463</v>
      </c>
    </row>
    <row r="48" spans="1:13" x14ac:dyDescent="0.25">
      <c r="A48" s="19">
        <f t="shared" si="9"/>
        <v>3.4199999999999986</v>
      </c>
      <c r="B48" s="70">
        <f t="shared" si="10"/>
        <v>15.544799092681961</v>
      </c>
      <c r="C48" s="85">
        <f t="shared" si="11"/>
        <v>0.2713079257283274</v>
      </c>
      <c r="D48" s="69">
        <f t="shared" si="0"/>
        <v>-0.35133143779493409</v>
      </c>
      <c r="E48" s="33">
        <f t="shared" si="1"/>
        <v>-0.36714135249570612</v>
      </c>
      <c r="F48" s="33">
        <f t="shared" si="2"/>
        <v>-0.36785279865724085</v>
      </c>
      <c r="G48" s="84">
        <f t="shared" si="3"/>
        <v>-0.38443818967408577</v>
      </c>
      <c r="H48" s="19">
        <f t="shared" si="12"/>
        <v>-0.35133143779493409</v>
      </c>
      <c r="I48" s="19">
        <f t="shared" si="4"/>
        <v>-1.3131595697880865</v>
      </c>
      <c r="J48" s="19">
        <f t="shared" si="5"/>
        <v>-1.0320696223876307</v>
      </c>
      <c r="K48" s="19">
        <f t="shared" si="6"/>
        <v>-1.0925753480862439</v>
      </c>
      <c r="L48" s="84">
        <f t="shared" si="7"/>
        <v>-0.84336270650297662</v>
      </c>
      <c r="M48" s="72">
        <f t="shared" si="8"/>
        <v>2.7970700103463924</v>
      </c>
    </row>
    <row r="49" spans="1:13" x14ac:dyDescent="0.25">
      <c r="A49" s="19">
        <f t="shared" si="9"/>
        <v>3.5099999999999985</v>
      </c>
      <c r="B49" s="70">
        <f t="shared" si="10"/>
        <v>13.649089792627716</v>
      </c>
      <c r="C49" s="85">
        <f t="shared" si="11"/>
        <v>0.2382215567817037</v>
      </c>
      <c r="D49" s="69">
        <f t="shared" si="0"/>
        <v>-0.44741862105351626</v>
      </c>
      <c r="E49" s="33">
        <f t="shared" si="1"/>
        <v>-0.46755245900092451</v>
      </c>
      <c r="F49" s="33">
        <f t="shared" si="2"/>
        <v>-0.46845848170855786</v>
      </c>
      <c r="G49" s="84">
        <f t="shared" si="3"/>
        <v>-0.48957988440728645</v>
      </c>
      <c r="H49" s="19">
        <f t="shared" si="12"/>
        <v>-0.44741862105351626</v>
      </c>
      <c r="I49" s="19">
        <f t="shared" si="4"/>
        <v>-1.1562764317691814</v>
      </c>
      <c r="J49" s="19">
        <f t="shared" si="5"/>
        <v>-0.90706462579469804</v>
      </c>
      <c r="K49" s="19">
        <f t="shared" si="6"/>
        <v>-0.96100792743937002</v>
      </c>
      <c r="L49" s="84">
        <f t="shared" si="7"/>
        <v>-0.74063164635121692</v>
      </c>
      <c r="M49" s="72">
        <f t="shared" si="8"/>
        <v>0.84165734965765415</v>
      </c>
    </row>
    <row r="50" spans="1:13" x14ac:dyDescent="0.25">
      <c r="A50" s="19">
        <f t="shared" si="9"/>
        <v>3.5999999999999983</v>
      </c>
      <c r="B50" s="70">
        <f t="shared" si="10"/>
        <v>11.234914601611473</v>
      </c>
      <c r="C50" s="85">
        <f t="shared" si="11"/>
        <v>0.19608625097850721</v>
      </c>
      <c r="D50" s="69">
        <f t="shared" si="0"/>
        <v>-0.53191441882234425</v>
      </c>
      <c r="E50" s="33">
        <f t="shared" si="1"/>
        <v>-0.5558505676693497</v>
      </c>
      <c r="F50" s="33">
        <f t="shared" si="2"/>
        <v>-0.55692769436746503</v>
      </c>
      <c r="G50" s="84">
        <f t="shared" si="3"/>
        <v>-0.58203791131541616</v>
      </c>
      <c r="H50" s="19">
        <f t="shared" si="12"/>
        <v>-0.53191441882234425</v>
      </c>
      <c r="I50" s="19">
        <f t="shared" si="4"/>
        <v>-0.95467721369384717</v>
      </c>
      <c r="J50" s="19">
        <f t="shared" si="5"/>
        <v>-0.74738756585084065</v>
      </c>
      <c r="K50" s="19">
        <f t="shared" si="6"/>
        <v>-0.79252694682720748</v>
      </c>
      <c r="L50" s="84">
        <f t="shared" si="7"/>
        <v>-0.60973364251224449</v>
      </c>
      <c r="M50" s="72">
        <f t="shared" si="8"/>
        <v>-1.1470503490164075</v>
      </c>
    </row>
    <row r="51" spans="1:13" x14ac:dyDescent="0.25">
      <c r="A51" s="19">
        <f t="shared" si="9"/>
        <v>3.6899999999999982</v>
      </c>
      <c r="B51" s="70">
        <f t="shared" si="10"/>
        <v>8.3648181567182434</v>
      </c>
      <c r="C51" s="85">
        <f t="shared" si="11"/>
        <v>0.14599361816533638</v>
      </c>
      <c r="D51" s="69">
        <f t="shared" si="0"/>
        <v>-0.60157801704577707</v>
      </c>
      <c r="E51" s="33">
        <f t="shared" si="1"/>
        <v>-0.62864902781283705</v>
      </c>
      <c r="F51" s="33">
        <f t="shared" si="2"/>
        <v>-0.62986722329735478</v>
      </c>
      <c r="G51" s="84">
        <f t="shared" si="3"/>
        <v>-0.65826606714253899</v>
      </c>
      <c r="H51" s="19">
        <f t="shared" si="12"/>
        <v>-0.60157801704577707</v>
      </c>
      <c r="I51" s="19">
        <f t="shared" si="4"/>
        <v>-0.71283019139606918</v>
      </c>
      <c r="J51" s="19">
        <f t="shared" si="5"/>
        <v>-0.55698319164740262</v>
      </c>
      <c r="K51" s="19">
        <f t="shared" si="6"/>
        <v>-0.5911107479803972</v>
      </c>
      <c r="L51" s="84">
        <f t="shared" si="7"/>
        <v>-0.45403664133259036</v>
      </c>
      <c r="M51" s="72">
        <f t="shared" si="8"/>
        <v>-3.0903819989253458</v>
      </c>
    </row>
    <row r="52" spans="1:13" x14ac:dyDescent="0.25">
      <c r="A52" s="19">
        <f t="shared" si="9"/>
        <v>3.779999999999998</v>
      </c>
      <c r="B52" s="70">
        <f t="shared" si="10"/>
        <v>5.1188318345733057</v>
      </c>
      <c r="C52" s="85">
        <f t="shared" si="11"/>
        <v>8.9340469369205894E-2</v>
      </c>
      <c r="D52" s="69">
        <f t="shared" si="0"/>
        <v>-0.65352383772554101</v>
      </c>
      <c r="E52" s="33">
        <f t="shared" si="1"/>
        <v>-0.68293241042319031</v>
      </c>
      <c r="F52" s="33">
        <f t="shared" si="2"/>
        <v>-0.68425579619458454</v>
      </c>
      <c r="G52" s="84">
        <f t="shared" si="3"/>
        <v>-0.71510685938305363</v>
      </c>
      <c r="H52" s="19">
        <f t="shared" si="12"/>
        <v>-0.65352383772554101</v>
      </c>
      <c r="I52" s="19">
        <f t="shared" si="4"/>
        <v>-0.43718617498199563</v>
      </c>
      <c r="J52" s="19">
        <f t="shared" si="5"/>
        <v>-0.34109267625298884</v>
      </c>
      <c r="K52" s="19">
        <f t="shared" si="6"/>
        <v>-0.36222663912783293</v>
      </c>
      <c r="L52" s="84">
        <f t="shared" si="7"/>
        <v>-0.27787719473618649</v>
      </c>
      <c r="M52" s="72">
        <f t="shared" si="8"/>
        <v>-4.9114615398433141</v>
      </c>
    </row>
    <row r="53" spans="1:13" x14ac:dyDescent="0.25">
      <c r="A53" s="19">
        <f t="shared" si="9"/>
        <v>3.8699999999999979</v>
      </c>
      <c r="B53" s="70">
        <f t="shared" si="10"/>
        <v>1.5925569735499991</v>
      </c>
      <c r="C53" s="85">
        <f t="shared" si="11"/>
        <v>2.7795362714043731E-2</v>
      </c>
      <c r="D53" s="69">
        <f t="shared" si="0"/>
        <v>-0.68534936773273836</v>
      </c>
      <c r="E53" s="33">
        <f t="shared" si="1"/>
        <v>-0.71619008928071159</v>
      </c>
      <c r="F53" s="33">
        <f t="shared" si="2"/>
        <v>-0.71757792175037038</v>
      </c>
      <c r="G53" s="84">
        <f t="shared" si="3"/>
        <v>-0.74993138069027165</v>
      </c>
      <c r="H53" s="19">
        <f t="shared" si="12"/>
        <v>-0.68534936773273836</v>
      </c>
      <c r="I53" s="19">
        <f t="shared" si="4"/>
        <v>-0.13617974071115904</v>
      </c>
      <c r="J53" s="19">
        <f t="shared" si="5"/>
        <v>-0.1061613374093836</v>
      </c>
      <c r="K53" s="19">
        <f t="shared" si="6"/>
        <v>-0.11277874280030616</v>
      </c>
      <c r="L53" s="84">
        <f t="shared" si="7"/>
        <v>-8.6457365061131275E-2</v>
      </c>
      <c r="M53" s="72">
        <f t="shared" si="8"/>
        <v>-6.5382490703616698</v>
      </c>
    </row>
    <row r="54" spans="1:13" x14ac:dyDescent="0.25">
      <c r="A54" s="19">
        <f t="shared" si="9"/>
        <v>3.9599999999999977</v>
      </c>
      <c r="B54" s="70">
        <f t="shared" si="10"/>
        <v>-2.1054416409536731</v>
      </c>
      <c r="C54" s="85">
        <f t="shared" si="11"/>
        <v>-3.6746888843233877E-2</v>
      </c>
      <c r="D54" s="69">
        <f t="shared" si="0"/>
        <v>-0.69525712672561335</v>
      </c>
      <c r="E54" s="33">
        <f t="shared" si="1"/>
        <v>-0.72654369742826597</v>
      </c>
      <c r="F54" s="33">
        <f t="shared" si="2"/>
        <v>-0.72795159310988533</v>
      </c>
      <c r="G54" s="84">
        <f t="shared" si="3"/>
        <v>-0.76077277010550304</v>
      </c>
      <c r="H54" s="19">
        <f t="shared" si="12"/>
        <v>-0.69525712672561335</v>
      </c>
      <c r="I54" s="19">
        <f t="shared" si="4"/>
        <v>0.18001923460430411</v>
      </c>
      <c r="J54" s="19">
        <f t="shared" si="5"/>
        <v>0.14034631769091566</v>
      </c>
      <c r="K54" s="19">
        <f t="shared" si="6"/>
        <v>0.14909037858184776</v>
      </c>
      <c r="L54" s="84">
        <f t="shared" si="7"/>
        <v>0.11430053007412991</v>
      </c>
      <c r="M54" s="72">
        <f t="shared" si="8"/>
        <v>-7.9063906670640973</v>
      </c>
    </row>
    <row r="55" spans="1:13" x14ac:dyDescent="0.25">
      <c r="A55" s="19">
        <f t="shared" si="9"/>
        <v>4.049999999999998</v>
      </c>
      <c r="B55" s="70">
        <f t="shared" si="10"/>
        <v>-5.8569004040377628</v>
      </c>
      <c r="C55" s="85">
        <f t="shared" si="11"/>
        <v>-0.10222219601184517</v>
      </c>
      <c r="D55" s="69">
        <f t="shared" si="0"/>
        <v>-0.68215922936725393</v>
      </c>
      <c r="E55" s="33">
        <f t="shared" si="1"/>
        <v>-0.71285639468878037</v>
      </c>
      <c r="F55" s="33">
        <f t="shared" si="2"/>
        <v>-0.71423776712824905</v>
      </c>
      <c r="G55" s="84">
        <f t="shared" si="3"/>
        <v>-0.74644062840879633</v>
      </c>
      <c r="H55" s="19">
        <f t="shared" si="12"/>
        <v>-0.68215922936725393</v>
      </c>
      <c r="I55" s="19">
        <f t="shared" si="4"/>
        <v>0.50001688683086509</v>
      </c>
      <c r="J55" s="19">
        <f t="shared" si="5"/>
        <v>0.39022138773826093</v>
      </c>
      <c r="K55" s="19">
        <f t="shared" si="6"/>
        <v>0.41434954178431449</v>
      </c>
      <c r="L55" s="84">
        <f t="shared" si="7"/>
        <v>0.31793709876206272</v>
      </c>
      <c r="M55" s="72">
        <f t="shared" si="8"/>
        <v>-8.9617641548753575</v>
      </c>
    </row>
    <row r="56" spans="1:13" x14ac:dyDescent="0.25">
      <c r="A56" s="19">
        <f t="shared" si="9"/>
        <v>4.1399999999999979</v>
      </c>
      <c r="B56" s="70">
        <f t="shared" si="10"/>
        <v>-9.5376857141873899</v>
      </c>
      <c r="C56" s="85">
        <f t="shared" si="11"/>
        <v>-0.16646401873299679</v>
      </c>
      <c r="D56" s="69">
        <f t="shared" si="0"/>
        <v>-0.64575279169768274</v>
      </c>
      <c r="E56" s="33">
        <f t="shared" si="1"/>
        <v>-0.67481166732407849</v>
      </c>
      <c r="F56" s="33">
        <f t="shared" si="2"/>
        <v>-0.67611931672726622</v>
      </c>
      <c r="G56" s="84">
        <f t="shared" si="3"/>
        <v>-0.70660353020313671</v>
      </c>
      <c r="H56" s="19">
        <f t="shared" si="12"/>
        <v>-0.64575279169768274</v>
      </c>
      <c r="I56" s="19">
        <f t="shared" si="4"/>
        <v>0.81191181806119284</v>
      </c>
      <c r="J56" s="19">
        <f t="shared" si="5"/>
        <v>0.63485741060364553</v>
      </c>
      <c r="K56" s="19">
        <f t="shared" si="6"/>
        <v>0.67354828403397193</v>
      </c>
      <c r="L56" s="84">
        <f t="shared" si="7"/>
        <v>0.51767104737702585</v>
      </c>
      <c r="M56" s="72">
        <f t="shared" si="8"/>
        <v>-9.6626201207122229</v>
      </c>
    </row>
    <row r="57" spans="1:13" x14ac:dyDescent="0.25">
      <c r="A57" s="19">
        <f t="shared" si="9"/>
        <v>4.2299999999999978</v>
      </c>
      <c r="B57" s="70">
        <f t="shared" si="10"/>
        <v>-13.02202967281659</v>
      </c>
      <c r="C57" s="85">
        <f t="shared" si="11"/>
        <v>-0.22727729308304942</v>
      </c>
      <c r="D57" s="69">
        <f t="shared" si="0"/>
        <v>-0.58655687787698096</v>
      </c>
      <c r="E57" s="33">
        <f t="shared" si="1"/>
        <v>-0.61295193738144516</v>
      </c>
      <c r="F57" s="33">
        <f t="shared" si="2"/>
        <v>-0.614139715059146</v>
      </c>
      <c r="G57" s="84">
        <f t="shared" si="3"/>
        <v>-0.64182945223230414</v>
      </c>
      <c r="H57" s="19">
        <f t="shared" si="12"/>
        <v>-0.58655687787698096</v>
      </c>
      <c r="I57" s="19">
        <f t="shared" si="4"/>
        <v>1.1040958004869177</v>
      </c>
      <c r="J57" s="19">
        <f t="shared" si="5"/>
        <v>0.86563854558413267</v>
      </c>
      <c r="K57" s="19">
        <f t="shared" si="6"/>
        <v>0.91734055290713823</v>
      </c>
      <c r="L57" s="84">
        <f t="shared" si="7"/>
        <v>0.70663899995244273</v>
      </c>
      <c r="M57" s="72">
        <f t="shared" si="8"/>
        <v>-9.9812334742938624</v>
      </c>
    </row>
    <row r="58" spans="1:13" x14ac:dyDescent="0.25">
      <c r="A58" s="19">
        <f t="shared" si="9"/>
        <v>4.3199999999999976</v>
      </c>
      <c r="B58" s="70">
        <f t="shared" si="10"/>
        <v>-16.186965140536376</v>
      </c>
      <c r="C58" s="85">
        <f t="shared" si="11"/>
        <v>-0.28251583760790644</v>
      </c>
      <c r="D58" s="69">
        <f t="shared" si="0"/>
        <v>-0.50590648291565243</v>
      </c>
      <c r="E58" s="33">
        <f t="shared" si="1"/>
        <v>-0.52867227464685684</v>
      </c>
      <c r="F58" s="33">
        <f t="shared" si="2"/>
        <v>-0.52969673527476102</v>
      </c>
      <c r="G58" s="84">
        <f t="shared" si="3"/>
        <v>-0.55357918909038095</v>
      </c>
      <c r="H58" s="19">
        <f t="shared" si="12"/>
        <v>-0.50590648291565243</v>
      </c>
      <c r="I58" s="19">
        <f t="shared" si="4"/>
        <v>1.365985891120183</v>
      </c>
      <c r="J58" s="19">
        <f t="shared" si="5"/>
        <v>1.0743286909406922</v>
      </c>
      <c r="K58" s="19">
        <f t="shared" si="6"/>
        <v>1.136980008615802</v>
      </c>
      <c r="L58" s="84">
        <f t="shared" si="7"/>
        <v>0.87814946037784969</v>
      </c>
      <c r="M58" s="72">
        <f t="shared" si="8"/>
        <v>-9.9050002221846523</v>
      </c>
    </row>
    <row r="59" spans="1:13" x14ac:dyDescent="0.25">
      <c r="A59" s="19">
        <f t="shared" si="9"/>
        <v>4.4099999999999975</v>
      </c>
      <c r="B59" s="70">
        <f t="shared" si="10"/>
        <v>-18.916728325522737</v>
      </c>
      <c r="C59" s="85">
        <f t="shared" si="11"/>
        <v>-0.33015919298564544</v>
      </c>
      <c r="D59" s="69">
        <f t="shared" si="0"/>
        <v>-0.40590519165648714</v>
      </c>
      <c r="E59" s="33">
        <f t="shared" si="1"/>
        <v>-0.42417092528102907</v>
      </c>
      <c r="F59" s="33">
        <f t="shared" si="2"/>
        <v>-0.42499288329413343</v>
      </c>
      <c r="G59" s="84">
        <f t="shared" si="3"/>
        <v>-0.44415455115295915</v>
      </c>
      <c r="H59" s="19">
        <f t="shared" si="12"/>
        <v>-0.40590519165648714</v>
      </c>
      <c r="I59" s="19">
        <f t="shared" si="4"/>
        <v>1.5885487752078093</v>
      </c>
      <c r="J59" s="19">
        <f t="shared" si="5"/>
        <v>1.2534169359166107</v>
      </c>
      <c r="K59" s="19">
        <f t="shared" si="6"/>
        <v>1.3247097191095394</v>
      </c>
      <c r="L59" s="84">
        <f t="shared" si="7"/>
        <v>1.0259354356755883</v>
      </c>
      <c r="M59" s="72">
        <f t="shared" si="8"/>
        <v>-9.4369360678959424</v>
      </c>
    </row>
    <row r="60" spans="1:13" x14ac:dyDescent="0.25">
      <c r="A60" s="19">
        <f t="shared" si="9"/>
        <v>4.4999999999999973</v>
      </c>
      <c r="B60" s="70">
        <f t="shared" si="10"/>
        <v>-21.106905929875449</v>
      </c>
      <c r="C60" s="85">
        <f t="shared" si="11"/>
        <v>-0.36838500338504199</v>
      </c>
      <c r="D60" s="69">
        <f t="shared" si="0"/>
        <v>-0.28934412884245164</v>
      </c>
      <c r="E60" s="33">
        <f t="shared" si="1"/>
        <v>-0.30236461464036196</v>
      </c>
      <c r="F60" s="33">
        <f t="shared" si="2"/>
        <v>-0.30295053650126791</v>
      </c>
      <c r="G60" s="84">
        <f t="shared" si="3"/>
        <v>-0.31660967712756577</v>
      </c>
      <c r="H60" s="19">
        <f t="shared" si="12"/>
        <v>-0.28934412884245164</v>
      </c>
      <c r="I60" s="19">
        <f t="shared" si="4"/>
        <v>1.764535352083199</v>
      </c>
      <c r="J60" s="19">
        <f t="shared" si="5"/>
        <v>1.3963801581111299</v>
      </c>
      <c r="K60" s="19">
        <f t="shared" si="6"/>
        <v>1.4739971225605186</v>
      </c>
      <c r="L60" s="84">
        <f t="shared" si="7"/>
        <v>1.1443864360412395</v>
      </c>
      <c r="M60" s="72">
        <f t="shared" si="8"/>
        <v>-8.5955571139758327</v>
      </c>
    </row>
    <row r="61" spans="1:13" x14ac:dyDescent="0.25">
      <c r="A61" s="19">
        <f t="shared" si="9"/>
        <v>4.5899999999999972</v>
      </c>
      <c r="B61" s="70">
        <f t="shared" si="10"/>
        <v>-22.668144967877186</v>
      </c>
      <c r="C61" s="85">
        <f t="shared" si="11"/>
        <v>-0.39563376500884112</v>
      </c>
      <c r="D61" s="69">
        <f t="shared" si="0"/>
        <v>-0.15959898360043559</v>
      </c>
      <c r="E61" s="33">
        <f t="shared" si="1"/>
        <v>-0.16678093786245518</v>
      </c>
      <c r="F61" s="33">
        <f t="shared" si="2"/>
        <v>-0.16710412580424608</v>
      </c>
      <c r="G61" s="84">
        <f t="shared" si="3"/>
        <v>-0.17463835492281773</v>
      </c>
      <c r="H61" s="19">
        <f t="shared" si="12"/>
        <v>-0.15959898360043559</v>
      </c>
      <c r="I61" s="19">
        <f t="shared" si="4"/>
        <v>1.8884260646295896</v>
      </c>
      <c r="J61" s="19">
        <f t="shared" si="5"/>
        <v>1.4978416092597155</v>
      </c>
      <c r="K61" s="19">
        <f t="shared" si="6"/>
        <v>1.5796074711563668</v>
      </c>
      <c r="L61" s="84">
        <f t="shared" si="7"/>
        <v>1.2287421825607729</v>
      </c>
      <c r="M61" s="72">
        <f t="shared" si="8"/>
        <v>-7.4141473853808106</v>
      </c>
    </row>
    <row r="62" spans="1:13" x14ac:dyDescent="0.25">
      <c r="A62" s="19">
        <f t="shared" si="9"/>
        <v>4.6799999999999971</v>
      </c>
      <c r="B62" s="70">
        <f t="shared" si="10"/>
        <v>-23.529306950389966</v>
      </c>
      <c r="C62" s="85">
        <f t="shared" si="11"/>
        <v>-0.41066387699669094</v>
      </c>
      <c r="D62" s="69">
        <f t="shared" si="0"/>
        <v>-2.0517987480097699E-2</v>
      </c>
      <c r="E62" s="33">
        <f t="shared" si="1"/>
        <v>-2.1441296916702095E-2</v>
      </c>
      <c r="F62" s="33">
        <f t="shared" si="2"/>
        <v>-2.1482845841349293E-2</v>
      </c>
      <c r="G62" s="84">
        <f t="shared" si="3"/>
        <v>-2.2451443605819136E-2</v>
      </c>
      <c r="H62" s="19">
        <f t="shared" si="12"/>
        <v>-2.0517987480097699E-2</v>
      </c>
      <c r="I62" s="19">
        <f t="shared" si="4"/>
        <v>1.9561686680336947</v>
      </c>
      <c r="J62" s="19">
        <f t="shared" si="5"/>
        <v>1.5536328154920109</v>
      </c>
      <c r="K62" s="19">
        <f t="shared" si="6"/>
        <v>1.6375527636657943</v>
      </c>
      <c r="L62" s="84">
        <f t="shared" si="7"/>
        <v>1.2752392514603297</v>
      </c>
      <c r="M62" s="72">
        <f t="shared" si="8"/>
        <v>-5.9394421500982792</v>
      </c>
    </row>
    <row r="63" spans="1:13" x14ac:dyDescent="0.25">
      <c r="A63" s="19">
        <f t="shared" si="9"/>
        <v>4.7699999999999969</v>
      </c>
      <c r="B63" s="70">
        <f t="shared" si="10"/>
        <v>-23.640017622707084</v>
      </c>
      <c r="C63" s="85">
        <f t="shared" si="11"/>
        <v>-0.41259614274572121</v>
      </c>
      <c r="D63" s="69">
        <f t="shared" si="0"/>
        <v>0.12368869868704679</v>
      </c>
      <c r="E63" s="33">
        <f t="shared" si="1"/>
        <v>0.12925469012796389</v>
      </c>
      <c r="F63" s="33">
        <f t="shared" si="2"/>
        <v>0.12950515974280516</v>
      </c>
      <c r="G63" s="84">
        <f t="shared" si="3"/>
        <v>0.13534416306389926</v>
      </c>
      <c r="H63" s="19">
        <f t="shared" si="12"/>
        <v>0.12368869868704679</v>
      </c>
      <c r="I63" s="19">
        <f t="shared" si="4"/>
        <v>1.9648458970261917</v>
      </c>
      <c r="J63" s="19">
        <f t="shared" si="5"/>
        <v>1.5607959343517337</v>
      </c>
      <c r="K63" s="19">
        <f t="shared" si="6"/>
        <v>1.6449857090291529</v>
      </c>
      <c r="L63" s="84">
        <f t="shared" si="7"/>
        <v>1.281215095157298</v>
      </c>
      <c r="M63" s="72">
        <f t="shared" si="8"/>
        <v>-4.2297791234061801</v>
      </c>
    </row>
    <row r="64" spans="1:13" x14ac:dyDescent="0.25">
      <c r="A64" s="19">
        <f t="shared" si="9"/>
        <v>4.8599999999999968</v>
      </c>
      <c r="B64" s="70">
        <f t="shared" si="10"/>
        <v>-22.972619857553191</v>
      </c>
      <c r="C64" s="85">
        <f t="shared" si="11"/>
        <v>-0.40094785432333396</v>
      </c>
      <c r="D64" s="69">
        <f t="shared" si="0"/>
        <v>0.26855306287122571</v>
      </c>
      <c r="E64" s="33">
        <f t="shared" si="1"/>
        <v>0.28063795070043085</v>
      </c>
      <c r="F64" s="33">
        <f t="shared" si="2"/>
        <v>0.28118177065274508</v>
      </c>
      <c r="G64" s="84">
        <f t="shared" si="3"/>
        <v>0.29385942222997274</v>
      </c>
      <c r="H64" s="19">
        <f t="shared" si="12"/>
        <v>0.26855306287122571</v>
      </c>
      <c r="I64" s="19">
        <f t="shared" si="4"/>
        <v>1.9124268745660065</v>
      </c>
      <c r="J64" s="19">
        <f t="shared" si="5"/>
        <v>1.5175819073936325</v>
      </c>
      <c r="K64" s="19">
        <f t="shared" si="6"/>
        <v>1.6001204936921476</v>
      </c>
      <c r="L64" s="84">
        <f t="shared" si="7"/>
        <v>1.2451846073578552</v>
      </c>
      <c r="M64" s="72">
        <f t="shared" si="8"/>
        <v>-2.3527906920934591</v>
      </c>
    </row>
    <row r="65" spans="1:13" x14ac:dyDescent="0.25">
      <c r="A65" s="19">
        <f t="shared" si="9"/>
        <v>4.9499999999999966</v>
      </c>
      <c r="B65" s="70">
        <f t="shared" si="10"/>
        <v>-21.523564965004166</v>
      </c>
      <c r="C65" s="85">
        <f t="shared" si="11"/>
        <v>-0.37565707540622073</v>
      </c>
      <c r="D65" s="69">
        <f t="shared" si="0"/>
        <v>0.40944830713265701</v>
      </c>
      <c r="E65" s="33">
        <f t="shared" si="1"/>
        <v>0.42787348095362659</v>
      </c>
      <c r="F65" s="33">
        <f t="shared" si="2"/>
        <v>0.42870261377557023</v>
      </c>
      <c r="G65" s="84">
        <f t="shared" si="3"/>
        <v>0.44803154237245835</v>
      </c>
      <c r="H65" s="19">
        <f t="shared" si="12"/>
        <v>0.40944830713265701</v>
      </c>
      <c r="I65" s="19">
        <f t="shared" si="4"/>
        <v>1.7977309318702095</v>
      </c>
      <c r="J65" s="19">
        <f t="shared" si="5"/>
        <v>1.4234961968356943</v>
      </c>
      <c r="K65" s="19">
        <f t="shared" si="6"/>
        <v>1.502250515141146</v>
      </c>
      <c r="L65" s="84">
        <f t="shared" si="7"/>
        <v>1.1669061055736278</v>
      </c>
      <c r="M65" s="72">
        <f t="shared" si="8"/>
        <v>-0.38272845171029279</v>
      </c>
    </row>
    <row r="66" spans="1:13" x14ac:dyDescent="0.25">
      <c r="A66" s="19">
        <f t="shared" si="9"/>
        <v>5.0399999999999965</v>
      </c>
      <c r="B66" s="70">
        <f t="shared" si="10"/>
        <v>-19.314269467298388</v>
      </c>
      <c r="C66" s="85">
        <f t="shared" si="11"/>
        <v>-0.3370975948217681</v>
      </c>
      <c r="D66" s="69">
        <f t="shared" si="0"/>
        <v>0.54169026405361975</v>
      </c>
      <c r="E66" s="33">
        <f t="shared" si="1"/>
        <v>0.56606632593603268</v>
      </c>
      <c r="F66" s="33">
        <f t="shared" si="2"/>
        <v>0.5671632487207412</v>
      </c>
      <c r="G66" s="84">
        <f t="shared" si="3"/>
        <v>0.5927349564384865</v>
      </c>
      <c r="H66" s="19">
        <f t="shared" si="12"/>
        <v>0.54169026405361975</v>
      </c>
      <c r="I66" s="19">
        <f t="shared" si="4"/>
        <v>1.6206722330689078</v>
      </c>
      <c r="J66" s="19">
        <f t="shared" si="5"/>
        <v>1.2794173797795894</v>
      </c>
      <c r="K66" s="19">
        <f t="shared" si="6"/>
        <v>1.3519000769371123</v>
      </c>
      <c r="L66" s="84">
        <f t="shared" si="7"/>
        <v>1.0474444583908018</v>
      </c>
      <c r="M66" s="72">
        <f t="shared" si="8"/>
        <v>1.6024741047919682</v>
      </c>
    </row>
    <row r="67" spans="1:13" x14ac:dyDescent="0.25">
      <c r="A67" s="19">
        <f t="shared" si="9"/>
        <v>5.1299999999999963</v>
      </c>
      <c r="B67" s="70">
        <f t="shared" si="10"/>
        <v>-16.391424652270295</v>
      </c>
      <c r="C67" s="85">
        <f t="shared" si="11"/>
        <v>-0.2860843292746833</v>
      </c>
      <c r="D67" s="69">
        <f t="shared" si="0"/>
        <v>0.66065153812701638</v>
      </c>
      <c r="E67" s="33">
        <f t="shared" si="1"/>
        <v>0.69038085734273213</v>
      </c>
      <c r="F67" s="33">
        <f t="shared" si="2"/>
        <v>0.69171867670743936</v>
      </c>
      <c r="G67" s="84">
        <f t="shared" si="3"/>
        <v>0.72290621903068597</v>
      </c>
      <c r="H67" s="19">
        <f t="shared" si="12"/>
        <v>0.66065153812701638</v>
      </c>
      <c r="I67" s="19">
        <f t="shared" si="4"/>
        <v>1.3827695876318939</v>
      </c>
      <c r="J67" s="19">
        <f t="shared" si="5"/>
        <v>1.0877738216857957</v>
      </c>
      <c r="K67" s="19">
        <f t="shared" si="6"/>
        <v>1.1510996330816914</v>
      </c>
      <c r="L67" s="84">
        <f t="shared" si="7"/>
        <v>0.8892237073712741</v>
      </c>
      <c r="M67" s="72">
        <f t="shared" si="8"/>
        <v>3.5242845502275792</v>
      </c>
    </row>
    <row r="68" spans="1:13" x14ac:dyDescent="0.25">
      <c r="A68" s="19">
        <f t="shared" si="9"/>
        <v>5.2199999999999962</v>
      </c>
      <c r="B68" s="70">
        <f t="shared" si="10"/>
        <v>-12.826690244262288</v>
      </c>
      <c r="C68" s="85">
        <f t="shared" si="11"/>
        <v>-0.22386797689581261</v>
      </c>
      <c r="D68" s="69">
        <f t="shared" si="0"/>
        <v>0.76189764119508852</v>
      </c>
      <c r="E68" s="33">
        <f t="shared" si="1"/>
        <v>0.79618303504886745</v>
      </c>
      <c r="F68" s="33">
        <f t="shared" si="2"/>
        <v>0.79772587777228754</v>
      </c>
      <c r="G68" s="84">
        <f t="shared" si="3"/>
        <v>0.83369297019459443</v>
      </c>
      <c r="H68" s="19">
        <f t="shared" si="12"/>
        <v>0.76189764119508852</v>
      </c>
      <c r="I68" s="19">
        <f t="shared" si="4"/>
        <v>1.0878133768219189</v>
      </c>
      <c r="J68" s="19">
        <f t="shared" si="5"/>
        <v>0.85272636692248649</v>
      </c>
      <c r="K68" s="19">
        <f t="shared" si="6"/>
        <v>0.90372341411435864</v>
      </c>
      <c r="L68" s="84">
        <f t="shared" si="7"/>
        <v>0.69604868660224273</v>
      </c>
      <c r="M68" s="72">
        <f t="shared" si="8"/>
        <v>5.3066781795221694</v>
      </c>
    </row>
    <row r="69" spans="1:13" x14ac:dyDescent="0.25">
      <c r="A69" s="19">
        <f t="shared" si="9"/>
        <v>5.3099999999999961</v>
      </c>
      <c r="B69" s="70">
        <f t="shared" si="10"/>
        <v>-8.7156535173242453</v>
      </c>
      <c r="C69" s="85">
        <f t="shared" si="11"/>
        <v>-0.15211685034033273</v>
      </c>
      <c r="D69" s="69">
        <f t="shared" si="0"/>
        <v>0.84134906557755629</v>
      </c>
      <c r="E69" s="33">
        <f t="shared" si="1"/>
        <v>0.87920977352854635</v>
      </c>
      <c r="F69" s="33">
        <f t="shared" si="2"/>
        <v>0.88091350538634083</v>
      </c>
      <c r="G69" s="84">
        <f t="shared" si="3"/>
        <v>0.92063128106232694</v>
      </c>
      <c r="H69" s="19">
        <f t="shared" si="12"/>
        <v>0.84134906557755629</v>
      </c>
      <c r="I69" s="19">
        <f t="shared" si="4"/>
        <v>0.74250129476714433</v>
      </c>
      <c r="J69" s="19">
        <f t="shared" si="5"/>
        <v>0.58028601399697255</v>
      </c>
      <c r="K69" s="19">
        <f t="shared" si="6"/>
        <v>0.61578700187916691</v>
      </c>
      <c r="L69" s="84">
        <f t="shared" si="7"/>
        <v>0.47307247975652111</v>
      </c>
      <c r="M69" s="72">
        <f t="shared" si="8"/>
        <v>6.8791454633330789</v>
      </c>
    </row>
    <row r="70" spans="1:13" x14ac:dyDescent="0.25">
      <c r="A70" s="19">
        <f t="shared" si="9"/>
        <v>5.3999999999999959</v>
      </c>
      <c r="B70" s="70">
        <f t="shared" si="10"/>
        <v>-4.1759138964757732</v>
      </c>
      <c r="C70" s="85">
        <f t="shared" si="11"/>
        <v>-7.2883446773287869E-2</v>
      </c>
      <c r="D70" s="69">
        <f t="shared" si="0"/>
        <v>0.89546486267169545</v>
      </c>
      <c r="E70" s="33">
        <f t="shared" si="1"/>
        <v>0.93576078149192177</v>
      </c>
      <c r="F70" s="33">
        <f t="shared" si="2"/>
        <v>0.93757409783883194</v>
      </c>
      <c r="G70" s="84">
        <f t="shared" si="3"/>
        <v>0.97984653147719036</v>
      </c>
      <c r="H70" s="19">
        <f t="shared" si="12"/>
        <v>0.89546486267169545</v>
      </c>
      <c r="I70" s="19">
        <f t="shared" si="4"/>
        <v>0.35681279523506204</v>
      </c>
      <c r="J70" s="19">
        <f t="shared" si="5"/>
        <v>0.27830182502015754</v>
      </c>
      <c r="K70" s="19">
        <f t="shared" si="6"/>
        <v>0.29558377640389444</v>
      </c>
      <c r="L70" s="84">
        <f t="shared" si="7"/>
        <v>0.22669549620933882</v>
      </c>
      <c r="M70" s="72">
        <f t="shared" si="8"/>
        <v>8.1794813273904907</v>
      </c>
    </row>
    <row r="71" spans="1:13" x14ac:dyDescent="0.25">
      <c r="A71" s="19">
        <f t="shared" si="9"/>
        <v>5.4899999999999958</v>
      </c>
      <c r="B71" s="70">
        <f t="shared" si="10"/>
        <v>0.65582299189615678</v>
      </c>
      <c r="C71" s="85">
        <f t="shared" si="11"/>
        <v>1.1446270518868026E-2</v>
      </c>
      <c r="D71" s="69">
        <f t="shared" si="0"/>
        <v>0.921434055086083</v>
      </c>
      <c r="E71" s="33">
        <f t="shared" si="1"/>
        <v>0.96289858756495672</v>
      </c>
      <c r="F71" s="33">
        <f t="shared" si="2"/>
        <v>0.96476449152650601</v>
      </c>
      <c r="G71" s="84">
        <f t="shared" si="3"/>
        <v>1.0082628593234686</v>
      </c>
      <c r="H71" s="19">
        <f t="shared" si="12"/>
        <v>0.921434055086083</v>
      </c>
      <c r="I71" s="19">
        <f t="shared" si="4"/>
        <v>-5.608550083037258E-2</v>
      </c>
      <c r="J71" s="19">
        <f t="shared" si="5"/>
        <v>-4.3719292524504627E-2</v>
      </c>
      <c r="K71" s="19">
        <f t="shared" si="6"/>
        <v>-4.6445926008942096E-2</v>
      </c>
      <c r="L71" s="84">
        <f t="shared" si="7"/>
        <v>-3.5603758876790362E-2</v>
      </c>
      <c r="M71" s="72">
        <f t="shared" si="8"/>
        <v>9.1562459167402537</v>
      </c>
    </row>
    <row r="72" spans="1:13" x14ac:dyDescent="0.25">
      <c r="A72" s="19">
        <f t="shared" si="9"/>
        <v>5.5799999999999956</v>
      </c>
      <c r="B72" s="70">
        <f t="shared" si="10"/>
        <v>5.6276840885764461</v>
      </c>
      <c r="C72" s="85">
        <f t="shared" si="11"/>
        <v>9.8221616607755177E-2</v>
      </c>
      <c r="D72" s="69">
        <f t="shared" si="0"/>
        <v>0.91735375963447219</v>
      </c>
      <c r="E72" s="33">
        <f t="shared" si="1"/>
        <v>0.95863467881802344</v>
      </c>
      <c r="F72" s="33">
        <f t="shared" si="2"/>
        <v>0.96049232018128328</v>
      </c>
      <c r="G72" s="84">
        <f t="shared" si="3"/>
        <v>1.0037980684507877</v>
      </c>
      <c r="H72" s="19">
        <f t="shared" si="12"/>
        <v>0.91735375963447219</v>
      </c>
      <c r="I72" s="19">
        <f t="shared" si="4"/>
        <v>-0.48051242805665778</v>
      </c>
      <c r="J72" s="19">
        <f t="shared" si="5"/>
        <v>-0.37496600439564504</v>
      </c>
      <c r="K72" s="19">
        <f t="shared" si="6"/>
        <v>-0.39816643234920918</v>
      </c>
      <c r="L72" s="84">
        <f t="shared" si="7"/>
        <v>-0.30549626473387542</v>
      </c>
      <c r="M72" s="72">
        <f t="shared" si="8"/>
        <v>9.770799499764335</v>
      </c>
    </row>
    <row r="73" spans="1:13" x14ac:dyDescent="0.25">
      <c r="A73" s="19">
        <f t="shared" si="9"/>
        <v>5.6699999999999955</v>
      </c>
      <c r="B73" s="70">
        <f t="shared" si="10"/>
        <v>10.577528783641394</v>
      </c>
      <c r="C73" s="85">
        <f t="shared" si="11"/>
        <v>0.18461270399901328</v>
      </c>
      <c r="D73" s="69">
        <f t="shared" si="0"/>
        <v>0.88236965614026852</v>
      </c>
      <c r="E73" s="33">
        <f t="shared" si="1"/>
        <v>0.92207629066658059</v>
      </c>
      <c r="F73" s="33">
        <f t="shared" si="2"/>
        <v>0.92386308922026461</v>
      </c>
      <c r="G73" s="84">
        <f t="shared" si="3"/>
        <v>0.96551733417009233</v>
      </c>
      <c r="H73" s="19">
        <f t="shared" si="12"/>
        <v>0.88236965614026852</v>
      </c>
      <c r="I73" s="19">
        <f t="shared" si="4"/>
        <v>-0.89947257906693956</v>
      </c>
      <c r="J73" s="19">
        <f t="shared" si="5"/>
        <v>-0.70382559329384609</v>
      </c>
      <c r="K73" s="19">
        <f t="shared" si="6"/>
        <v>-0.74649057481165271</v>
      </c>
      <c r="L73" s="84">
        <f t="shared" si="7"/>
        <v>-0.57407840810298505</v>
      </c>
      <c r="M73" s="72">
        <f t="shared" si="8"/>
        <v>9.9988310134165435</v>
      </c>
    </row>
    <row r="74" spans="1:13" x14ac:dyDescent="0.25">
      <c r="A74" s="19">
        <f t="shared" si="9"/>
        <v>5.7599999999999953</v>
      </c>
      <c r="B74" s="70">
        <f t="shared" si="10"/>
        <v>15.33860673820551</v>
      </c>
      <c r="C74" s="85">
        <f t="shared" si="11"/>
        <v>0.26770919025027407</v>
      </c>
      <c r="D74" s="69">
        <f t="shared" ref="D74:D137" si="13">H74</f>
        <v>0.81675690628955466</v>
      </c>
      <c r="E74" s="33">
        <f t="shared" ref="E74:E137" si="14">H74+$B$2/2*D74</f>
        <v>0.85351096707258467</v>
      </c>
      <c r="F74" s="33">
        <f t="shared" ref="F74:F137" si="15">H74+$B$2/2*E74</f>
        <v>0.85516489980782096</v>
      </c>
      <c r="G74" s="84">
        <f t="shared" ref="G74:G137" si="16">H74+$B$2*F74</f>
        <v>0.8937217472722585</v>
      </c>
      <c r="H74" s="19">
        <f t="shared" si="12"/>
        <v>0.81675690628955466</v>
      </c>
      <c r="I74" s="19">
        <f t="shared" ref="I74:I137" si="17">-$B$3/$B$4*SIN(C74)</f>
        <v>-1.2961623225844288</v>
      </c>
      <c r="J74" s="19">
        <f t="shared" ref="J74:J137" si="18">-$B$3/$B$4*SIN(C74+1/2*$B$2*I74)</f>
        <v>-1.0184910934846549</v>
      </c>
      <c r="K74" s="19">
        <f t="shared" ref="K74:K137" si="19">-$B$3/$B$4*SIN(C74+1/2*$B$2*J74)</f>
        <v>-1.0782993209289438</v>
      </c>
      <c r="L74" s="84">
        <f t="shared" ref="L74:L137" si="20">-$B$3/$B$4*SIN(C74+$B$2*K74)</f>
        <v>-0.83219158221420175</v>
      </c>
      <c r="M74" s="72">
        <f t="shared" ref="M74:M137" si="21">$B$10*PI()/180*COS(SQRT($B$3/$B$4)*A74)*180/PI()</f>
        <v>9.83131978210724</v>
      </c>
    </row>
    <row r="75" spans="1:13" x14ac:dyDescent="0.25">
      <c r="A75" s="19">
        <f t="shared" ref="A75:A138" si="22">A74+$B$2</f>
        <v>5.8499999999999952</v>
      </c>
      <c r="B75" s="70">
        <f t="shared" ref="B75:B138" si="23">C75*180/PI()</f>
        <v>19.745652326993319</v>
      </c>
      <c r="C75" s="85">
        <f t="shared" ref="C75:C138" si="24">C74+$B$2*(D74+2*E74+2*F74+G74)/6</f>
        <v>0.3446266460601134</v>
      </c>
      <c r="D75" s="69">
        <f t="shared" si="13"/>
        <v>0.72192788528516727</v>
      </c>
      <c r="E75" s="33">
        <f t="shared" si="14"/>
        <v>0.75441464012299975</v>
      </c>
      <c r="F75" s="33">
        <f t="shared" si="15"/>
        <v>0.75587654409070226</v>
      </c>
      <c r="G75" s="84">
        <f t="shared" si="16"/>
        <v>0.78995677425333044</v>
      </c>
      <c r="H75" s="19">
        <f t="shared" ref="H75:H138" si="25">H74+$B$2*(I74+2*J74+2*K74+L74)/6</f>
        <v>0.72192788528516727</v>
      </c>
      <c r="I75" s="19">
        <f t="shared" si="17"/>
        <v>-1.6554419673385188</v>
      </c>
      <c r="J75" s="19">
        <f t="shared" si="18"/>
        <v>-1.3076062503849302</v>
      </c>
      <c r="K75" s="19">
        <f t="shared" si="19"/>
        <v>-1.3813594387629831</v>
      </c>
      <c r="L75" s="84">
        <f t="shared" si="20"/>
        <v>-1.0707802185807467</v>
      </c>
      <c r="M75" s="72">
        <f t="shared" si="21"/>
        <v>9.2748923656967719</v>
      </c>
    </row>
    <row r="76" spans="1:13" x14ac:dyDescent="0.25">
      <c r="A76" s="19">
        <f t="shared" si="22"/>
        <v>5.9399999999999951</v>
      </c>
      <c r="B76" s="70">
        <f t="shared" si="23"/>
        <v>23.641020799263067</v>
      </c>
      <c r="C76" s="85">
        <f t="shared" si="24"/>
        <v>0.41261365147960194</v>
      </c>
      <c r="D76" s="69">
        <f t="shared" si="13"/>
        <v>0.60036558182194089</v>
      </c>
      <c r="E76" s="33">
        <f t="shared" si="14"/>
        <v>0.62738203300392825</v>
      </c>
      <c r="F76" s="33">
        <f t="shared" si="15"/>
        <v>0.62859777330711764</v>
      </c>
      <c r="G76" s="84">
        <f t="shared" si="16"/>
        <v>0.65693938141958141</v>
      </c>
      <c r="H76" s="19">
        <f t="shared" si="25"/>
        <v>0.60036558182194089</v>
      </c>
      <c r="I76" s="19">
        <f t="shared" si="17"/>
        <v>-1.9649244900372427</v>
      </c>
      <c r="J76" s="19">
        <f t="shared" si="18"/>
        <v>-1.5608608311922139</v>
      </c>
      <c r="K76" s="19">
        <f t="shared" si="19"/>
        <v>-1.645053043371409</v>
      </c>
      <c r="L76" s="84">
        <f t="shared" si="20"/>
        <v>-1.2812692418152074</v>
      </c>
      <c r="M76" s="72">
        <f t="shared" si="21"/>
        <v>8.351560420084077</v>
      </c>
    </row>
    <row r="77" spans="1:13" x14ac:dyDescent="0.25">
      <c r="A77" s="19">
        <f t="shared" si="22"/>
        <v>6.0299999999999949</v>
      </c>
      <c r="B77" s="70">
        <f t="shared" si="23"/>
        <v>26.880465080240366</v>
      </c>
      <c r="C77" s="85">
        <f t="shared" si="24"/>
        <v>0.46915262011755615</v>
      </c>
      <c r="D77" s="69">
        <f t="shared" si="13"/>
        <v>0.45549525960724546</v>
      </c>
      <c r="E77" s="33">
        <f t="shared" si="14"/>
        <v>0.47599254628957149</v>
      </c>
      <c r="F77" s="33">
        <f t="shared" si="15"/>
        <v>0.4769149241902762</v>
      </c>
      <c r="G77" s="84">
        <f t="shared" si="16"/>
        <v>0.49841760278437031</v>
      </c>
      <c r="H77" s="19">
        <f t="shared" si="25"/>
        <v>0.45549525960724546</v>
      </c>
      <c r="I77" s="19">
        <f t="shared" si="17"/>
        <v>-2.2154400666167291</v>
      </c>
      <c r="J77" s="19">
        <f t="shared" si="18"/>
        <v>-1.7694384458764185</v>
      </c>
      <c r="K77" s="19">
        <f t="shared" si="19"/>
        <v>-1.8607833986126547</v>
      </c>
      <c r="L77" s="84">
        <f t="shared" si="20"/>
        <v>-1.455921187356144</v>
      </c>
      <c r="M77" s="72">
        <f t="shared" si="21"/>
        <v>7.0978499403367854</v>
      </c>
    </row>
    <row r="78" spans="1:13" x14ac:dyDescent="0.25">
      <c r="A78" s="19">
        <f t="shared" si="22"/>
        <v>6.1199999999999948</v>
      </c>
      <c r="B78" s="70">
        <f t="shared" si="23"/>
        <v>29.338220085564085</v>
      </c>
      <c r="C78" s="85">
        <f t="shared" si="24"/>
        <v>0.51204853716782583</v>
      </c>
      <c r="D78" s="69">
        <f t="shared" si="13"/>
        <v>0.29151818546298019</v>
      </c>
      <c r="E78" s="33">
        <f t="shared" si="14"/>
        <v>0.3046365038088143</v>
      </c>
      <c r="F78" s="33">
        <f t="shared" si="15"/>
        <v>0.30522682813437685</v>
      </c>
      <c r="G78" s="84">
        <f t="shared" si="16"/>
        <v>0.31898859999507412</v>
      </c>
      <c r="H78" s="19">
        <f t="shared" si="25"/>
        <v>0.29151818546298019</v>
      </c>
      <c r="I78" s="19">
        <f t="shared" si="17"/>
        <v>-2.4008239472910651</v>
      </c>
      <c r="J78" s="19">
        <f t="shared" si="18"/>
        <v>-1.9262389906511148</v>
      </c>
      <c r="K78" s="19">
        <f t="shared" si="19"/>
        <v>-2.0220135083628694</v>
      </c>
      <c r="L78" s="84">
        <f t="shared" si="20"/>
        <v>-1.5881229111924391</v>
      </c>
      <c r="M78" s="72">
        <f t="shared" si="21"/>
        <v>5.5633563325459647</v>
      </c>
    </row>
    <row r="79" spans="1:13" x14ac:dyDescent="0.25">
      <c r="A79" s="19">
        <f t="shared" si="22"/>
        <v>6.2099999999999946</v>
      </c>
      <c r="B79" s="70">
        <f t="shared" si="23"/>
        <v>30.911189868130695</v>
      </c>
      <c r="C79" s="85">
        <f t="shared" si="24"/>
        <v>0.53950203890799242</v>
      </c>
      <c r="D79" s="69">
        <f t="shared" si="13"/>
        <v>0.11323640761530812</v>
      </c>
      <c r="E79" s="33">
        <f t="shared" si="14"/>
        <v>0.11833204595799698</v>
      </c>
      <c r="F79" s="33">
        <f t="shared" si="15"/>
        <v>0.11856134968341799</v>
      </c>
      <c r="G79" s="84">
        <f t="shared" si="16"/>
        <v>0.12390692908681573</v>
      </c>
      <c r="H79" s="19">
        <f t="shared" si="25"/>
        <v>0.11323640761530812</v>
      </c>
      <c r="I79" s="19">
        <f t="shared" si="17"/>
        <v>-2.5171732296386748</v>
      </c>
      <c r="J79" s="19">
        <f t="shared" si="18"/>
        <v>-2.0258577564209803</v>
      </c>
      <c r="K79" s="19">
        <f t="shared" si="19"/>
        <v>-2.1239970581226393</v>
      </c>
      <c r="L79" s="84">
        <f t="shared" si="20"/>
        <v>-1.6725666974780296</v>
      </c>
      <c r="M79" s="72">
        <f t="shared" si="21"/>
        <v>3.8087824741717116</v>
      </c>
    </row>
    <row r="80" spans="1:13" x14ac:dyDescent="0.25">
      <c r="A80" s="19">
        <f t="shared" si="22"/>
        <v>6.2999999999999945</v>
      </c>
      <c r="B80" s="70">
        <f t="shared" si="23"/>
        <v>31.522189306064195</v>
      </c>
      <c r="C80" s="85">
        <f t="shared" si="24"/>
        <v>0.55016599082776674</v>
      </c>
      <c r="D80" s="69">
        <f t="shared" si="13"/>
        <v>-7.4105335727751048E-2</v>
      </c>
      <c r="E80" s="33">
        <f t="shared" si="14"/>
        <v>-7.7440075835499847E-2</v>
      </c>
      <c r="F80" s="33">
        <f t="shared" si="15"/>
        <v>-7.7590139140348541E-2</v>
      </c>
      <c r="G80" s="84">
        <f t="shared" si="16"/>
        <v>-8.1088448250382417E-2</v>
      </c>
      <c r="H80" s="19">
        <f t="shared" si="25"/>
        <v>-7.4105335727751048E-2</v>
      </c>
      <c r="I80" s="19">
        <f t="shared" si="17"/>
        <v>-2.5618607916036105</v>
      </c>
      <c r="J80" s="19">
        <f t="shared" si="18"/>
        <v>-2.0643877341732866</v>
      </c>
      <c r="K80" s="19">
        <f t="shared" si="19"/>
        <v>-2.1633447317064887</v>
      </c>
      <c r="L80" s="84">
        <f t="shared" si="20"/>
        <v>-1.7053288720694664</v>
      </c>
      <c r="M80" s="72">
        <f t="shared" si="21"/>
        <v>1.9035373750520288</v>
      </c>
    </row>
    <row r="81" spans="1:13" x14ac:dyDescent="0.25">
      <c r="A81" s="19">
        <f t="shared" si="22"/>
        <v>6.3899999999999944</v>
      </c>
      <c r="B81" s="70">
        <f t="shared" si="23"/>
        <v>31.122332763181358</v>
      </c>
      <c r="C81" s="85">
        <f t="shared" si="24"/>
        <v>0.54318717761881929</v>
      </c>
      <c r="D81" s="69">
        <f t="shared" si="13"/>
        <v>-0.26494515465924046</v>
      </c>
      <c r="E81" s="33">
        <f t="shared" si="14"/>
        <v>-0.27686768661890626</v>
      </c>
      <c r="F81" s="33">
        <f t="shared" si="15"/>
        <v>-0.27740420055709125</v>
      </c>
      <c r="G81" s="84">
        <f t="shared" si="16"/>
        <v>-0.28991153270937864</v>
      </c>
      <c r="H81" s="19">
        <f t="shared" si="25"/>
        <v>-0.26494515465924046</v>
      </c>
      <c r="I81" s="19">
        <f t="shared" si="17"/>
        <v>-2.532648523524164</v>
      </c>
      <c r="J81" s="19">
        <f t="shared" si="18"/>
        <v>-2.0391833062638169</v>
      </c>
      <c r="K81" s="19">
        <f t="shared" si="19"/>
        <v>-2.1376116000236487</v>
      </c>
      <c r="L81" s="84">
        <f t="shared" si="20"/>
        <v>-1.6838908775150263</v>
      </c>
      <c r="M81" s="72">
        <f t="shared" si="21"/>
        <v>-7.7009566598508411E-2</v>
      </c>
    </row>
    <row r="82" spans="1:13" x14ac:dyDescent="0.25">
      <c r="A82" s="19">
        <f t="shared" si="22"/>
        <v>6.4799999999999942</v>
      </c>
      <c r="B82" s="70">
        <f t="shared" si="23"/>
        <v>29.692745371730801</v>
      </c>
      <c r="C82" s="85">
        <f t="shared" si="24"/>
        <v>0.51823617069301009</v>
      </c>
      <c r="D82" s="69">
        <f t="shared" si="13"/>
        <v>-0.45349709286345224</v>
      </c>
      <c r="E82" s="33">
        <f t="shared" si="14"/>
        <v>-0.47390446204230757</v>
      </c>
      <c r="F82" s="33">
        <f t="shared" si="15"/>
        <v>-0.47482279365535607</v>
      </c>
      <c r="G82" s="84">
        <f t="shared" si="16"/>
        <v>-0.49623114429243431</v>
      </c>
      <c r="H82" s="19">
        <f t="shared" si="25"/>
        <v>-0.45349709286345224</v>
      </c>
      <c r="I82" s="19">
        <f t="shared" si="17"/>
        <v>-2.4272085359933708</v>
      </c>
      <c r="J82" s="19">
        <f t="shared" si="18"/>
        <v>-1.9487438296954718</v>
      </c>
      <c r="K82" s="19">
        <f t="shared" si="19"/>
        <v>-2.0450837726512425</v>
      </c>
      <c r="L82" s="84">
        <f t="shared" si="20"/>
        <v>-1.607167414283633</v>
      </c>
      <c r="M82" s="72">
        <f t="shared" si="21"/>
        <v>-2.0545100945912922</v>
      </c>
    </row>
    <row r="83" spans="1:13" x14ac:dyDescent="0.25">
      <c r="A83" s="19">
        <f t="shared" si="22"/>
        <v>6.5699999999999941</v>
      </c>
      <c r="B83" s="70">
        <f t="shared" si="23"/>
        <v>27.245772046814171</v>
      </c>
      <c r="C83" s="85">
        <f t="shared" si="24"/>
        <v>0.47552842946474189</v>
      </c>
      <c r="D83" s="69">
        <f t="shared" si="13"/>
        <v>-0.63382756018800879</v>
      </c>
      <c r="E83" s="33">
        <f t="shared" si="14"/>
        <v>-0.66234980039646918</v>
      </c>
      <c r="F83" s="33">
        <f t="shared" si="15"/>
        <v>-0.66363330120584985</v>
      </c>
      <c r="G83" s="84">
        <f t="shared" si="16"/>
        <v>-0.69355455729653526</v>
      </c>
      <c r="H83" s="19">
        <f t="shared" si="25"/>
        <v>-0.63382756018800879</v>
      </c>
      <c r="I83" s="19">
        <f t="shared" si="17"/>
        <v>-2.2432607277264345</v>
      </c>
      <c r="J83" s="19">
        <f t="shared" si="18"/>
        <v>-1.7928279870320145</v>
      </c>
      <c r="K83" s="19">
        <f t="shared" si="19"/>
        <v>-1.8848869935629209</v>
      </c>
      <c r="L83" s="84">
        <f t="shared" si="20"/>
        <v>-1.4755891604243874</v>
      </c>
      <c r="M83" s="72">
        <f t="shared" si="21"/>
        <v>-3.9507364655075943</v>
      </c>
    </row>
    <row r="84" spans="1:13" x14ac:dyDescent="0.25">
      <c r="A84" s="19">
        <f t="shared" si="22"/>
        <v>6.6599999999999939</v>
      </c>
      <c r="B84" s="70">
        <f t="shared" si="23"/>
        <v>23.825774086994741</v>
      </c>
      <c r="C84" s="85">
        <f t="shared" si="24"/>
        <v>0.41583820465440413</v>
      </c>
      <c r="D84" s="69">
        <f t="shared" si="13"/>
        <v>-0.79994175792811917</v>
      </c>
      <c r="E84" s="33">
        <f t="shared" si="14"/>
        <v>-0.83593913703488454</v>
      </c>
      <c r="F84" s="33">
        <f t="shared" si="15"/>
        <v>-0.83755901909468899</v>
      </c>
      <c r="G84" s="84">
        <f t="shared" si="16"/>
        <v>-0.87532206964664117</v>
      </c>
      <c r="H84" s="19">
        <f t="shared" si="25"/>
        <v>-0.79994175792811917</v>
      </c>
      <c r="I84" s="19">
        <f t="shared" si="17"/>
        <v>-1.9793885327431231</v>
      </c>
      <c r="J84" s="19">
        <f t="shared" si="18"/>
        <v>-1.5728097111692187</v>
      </c>
      <c r="K84" s="19">
        <f t="shared" si="19"/>
        <v>-1.657448542654989</v>
      </c>
      <c r="L84" s="84">
        <f t="shared" si="20"/>
        <v>-1.2912407429440074</v>
      </c>
      <c r="M84" s="72">
        <f t="shared" si="21"/>
        <v>-5.6906760520898478</v>
      </c>
    </row>
    <row r="85" spans="1:13" x14ac:dyDescent="0.25">
      <c r="A85" s="19">
        <f t="shared" si="22"/>
        <v>6.7499999999999938</v>
      </c>
      <c r="B85" s="70">
        <f t="shared" si="23"/>
        <v>19.509459442555759</v>
      </c>
      <c r="C85" s="85">
        <f t="shared" si="24"/>
        <v>0.34050430255689551</v>
      </c>
      <c r="D85" s="69">
        <f t="shared" si="13"/>
        <v>-0.94590894467815234</v>
      </c>
      <c r="E85" s="33">
        <f t="shared" si="14"/>
        <v>-0.98847484718866918</v>
      </c>
      <c r="F85" s="33">
        <f t="shared" si="15"/>
        <v>-0.99039031280164247</v>
      </c>
      <c r="G85" s="84">
        <f t="shared" si="16"/>
        <v>-1.0350440728303001</v>
      </c>
      <c r="H85" s="19">
        <f t="shared" si="25"/>
        <v>-0.94590894467815234</v>
      </c>
      <c r="I85" s="19">
        <f t="shared" si="17"/>
        <v>-1.6364161681828253</v>
      </c>
      <c r="J85" s="19">
        <f t="shared" si="18"/>
        <v>-1.2921753924538615</v>
      </c>
      <c r="K85" s="19">
        <f t="shared" si="19"/>
        <v>-1.3652356468192743</v>
      </c>
      <c r="L85" s="84">
        <f t="shared" si="20"/>
        <v>-1.058003868109036</v>
      </c>
      <c r="M85" s="72">
        <f t="shared" si="21"/>
        <v>-7.2054987601779823</v>
      </c>
    </row>
    <row r="86" spans="1:13" x14ac:dyDescent="0.25">
      <c r="A86" s="19">
        <f t="shared" si="22"/>
        <v>6.8399999999999936</v>
      </c>
      <c r="B86" s="70">
        <f t="shared" si="23"/>
        <v>14.405537076013909</v>
      </c>
      <c r="C86" s="85">
        <f t="shared" si="24"/>
        <v>0.25142405249455935</v>
      </c>
      <c r="D86" s="69">
        <f t="shared" si="13"/>
        <v>-1.0660475764007242</v>
      </c>
      <c r="E86" s="33">
        <f t="shared" si="14"/>
        <v>-1.1140197173387567</v>
      </c>
      <c r="F86" s="33">
        <f t="shared" si="15"/>
        <v>-1.1161784636809682</v>
      </c>
      <c r="G86" s="84">
        <f t="shared" si="16"/>
        <v>-1.1665036381320113</v>
      </c>
      <c r="H86" s="19">
        <f t="shared" si="25"/>
        <v>-1.0660475764007242</v>
      </c>
      <c r="I86" s="19">
        <f t="shared" si="17"/>
        <v>-1.2190391013967183</v>
      </c>
      <c r="J86" s="19">
        <f t="shared" si="18"/>
        <v>-0.95698903858927797</v>
      </c>
      <c r="K86" s="19">
        <f t="shared" si="19"/>
        <v>-1.0135905050426883</v>
      </c>
      <c r="L86" s="84">
        <f t="shared" si="20"/>
        <v>-0.78163106711703456</v>
      </c>
      <c r="M86" s="72">
        <f t="shared" si="21"/>
        <v>-8.4352798714441271</v>
      </c>
    </row>
    <row r="87" spans="1:13" x14ac:dyDescent="0.25">
      <c r="A87" s="19">
        <f t="shared" si="22"/>
        <v>6.9299999999999935</v>
      </c>
      <c r="B87" s="70">
        <f t="shared" si="23"/>
        <v>8.6533723464154271</v>
      </c>
      <c r="C87" s="85">
        <f t="shared" si="24"/>
        <v>0.15102983884597654</v>
      </c>
      <c r="D87" s="69">
        <f t="shared" si="13"/>
        <v>-1.1551750152373894</v>
      </c>
      <c r="E87" s="33">
        <f t="shared" si="14"/>
        <v>-1.207157890923072</v>
      </c>
      <c r="F87" s="33">
        <f t="shared" si="15"/>
        <v>-1.2094971203289278</v>
      </c>
      <c r="G87" s="84">
        <f t="shared" si="16"/>
        <v>-1.2640297560669929</v>
      </c>
      <c r="H87" s="19">
        <f t="shared" si="25"/>
        <v>-1.1551750152373894</v>
      </c>
      <c r="I87" s="19">
        <f t="shared" si="17"/>
        <v>-0.73723600678250512</v>
      </c>
      <c r="J87" s="19">
        <f t="shared" si="18"/>
        <v>-0.57614975650562672</v>
      </c>
      <c r="K87" s="19">
        <f t="shared" si="19"/>
        <v>-0.61140743772271777</v>
      </c>
      <c r="L87" s="84">
        <f t="shared" si="20"/>
        <v>-0.46969325726928846</v>
      </c>
      <c r="M87" s="72">
        <f t="shared" si="21"/>
        <v>-9.3313705992651759</v>
      </c>
    </row>
    <row r="88" spans="1:13" x14ac:dyDescent="0.25">
      <c r="A88" s="19">
        <f t="shared" si="22"/>
        <v>7.0199999999999934</v>
      </c>
      <c r="B88" s="70">
        <f t="shared" si="23"/>
        <v>2.4202950182942362</v>
      </c>
      <c r="C88" s="85">
        <f t="shared" si="24"/>
        <v>4.2242116938850813E-2</v>
      </c>
      <c r="D88" s="69">
        <f t="shared" si="13"/>
        <v>-1.2089056700250167</v>
      </c>
      <c r="E88" s="33">
        <f t="shared" si="14"/>
        <v>-1.2633064251761426</v>
      </c>
      <c r="F88" s="33">
        <f t="shared" si="15"/>
        <v>-1.265754459157943</v>
      </c>
      <c r="G88" s="84">
        <f t="shared" si="16"/>
        <v>-1.3228235713492316</v>
      </c>
      <c r="H88" s="19">
        <f t="shared" si="25"/>
        <v>-1.2089056700250167</v>
      </c>
      <c r="I88" s="19">
        <f t="shared" si="17"/>
        <v>-0.20692482086765768</v>
      </c>
      <c r="J88" s="19">
        <f t="shared" si="18"/>
        <v>-0.16133028806950517</v>
      </c>
      <c r="K88" s="19">
        <f t="shared" si="19"/>
        <v>-0.17137808527011461</v>
      </c>
      <c r="L88" s="84">
        <f t="shared" si="20"/>
        <v>-0.13139288623026024</v>
      </c>
      <c r="M88" s="72">
        <f t="shared" si="21"/>
        <v>-9.8583225811534358</v>
      </c>
    </row>
    <row r="89" spans="1:13" x14ac:dyDescent="0.25">
      <c r="A89" s="19">
        <f t="shared" si="22"/>
        <v>7.1099999999999932</v>
      </c>
      <c r="B89" s="70">
        <f t="shared" si="23"/>
        <v>-4.1027014318337978</v>
      </c>
      <c r="C89" s="85">
        <f t="shared" si="24"/>
        <v>-7.1605648211785472E-2</v>
      </c>
      <c r="D89" s="69">
        <f t="shared" si="13"/>
        <v>-1.2239616868316741</v>
      </c>
      <c r="E89" s="33">
        <f t="shared" si="14"/>
        <v>-1.2790399627390994</v>
      </c>
      <c r="F89" s="33">
        <f t="shared" si="15"/>
        <v>-1.2815184851549335</v>
      </c>
      <c r="G89" s="84">
        <f t="shared" si="16"/>
        <v>-1.3392983504956182</v>
      </c>
      <c r="H89" s="19">
        <f t="shared" si="25"/>
        <v>-1.2239616868316741</v>
      </c>
      <c r="I89" s="19">
        <f t="shared" si="17"/>
        <v>0.35056791509808982</v>
      </c>
      <c r="J89" s="19">
        <f t="shared" si="18"/>
        <v>0.2734253548528815</v>
      </c>
      <c r="K89" s="19">
        <f t="shared" si="19"/>
        <v>0.2904071047007844</v>
      </c>
      <c r="L89" s="84">
        <f t="shared" si="20"/>
        <v>0.22272138104442507</v>
      </c>
      <c r="M89" s="72">
        <f t="shared" si="21"/>
        <v>-9.9952901769436302</v>
      </c>
    </row>
    <row r="90" spans="1:13" x14ac:dyDescent="0.25">
      <c r="A90" s="19">
        <f t="shared" si="22"/>
        <v>7.1999999999999931</v>
      </c>
      <c r="B90" s="70">
        <f t="shared" si="23"/>
        <v>-10.706936928661698</v>
      </c>
      <c r="C90" s="85">
        <f t="shared" si="24"/>
        <v>-0.18687130220851583</v>
      </c>
      <c r="D90" s="69">
        <f t="shared" si="13"/>
        <v>-1.1984473736029264</v>
      </c>
      <c r="E90" s="33">
        <f t="shared" si="14"/>
        <v>-1.2523775054150581</v>
      </c>
      <c r="F90" s="33">
        <f t="shared" si="15"/>
        <v>-1.254804361346604</v>
      </c>
      <c r="G90" s="84">
        <f t="shared" si="16"/>
        <v>-1.3113797661241207</v>
      </c>
      <c r="H90" s="19">
        <f t="shared" si="25"/>
        <v>-1.1984473736029264</v>
      </c>
      <c r="I90" s="19">
        <f t="shared" si="17"/>
        <v>0.91034934769308606</v>
      </c>
      <c r="J90" s="19">
        <f t="shared" si="18"/>
        <v>0.712403398359018</v>
      </c>
      <c r="K90" s="19">
        <f t="shared" si="19"/>
        <v>0.75555788107515442</v>
      </c>
      <c r="L90" s="84">
        <f t="shared" si="20"/>
        <v>0.58109757843724197</v>
      </c>
      <c r="M90" s="72">
        <f t="shared" si="21"/>
        <v>-9.7368550993642859</v>
      </c>
    </row>
    <row r="91" spans="1:13" x14ac:dyDescent="0.25">
      <c r="A91" s="19">
        <f t="shared" si="22"/>
        <v>7.2899999999999929</v>
      </c>
      <c r="B91" s="70">
        <f t="shared" si="23"/>
        <v>-17.173502647983195</v>
      </c>
      <c r="C91" s="85">
        <f t="shared" si="24"/>
        <v>-0.29973416530727143</v>
      </c>
      <c r="D91" s="69">
        <f t="shared" si="13"/>
        <v>-1.1320368313279463</v>
      </c>
      <c r="E91" s="33">
        <f t="shared" si="14"/>
        <v>-1.1829784887377039</v>
      </c>
      <c r="F91" s="33">
        <f t="shared" si="15"/>
        <v>-1.1852708633211431</v>
      </c>
      <c r="G91" s="84">
        <f t="shared" si="16"/>
        <v>-1.2387112090268491</v>
      </c>
      <c r="H91" s="19">
        <f t="shared" si="25"/>
        <v>-1.1320368313279463</v>
      </c>
      <c r="I91" s="19">
        <f t="shared" si="17"/>
        <v>1.4468045497378048</v>
      </c>
      <c r="J91" s="19">
        <f t="shared" si="18"/>
        <v>1.139157663049343</v>
      </c>
      <c r="K91" s="19">
        <f t="shared" si="19"/>
        <v>1.2050238815800078</v>
      </c>
      <c r="L91" s="84">
        <f t="shared" si="20"/>
        <v>0.93157665423581237</v>
      </c>
      <c r="M91" s="72">
        <f t="shared" si="21"/>
        <v>-9.0932407555159855</v>
      </c>
    </row>
    <row r="92" spans="1:13" x14ac:dyDescent="0.25">
      <c r="A92" s="19">
        <f t="shared" si="22"/>
        <v>7.3799999999999928</v>
      </c>
      <c r="B92" s="70">
        <f t="shared" si="23"/>
        <v>-23.281731284228712</v>
      </c>
      <c r="C92" s="85">
        <f t="shared" si="24"/>
        <v>-0.40634286647435874</v>
      </c>
      <c r="D92" s="69">
        <f t="shared" si="13"/>
        <v>-1.0260356669294615</v>
      </c>
      <c r="E92" s="33">
        <f t="shared" si="14"/>
        <v>-1.0722072719412872</v>
      </c>
      <c r="F92" s="33">
        <f t="shared" si="15"/>
        <v>-1.0742849941668193</v>
      </c>
      <c r="G92" s="84">
        <f t="shared" si="16"/>
        <v>-1.1227213164044751</v>
      </c>
      <c r="H92" s="19">
        <f t="shared" si="25"/>
        <v>-1.0260356669294615</v>
      </c>
      <c r="I92" s="19">
        <f t="shared" si="17"/>
        <v>1.9367379189990899</v>
      </c>
      <c r="J92" s="19">
        <f t="shared" si="18"/>
        <v>1.537606545113404</v>
      </c>
      <c r="K92" s="19">
        <f t="shared" si="19"/>
        <v>1.6209172087263364</v>
      </c>
      <c r="L92" s="84">
        <f t="shared" si="20"/>
        <v>1.2618743181015755</v>
      </c>
      <c r="M92" s="72">
        <f t="shared" si="21"/>
        <v>-8.0899078201436776</v>
      </c>
    </row>
    <row r="93" spans="1:13" x14ac:dyDescent="0.25">
      <c r="A93" s="19">
        <f t="shared" si="22"/>
        <v>7.4699999999999926</v>
      </c>
      <c r="B93" s="70">
        <f t="shared" si="23"/>
        <v>-28.81800030755716</v>
      </c>
      <c r="C93" s="85">
        <f t="shared" si="24"/>
        <v>-0.50296898920761102</v>
      </c>
      <c r="D93" s="69">
        <f t="shared" si="13"/>
        <v>-0.88330077075775926</v>
      </c>
      <c r="E93" s="33">
        <f t="shared" si="14"/>
        <v>-0.92304930544185848</v>
      </c>
      <c r="F93" s="33">
        <f t="shared" si="15"/>
        <v>-0.92483798950264284</v>
      </c>
      <c r="G93" s="84">
        <f t="shared" si="16"/>
        <v>-0.96653618981299716</v>
      </c>
      <c r="H93" s="19">
        <f t="shared" si="25"/>
        <v>-0.88330077075775926</v>
      </c>
      <c r="I93" s="19">
        <f t="shared" si="17"/>
        <v>2.361941878958691</v>
      </c>
      <c r="J93" s="19">
        <f t="shared" si="18"/>
        <v>1.8931628206502169</v>
      </c>
      <c r="K93" s="19">
        <f t="shared" si="19"/>
        <v>1.9880737749245421</v>
      </c>
      <c r="L93" s="84">
        <f t="shared" si="20"/>
        <v>1.5601654946240227</v>
      </c>
      <c r="M93" s="72">
        <f t="shared" si="21"/>
        <v>-6.7665470393790823</v>
      </c>
    </row>
    <row r="94" spans="1:13" x14ac:dyDescent="0.25">
      <c r="A94" s="19">
        <f t="shared" si="22"/>
        <v>7.5599999999999925</v>
      </c>
      <c r="B94" s="70">
        <f t="shared" si="23"/>
        <v>-33.584102357462342</v>
      </c>
      <c r="C94" s="85">
        <f t="shared" si="24"/>
        <v>-0.58615316246450744</v>
      </c>
      <c r="D94" s="69">
        <f t="shared" si="13"/>
        <v>-0.70803206228677573</v>
      </c>
      <c r="E94" s="33">
        <f t="shared" si="14"/>
        <v>-0.73989350508968066</v>
      </c>
      <c r="F94" s="33">
        <f t="shared" si="15"/>
        <v>-0.74132727001581133</v>
      </c>
      <c r="G94" s="84">
        <f t="shared" si="16"/>
        <v>-0.77475151658819874</v>
      </c>
      <c r="H94" s="19">
        <f t="shared" si="25"/>
        <v>-0.70803206228677573</v>
      </c>
      <c r="I94" s="19">
        <f t="shared" si="17"/>
        <v>2.7104860601951124</v>
      </c>
      <c r="J94" s="19">
        <f t="shared" si="18"/>
        <v>2.1936852648091403</v>
      </c>
      <c r="K94" s="19">
        <f t="shared" si="19"/>
        <v>2.2949797456664207</v>
      </c>
      <c r="L94" s="84">
        <f t="shared" si="20"/>
        <v>1.8157126613255887</v>
      </c>
      <c r="M94" s="72">
        <f t="shared" si="21"/>
        <v>-5.1755091085280798</v>
      </c>
    </row>
    <row r="95" spans="1:13" x14ac:dyDescent="0.25">
      <c r="A95" s="19">
        <f t="shared" si="22"/>
        <v>7.6499999999999924</v>
      </c>
      <c r="B95" s="70">
        <f t="shared" si="23"/>
        <v>-37.404491940694172</v>
      </c>
      <c r="C95" s="85">
        <f t="shared" si="24"/>
        <v>-0.65283153940079686</v>
      </c>
      <c r="D95" s="69">
        <f t="shared" si="13"/>
        <v>-0.50547913114969834</v>
      </c>
      <c r="E95" s="33">
        <f t="shared" si="14"/>
        <v>-0.52822569205143477</v>
      </c>
      <c r="F95" s="33">
        <f t="shared" si="15"/>
        <v>-0.52924928729201293</v>
      </c>
      <c r="G95" s="84">
        <f t="shared" si="16"/>
        <v>-0.55311156700597952</v>
      </c>
      <c r="H95" s="19">
        <f t="shared" si="25"/>
        <v>-0.50547913114969834</v>
      </c>
      <c r="I95" s="19">
        <f t="shared" si="17"/>
        <v>2.9764467845285032</v>
      </c>
      <c r="J95" s="19">
        <f t="shared" si="18"/>
        <v>2.4299972100809377</v>
      </c>
      <c r="K95" s="19">
        <f t="shared" si="19"/>
        <v>2.5338837061198736</v>
      </c>
      <c r="L95" s="84">
        <f t="shared" si="20"/>
        <v>2.0193986370854109</v>
      </c>
      <c r="M95" s="72">
        <f t="shared" si="21"/>
        <v>-3.3797337362087769</v>
      </c>
    </row>
    <row r="96" spans="1:13" x14ac:dyDescent="0.25">
      <c r="A96" s="19">
        <f t="shared" si="22"/>
        <v>7.7399999999999922</v>
      </c>
      <c r="B96" s="70">
        <f t="shared" si="23"/>
        <v>-40.131949226947988</v>
      </c>
      <c r="C96" s="85">
        <f t="shared" si="24"/>
        <v>-0.70043464925343546</v>
      </c>
      <c r="D96" s="69">
        <f t="shared" si="13"/>
        <v>-0.28162502233946529</v>
      </c>
      <c r="E96" s="33">
        <f t="shared" si="14"/>
        <v>-0.29429814834474122</v>
      </c>
      <c r="F96" s="33">
        <f t="shared" si="15"/>
        <v>-0.29486843901497867</v>
      </c>
      <c r="G96" s="84">
        <f t="shared" si="16"/>
        <v>-0.30816318185081337</v>
      </c>
      <c r="H96" s="19">
        <f t="shared" si="25"/>
        <v>-0.28162502233946529</v>
      </c>
      <c r="I96" s="19">
        <f t="shared" si="17"/>
        <v>3.1582953158546356</v>
      </c>
      <c r="J96" s="19">
        <f t="shared" si="18"/>
        <v>2.5957981888785344</v>
      </c>
      <c r="K96" s="19">
        <f t="shared" si="19"/>
        <v>2.7001520923751312</v>
      </c>
      <c r="L96" s="84">
        <f t="shared" si="20"/>
        <v>2.1640148255777256</v>
      </c>
      <c r="M96" s="72">
        <f t="shared" si="21"/>
        <v>-1.450259818783022</v>
      </c>
    </row>
    <row r="97" spans="1:13" x14ac:dyDescent="0.25">
      <c r="A97" s="19">
        <f t="shared" si="22"/>
        <v>7.8299999999999921</v>
      </c>
      <c r="B97" s="70">
        <f t="shared" si="23"/>
        <v>-41.651537617123658</v>
      </c>
      <c r="C97" s="85">
        <f t="shared" si="24"/>
        <v>-0.72695646993708118</v>
      </c>
      <c r="D97" s="69">
        <f t="shared" si="13"/>
        <v>-4.2911861780369903E-2</v>
      </c>
      <c r="E97" s="33">
        <f t="shared" si="14"/>
        <v>-4.4842895560486547E-2</v>
      </c>
      <c r="F97" s="33">
        <f t="shared" si="15"/>
        <v>-4.49297920805918E-2</v>
      </c>
      <c r="G97" s="84">
        <f t="shared" si="16"/>
        <v>-4.6955543067623166E-2</v>
      </c>
      <c r="H97" s="19">
        <f t="shared" si="25"/>
        <v>-4.2911861780369903E-2</v>
      </c>
      <c r="I97" s="19">
        <f t="shared" si="17"/>
        <v>3.2565330869820226</v>
      </c>
      <c r="J97" s="19">
        <f t="shared" si="18"/>
        <v>2.6870076841417907</v>
      </c>
      <c r="K97" s="19">
        <f t="shared" si="19"/>
        <v>2.7911286637861488</v>
      </c>
      <c r="L97" s="84">
        <f t="shared" si="20"/>
        <v>2.2442472122994768</v>
      </c>
      <c r="M97" s="72">
        <f t="shared" si="21"/>
        <v>0.53658478016131417</v>
      </c>
    </row>
    <row r="98" spans="1:13" x14ac:dyDescent="0.25">
      <c r="A98" s="19">
        <f t="shared" si="22"/>
        <v>7.9199999999999919</v>
      </c>
      <c r="B98" s="70">
        <f t="shared" si="23"/>
        <v>-41.883080845848816</v>
      </c>
      <c r="C98" s="85">
        <f t="shared" si="24"/>
        <v>-0.73099766163903346</v>
      </c>
      <c r="D98" s="69">
        <f t="shared" si="13"/>
        <v>0.20394393314669076</v>
      </c>
      <c r="E98" s="33">
        <f t="shared" si="14"/>
        <v>0.21312141013829186</v>
      </c>
      <c r="F98" s="33">
        <f t="shared" si="15"/>
        <v>0.2135343966029139</v>
      </c>
      <c r="G98" s="84">
        <f t="shared" si="16"/>
        <v>0.22316202884095301</v>
      </c>
      <c r="H98" s="19">
        <f t="shared" si="25"/>
        <v>0.20394393314669076</v>
      </c>
      <c r="I98" s="19">
        <f t="shared" si="17"/>
        <v>3.2713024011018716</v>
      </c>
      <c r="J98" s="19">
        <f t="shared" si="18"/>
        <v>2.7008280455401952</v>
      </c>
      <c r="K98" s="19">
        <f t="shared" si="19"/>
        <v>2.8048829621421607</v>
      </c>
      <c r="L98" s="84">
        <f t="shared" si="20"/>
        <v>2.2564491294532711</v>
      </c>
      <c r="M98" s="72">
        <f t="shared" si="21"/>
        <v>2.5022026760475842</v>
      </c>
    </row>
    <row r="99" spans="1:13" x14ac:dyDescent="0.25">
      <c r="A99" s="19">
        <f t="shared" si="22"/>
        <v>8.0099999999999927</v>
      </c>
      <c r="B99" s="70">
        <f t="shared" si="23"/>
        <v>-40.782642999516703</v>
      </c>
      <c r="C99" s="85">
        <f t="shared" si="24"/>
        <v>-0.71179139800698266</v>
      </c>
      <c r="D99" s="69">
        <f t="shared" si="13"/>
        <v>0.45203153633548859</v>
      </c>
      <c r="E99" s="33">
        <f t="shared" si="14"/>
        <v>0.47237295547058555</v>
      </c>
      <c r="F99" s="33">
        <f t="shared" si="15"/>
        <v>0.47328831933166493</v>
      </c>
      <c r="G99" s="84">
        <f t="shared" si="16"/>
        <v>0.49462748507533844</v>
      </c>
      <c r="H99" s="19">
        <f t="shared" si="25"/>
        <v>0.45203153633548859</v>
      </c>
      <c r="I99" s="19">
        <f t="shared" si="17"/>
        <v>3.2006371364970048</v>
      </c>
      <c r="J99" s="19">
        <f t="shared" si="18"/>
        <v>2.6349609729500987</v>
      </c>
      <c r="K99" s="19">
        <f t="shared" si="19"/>
        <v>2.7392579396174779</v>
      </c>
      <c r="L99" s="84">
        <f t="shared" si="20"/>
        <v>2.1984024264837112</v>
      </c>
      <c r="M99" s="72">
        <f t="shared" si="21"/>
        <v>4.3688361892989338</v>
      </c>
    </row>
    <row r="100" spans="1:13" x14ac:dyDescent="0.25">
      <c r="A100" s="19">
        <f t="shared" si="22"/>
        <v>8.0999999999999925</v>
      </c>
      <c r="B100" s="70">
        <f t="shared" si="23"/>
        <v>-38.343577504190421</v>
      </c>
      <c r="C100" s="85">
        <f t="shared" si="24"/>
        <v>-0.66922167444175273</v>
      </c>
      <c r="D100" s="69">
        <f t="shared" si="13"/>
        <v>0.69424369715722656</v>
      </c>
      <c r="E100" s="33">
        <f t="shared" si="14"/>
        <v>0.72548466352930174</v>
      </c>
      <c r="F100" s="33">
        <f t="shared" si="15"/>
        <v>0.72689050701604518</v>
      </c>
      <c r="G100" s="84">
        <f t="shared" si="16"/>
        <v>0.75966384278867061</v>
      </c>
      <c r="H100" s="19">
        <f t="shared" si="25"/>
        <v>0.69424369715722656</v>
      </c>
      <c r="I100" s="19">
        <f t="shared" si="17"/>
        <v>3.0398410797868349</v>
      </c>
      <c r="J100" s="19">
        <f t="shared" si="18"/>
        <v>2.4873745351001446</v>
      </c>
      <c r="K100" s="19">
        <f t="shared" si="19"/>
        <v>2.5915513782733859</v>
      </c>
      <c r="L100" s="84">
        <f t="shared" si="20"/>
        <v>2.0692738714889063</v>
      </c>
      <c r="M100" s="72">
        <f t="shared" si="21"/>
        <v>6.0626433535217066</v>
      </c>
    </row>
    <row r="101" spans="1:13" x14ac:dyDescent="0.25">
      <c r="A101" s="19">
        <f t="shared" si="22"/>
        <v>8.1899999999999924</v>
      </c>
      <c r="B101" s="70">
        <f t="shared" si="23"/>
        <v>-34.597586990317957</v>
      </c>
      <c r="C101" s="85">
        <f t="shared" si="24"/>
        <v>-0.60384180622620387</v>
      </c>
      <c r="D101" s="69">
        <f t="shared" si="13"/>
        <v>0.92324819882756859</v>
      </c>
      <c r="E101" s="33">
        <f t="shared" si="14"/>
        <v>0.9647943677748092</v>
      </c>
      <c r="F101" s="33">
        <f t="shared" si="15"/>
        <v>0.96666394537743505</v>
      </c>
      <c r="G101" s="84">
        <f t="shared" si="16"/>
        <v>1.0102479539115377</v>
      </c>
      <c r="H101" s="19">
        <f t="shared" si="25"/>
        <v>0.92324819882756859</v>
      </c>
      <c r="I101" s="19">
        <f t="shared" si="17"/>
        <v>2.7822644831365682</v>
      </c>
      <c r="J101" s="19">
        <f t="shared" si="18"/>
        <v>2.2568045198209932</v>
      </c>
      <c r="K101" s="19">
        <f t="shared" si="19"/>
        <v>2.3590074399922281</v>
      </c>
      <c r="L101" s="84">
        <f t="shared" si="20"/>
        <v>1.8698602421698693</v>
      </c>
      <c r="M101" s="72">
        <f t="shared" si="21"/>
        <v>7.5166190223869718</v>
      </c>
    </row>
    <row r="102" spans="1:13" x14ac:dyDescent="0.25">
      <c r="A102" s="19">
        <f t="shared" si="22"/>
        <v>8.2799999999999923</v>
      </c>
      <c r="B102" s="70">
        <f t="shared" si="23"/>
        <v>-29.615937161994538</v>
      </c>
      <c r="C102" s="85">
        <f t="shared" si="24"/>
        <v>-0.51689561454054989</v>
      </c>
      <c r="D102" s="69">
        <f t="shared" si="13"/>
        <v>1.1315044285015619</v>
      </c>
      <c r="E102" s="33">
        <f t="shared" si="14"/>
        <v>1.182422127784132</v>
      </c>
      <c r="F102" s="33">
        <f t="shared" si="15"/>
        <v>1.1847134242518478</v>
      </c>
      <c r="G102" s="84">
        <f t="shared" si="16"/>
        <v>1.2381286366842281</v>
      </c>
      <c r="H102" s="19">
        <f t="shared" si="25"/>
        <v>1.1315044285015619</v>
      </c>
      <c r="I102" s="19">
        <f t="shared" si="17"/>
        <v>2.4215001430395153</v>
      </c>
      <c r="J102" s="19">
        <f t="shared" si="18"/>
        <v>1.943870663048137</v>
      </c>
      <c r="K102" s="19">
        <f t="shared" si="19"/>
        <v>2.0400896995789704</v>
      </c>
      <c r="L102" s="84">
        <f t="shared" si="20"/>
        <v>1.6030419835596474</v>
      </c>
      <c r="M102" s="72">
        <f t="shared" si="21"/>
        <v>8.6732455194385043</v>
      </c>
    </row>
    <row r="103" spans="1:13" x14ac:dyDescent="0.25">
      <c r="A103" s="19">
        <f t="shared" si="22"/>
        <v>8.3699999999999921</v>
      </c>
      <c r="B103" s="70">
        <f t="shared" si="23"/>
        <v>-23.510581257536661</v>
      </c>
      <c r="C103" s="85">
        <f t="shared" si="24"/>
        <v>-0.41033705200168363</v>
      </c>
      <c r="D103" s="69">
        <f t="shared" si="13"/>
        <v>1.3113913712793626</v>
      </c>
      <c r="E103" s="33">
        <f t="shared" si="14"/>
        <v>1.3704039829869339</v>
      </c>
      <c r="F103" s="33">
        <f t="shared" si="15"/>
        <v>1.3730595505137746</v>
      </c>
      <c r="G103" s="84">
        <f t="shared" si="16"/>
        <v>1.4349667308256022</v>
      </c>
      <c r="H103" s="19">
        <f t="shared" si="25"/>
        <v>1.3113913712793626</v>
      </c>
      <c r="I103" s="19">
        <f t="shared" si="17"/>
        <v>1.9547002714547581</v>
      </c>
      <c r="J103" s="19">
        <f t="shared" si="18"/>
        <v>1.5524210253507007</v>
      </c>
      <c r="K103" s="19">
        <f t="shared" si="19"/>
        <v>1.636295173643628</v>
      </c>
      <c r="L103" s="84">
        <f t="shared" si="20"/>
        <v>1.2742284508724182</v>
      </c>
      <c r="M103" s="72">
        <f t="shared" si="21"/>
        <v>9.4867679740393989</v>
      </c>
    </row>
    <row r="104" spans="1:13" x14ac:dyDescent="0.25">
      <c r="A104" s="19">
        <f t="shared" si="22"/>
        <v>8.459999999999992</v>
      </c>
      <c r="B104" s="70">
        <f t="shared" si="23"/>
        <v>-16.434593881774912</v>
      </c>
      <c r="C104" s="85">
        <f t="shared" si="24"/>
        <v>-0.2868377744650879</v>
      </c>
      <c r="D104" s="69">
        <f t="shared" si="13"/>
        <v>1.4554867880841</v>
      </c>
      <c r="E104" s="33">
        <f t="shared" si="14"/>
        <v>1.5209836935478847</v>
      </c>
      <c r="F104" s="33">
        <f t="shared" si="15"/>
        <v>1.5239310542937547</v>
      </c>
      <c r="G104" s="84">
        <f t="shared" si="16"/>
        <v>1.5926405829705379</v>
      </c>
      <c r="H104" s="19">
        <f t="shared" si="25"/>
        <v>1.4554867880841</v>
      </c>
      <c r="I104" s="19">
        <f t="shared" si="17"/>
        <v>1.386311024232729</v>
      </c>
      <c r="J104" s="19">
        <f t="shared" si="18"/>
        <v>1.0906119887438812</v>
      </c>
      <c r="K104" s="19">
        <f t="shared" si="19"/>
        <v>1.1540796696618485</v>
      </c>
      <c r="L104" s="84">
        <f t="shared" si="20"/>
        <v>0.89156180809547936</v>
      </c>
      <c r="M104" s="72">
        <f t="shared" si="21"/>
        <v>9.9250043336728595</v>
      </c>
    </row>
    <row r="105" spans="1:13" x14ac:dyDescent="0.25">
      <c r="A105" s="19">
        <f t="shared" si="22"/>
        <v>8.5499999999999918</v>
      </c>
      <c r="B105" s="70">
        <f t="shared" si="23"/>
        <v>-8.5810984542248274</v>
      </c>
      <c r="C105" s="85">
        <f t="shared" si="24"/>
        <v>-0.14976842146401917</v>
      </c>
      <c r="D105" s="69">
        <f t="shared" si="13"/>
        <v>1.5569956303211951</v>
      </c>
      <c r="E105" s="33">
        <f t="shared" si="14"/>
        <v>1.6270604336856489</v>
      </c>
      <c r="F105" s="33">
        <f t="shared" si="15"/>
        <v>1.6302133498370492</v>
      </c>
      <c r="G105" s="84">
        <f t="shared" si="16"/>
        <v>1.7037148318065296</v>
      </c>
      <c r="H105" s="19">
        <f t="shared" si="25"/>
        <v>1.5569956303211951</v>
      </c>
      <c r="I105" s="19">
        <f t="shared" si="17"/>
        <v>0.73112483651859317</v>
      </c>
      <c r="J105" s="19">
        <f t="shared" si="18"/>
        <v>0.57134957327982272</v>
      </c>
      <c r="K105" s="19">
        <f t="shared" si="19"/>
        <v>0.60632463313886265</v>
      </c>
      <c r="L105" s="84">
        <f t="shared" si="20"/>
        <v>0.46577181769174458</v>
      </c>
      <c r="M105" s="72">
        <f t="shared" si="21"/>
        <v>9.9706184505033075</v>
      </c>
    </row>
    <row r="106" spans="1:13" x14ac:dyDescent="0.25">
      <c r="A106" s="19">
        <f t="shared" si="22"/>
        <v>8.6399999999999917</v>
      </c>
      <c r="B106" s="70">
        <f t="shared" si="23"/>
        <v>-0.17988302337996812</v>
      </c>
      <c r="C106" s="85">
        <f t="shared" si="24"/>
        <v>-3.1395510264223825E-3</v>
      </c>
      <c r="D106" s="69">
        <f t="shared" si="13"/>
        <v>1.6102793063269107</v>
      </c>
      <c r="E106" s="33">
        <f t="shared" si="14"/>
        <v>1.6827418751116217</v>
      </c>
      <c r="F106" s="33">
        <f t="shared" si="15"/>
        <v>1.6860026907069336</v>
      </c>
      <c r="G106" s="84">
        <f t="shared" si="16"/>
        <v>1.7620195484905348</v>
      </c>
      <c r="H106" s="19">
        <f t="shared" si="25"/>
        <v>1.6102793063269107</v>
      </c>
      <c r="I106" s="19">
        <f t="shared" si="17"/>
        <v>1.538377475702506E-2</v>
      </c>
      <c r="J106" s="19">
        <f t="shared" si="18"/>
        <v>1.1991665725486361E-2</v>
      </c>
      <c r="K106" s="19">
        <f t="shared" si="19"/>
        <v>1.2739623384495864E-2</v>
      </c>
      <c r="L106" s="84">
        <f t="shared" si="20"/>
        <v>9.7656196520818622E-3</v>
      </c>
      <c r="M106" s="72">
        <f t="shared" si="21"/>
        <v>9.6218058802956197</v>
      </c>
    </row>
    <row r="107" spans="1:13" x14ac:dyDescent="0.25">
      <c r="A107" s="19">
        <f t="shared" si="22"/>
        <v>8.7299999999999915</v>
      </c>
      <c r="B107" s="70">
        <f t="shared" si="23"/>
        <v>8.5088397275586622</v>
      </c>
      <c r="C107" s="85">
        <f t="shared" si="24"/>
        <v>0.14850726877039597</v>
      </c>
      <c r="D107" s="69">
        <f t="shared" si="13"/>
        <v>1.6113984859163468</v>
      </c>
      <c r="E107" s="33">
        <f t="shared" si="14"/>
        <v>1.6839114177825825</v>
      </c>
      <c r="F107" s="33">
        <f t="shared" si="15"/>
        <v>1.687174499716563</v>
      </c>
      <c r="G107" s="84">
        <f t="shared" si="16"/>
        <v>1.7632441908908374</v>
      </c>
      <c r="H107" s="19">
        <f t="shared" si="25"/>
        <v>1.6113984859163468</v>
      </c>
      <c r="I107" s="19">
        <f t="shared" si="17"/>
        <v>-0.72501378560528673</v>
      </c>
      <c r="J107" s="19">
        <f t="shared" si="18"/>
        <v>-0.5665500962569826</v>
      </c>
      <c r="K107" s="19">
        <f t="shared" si="19"/>
        <v>-0.60124229854604549</v>
      </c>
      <c r="L107" s="84">
        <f t="shared" si="20"/>
        <v>-0.46185116191358461</v>
      </c>
      <c r="M107" s="72">
        <f t="shared" si="21"/>
        <v>8.892365264242148</v>
      </c>
    </row>
    <row r="108" spans="1:13" x14ac:dyDescent="0.25">
      <c r="A108" s="19">
        <f t="shared" si="22"/>
        <v>8.8199999999999914</v>
      </c>
      <c r="B108" s="70">
        <f t="shared" si="23"/>
        <v>17.203601332206038</v>
      </c>
      <c r="C108" s="85">
        <f t="shared" si="24"/>
        <v>0.30025948644747813</v>
      </c>
      <c r="D108" s="69">
        <f t="shared" si="13"/>
        <v>1.5585617398594729</v>
      </c>
      <c r="E108" s="33">
        <f t="shared" si="14"/>
        <v>1.628697018153149</v>
      </c>
      <c r="F108" s="33">
        <f t="shared" si="15"/>
        <v>1.6318531056763645</v>
      </c>
      <c r="G108" s="84">
        <f t="shared" si="16"/>
        <v>1.7054285193703458</v>
      </c>
      <c r="H108" s="19">
        <f t="shared" si="25"/>
        <v>1.5585617398594729</v>
      </c>
      <c r="I108" s="19">
        <f t="shared" si="17"/>
        <v>-1.4492636585474103</v>
      </c>
      <c r="J108" s="19">
        <f t="shared" si="18"/>
        <v>-1.1411337345632633</v>
      </c>
      <c r="K108" s="19">
        <f t="shared" si="19"/>
        <v>-1.2070964463820322</v>
      </c>
      <c r="L108" s="84">
        <f t="shared" si="20"/>
        <v>-0.93320639570021968</v>
      </c>
      <c r="M108" s="72">
        <f t="shared" si="21"/>
        <v>7.8111524699111303</v>
      </c>
    </row>
    <row r="109" spans="1:13" x14ac:dyDescent="0.25">
      <c r="A109" s="19">
        <f t="shared" si="22"/>
        <v>8.9099999999999913</v>
      </c>
      <c r="B109" s="70">
        <f t="shared" si="23"/>
        <v>25.613267155179905</v>
      </c>
      <c r="C109" s="85">
        <f t="shared" si="24"/>
        <v>0.44703584405081076</v>
      </c>
      <c r="D109" s="69">
        <f t="shared" si="13"/>
        <v>1.4523777836173997</v>
      </c>
      <c r="E109" s="33">
        <f t="shared" si="14"/>
        <v>1.5177347838801827</v>
      </c>
      <c r="F109" s="33">
        <f t="shared" si="15"/>
        <v>1.5206758488920078</v>
      </c>
      <c r="G109" s="84">
        <f t="shared" si="16"/>
        <v>1.5892386100176803</v>
      </c>
      <c r="H109" s="19">
        <f t="shared" si="25"/>
        <v>1.4523777836173997</v>
      </c>
      <c r="I109" s="19">
        <f t="shared" si="17"/>
        <v>-2.1182433515176498</v>
      </c>
      <c r="J109" s="19">
        <f t="shared" si="18"/>
        <v>-1.688090309198532</v>
      </c>
      <c r="K109" s="19">
        <f t="shared" si="19"/>
        <v>-1.7768109226374769</v>
      </c>
      <c r="L109" s="84">
        <f t="shared" si="20"/>
        <v>-1.3876508182970357</v>
      </c>
      <c r="M109" s="72">
        <f t="shared" si="21"/>
        <v>6.4209390848994614</v>
      </c>
    </row>
    <row r="110" spans="1:13" x14ac:dyDescent="0.25">
      <c r="A110" s="19">
        <f t="shared" si="22"/>
        <v>8.9999999999999911</v>
      </c>
      <c r="B110" s="70">
        <f t="shared" si="23"/>
        <v>33.449987059541897</v>
      </c>
      <c r="C110" s="85">
        <f t="shared" si="24"/>
        <v>0.58381240893850261</v>
      </c>
      <c r="D110" s="69">
        <f t="shared" si="13"/>
        <v>1.2958423341150991</v>
      </c>
      <c r="E110" s="33">
        <f t="shared" si="14"/>
        <v>1.3541552391502785</v>
      </c>
      <c r="F110" s="33">
        <f t="shared" si="15"/>
        <v>1.3567793198768616</v>
      </c>
      <c r="G110" s="84">
        <f t="shared" si="16"/>
        <v>1.4179524729040167</v>
      </c>
      <c r="H110" s="19">
        <f t="shared" si="25"/>
        <v>1.2958423341150991</v>
      </c>
      <c r="I110" s="19">
        <f t="shared" si="17"/>
        <v>-2.7009235322787917</v>
      </c>
      <c r="J110" s="19">
        <f t="shared" si="18"/>
        <v>-2.1853106306236274</v>
      </c>
      <c r="K110" s="19">
        <f t="shared" si="19"/>
        <v>-2.2864729827799013</v>
      </c>
      <c r="L110" s="84">
        <f t="shared" si="20"/>
        <v>-1.8085416529872169</v>
      </c>
      <c r="M110" s="72">
        <f t="shared" si="21"/>
        <v>4.7767204199241693</v>
      </c>
    </row>
    <row r="111" spans="1:13" x14ac:dyDescent="0.25">
      <c r="A111" s="19">
        <f t="shared" si="22"/>
        <v>9.089999999999991</v>
      </c>
      <c r="B111" s="70">
        <f t="shared" si="23"/>
        <v>40.442075156195045</v>
      </c>
      <c r="C111" s="85">
        <f t="shared" si="24"/>
        <v>0.70584736781460355</v>
      </c>
      <c r="D111" s="69">
        <f t="shared" si="13"/>
        <v>1.0940468479340031</v>
      </c>
      <c r="E111" s="33">
        <f t="shared" si="14"/>
        <v>1.1432789560910332</v>
      </c>
      <c r="F111" s="33">
        <f t="shared" si="15"/>
        <v>1.1454944009580996</v>
      </c>
      <c r="G111" s="84">
        <f t="shared" si="16"/>
        <v>1.1971413440202321</v>
      </c>
      <c r="H111" s="19">
        <f t="shared" si="25"/>
        <v>1.0940468479340031</v>
      </c>
      <c r="I111" s="19">
        <f t="shared" si="17"/>
        <v>-3.1785269134080001</v>
      </c>
      <c r="J111" s="19">
        <f t="shared" si="18"/>
        <v>-2.6144830882543171</v>
      </c>
      <c r="K111" s="19">
        <f t="shared" si="19"/>
        <v>-2.718817883958156</v>
      </c>
      <c r="L111" s="84">
        <f t="shared" si="20"/>
        <v>-2.1804100321906277</v>
      </c>
      <c r="M111" s="72">
        <f t="shared" si="21"/>
        <v>2.9435399548869174</v>
      </c>
    </row>
    <row r="112" spans="1:13" x14ac:dyDescent="0.25">
      <c r="A112" s="19">
        <f t="shared" si="22"/>
        <v>9.1799999999999908</v>
      </c>
      <c r="B112" s="70">
        <f t="shared" si="23"/>
        <v>46.345317966859987</v>
      </c>
      <c r="C112" s="85">
        <f t="shared" si="24"/>
        <v>0.80887839140539108</v>
      </c>
      <c r="D112" s="69">
        <f t="shared" si="13"/>
        <v>0.85366376458364945</v>
      </c>
      <c r="E112" s="33">
        <f t="shared" si="14"/>
        <v>0.89207863398991372</v>
      </c>
      <c r="F112" s="33">
        <f t="shared" si="15"/>
        <v>0.89380730311319556</v>
      </c>
      <c r="G112" s="84">
        <f t="shared" si="16"/>
        <v>0.93410642186383708</v>
      </c>
      <c r="H112" s="19">
        <f t="shared" si="25"/>
        <v>0.85366376458364945</v>
      </c>
      <c r="I112" s="19">
        <f t="shared" si="17"/>
        <v>-3.5452155207675817</v>
      </c>
      <c r="J112" s="19">
        <f t="shared" si="18"/>
        <v>-2.9628526202063101</v>
      </c>
      <c r="K112" s="19">
        <f t="shared" si="19"/>
        <v>-3.0641004838098715</v>
      </c>
      <c r="L112" s="84">
        <f t="shared" si="20"/>
        <v>-2.4902469361809754</v>
      </c>
      <c r="M112" s="72">
        <f t="shared" si="21"/>
        <v>0.99391629042989282</v>
      </c>
    </row>
    <row r="113" spans="1:13" x14ac:dyDescent="0.25">
      <c r="A113" s="19">
        <f t="shared" si="22"/>
        <v>9.2699999999999907</v>
      </c>
      <c r="B113" s="70">
        <f t="shared" si="23"/>
        <v>50.951505069834575</v>
      </c>
      <c r="C113" s="85">
        <f t="shared" si="24"/>
        <v>0.88927152231519668</v>
      </c>
      <c r="D113" s="69">
        <f t="shared" si="13"/>
        <v>0.58232323460893554</v>
      </c>
      <c r="E113" s="33">
        <f t="shared" si="14"/>
        <v>0.60852778016633768</v>
      </c>
      <c r="F113" s="33">
        <f t="shared" si="15"/>
        <v>0.60970698471642071</v>
      </c>
      <c r="G113" s="84">
        <f t="shared" si="16"/>
        <v>0.6371968632334134</v>
      </c>
      <c r="H113" s="19">
        <f t="shared" si="25"/>
        <v>0.58232323460893554</v>
      </c>
      <c r="I113" s="19">
        <f t="shared" si="17"/>
        <v>-3.805403840940492</v>
      </c>
      <c r="J113" s="19">
        <f t="shared" si="18"/>
        <v>-3.2237153562988512</v>
      </c>
      <c r="K113" s="19">
        <f t="shared" si="19"/>
        <v>-3.3191948763549854</v>
      </c>
      <c r="L113" s="84">
        <f t="shared" si="20"/>
        <v>-2.7283834968637741</v>
      </c>
      <c r="M113" s="72">
        <f t="shared" si="21"/>
        <v>-0.99502560805379936</v>
      </c>
    </row>
    <row r="114" spans="1:13" x14ac:dyDescent="0.25">
      <c r="A114" s="19">
        <f t="shared" si="22"/>
        <v>9.3599999999999905</v>
      </c>
      <c r="B114" s="70">
        <f t="shared" si="23"/>
        <v>54.093596703917612</v>
      </c>
      <c r="C114" s="85">
        <f t="shared" si="24"/>
        <v>0.94411136672931462</v>
      </c>
      <c r="D114" s="69">
        <f t="shared" si="13"/>
        <v>0.28802911756225646</v>
      </c>
      <c r="E114" s="33">
        <f t="shared" si="14"/>
        <v>0.30099042785255803</v>
      </c>
      <c r="F114" s="33">
        <f t="shared" si="15"/>
        <v>0.30157368681562158</v>
      </c>
      <c r="G114" s="84">
        <f t="shared" si="16"/>
        <v>0.31517074937566242</v>
      </c>
      <c r="H114" s="19">
        <f t="shared" si="25"/>
        <v>0.28802911756225646</v>
      </c>
      <c r="I114" s="19">
        <f t="shared" si="17"/>
        <v>-3.9688829058455486</v>
      </c>
      <c r="J114" s="19">
        <f t="shared" si="18"/>
        <v>-3.3952393660117259</v>
      </c>
      <c r="K114" s="19">
        <f t="shared" si="19"/>
        <v>-3.485299743998068</v>
      </c>
      <c r="L114" s="84">
        <f t="shared" si="20"/>
        <v>-2.8885289360276292</v>
      </c>
      <c r="M114" s="72">
        <f t="shared" si="21"/>
        <v>-2.9446053891270823</v>
      </c>
    </row>
    <row r="115" spans="1:13" x14ac:dyDescent="0.25">
      <c r="A115" s="19">
        <f t="shared" si="22"/>
        <v>9.4499999999999904</v>
      </c>
      <c r="B115" s="70">
        <f t="shared" si="23"/>
        <v>55.647740222289258</v>
      </c>
      <c r="C115" s="85">
        <f t="shared" si="24"/>
        <v>0.97123628817342877</v>
      </c>
      <c r="D115" s="69">
        <f t="shared" si="13"/>
        <v>-2.1248233366135072E-2</v>
      </c>
      <c r="E115" s="33">
        <f t="shared" si="14"/>
        <v>-2.2204403867611151E-2</v>
      </c>
      <c r="F115" s="33">
        <f t="shared" si="15"/>
        <v>-2.2247431540177574E-2</v>
      </c>
      <c r="G115" s="84">
        <f t="shared" si="16"/>
        <v>-2.3250502204751052E-2</v>
      </c>
      <c r="H115" s="19">
        <f t="shared" si="25"/>
        <v>-2.1248233366135072E-2</v>
      </c>
      <c r="I115" s="19">
        <f t="shared" si="17"/>
        <v>-4.0453613839304587</v>
      </c>
      <c r="J115" s="19">
        <f t="shared" si="18"/>
        <v>-3.4779536788839085</v>
      </c>
      <c r="K115" s="19">
        <f t="shared" si="19"/>
        <v>-3.5649424285041178</v>
      </c>
      <c r="L115" s="84">
        <f t="shared" si="20"/>
        <v>-2.9669402096468227</v>
      </c>
      <c r="M115" s="72">
        <f t="shared" si="21"/>
        <v>-4.7776998233752597</v>
      </c>
    </row>
    <row r="116" spans="1:13" x14ac:dyDescent="0.25">
      <c r="A116" s="19">
        <f t="shared" si="22"/>
        <v>9.5399999999999903</v>
      </c>
      <c r="B116" s="70">
        <f t="shared" si="23"/>
        <v>55.533089299346763</v>
      </c>
      <c r="C116" s="85">
        <f t="shared" si="24"/>
        <v>0.96923525207763184</v>
      </c>
      <c r="D116" s="69">
        <f t="shared" si="13"/>
        <v>-0.33771964049143505</v>
      </c>
      <c r="E116" s="33">
        <f t="shared" si="14"/>
        <v>-0.3529170243135496</v>
      </c>
      <c r="F116" s="33">
        <f t="shared" si="15"/>
        <v>-0.35360090658554477</v>
      </c>
      <c r="G116" s="84">
        <f t="shared" si="16"/>
        <v>-0.36954372208413405</v>
      </c>
      <c r="H116" s="19">
        <f t="shared" si="25"/>
        <v>-0.33771964049143505</v>
      </c>
      <c r="I116" s="19">
        <f t="shared" si="17"/>
        <v>-4.0398204865764376</v>
      </c>
      <c r="J116" s="19">
        <f t="shared" si="18"/>
        <v>-3.4719021180850476</v>
      </c>
      <c r="K116" s="19">
        <f t="shared" si="19"/>
        <v>-3.559125639675873</v>
      </c>
      <c r="L116" s="84">
        <f t="shared" si="20"/>
        <v>-2.9611751432684916</v>
      </c>
      <c r="M116" s="72">
        <f t="shared" si="21"/>
        <v>-6.4217937134393939</v>
      </c>
    </row>
    <row r="117" spans="1:13" x14ac:dyDescent="0.25">
      <c r="A117" s="19">
        <f t="shared" si="22"/>
        <v>9.6299999999999901</v>
      </c>
      <c r="B117" s="70">
        <f t="shared" si="23"/>
        <v>53.710826346424589</v>
      </c>
      <c r="C117" s="85">
        <f t="shared" si="24"/>
        <v>0.93743076371202549</v>
      </c>
      <c r="D117" s="69">
        <f t="shared" si="13"/>
        <v>-0.65366540767193659</v>
      </c>
      <c r="E117" s="33">
        <f t="shared" si="14"/>
        <v>-0.68308035101717379</v>
      </c>
      <c r="F117" s="33">
        <f t="shared" si="15"/>
        <v>-0.68440402346770945</v>
      </c>
      <c r="G117" s="84">
        <f t="shared" si="16"/>
        <v>-0.71526176978403044</v>
      </c>
      <c r="H117" s="19">
        <f t="shared" si="25"/>
        <v>-0.65366540767193659</v>
      </c>
      <c r="I117" s="19">
        <f t="shared" si="17"/>
        <v>-3.9495966465161971</v>
      </c>
      <c r="J117" s="19">
        <f t="shared" si="18"/>
        <v>-3.3746455641691524</v>
      </c>
      <c r="K117" s="19">
        <f t="shared" si="19"/>
        <v>-3.4654244954496947</v>
      </c>
      <c r="L117" s="84">
        <f t="shared" si="20"/>
        <v>-2.8691321929708486</v>
      </c>
      <c r="M117" s="72">
        <f t="shared" si="21"/>
        <v>-7.8118485153759156</v>
      </c>
    </row>
    <row r="118" spans="1:13" x14ac:dyDescent="0.25">
      <c r="A118" s="19">
        <f t="shared" si="22"/>
        <v>9.71999999999999</v>
      </c>
      <c r="B118" s="70">
        <f t="shared" si="23"/>
        <v>50.183787604247705</v>
      </c>
      <c r="C118" s="85">
        <f t="shared" si="24"/>
        <v>0.87587232481563948</v>
      </c>
      <c r="D118" s="69">
        <f t="shared" si="13"/>
        <v>-0.96114844205280758</v>
      </c>
      <c r="E118" s="33">
        <f t="shared" si="14"/>
        <v>-1.0044001219451839</v>
      </c>
      <c r="F118" s="33">
        <f t="shared" si="15"/>
        <v>-1.006346447540341</v>
      </c>
      <c r="G118" s="84">
        <f t="shared" si="16"/>
        <v>-1.0517196223314382</v>
      </c>
      <c r="H118" s="19">
        <f t="shared" si="25"/>
        <v>-0.96114844205280758</v>
      </c>
      <c r="I118" s="19">
        <f t="shared" si="17"/>
        <v>-3.7637016012395836</v>
      </c>
      <c r="J118" s="19">
        <f t="shared" si="18"/>
        <v>-3.1809814764724429</v>
      </c>
      <c r="K118" s="19">
        <f t="shared" si="19"/>
        <v>-3.2776105123677044</v>
      </c>
      <c r="L118" s="84">
        <f t="shared" si="20"/>
        <v>-2.688953302329455</v>
      </c>
      <c r="M118" s="72">
        <f t="shared" si="21"/>
        <v>-8.8928751918396429</v>
      </c>
    </row>
    <row r="119" spans="1:13" x14ac:dyDescent="0.25">
      <c r="A119" s="19">
        <f t="shared" si="22"/>
        <v>9.8099999999999898</v>
      </c>
      <c r="B119" s="70">
        <f t="shared" si="23"/>
        <v>44.997636169101554</v>
      </c>
      <c r="C119" s="85">
        <f t="shared" si="24"/>
        <v>0.78535690676531</v>
      </c>
      <c r="D119" s="69">
        <f t="shared" si="13"/>
        <v>-1.2516960252715474</v>
      </c>
      <c r="E119" s="33">
        <f t="shared" si="14"/>
        <v>-1.308022346408767</v>
      </c>
      <c r="F119" s="33">
        <f t="shared" si="15"/>
        <v>-1.3105570308599419</v>
      </c>
      <c r="G119" s="84">
        <f t="shared" si="16"/>
        <v>-1.3696461580489423</v>
      </c>
      <c r="H119" s="19">
        <f t="shared" si="25"/>
        <v>-1.2516960252715474</v>
      </c>
      <c r="I119" s="19">
        <f t="shared" si="17"/>
        <v>-3.4646802779280352</v>
      </c>
      <c r="J119" s="19">
        <f t="shared" si="18"/>
        <v>-2.8846165650896962</v>
      </c>
      <c r="K119" s="19">
        <f t="shared" si="19"/>
        <v>-2.9870138472931438</v>
      </c>
      <c r="L119" s="84">
        <f t="shared" si="20"/>
        <v>-2.4199240280304961</v>
      </c>
      <c r="M119" s="72">
        <f t="shared" si="21"/>
        <v>-9.6221095178515359</v>
      </c>
    </row>
    <row r="120" spans="1:13" x14ac:dyDescent="0.25">
      <c r="A120" s="19">
        <f t="shared" si="22"/>
        <v>9.8999999999999897</v>
      </c>
      <c r="B120" s="70">
        <f t="shared" si="23"/>
        <v>38.243752113518696</v>
      </c>
      <c r="C120" s="85">
        <f t="shared" si="24"/>
        <v>0.66747939269744139</v>
      </c>
      <c r="D120" s="69">
        <f t="shared" si="13"/>
        <v>-1.5161140022324107</v>
      </c>
      <c r="E120" s="33">
        <f t="shared" si="14"/>
        <v>-1.584339132332869</v>
      </c>
      <c r="F120" s="33">
        <f t="shared" si="15"/>
        <v>-1.5874092631873897</v>
      </c>
      <c r="G120" s="84">
        <f t="shared" si="16"/>
        <v>-1.6589808359192757</v>
      </c>
      <c r="H120" s="19">
        <f t="shared" si="25"/>
        <v>-1.5161140022324107</v>
      </c>
      <c r="I120" s="19">
        <f t="shared" si="17"/>
        <v>-3.0331407180670276</v>
      </c>
      <c r="J120" s="19">
        <f t="shared" si="18"/>
        <v>-2.4812894389470053</v>
      </c>
      <c r="K120" s="19">
        <f t="shared" si="19"/>
        <v>-2.5854418964289119</v>
      </c>
      <c r="L120" s="84">
        <f t="shared" si="20"/>
        <v>-2.06397607211363</v>
      </c>
      <c r="M120" s="72">
        <f t="shared" si="21"/>
        <v>-9.9707037864502848</v>
      </c>
    </row>
    <row r="121" spans="1:13" x14ac:dyDescent="0.25">
      <c r="A121" s="19">
        <f t="shared" si="22"/>
        <v>9.9899999999999896</v>
      </c>
      <c r="B121" s="70">
        <f t="shared" si="23"/>
        <v>30.063125204599679</v>
      </c>
      <c r="C121" s="85">
        <f t="shared" si="24"/>
        <v>0.52470051825955832</v>
      </c>
      <c r="D121" s="69">
        <f t="shared" si="13"/>
        <v>-1.7445726941463979</v>
      </c>
      <c r="E121" s="33">
        <f t="shared" si="14"/>
        <v>-1.8230784653829859</v>
      </c>
      <c r="F121" s="33">
        <f t="shared" si="15"/>
        <v>-1.8266112250886324</v>
      </c>
      <c r="G121" s="84">
        <f t="shared" si="16"/>
        <v>-1.9089677044043749</v>
      </c>
      <c r="H121" s="19">
        <f t="shared" si="25"/>
        <v>-1.7445726941463979</v>
      </c>
      <c r="I121" s="19">
        <f t="shared" si="17"/>
        <v>-2.4546737840562325</v>
      </c>
      <c r="J121" s="19">
        <f t="shared" si="18"/>
        <v>-1.9722230835178172</v>
      </c>
      <c r="K121" s="19">
        <f t="shared" si="19"/>
        <v>-2.0691336441177657</v>
      </c>
      <c r="L121" s="84">
        <f t="shared" si="20"/>
        <v>-1.6270562518977245</v>
      </c>
      <c r="M121" s="72">
        <f t="shared" si="21"/>
        <v>-9.9248679922148018</v>
      </c>
    </row>
    <row r="122" spans="1:13" x14ac:dyDescent="0.25">
      <c r="A122" s="19">
        <f t="shared" si="22"/>
        <v>10.079999999999989</v>
      </c>
      <c r="B122" s="70">
        <f t="shared" si="23"/>
        <v>20.649784053944174</v>
      </c>
      <c r="C122" s="85">
        <f t="shared" si="24"/>
        <v>0.36040672156714815</v>
      </c>
      <c r="D122" s="69">
        <f t="shared" si="13"/>
        <v>-1.9270393465147748</v>
      </c>
      <c r="E122" s="33">
        <f t="shared" si="14"/>
        <v>-2.0137561171079397</v>
      </c>
      <c r="F122" s="33">
        <f t="shared" si="15"/>
        <v>-2.0176583717846319</v>
      </c>
      <c r="G122" s="84">
        <f t="shared" si="16"/>
        <v>-2.1086285999753915</v>
      </c>
      <c r="H122" s="19">
        <f t="shared" si="25"/>
        <v>-1.9270393465147748</v>
      </c>
      <c r="I122" s="19">
        <f t="shared" si="17"/>
        <v>-1.7280087823968648</v>
      </c>
      <c r="J122" s="19">
        <f t="shared" si="18"/>
        <v>-1.3665999269235529</v>
      </c>
      <c r="K122" s="19">
        <f t="shared" si="19"/>
        <v>-1.442944412823582</v>
      </c>
      <c r="L122" s="84">
        <f t="shared" si="20"/>
        <v>-1.1196742496783907</v>
      </c>
      <c r="M122" s="72">
        <f t="shared" si="21"/>
        <v>-9.4864153486942566</v>
      </c>
    </row>
    <row r="123" spans="1:13" x14ac:dyDescent="0.25">
      <c r="A123" s="19">
        <f t="shared" si="22"/>
        <v>10.169999999999989</v>
      </c>
      <c r="B123" s="70">
        <f t="shared" si="23"/>
        <v>10.25189187074943</v>
      </c>
      <c r="C123" s="85">
        <f t="shared" si="24"/>
        <v>0.17892926770301851</v>
      </c>
      <c r="D123" s="69">
        <f t="shared" si="13"/>
        <v>-2.0540409221883178</v>
      </c>
      <c r="E123" s="33">
        <f t="shared" si="14"/>
        <v>-2.1464727636867922</v>
      </c>
      <c r="F123" s="33">
        <f t="shared" si="15"/>
        <v>-2.1506321965542234</v>
      </c>
      <c r="G123" s="84">
        <f t="shared" si="16"/>
        <v>-2.2475978198781981</v>
      </c>
      <c r="H123" s="19">
        <f t="shared" si="25"/>
        <v>-2.0540409221883178</v>
      </c>
      <c r="I123" s="19">
        <f t="shared" si="17"/>
        <v>-0.87208258514289716</v>
      </c>
      <c r="J123" s="19">
        <f t="shared" si="18"/>
        <v>-0.6822355048744313</v>
      </c>
      <c r="K123" s="19">
        <f t="shared" si="19"/>
        <v>-0.72366364939708816</v>
      </c>
      <c r="L123" s="84">
        <f t="shared" si="20"/>
        <v>-0.55641496533635304</v>
      </c>
      <c r="M123" s="72">
        <f t="shared" si="21"/>
        <v>-8.6726905596766315</v>
      </c>
    </row>
    <row r="124" spans="1:13" x14ac:dyDescent="0.25">
      <c r="A124" s="19">
        <f t="shared" si="22"/>
        <v>10.259999999999989</v>
      </c>
      <c r="B124" s="70">
        <f t="shared" si="23"/>
        <v>-0.83127365330245551</v>
      </c>
      <c r="C124" s="85">
        <f t="shared" si="24"/>
        <v>-1.4508462235209685E-2</v>
      </c>
      <c r="D124" s="69">
        <f t="shared" si="13"/>
        <v>-2.1176453600736522</v>
      </c>
      <c r="E124" s="33">
        <f t="shared" si="14"/>
        <v>-2.2129394012769668</v>
      </c>
      <c r="F124" s="33">
        <f t="shared" si="15"/>
        <v>-2.2172276331311158</v>
      </c>
      <c r="G124" s="84">
        <f t="shared" si="16"/>
        <v>-2.3171958470554528</v>
      </c>
      <c r="H124" s="19">
        <f t="shared" si="25"/>
        <v>-2.1176453600736522</v>
      </c>
      <c r="I124" s="19">
        <f t="shared" si="17"/>
        <v>7.1088970906812654E-2</v>
      </c>
      <c r="J124" s="19">
        <f t="shared" si="18"/>
        <v>5.541516554775347E-2</v>
      </c>
      <c r="K124" s="19">
        <f t="shared" si="19"/>
        <v>5.8871004538737975E-2</v>
      </c>
      <c r="L124" s="84">
        <f t="shared" si="20"/>
        <v>4.5128713934254792E-2</v>
      </c>
      <c r="M124" s="72">
        <f t="shared" si="21"/>
        <v>-7.5158836818054846</v>
      </c>
    </row>
    <row r="125" spans="1:13" x14ac:dyDescent="0.25">
      <c r="A125" s="19">
        <f t="shared" si="22"/>
        <v>10.349999999999989</v>
      </c>
      <c r="B125" s="70">
        <f t="shared" si="23"/>
        <v>-12.257635121277607</v>
      </c>
      <c r="C125" s="85">
        <f t="shared" si="24"/>
        <v>-0.21393609137438871</v>
      </c>
      <c r="D125" s="69">
        <f t="shared" si="13"/>
        <v>-2.1124735096984413</v>
      </c>
      <c r="E125" s="33">
        <f t="shared" si="14"/>
        <v>-2.2075348176348712</v>
      </c>
      <c r="F125" s="33">
        <f t="shared" si="15"/>
        <v>-2.2118125764920107</v>
      </c>
      <c r="G125" s="84">
        <f t="shared" si="16"/>
        <v>-2.3115366415827223</v>
      </c>
      <c r="H125" s="19">
        <f t="shared" si="25"/>
        <v>-2.1124735096984413</v>
      </c>
      <c r="I125" s="19">
        <f t="shared" si="17"/>
        <v>1.0403086812856088</v>
      </c>
      <c r="J125" s="19">
        <f t="shared" si="18"/>
        <v>0.81509215269770385</v>
      </c>
      <c r="K125" s="19">
        <f t="shared" si="19"/>
        <v>0.86401781055813398</v>
      </c>
      <c r="L125" s="84">
        <f t="shared" si="20"/>
        <v>0.66519469826601285</v>
      </c>
      <c r="M125" s="72">
        <f t="shared" si="21"/>
        <v>-6.0617567213843317</v>
      </c>
    </row>
    <row r="126" spans="1:13" x14ac:dyDescent="0.25">
      <c r="A126" s="19">
        <f t="shared" si="22"/>
        <v>10.439999999999989</v>
      </c>
      <c r="B126" s="70">
        <f t="shared" si="23"/>
        <v>-23.656090390717527</v>
      </c>
      <c r="C126" s="85">
        <f t="shared" si="24"/>
        <v>-0.41287666546741264</v>
      </c>
      <c r="D126" s="69">
        <f t="shared" si="13"/>
        <v>-2.0365176601074917</v>
      </c>
      <c r="E126" s="33">
        <f t="shared" si="14"/>
        <v>-2.128160954812329</v>
      </c>
      <c r="F126" s="33">
        <f t="shared" si="15"/>
        <v>-2.1322849030740465</v>
      </c>
      <c r="G126" s="84">
        <f t="shared" si="16"/>
        <v>-2.2284233013841557</v>
      </c>
      <c r="H126" s="19">
        <f t="shared" si="25"/>
        <v>-2.0365176601074917</v>
      </c>
      <c r="I126" s="19">
        <f t="shared" si="17"/>
        <v>1.9661050318166098</v>
      </c>
      <c r="J126" s="19">
        <f t="shared" si="18"/>
        <v>1.5618356818061454</v>
      </c>
      <c r="K126" s="19">
        <f t="shared" si="19"/>
        <v>1.6460644936828539</v>
      </c>
      <c r="L126" s="84">
        <f t="shared" si="20"/>
        <v>1.2820826218877281</v>
      </c>
      <c r="M126" s="72">
        <f t="shared" si="21"/>
        <v>-4.3678333397967188</v>
      </c>
    </row>
    <row r="127" spans="1:13" x14ac:dyDescent="0.25">
      <c r="A127" s="19">
        <f t="shared" si="22"/>
        <v>10.529999999999989</v>
      </c>
      <c r="B127" s="70">
        <f t="shared" si="23"/>
        <v>-34.644704140233088</v>
      </c>
      <c r="C127" s="85">
        <f t="shared" si="24"/>
        <v>-0.60466415562637865</v>
      </c>
      <c r="D127" s="69">
        <f t="shared" si="13"/>
        <v>-1.8915578400372566</v>
      </c>
      <c r="E127" s="33">
        <f t="shared" si="14"/>
        <v>-1.9766779428389332</v>
      </c>
      <c r="F127" s="33">
        <f t="shared" si="15"/>
        <v>-1.9805083474650085</v>
      </c>
      <c r="G127" s="84">
        <f t="shared" si="16"/>
        <v>-2.0698035913091073</v>
      </c>
      <c r="H127" s="19">
        <f t="shared" si="25"/>
        <v>-1.8915578400372566</v>
      </c>
      <c r="I127" s="19">
        <f t="shared" si="17"/>
        <v>2.7855804762841632</v>
      </c>
      <c r="J127" s="19">
        <f t="shared" si="18"/>
        <v>2.2597316840811157</v>
      </c>
      <c r="K127" s="19">
        <f t="shared" si="19"/>
        <v>2.3619729641083933</v>
      </c>
      <c r="L127" s="84">
        <f t="shared" si="20"/>
        <v>1.8723757059905675</v>
      </c>
      <c r="M127" s="72">
        <f t="shared" si="21"/>
        <v>-2.5011232808025725</v>
      </c>
    </row>
    <row r="128" spans="1:13" x14ac:dyDescent="0.25">
      <c r="A128" s="19">
        <f t="shared" si="22"/>
        <v>10.619999999999989</v>
      </c>
      <c r="B128" s="70">
        <f t="shared" si="23"/>
        <v>-44.85114570280723</v>
      </c>
      <c r="C128" s="85">
        <f t="shared" si="24"/>
        <v>-0.78280016580569234</v>
      </c>
      <c r="D128" s="69">
        <f t="shared" si="13"/>
        <v>-1.6830373578574505</v>
      </c>
      <c r="E128" s="33">
        <f t="shared" si="14"/>
        <v>-1.7587740389610358</v>
      </c>
      <c r="F128" s="33">
        <f t="shared" si="15"/>
        <v>-1.7621821896106971</v>
      </c>
      <c r="G128" s="84">
        <f t="shared" si="16"/>
        <v>-1.8416337549224131</v>
      </c>
      <c r="H128" s="19">
        <f t="shared" si="25"/>
        <v>-1.6830373578574505</v>
      </c>
      <c r="I128" s="19">
        <f t="shared" si="17"/>
        <v>3.4558099424744446</v>
      </c>
      <c r="J128" s="19">
        <f t="shared" si="18"/>
        <v>2.8760638449501252</v>
      </c>
      <c r="K128" s="19">
        <f t="shared" si="19"/>
        <v>2.9785706306983291</v>
      </c>
      <c r="L128" s="84">
        <f t="shared" si="20"/>
        <v>2.4122641955139561</v>
      </c>
      <c r="M128" s="72">
        <f t="shared" si="21"/>
        <v>-0.53547153886085508</v>
      </c>
    </row>
    <row r="129" spans="1:13" x14ac:dyDescent="0.25">
      <c r="A129" s="19">
        <f t="shared" si="22"/>
        <v>10.709999999999988</v>
      </c>
      <c r="B129" s="70">
        <f t="shared" si="23"/>
        <v>-53.932455339240505</v>
      </c>
      <c r="C129" s="85">
        <f t="shared" si="24"/>
        <v>-0.94129891935454224</v>
      </c>
      <c r="D129" s="69">
        <f t="shared" si="13"/>
        <v>-1.4193772115181709</v>
      </c>
      <c r="E129" s="33">
        <f t="shared" si="14"/>
        <v>-1.4832491860364885</v>
      </c>
      <c r="F129" s="33">
        <f t="shared" si="15"/>
        <v>-1.4861234248898127</v>
      </c>
      <c r="G129" s="84">
        <f t="shared" si="16"/>
        <v>-1.5531283197582539</v>
      </c>
      <c r="H129" s="19">
        <f t="shared" si="25"/>
        <v>-1.4193772115181709</v>
      </c>
      <c r="I129" s="19">
        <f t="shared" si="17"/>
        <v>3.9607851794882021</v>
      </c>
      <c r="J129" s="19">
        <f t="shared" si="18"/>
        <v>3.3865801510581774</v>
      </c>
      <c r="K129" s="19">
        <f t="shared" si="19"/>
        <v>3.4769449143316034</v>
      </c>
      <c r="L129" s="84">
        <f t="shared" si="20"/>
        <v>2.8803671348836808</v>
      </c>
      <c r="M129" s="72">
        <f t="shared" si="21"/>
        <v>1.4513628675388968</v>
      </c>
    </row>
    <row r="130" spans="1:13" x14ac:dyDescent="0.25">
      <c r="A130" s="19">
        <f t="shared" si="22"/>
        <v>10.799999999999988</v>
      </c>
      <c r="B130" s="70">
        <f t="shared" si="23"/>
        <v>-61.591111214296554</v>
      </c>
      <c r="C130" s="85">
        <f t="shared" si="24"/>
        <v>-1.0749676806514776</v>
      </c>
      <c r="D130" s="69">
        <f t="shared" si="13"/>
        <v>-1.1108541748408991</v>
      </c>
      <c r="E130" s="33">
        <f t="shared" si="14"/>
        <v>-1.1608426127087395</v>
      </c>
      <c r="F130" s="33">
        <f t="shared" si="15"/>
        <v>-1.1630920924127923</v>
      </c>
      <c r="G130" s="84">
        <f t="shared" si="16"/>
        <v>-1.2155324631580504</v>
      </c>
      <c r="H130" s="19">
        <f t="shared" si="25"/>
        <v>-1.1108541748408991</v>
      </c>
      <c r="I130" s="19">
        <f t="shared" si="17"/>
        <v>4.3099163956293536</v>
      </c>
      <c r="J130" s="19">
        <f t="shared" si="18"/>
        <v>3.7798075219398339</v>
      </c>
      <c r="K130" s="19">
        <f t="shared" si="19"/>
        <v>3.853108959662809</v>
      </c>
      <c r="L130" s="84">
        <f t="shared" si="20"/>
        <v>3.2610391364434212</v>
      </c>
      <c r="M130" s="72">
        <f t="shared" si="21"/>
        <v>3.380782957025843</v>
      </c>
    </row>
    <row r="131" spans="1:13" x14ac:dyDescent="0.25">
      <c r="A131" s="19">
        <f t="shared" si="22"/>
        <v>10.889999999999988</v>
      </c>
      <c r="B131" s="70">
        <f t="shared" si="23"/>
        <v>-67.585042766414375</v>
      </c>
      <c r="C131" s="85">
        <f t="shared" si="24"/>
        <v>-1.1795815213751077</v>
      </c>
      <c r="D131" s="69">
        <f t="shared" si="13"/>
        <v>-0.76830234741172809</v>
      </c>
      <c r="E131" s="33">
        <f t="shared" si="14"/>
        <v>-0.80287595304525583</v>
      </c>
      <c r="F131" s="33">
        <f t="shared" si="15"/>
        <v>-0.80443176529876459</v>
      </c>
      <c r="G131" s="84">
        <f t="shared" si="16"/>
        <v>-0.84070120628861689</v>
      </c>
      <c r="H131" s="19">
        <f t="shared" si="25"/>
        <v>-0.76830234741172809</v>
      </c>
      <c r="I131" s="19">
        <f t="shared" si="17"/>
        <v>4.5297879605217934</v>
      </c>
      <c r="J131" s="19">
        <f t="shared" si="18"/>
        <v>4.0577758569137661</v>
      </c>
      <c r="K131" s="19">
        <f t="shared" si="19"/>
        <v>4.1151979182052925</v>
      </c>
      <c r="L131" s="84">
        <f t="shared" si="20"/>
        <v>3.5463495392833542</v>
      </c>
      <c r="M131" s="72">
        <f t="shared" si="21"/>
        <v>5.1764629953861689</v>
      </c>
    </row>
    <row r="132" spans="1:13" x14ac:dyDescent="0.25">
      <c r="A132" s="19">
        <f t="shared" si="22"/>
        <v>10.979999999999988</v>
      </c>
      <c r="B132" s="70">
        <f t="shared" si="23"/>
        <v>-71.73063791834052</v>
      </c>
      <c r="C132" s="85">
        <f t="shared" si="24"/>
        <v>-1.2519358062309336</v>
      </c>
      <c r="D132" s="69">
        <f t="shared" si="13"/>
        <v>-0.40197107166107915</v>
      </c>
      <c r="E132" s="33">
        <f t="shared" si="14"/>
        <v>-0.42005976988582772</v>
      </c>
      <c r="F132" s="33">
        <f t="shared" si="15"/>
        <v>-0.4208737613059414</v>
      </c>
      <c r="G132" s="84">
        <f t="shared" si="16"/>
        <v>-0.43984971017861385</v>
      </c>
      <c r="H132" s="19">
        <f t="shared" si="25"/>
        <v>-0.40197107166107915</v>
      </c>
      <c r="I132" s="19">
        <f t="shared" si="17"/>
        <v>4.6530068950219992</v>
      </c>
      <c r="J132" s="19">
        <f t="shared" si="18"/>
        <v>4.2320934145465801</v>
      </c>
      <c r="K132" s="19">
        <f t="shared" si="19"/>
        <v>4.2781102009970962</v>
      </c>
      <c r="L132" s="84">
        <f t="shared" si="20"/>
        <v>3.7354175688061249</v>
      </c>
      <c r="M132" s="72">
        <f t="shared" si="21"/>
        <v>6.7673678575644596</v>
      </c>
    </row>
    <row r="133" spans="1:13" x14ac:dyDescent="0.25">
      <c r="A133" s="19">
        <f t="shared" si="22"/>
        <v>11.069999999999988</v>
      </c>
      <c r="B133" s="70">
        <f t="shared" si="23"/>
        <v>-73.899587852577426</v>
      </c>
      <c r="C133" s="85">
        <f t="shared" si="24"/>
        <v>-1.2897911238942821</v>
      </c>
      <c r="D133" s="69">
        <f t="shared" si="13"/>
        <v>-2.0838596237347018E-2</v>
      </c>
      <c r="E133" s="33">
        <f t="shared" si="14"/>
        <v>-2.1776333068027634E-2</v>
      </c>
      <c r="F133" s="33">
        <f t="shared" si="15"/>
        <v>-2.181853122540826E-2</v>
      </c>
      <c r="G133" s="84">
        <f t="shared" si="16"/>
        <v>-2.2802264047633761E-2</v>
      </c>
      <c r="H133" s="19">
        <f t="shared" si="25"/>
        <v>-2.0838596237347018E-2</v>
      </c>
      <c r="I133" s="19">
        <f t="shared" si="17"/>
        <v>4.7078080806535594</v>
      </c>
      <c r="J133" s="19">
        <f t="shared" si="18"/>
        <v>4.3168259432362159</v>
      </c>
      <c r="K133" s="19">
        <f t="shared" si="19"/>
        <v>4.3569462249488522</v>
      </c>
      <c r="L133" s="84">
        <f t="shared" si="20"/>
        <v>3.8311821933418639</v>
      </c>
      <c r="M133" s="72">
        <f t="shared" si="21"/>
        <v>8.0905630989927175</v>
      </c>
    </row>
    <row r="134" spans="1:13" x14ac:dyDescent="0.25">
      <c r="A134" s="19">
        <f t="shared" si="22"/>
        <v>11.159999999999988</v>
      </c>
      <c r="B134" s="70">
        <f t="shared" si="23"/>
        <v>-74.012028461180947</v>
      </c>
      <c r="C134" s="85">
        <f t="shared" si="24"/>
        <v>-1.2917535827273599</v>
      </c>
      <c r="D134" s="69">
        <f t="shared" si="13"/>
        <v>0.36745942291813638</v>
      </c>
      <c r="E134" s="33">
        <f t="shared" si="14"/>
        <v>0.3839950969494525</v>
      </c>
      <c r="F134" s="33">
        <f t="shared" si="15"/>
        <v>0.38473920228086173</v>
      </c>
      <c r="G134" s="84">
        <f t="shared" si="16"/>
        <v>0.40208595112341394</v>
      </c>
      <c r="H134" s="19">
        <f t="shared" si="25"/>
        <v>0.36745942291813638</v>
      </c>
      <c r="I134" s="19">
        <f t="shared" si="17"/>
        <v>4.7104657510382255</v>
      </c>
      <c r="J134" s="19">
        <f t="shared" si="18"/>
        <v>4.3210911196522739</v>
      </c>
      <c r="K134" s="19">
        <f t="shared" si="19"/>
        <v>4.3609090928258256</v>
      </c>
      <c r="L134" s="84">
        <f t="shared" si="20"/>
        <v>3.8360827148206109</v>
      </c>
      <c r="M134" s="72">
        <f t="shared" si="21"/>
        <v>9.0937045729189645</v>
      </c>
    </row>
    <row r="135" spans="1:13" x14ac:dyDescent="0.25">
      <c r="A135" s="19">
        <f t="shared" si="22"/>
        <v>11.249999999999988</v>
      </c>
      <c r="B135" s="70">
        <f t="shared" si="23"/>
        <v>-72.029296002649687</v>
      </c>
      <c r="C135" s="85">
        <f t="shared" si="24"/>
        <v>-1.2571483731398272</v>
      </c>
      <c r="D135" s="69">
        <f t="shared" si="13"/>
        <v>0.75611765628036198</v>
      </c>
      <c r="E135" s="33">
        <f t="shared" si="14"/>
        <v>0.79014295081297825</v>
      </c>
      <c r="F135" s="33">
        <f t="shared" si="15"/>
        <v>0.79167408906694603</v>
      </c>
      <c r="G135" s="84">
        <f t="shared" si="16"/>
        <v>0.82736832429638718</v>
      </c>
      <c r="H135" s="19">
        <f t="shared" si="25"/>
        <v>0.75611765628036198</v>
      </c>
      <c r="I135" s="19">
        <f t="shared" si="17"/>
        <v>4.6609505402640599</v>
      </c>
      <c r="J135" s="19">
        <f t="shared" si="18"/>
        <v>4.2440341033989037</v>
      </c>
      <c r="K135" s="19">
        <f t="shared" si="19"/>
        <v>4.2892329862531442</v>
      </c>
      <c r="L135" s="84">
        <f t="shared" si="20"/>
        <v>3.7487400593997178</v>
      </c>
      <c r="M135" s="72">
        <f t="shared" si="21"/>
        <v>9.7371091072154634</v>
      </c>
    </row>
    <row r="136" spans="1:13" x14ac:dyDescent="0.25">
      <c r="A136" s="19">
        <f t="shared" si="22"/>
        <v>11.339999999999987</v>
      </c>
      <c r="B136" s="70">
        <f t="shared" si="23"/>
        <v>-67.949446838162046</v>
      </c>
      <c r="C136" s="85">
        <f t="shared" si="24"/>
        <v>-1.1859415722347781</v>
      </c>
      <c r="D136" s="69">
        <f t="shared" si="13"/>
        <v>1.1382610279648799</v>
      </c>
      <c r="E136" s="33">
        <f t="shared" si="14"/>
        <v>1.1894827742232996</v>
      </c>
      <c r="F136" s="33">
        <f t="shared" si="15"/>
        <v>1.1917877528049283</v>
      </c>
      <c r="G136" s="84">
        <f t="shared" si="16"/>
        <v>1.2455219257173236</v>
      </c>
      <c r="H136" s="19">
        <f t="shared" si="25"/>
        <v>1.1382610279648799</v>
      </c>
      <c r="I136" s="19">
        <f t="shared" si="17"/>
        <v>4.5415795586302536</v>
      </c>
      <c r="J136" s="19">
        <f t="shared" si="18"/>
        <v>4.0737186127127218</v>
      </c>
      <c r="K136" s="19">
        <f t="shared" si="19"/>
        <v>4.1301412323285502</v>
      </c>
      <c r="L136" s="84">
        <f t="shared" si="20"/>
        <v>3.5632627649124218</v>
      </c>
      <c r="M136" s="72">
        <f t="shared" si="21"/>
        <v>9.9953243269721028</v>
      </c>
    </row>
    <row r="137" spans="1:13" x14ac:dyDescent="0.25">
      <c r="A137" s="19">
        <f t="shared" si="22"/>
        <v>11.429999999999987</v>
      </c>
      <c r="B137" s="70">
        <f t="shared" si="23"/>
        <v>-61.807633768015428</v>
      </c>
      <c r="C137" s="85">
        <f t="shared" si="24"/>
        <v>-1.0787467121186982</v>
      </c>
      <c r="D137" s="69">
        <f t="shared" si="13"/>
        <v>1.5059494581692583</v>
      </c>
      <c r="E137" s="33">
        <f t="shared" si="14"/>
        <v>1.5737171837868749</v>
      </c>
      <c r="F137" s="33">
        <f t="shared" si="15"/>
        <v>1.5767667314396676</v>
      </c>
      <c r="G137" s="84">
        <f t="shared" si="16"/>
        <v>1.6478584639988283</v>
      </c>
      <c r="H137" s="19">
        <f t="shared" si="25"/>
        <v>1.5059494581692583</v>
      </c>
      <c r="I137" s="19">
        <f t="shared" si="17"/>
        <v>4.3186953808432627</v>
      </c>
      <c r="J137" s="19">
        <f t="shared" si="18"/>
        <v>3.7903377144380248</v>
      </c>
      <c r="K137" s="19">
        <f t="shared" si="19"/>
        <v>3.8630931024903035</v>
      </c>
      <c r="L137" s="84">
        <f t="shared" si="20"/>
        <v>3.2715602082263913</v>
      </c>
      <c r="M137" s="72">
        <f t="shared" si="21"/>
        <v>9.8581355224216853</v>
      </c>
    </row>
    <row r="138" spans="1:13" x14ac:dyDescent="0.25">
      <c r="A138" s="19">
        <f t="shared" si="22"/>
        <v>11.519999999999987</v>
      </c>
      <c r="B138" s="70">
        <f t="shared" si="23"/>
        <v>-53.681852564998131</v>
      </c>
      <c r="C138" s="85">
        <f t="shared" si="24"/>
        <v>-0.93692507582938067</v>
      </c>
      <c r="D138" s="69">
        <f t="shared" ref="D138:D201" si="26">H138</f>
        <v>1.8494062165131528</v>
      </c>
      <c r="E138" s="33">
        <f t="shared" ref="E138:E201" si="27">H138+$B$2/2*D138</f>
        <v>1.9326294962562447</v>
      </c>
      <c r="F138" s="33">
        <f t="shared" ref="F138:F201" si="28">H138+$B$2/2*E138</f>
        <v>1.9363745438446838</v>
      </c>
      <c r="G138" s="84">
        <f t="shared" ref="G138:G201" si="29">H138+$B$2*F138</f>
        <v>2.0236799254591742</v>
      </c>
      <c r="H138" s="19">
        <f t="shared" si="25"/>
        <v>1.8494062165131528</v>
      </c>
      <c r="I138" s="19">
        <f t="shared" ref="I138:I201" si="30">-$B$3/$B$4*SIN(C138)</f>
        <v>3.9481295868849453</v>
      </c>
      <c r="J138" s="19">
        <f t="shared" ref="J138:J201" si="31">-$B$3/$B$4*SIN(C138+1/2*$B$2*I138)</f>
        <v>3.3730832161558153</v>
      </c>
      <c r="K138" s="19">
        <f t="shared" ref="K138:K201" si="32">-$B$3/$B$4*SIN(C138+1/2*$B$2*J138)</f>
        <v>3.4639159064391953</v>
      </c>
      <c r="L138" s="84">
        <f t="shared" ref="L138:L201" si="33">-$B$3/$B$4*SIN(C138+$B$2*K138)</f>
        <v>2.8676626344634357</v>
      </c>
      <c r="M138" s="72">
        <f t="shared" ref="M138:M201" si="34">$B$10*PI()/180*COS(SQRT($B$3/$B$4)*A138)*180/PI()</f>
        <v>9.3309697316106579</v>
      </c>
    </row>
    <row r="139" spans="1:13" x14ac:dyDescent="0.25">
      <c r="A139" s="19">
        <f t="shared" ref="A139:A202" si="35">A138+$B$2</f>
        <v>11.609999999999987</v>
      </c>
      <c r="B139" s="70">
        <f t="shared" ref="B139:B202" si="36">C139*180/PI()</f>
        <v>-43.702852148108391</v>
      </c>
      <c r="C139" s="85">
        <f t="shared" ref="C139:C202" si="37">C138+$B$2*(D138+2*E138+2*F138+G138)/6</f>
        <v>-0.76275866249676794</v>
      </c>
      <c r="D139" s="69">
        <f t="shared" si="26"/>
        <v>2.1567530735112288</v>
      </c>
      <c r="E139" s="33">
        <f t="shared" si="27"/>
        <v>2.253806961819234</v>
      </c>
      <c r="F139" s="33">
        <f t="shared" si="28"/>
        <v>2.2581743867930943</v>
      </c>
      <c r="G139" s="84">
        <f t="shared" si="29"/>
        <v>2.3599887683226073</v>
      </c>
      <c r="H139" s="19">
        <f t="shared" ref="H139:H202" si="38">H138+$B$2*(I138+2*J138+2*K138+L138)/6</f>
        <v>2.1567530735112288</v>
      </c>
      <c r="I139" s="19">
        <f t="shared" si="30"/>
        <v>3.3855001554610893</v>
      </c>
      <c r="J139" s="19">
        <f t="shared" si="31"/>
        <v>2.8087016308595465</v>
      </c>
      <c r="K139" s="19">
        <f t="shared" si="32"/>
        <v>2.9119600658351183</v>
      </c>
      <c r="L139" s="84">
        <f t="shared" si="33"/>
        <v>2.3521184008935685</v>
      </c>
      <c r="M139" s="72">
        <f t="shared" si="34"/>
        <v>8.4346810527498413</v>
      </c>
    </row>
    <row r="140" spans="1:13" x14ac:dyDescent="0.25">
      <c r="A140" s="19">
        <f t="shared" si="35"/>
        <v>11.699999999999987</v>
      </c>
      <c r="B140" s="70">
        <f t="shared" si="36"/>
        <v>-32.065473822283067</v>
      </c>
      <c r="C140" s="85">
        <f t="shared" si="37"/>
        <v>-0.55964809441089058</v>
      </c>
      <c r="D140" s="69">
        <f t="shared" si="26"/>
        <v>2.4144372027573886</v>
      </c>
      <c r="E140" s="33">
        <f t="shared" si="27"/>
        <v>2.5230868768814712</v>
      </c>
      <c r="F140" s="33">
        <f t="shared" si="28"/>
        <v>2.527976112217055</v>
      </c>
      <c r="G140" s="84">
        <f t="shared" si="29"/>
        <v>2.6419550528569236</v>
      </c>
      <c r="H140" s="19">
        <f t="shared" si="38"/>
        <v>2.4144372027573886</v>
      </c>
      <c r="I140" s="19">
        <f t="shared" si="30"/>
        <v>2.6013512550155995</v>
      </c>
      <c r="J140" s="19">
        <f t="shared" si="31"/>
        <v>2.0985665604405526</v>
      </c>
      <c r="K140" s="19">
        <f t="shared" si="32"/>
        <v>2.1982028035548389</v>
      </c>
      <c r="L140" s="84">
        <f t="shared" si="33"/>
        <v>1.7344406562762729</v>
      </c>
      <c r="M140" s="72">
        <f t="shared" si="34"/>
        <v>7.2047256790521033</v>
      </c>
    </row>
    <row r="141" spans="1:13" x14ac:dyDescent="0.25">
      <c r="A141" s="19">
        <f t="shared" si="35"/>
        <v>11.789999999999987</v>
      </c>
      <c r="B141" s="70">
        <f t="shared" si="36"/>
        <v>-19.037687045240656</v>
      </c>
      <c r="C141" s="85">
        <f t="shared" si="37"/>
        <v>-0.33227032090372011</v>
      </c>
      <c r="D141" s="69">
        <f t="shared" si="26"/>
        <v>2.6083771623466285</v>
      </c>
      <c r="E141" s="33">
        <f t="shared" si="27"/>
        <v>2.7257541346522269</v>
      </c>
      <c r="F141" s="33">
        <f t="shared" si="28"/>
        <v>2.7310360984059789</v>
      </c>
      <c r="G141" s="84">
        <f t="shared" si="29"/>
        <v>2.8541704112031665</v>
      </c>
      <c r="H141" s="19">
        <f t="shared" si="38"/>
        <v>2.6083771623466285</v>
      </c>
      <c r="I141" s="19">
        <f t="shared" si="30"/>
        <v>1.5983310545943921</v>
      </c>
      <c r="J141" s="19">
        <f t="shared" si="31"/>
        <v>1.2613303164984091</v>
      </c>
      <c r="K141" s="19">
        <f t="shared" si="32"/>
        <v>1.3329870717587695</v>
      </c>
      <c r="L141" s="84">
        <f t="shared" si="33"/>
        <v>1.0324803166702388</v>
      </c>
      <c r="M141" s="72">
        <f t="shared" si="34"/>
        <v>5.6897592907704784</v>
      </c>
    </row>
    <row r="142" spans="1:13" x14ac:dyDescent="0.25">
      <c r="A142" s="19">
        <f t="shared" si="35"/>
        <v>11.879999999999987</v>
      </c>
      <c r="B142" s="70">
        <f t="shared" si="36"/>
        <v>-4.9634417236598551</v>
      </c>
      <c r="C142" s="85">
        <f t="shared" si="37"/>
        <v>-8.662840030872701E-2</v>
      </c>
      <c r="D142" s="69">
        <f t="shared" si="26"/>
        <v>2.7256688545633132</v>
      </c>
      <c r="E142" s="33">
        <f t="shared" si="27"/>
        <v>2.8483239530186624</v>
      </c>
      <c r="F142" s="33">
        <f t="shared" si="28"/>
        <v>2.8538434324491528</v>
      </c>
      <c r="G142" s="84">
        <f t="shared" si="29"/>
        <v>2.9825147634837368</v>
      </c>
      <c r="H142" s="19">
        <f t="shared" si="38"/>
        <v>2.7256688545633132</v>
      </c>
      <c r="I142" s="19">
        <f t="shared" si="30"/>
        <v>0.42394844481160271</v>
      </c>
      <c r="J142" s="19">
        <f t="shared" si="31"/>
        <v>0.33074685697109119</v>
      </c>
      <c r="K142" s="19">
        <f t="shared" si="32"/>
        <v>0.35124796783331658</v>
      </c>
      <c r="L142" s="84">
        <f t="shared" si="33"/>
        <v>0.26944283612946096</v>
      </c>
      <c r="M142" s="72">
        <f t="shared" si="34"/>
        <v>3.9497122900630499</v>
      </c>
    </row>
    <row r="143" spans="1:13" x14ac:dyDescent="0.25">
      <c r="A143" s="19">
        <f t="shared" si="35"/>
        <v>11.969999999999986</v>
      </c>
      <c r="B143" s="70">
        <f t="shared" si="36"/>
        <v>9.7436844842709185</v>
      </c>
      <c r="C143" s="85">
        <f t="shared" si="37"/>
        <v>0.17005937552601316</v>
      </c>
      <c r="D143" s="69">
        <f t="shared" si="26"/>
        <v>2.7565295685215614</v>
      </c>
      <c r="E143" s="33">
        <f t="shared" si="27"/>
        <v>2.8805733991050317</v>
      </c>
      <c r="F143" s="33">
        <f t="shared" si="28"/>
        <v>2.886155371481288</v>
      </c>
      <c r="G143" s="84">
        <f t="shared" si="29"/>
        <v>3.0162835519548774</v>
      </c>
      <c r="H143" s="19">
        <f t="shared" si="38"/>
        <v>2.7565295685215614</v>
      </c>
      <c r="I143" s="19">
        <f t="shared" si="30"/>
        <v>-0.8292802550752556</v>
      </c>
      <c r="J143" s="19">
        <f t="shared" si="31"/>
        <v>-0.64852617551644798</v>
      </c>
      <c r="K143" s="19">
        <f t="shared" si="32"/>
        <v>-0.68800993505826469</v>
      </c>
      <c r="L143" s="84">
        <f t="shared" si="33"/>
        <v>-0.52884643514986784</v>
      </c>
      <c r="M143" s="72">
        <f t="shared" si="34"/>
        <v>2.0534190202744171</v>
      </c>
    </row>
    <row r="144" spans="1:13" x14ac:dyDescent="0.25">
      <c r="A144" s="19">
        <f t="shared" si="35"/>
        <v>12.059999999999986</v>
      </c>
      <c r="B144" s="70">
        <f t="shared" si="36"/>
        <v>24.617328504624481</v>
      </c>
      <c r="C144" s="85">
        <f t="shared" si="37"/>
        <v>0.4296534354507493</v>
      </c>
      <c r="D144" s="69">
        <f t="shared" si="26"/>
        <v>2.696061584850943</v>
      </c>
      <c r="E144" s="33">
        <f t="shared" si="27"/>
        <v>2.8173843561692355</v>
      </c>
      <c r="F144" s="33">
        <f t="shared" si="28"/>
        <v>2.8228438808785588</v>
      </c>
      <c r="G144" s="84">
        <f t="shared" si="29"/>
        <v>2.9501175341300132</v>
      </c>
      <c r="H144" s="19">
        <f t="shared" si="38"/>
        <v>2.696061584850943</v>
      </c>
      <c r="I144" s="19">
        <f t="shared" si="30"/>
        <v>-2.041123234268678</v>
      </c>
      <c r="J144" s="19">
        <f t="shared" si="31"/>
        <v>-1.6239332701822853</v>
      </c>
      <c r="K144" s="19">
        <f t="shared" si="32"/>
        <v>-1.7104335652707443</v>
      </c>
      <c r="L144" s="84">
        <f t="shared" si="33"/>
        <v>-1.3339487471325517</v>
      </c>
      <c r="M144" s="72">
        <f t="shared" si="34"/>
        <v>7.5894755107854706E-2</v>
      </c>
    </row>
    <row r="145" spans="1:13" x14ac:dyDescent="0.25">
      <c r="A145" s="19">
        <f t="shared" si="35"/>
        <v>12.149999999999986</v>
      </c>
      <c r="B145" s="70">
        <f t="shared" si="36"/>
        <v>39.164700217212548</v>
      </c>
      <c r="C145" s="85">
        <f t="shared" si="37"/>
        <v>0.68355296934689735</v>
      </c>
      <c r="D145" s="69">
        <f t="shared" si="26"/>
        <v>2.5454045000663337</v>
      </c>
      <c r="E145" s="33">
        <f t="shared" si="27"/>
        <v>2.6599477025693186</v>
      </c>
      <c r="F145" s="33">
        <f t="shared" si="28"/>
        <v>2.6651021466819529</v>
      </c>
      <c r="G145" s="84">
        <f t="shared" si="29"/>
        <v>2.7852636932677095</v>
      </c>
      <c r="H145" s="19">
        <f t="shared" si="38"/>
        <v>2.5454045000663337</v>
      </c>
      <c r="I145" s="19">
        <f t="shared" si="30"/>
        <v>-3.0946035330158259</v>
      </c>
      <c r="J145" s="19">
        <f t="shared" si="31"/>
        <v>-2.5372973721705292</v>
      </c>
      <c r="K145" s="19">
        <f t="shared" si="32"/>
        <v>-2.6416164988187036</v>
      </c>
      <c r="L145" s="84">
        <f t="shared" si="33"/>
        <v>-2.1128142614302274</v>
      </c>
      <c r="M145" s="72">
        <f t="shared" si="34"/>
        <v>-1.9046318230014168</v>
      </c>
    </row>
    <row r="146" spans="1:13" x14ac:dyDescent="0.25">
      <c r="A146" s="19">
        <f t="shared" si="35"/>
        <v>12.239999999999986</v>
      </c>
      <c r="B146" s="70">
        <f t="shared" si="36"/>
        <v>52.899158520918768</v>
      </c>
      <c r="C146" s="85">
        <f t="shared" si="37"/>
        <v>0.92326448772444614</v>
      </c>
      <c r="D146" s="69">
        <f t="shared" si="26"/>
        <v>2.3119258170199659</v>
      </c>
      <c r="E146" s="33">
        <f t="shared" si="27"/>
        <v>2.4159624787858642</v>
      </c>
      <c r="F146" s="33">
        <f t="shared" si="28"/>
        <v>2.4206441285653297</v>
      </c>
      <c r="G146" s="84">
        <f t="shared" si="29"/>
        <v>2.5297837885908456</v>
      </c>
      <c r="H146" s="19">
        <f t="shared" si="38"/>
        <v>2.3119258170199659</v>
      </c>
      <c r="I146" s="19">
        <f t="shared" si="30"/>
        <v>-3.90811784141489</v>
      </c>
      <c r="J146" s="19">
        <f t="shared" si="31"/>
        <v>-3.3306939995639575</v>
      </c>
      <c r="K146" s="19">
        <f t="shared" si="32"/>
        <v>-3.4229446208169483</v>
      </c>
      <c r="L146" s="84">
        <f t="shared" si="33"/>
        <v>-2.8278950271745047</v>
      </c>
      <c r="M146" s="72">
        <f t="shared" si="34"/>
        <v>-3.8098132634240764</v>
      </c>
    </row>
    <row r="147" spans="1:13" x14ac:dyDescent="0.25">
      <c r="A147" s="19">
        <f t="shared" si="35"/>
        <v>12.329999999999986</v>
      </c>
      <c r="B147" s="70">
        <f t="shared" si="36"/>
        <v>65.373815784349858</v>
      </c>
      <c r="C147" s="85">
        <f t="shared" si="37"/>
        <v>1.1409883300291441</v>
      </c>
      <c r="D147" s="69">
        <f t="shared" si="26"/>
        <v>2.0082764653796978</v>
      </c>
      <c r="E147" s="33">
        <f t="shared" si="27"/>
        <v>2.0986489063217841</v>
      </c>
      <c r="F147" s="33">
        <f t="shared" si="28"/>
        <v>2.1027156661641779</v>
      </c>
      <c r="G147" s="84">
        <f t="shared" si="29"/>
        <v>2.1975208753344737</v>
      </c>
      <c r="H147" s="19">
        <f t="shared" si="38"/>
        <v>2.0082764653796978</v>
      </c>
      <c r="I147" s="19">
        <f t="shared" si="30"/>
        <v>-4.4543242899643003</v>
      </c>
      <c r="J147" s="19">
        <f t="shared" si="31"/>
        <v>-3.958605485803246</v>
      </c>
      <c r="K147" s="19">
        <f t="shared" si="32"/>
        <v>-4.0220346099988289</v>
      </c>
      <c r="L147" s="84">
        <f t="shared" si="33"/>
        <v>-3.4426021399870215</v>
      </c>
      <c r="M147" s="72">
        <f t="shared" si="34"/>
        <v>-5.5642826862134918</v>
      </c>
    </row>
    <row r="148" spans="1:13" x14ac:dyDescent="0.25">
      <c r="A148" s="19">
        <f t="shared" si="35"/>
        <v>12.419999999999986</v>
      </c>
      <c r="B148" s="70">
        <f t="shared" si="36"/>
        <v>76.210046086980782</v>
      </c>
      <c r="C148" s="85">
        <f t="shared" si="37"/>
        <v>1.3301162273144356</v>
      </c>
      <c r="D148" s="69">
        <f t="shared" si="26"/>
        <v>1.6504033660563657</v>
      </c>
      <c r="E148" s="33">
        <f t="shared" si="27"/>
        <v>1.7246715175289022</v>
      </c>
      <c r="F148" s="33">
        <f t="shared" si="28"/>
        <v>1.7280135843451663</v>
      </c>
      <c r="G148" s="84">
        <f t="shared" si="29"/>
        <v>1.8059245886474307</v>
      </c>
      <c r="H148" s="19">
        <f t="shared" si="38"/>
        <v>1.6504033660563657</v>
      </c>
      <c r="I148" s="19">
        <f t="shared" si="30"/>
        <v>-4.7587628350842834</v>
      </c>
      <c r="J148" s="19">
        <f t="shared" si="31"/>
        <v>-4.4018570429181567</v>
      </c>
      <c r="K148" s="19">
        <f t="shared" si="32"/>
        <v>-4.4358601169476053</v>
      </c>
      <c r="L148" s="84">
        <f t="shared" si="33"/>
        <v>-3.9305398463765107</v>
      </c>
      <c r="M148" s="72">
        <f t="shared" si="34"/>
        <v>-7.0986352128884338</v>
      </c>
    </row>
    <row r="149" spans="1:13" x14ac:dyDescent="0.25">
      <c r="A149" s="19">
        <f t="shared" si="35"/>
        <v>12.509999999999986</v>
      </c>
      <c r="B149" s="70">
        <f t="shared" si="36"/>
        <v>85.115269682997393</v>
      </c>
      <c r="C149" s="85">
        <f t="shared" si="37"/>
        <v>1.4855416996912145</v>
      </c>
      <c r="D149" s="69">
        <f t="shared" si="26"/>
        <v>1.2549323110384809</v>
      </c>
      <c r="E149" s="33">
        <f t="shared" si="27"/>
        <v>1.3114042650352125</v>
      </c>
      <c r="F149" s="33">
        <f t="shared" si="28"/>
        <v>1.3139455029650655</v>
      </c>
      <c r="G149" s="84">
        <f t="shared" si="29"/>
        <v>1.3731874063053369</v>
      </c>
      <c r="H149" s="19">
        <f t="shared" si="38"/>
        <v>1.2549323110384809</v>
      </c>
      <c r="I149" s="19">
        <f t="shared" si="30"/>
        <v>-4.8822033222598984</v>
      </c>
      <c r="J149" s="19">
        <f t="shared" si="31"/>
        <v>-4.6739180773814661</v>
      </c>
      <c r="K149" s="19">
        <f t="shared" si="32"/>
        <v>-4.6875020836461943</v>
      </c>
      <c r="L149" s="84">
        <f t="shared" si="33"/>
        <v>-4.283296143473196</v>
      </c>
      <c r="M149" s="72">
        <f t="shared" si="34"/>
        <v>-8.3521735470023817</v>
      </c>
    </row>
    <row r="150" spans="1:13" x14ac:dyDescent="0.25">
      <c r="A150" s="19">
        <f t="shared" si="35"/>
        <v>12.599999999999985</v>
      </c>
      <c r="B150" s="70">
        <f t="shared" si="36"/>
        <v>91.886616044443088</v>
      </c>
      <c r="C150" s="85">
        <f t="shared" si="37"/>
        <v>1.6037239884913801</v>
      </c>
      <c r="D150" s="69">
        <f t="shared" si="26"/>
        <v>0.83660721422165474</v>
      </c>
      <c r="E150" s="33">
        <f t="shared" si="27"/>
        <v>0.87425453886162918</v>
      </c>
      <c r="F150" s="33">
        <f t="shared" si="28"/>
        <v>0.87594866847042807</v>
      </c>
      <c r="G150" s="84">
        <f t="shared" si="29"/>
        <v>0.91544259438399322</v>
      </c>
      <c r="H150" s="19">
        <f t="shared" si="38"/>
        <v>0.83660721422165474</v>
      </c>
      <c r="I150" s="19">
        <f t="shared" si="30"/>
        <v>-4.8973438742840543</v>
      </c>
      <c r="J150" s="19">
        <f t="shared" si="31"/>
        <v>-4.8141623286401121</v>
      </c>
      <c r="K150" s="19">
        <f t="shared" si="32"/>
        <v>-4.81754666580568</v>
      </c>
      <c r="L150" s="84">
        <f t="shared" si="33"/>
        <v>-4.5119546801849628</v>
      </c>
      <c r="M150" s="72">
        <f t="shared" si="34"/>
        <v>-9.2753090923559789</v>
      </c>
    </row>
    <row r="151" spans="1:13" x14ac:dyDescent="0.25">
      <c r="A151" s="19">
        <f t="shared" si="35"/>
        <v>12.689999999999985</v>
      </c>
      <c r="B151" s="70">
        <f t="shared" si="36"/>
        <v>96.400769649501797</v>
      </c>
      <c r="C151" s="85">
        <f t="shared" si="37"/>
        <v>1.6825108318404265</v>
      </c>
      <c r="D151" s="69">
        <f t="shared" si="26"/>
        <v>0.40651646607124575</v>
      </c>
      <c r="E151" s="33">
        <f t="shared" si="27"/>
        <v>0.42480970704445181</v>
      </c>
      <c r="F151" s="33">
        <f t="shared" si="28"/>
        <v>0.42563290288824607</v>
      </c>
      <c r="G151" s="84">
        <f t="shared" si="29"/>
        <v>0.4448234273311879</v>
      </c>
      <c r="H151" s="19">
        <f t="shared" si="38"/>
        <v>0.40651646607124575</v>
      </c>
      <c r="I151" s="19">
        <f t="shared" si="30"/>
        <v>-4.8694554664178238</v>
      </c>
      <c r="J151" s="19">
        <f t="shared" si="31"/>
        <v>-4.8717612187983459</v>
      </c>
      <c r="K151" s="19">
        <f t="shared" si="32"/>
        <v>-4.8717066877957906</v>
      </c>
      <c r="L151" s="84">
        <f t="shared" si="33"/>
        <v>-4.640760525150724</v>
      </c>
      <c r="M151" s="72">
        <f t="shared" si="34"/>
        <v>-9.8315236232595691</v>
      </c>
    </row>
    <row r="152" spans="1:13" x14ac:dyDescent="0.25">
      <c r="A152" s="19">
        <f t="shared" si="35"/>
        <v>12.779999999999985</v>
      </c>
      <c r="B152" s="70">
        <f t="shared" si="36"/>
        <v>98.594245559864973</v>
      </c>
      <c r="C152" s="85">
        <f t="shared" si="37"/>
        <v>1.7207942085394439</v>
      </c>
      <c r="D152" s="69">
        <f t="shared" si="26"/>
        <v>-2.8440811000106592E-2</v>
      </c>
      <c r="E152" s="33">
        <f t="shared" si="27"/>
        <v>-2.9720647495111389E-2</v>
      </c>
      <c r="F152" s="33">
        <f t="shared" si="28"/>
        <v>-2.9778240137386603E-2</v>
      </c>
      <c r="G152" s="84">
        <f t="shared" si="29"/>
        <v>-3.1120852612471387E-2</v>
      </c>
      <c r="H152" s="19">
        <f t="shared" si="38"/>
        <v>-2.8440811000106592E-2</v>
      </c>
      <c r="I152" s="19">
        <f t="shared" si="30"/>
        <v>-4.8449798329616192</v>
      </c>
      <c r="J152" s="19">
        <f t="shared" si="31"/>
        <v>-4.888666836323063</v>
      </c>
      <c r="K152" s="19">
        <f t="shared" si="32"/>
        <v>-4.8880025997041425</v>
      </c>
      <c r="L152" s="84">
        <f t="shared" si="33"/>
        <v>-4.6955037732668394</v>
      </c>
      <c r="M152" s="72">
        <f t="shared" si="34"/>
        <v>-9.9988139053304632</v>
      </c>
    </row>
    <row r="153" spans="1:13" x14ac:dyDescent="0.25">
      <c r="A153" s="19">
        <f t="shared" si="35"/>
        <v>12.869999999999985</v>
      </c>
      <c r="B153" s="70">
        <f t="shared" si="36"/>
        <v>98.44078502626634</v>
      </c>
      <c r="C153" s="85">
        <f t="shared" si="37"/>
        <v>1.7181158169562802</v>
      </c>
      <c r="D153" s="69">
        <f t="shared" si="26"/>
        <v>-0.46484814817434961</v>
      </c>
      <c r="E153" s="33">
        <f t="shared" si="27"/>
        <v>-0.48576631484219535</v>
      </c>
      <c r="F153" s="33">
        <f t="shared" si="28"/>
        <v>-0.4867076323422484</v>
      </c>
      <c r="G153" s="84">
        <f t="shared" si="29"/>
        <v>-0.50865183508515199</v>
      </c>
      <c r="H153" s="19">
        <f t="shared" si="38"/>
        <v>-0.46484814817434961</v>
      </c>
      <c r="I153" s="19">
        <f t="shared" si="30"/>
        <v>-4.8469236685232469</v>
      </c>
      <c r="J153" s="19">
        <f t="shared" si="31"/>
        <v>-4.8877269080670231</v>
      </c>
      <c r="K153" s="19">
        <f t="shared" si="32"/>
        <v>-4.8870822765778543</v>
      </c>
      <c r="L153" s="84">
        <f t="shared" si="33"/>
        <v>-4.6918520933260597</v>
      </c>
      <c r="M153" s="72">
        <f t="shared" si="34"/>
        <v>-9.7705621192168941</v>
      </c>
    </row>
    <row r="154" spans="1:13" x14ac:dyDescent="0.25">
      <c r="A154" s="19">
        <f t="shared" si="35"/>
        <v>12.959999999999985</v>
      </c>
      <c r="B154" s="70">
        <f t="shared" si="36"/>
        <v>95.932563834511043</v>
      </c>
      <c r="C154" s="85">
        <f t="shared" si="37"/>
        <v>1.6743390987918545</v>
      </c>
      <c r="D154" s="69">
        <f t="shared" si="26"/>
        <v>-0.90117406014143553</v>
      </c>
      <c r="E154" s="33">
        <f t="shared" si="27"/>
        <v>-0.94172689284780009</v>
      </c>
      <c r="F154" s="33">
        <f t="shared" si="28"/>
        <v>-0.94355177031958648</v>
      </c>
      <c r="G154" s="84">
        <f t="shared" si="29"/>
        <v>-0.9860937194701983</v>
      </c>
      <c r="H154" s="19">
        <f t="shared" si="38"/>
        <v>-0.90117406014143553</v>
      </c>
      <c r="I154" s="19">
        <f t="shared" si="30"/>
        <v>-4.8737567501613208</v>
      </c>
      <c r="J154" s="19">
        <f t="shared" si="31"/>
        <v>-4.8671965053026183</v>
      </c>
      <c r="K154" s="19">
        <f t="shared" si="32"/>
        <v>-4.8673633936490797</v>
      </c>
      <c r="L154" s="84">
        <f t="shared" si="33"/>
        <v>-4.6283833562490431</v>
      </c>
      <c r="M154" s="72">
        <f t="shared" si="34"/>
        <v>-9.155797654244525</v>
      </c>
    </row>
    <row r="155" spans="1:13" x14ac:dyDescent="0.25">
      <c r="A155" s="19">
        <f t="shared" si="35"/>
        <v>13.049999999999985</v>
      </c>
      <c r="B155" s="70">
        <f t="shared" si="36"/>
        <v>91.070021337602753</v>
      </c>
      <c r="C155" s="85">
        <f t="shared" si="37"/>
        <v>1.5894717222026584</v>
      </c>
      <c r="D155" s="69">
        <f t="shared" si="26"/>
        <v>-1.3357429587061418</v>
      </c>
      <c r="E155" s="33">
        <f t="shared" si="27"/>
        <v>-1.3958513918479181</v>
      </c>
      <c r="F155" s="33">
        <f t="shared" si="28"/>
        <v>-1.3985562713392981</v>
      </c>
      <c r="G155" s="84">
        <f t="shared" si="29"/>
        <v>-1.4616130231266786</v>
      </c>
      <c r="H155" s="19">
        <f t="shared" si="38"/>
        <v>-1.3357429587061418</v>
      </c>
      <c r="I155" s="19">
        <f t="shared" si="30"/>
        <v>-4.8991455373702966</v>
      </c>
      <c r="J155" s="19">
        <f t="shared" si="31"/>
        <v>-4.8005797873319098</v>
      </c>
      <c r="K155" s="19">
        <f t="shared" si="32"/>
        <v>-4.8048884197611779</v>
      </c>
      <c r="L155" s="84">
        <f t="shared" si="33"/>
        <v>-4.4865073162289866</v>
      </c>
      <c r="M155" s="72">
        <f t="shared" si="34"/>
        <v>-8.1788399157172051</v>
      </c>
    </row>
    <row r="156" spans="1:13" x14ac:dyDescent="0.25">
      <c r="A156" s="19">
        <f t="shared" si="35"/>
        <v>13.139999999999985</v>
      </c>
      <c r="B156" s="70">
        <f t="shared" si="36"/>
        <v>83.862638004093057</v>
      </c>
      <c r="C156" s="85">
        <f t="shared" si="37"/>
        <v>1.4636791525795496</v>
      </c>
      <c r="D156" s="69">
        <f t="shared" si="26"/>
        <v>-1.7646917977229237</v>
      </c>
      <c r="E156" s="33">
        <f t="shared" si="27"/>
        <v>-1.8441029286204553</v>
      </c>
      <c r="F156" s="33">
        <f t="shared" si="28"/>
        <v>-1.8476764295108441</v>
      </c>
      <c r="G156" s="84">
        <f t="shared" si="29"/>
        <v>-1.9309826763788998</v>
      </c>
      <c r="H156" s="19">
        <f t="shared" si="38"/>
        <v>-1.7646917977229237</v>
      </c>
      <c r="I156" s="19">
        <f t="shared" si="30"/>
        <v>-4.8719153511474618</v>
      </c>
      <c r="J156" s="19">
        <f t="shared" si="31"/>
        <v>-4.6413668150121605</v>
      </c>
      <c r="K156" s="19">
        <f t="shared" si="32"/>
        <v>-4.6574142895756214</v>
      </c>
      <c r="L156" s="84">
        <f t="shared" si="33"/>
        <v>-4.236929254936304</v>
      </c>
      <c r="M156" s="72">
        <f t="shared" si="34"/>
        <v>-6.8783362760217637</v>
      </c>
    </row>
    <row r="157" spans="1:13" x14ac:dyDescent="0.25">
      <c r="A157" s="19">
        <f t="shared" si="35"/>
        <v>13.229999999999984</v>
      </c>
      <c r="B157" s="70">
        <f t="shared" si="36"/>
        <v>74.340738473355898</v>
      </c>
      <c r="C157" s="85">
        <f t="shared" si="37"/>
        <v>1.2974906547240832</v>
      </c>
      <c r="D157" s="69">
        <f t="shared" si="26"/>
        <v>-2.1802878999518134</v>
      </c>
      <c r="E157" s="33">
        <f t="shared" si="27"/>
        <v>-2.2784008554496449</v>
      </c>
      <c r="F157" s="33">
        <f t="shared" si="28"/>
        <v>-2.2828159384470474</v>
      </c>
      <c r="G157" s="84">
        <f t="shared" si="29"/>
        <v>-2.3857413344120477</v>
      </c>
      <c r="H157" s="19">
        <f t="shared" si="38"/>
        <v>-2.1802878999518134</v>
      </c>
      <c r="I157" s="19">
        <f t="shared" si="30"/>
        <v>-4.7181311370877737</v>
      </c>
      <c r="J157" s="19">
        <f t="shared" si="31"/>
        <v>-4.3334864783825076</v>
      </c>
      <c r="K157" s="19">
        <f t="shared" si="32"/>
        <v>-4.3724230529334225</v>
      </c>
      <c r="L157" s="84">
        <f t="shared" si="33"/>
        <v>-3.8503715755007759</v>
      </c>
      <c r="M157" s="72">
        <f t="shared" si="34"/>
        <v>-5.3057332271318476</v>
      </c>
    </row>
    <row r="158" spans="1:13" x14ac:dyDescent="0.25">
      <c r="A158" s="19">
        <f t="shared" si="35"/>
        <v>13.319999999999984</v>
      </c>
      <c r="B158" s="70">
        <f t="shared" si="36"/>
        <v>62.576371257385709</v>
      </c>
      <c r="C158" s="85">
        <f t="shared" si="37"/>
        <v>1.0921637123917245</v>
      </c>
      <c r="D158" s="69">
        <f t="shared" si="26"/>
        <v>-2.5699927265801197</v>
      </c>
      <c r="E158" s="33">
        <f t="shared" si="27"/>
        <v>-2.6856423992762251</v>
      </c>
      <c r="F158" s="33">
        <f t="shared" si="28"/>
        <v>-2.6908466345475497</v>
      </c>
      <c r="G158" s="84">
        <f t="shared" si="29"/>
        <v>-2.812168923689399</v>
      </c>
      <c r="H158" s="19">
        <f t="shared" si="38"/>
        <v>-2.5699927265801197</v>
      </c>
      <c r="I158" s="19">
        <f t="shared" si="30"/>
        <v>-4.3493650653938092</v>
      </c>
      <c r="J158" s="19">
        <f t="shared" si="31"/>
        <v>-3.8274411826058072</v>
      </c>
      <c r="K158" s="19">
        <f t="shared" si="32"/>
        <v>-3.898236745437571</v>
      </c>
      <c r="L158" s="84">
        <f t="shared" si="33"/>
        <v>-3.3087929948443162</v>
      </c>
      <c r="M158" s="72">
        <f t="shared" si="34"/>
        <v>-3.5232412140343219</v>
      </c>
    </row>
    <row r="159" spans="1:13" x14ac:dyDescent="0.25">
      <c r="A159" s="19">
        <f t="shared" si="35"/>
        <v>13.409999999999984</v>
      </c>
      <c r="B159" s="70">
        <f t="shared" si="36"/>
        <v>48.709240142027404</v>
      </c>
      <c r="C159" s="85">
        <f t="shared" si="37"/>
        <v>0.85013661662296847</v>
      </c>
      <c r="D159" s="69">
        <f t="shared" si="26"/>
        <v>-2.9166354353249928</v>
      </c>
      <c r="E159" s="33">
        <f t="shared" si="27"/>
        <v>-3.0478840299146173</v>
      </c>
      <c r="F159" s="33">
        <f t="shared" si="28"/>
        <v>-3.0537902166711506</v>
      </c>
      <c r="G159" s="84">
        <f t="shared" si="29"/>
        <v>-3.1914765548253965</v>
      </c>
      <c r="H159" s="19">
        <f t="shared" si="38"/>
        <v>-2.9166354353249928</v>
      </c>
      <c r="I159" s="19">
        <f t="shared" si="30"/>
        <v>-3.6817157577083983</v>
      </c>
      <c r="J159" s="19">
        <f t="shared" si="31"/>
        <v>-3.0980459425118907</v>
      </c>
      <c r="K159" s="19">
        <f t="shared" si="32"/>
        <v>-3.1966770448348818</v>
      </c>
      <c r="L159" s="84">
        <f t="shared" si="33"/>
        <v>-2.6129164973157231</v>
      </c>
      <c r="M159" s="72">
        <f t="shared" si="34"/>
        <v>-1.6013736580267246</v>
      </c>
    </row>
    <row r="160" spans="1:13" x14ac:dyDescent="0.25">
      <c r="A160" s="19">
        <f t="shared" si="35"/>
        <v>13.499999999999984</v>
      </c>
      <c r="B160" s="70">
        <f t="shared" si="36"/>
        <v>32.971699105803403</v>
      </c>
      <c r="C160" s="85">
        <f t="shared" si="37"/>
        <v>0.57546470937313954</v>
      </c>
      <c r="D160" s="69">
        <f t="shared" si="26"/>
        <v>-3.1998966087707577</v>
      </c>
      <c r="E160" s="33">
        <f t="shared" si="27"/>
        <v>-3.3438919561654417</v>
      </c>
      <c r="F160" s="33">
        <f t="shared" si="28"/>
        <v>-3.3503717467982024</v>
      </c>
      <c r="G160" s="84">
        <f t="shared" si="29"/>
        <v>-3.5014300659825959</v>
      </c>
      <c r="H160" s="19">
        <f t="shared" si="38"/>
        <v>-3.1998966087707577</v>
      </c>
      <c r="I160" s="19">
        <f t="shared" si="30"/>
        <v>-2.6667010911350539</v>
      </c>
      <c r="J160" s="19">
        <f t="shared" si="31"/>
        <v>-2.1554036968373431</v>
      </c>
      <c r="K160" s="19">
        <f t="shared" si="32"/>
        <v>-2.2560722251149103</v>
      </c>
      <c r="L160" s="84">
        <f t="shared" si="33"/>
        <v>-1.7829577811850266</v>
      </c>
      <c r="M160" s="72">
        <f t="shared" si="34"/>
        <v>0.3838424765852152</v>
      </c>
    </row>
    <row r="161" spans="1:13" x14ac:dyDescent="0.25">
      <c r="A161" s="19">
        <f t="shared" si="35"/>
        <v>13.589999999999984</v>
      </c>
      <c r="B161" s="70">
        <f t="shared" si="36"/>
        <v>15.705741357953272</v>
      </c>
      <c r="C161" s="85">
        <f t="shared" si="37"/>
        <v>0.27411689816292989</v>
      </c>
      <c r="D161" s="69">
        <f t="shared" si="26"/>
        <v>-3.3989857695141263</v>
      </c>
      <c r="E161" s="33">
        <f t="shared" si="27"/>
        <v>-3.5519401291422619</v>
      </c>
      <c r="F161" s="33">
        <f t="shared" si="28"/>
        <v>-3.5588230753255283</v>
      </c>
      <c r="G161" s="84">
        <f t="shared" si="29"/>
        <v>-3.719279846293424</v>
      </c>
      <c r="H161" s="19">
        <f t="shared" si="38"/>
        <v>-3.3989857695141263</v>
      </c>
      <c r="I161" s="19">
        <f t="shared" si="30"/>
        <v>-1.3264148674330141</v>
      </c>
      <c r="J161" s="19">
        <f t="shared" si="31"/>
        <v>-1.0426650553829089</v>
      </c>
      <c r="K161" s="19">
        <f t="shared" si="32"/>
        <v>-1.1037123386001289</v>
      </c>
      <c r="L161" s="84">
        <f t="shared" si="33"/>
        <v>-0.85208176992725626</v>
      </c>
      <c r="M161" s="72">
        <f t="shared" si="34"/>
        <v>2.3538742254807024</v>
      </c>
    </row>
    <row r="162" spans="1:13" x14ac:dyDescent="0.25">
      <c r="A162" s="19">
        <f t="shared" si="35"/>
        <v>13.679999999999984</v>
      </c>
      <c r="B162" s="70">
        <f t="shared" si="36"/>
        <v>-2.634458922617454</v>
      </c>
      <c r="C162" s="85">
        <f t="shared" si="37"/>
        <v>-4.5979982208217085E-2</v>
      </c>
      <c r="D162" s="69">
        <f t="shared" si="26"/>
        <v>-3.4960545408940216</v>
      </c>
      <c r="E162" s="33">
        <f t="shared" si="27"/>
        <v>-3.6533769952342525</v>
      </c>
      <c r="F162" s="33">
        <f t="shared" si="28"/>
        <v>-3.660456505679563</v>
      </c>
      <c r="G162" s="84">
        <f t="shared" si="29"/>
        <v>-3.825495626405182</v>
      </c>
      <c r="H162" s="19">
        <f t="shared" si="38"/>
        <v>-3.4960545408940216</v>
      </c>
      <c r="I162" s="19">
        <f t="shared" si="30"/>
        <v>0.2252225338761287</v>
      </c>
      <c r="J162" s="19">
        <f t="shared" si="31"/>
        <v>0.175602734257022</v>
      </c>
      <c r="K162" s="19">
        <f t="shared" si="32"/>
        <v>0.1865364250369401</v>
      </c>
      <c r="L162" s="84">
        <f t="shared" si="33"/>
        <v>0.14301903494792811</v>
      </c>
      <c r="M162" s="72">
        <f t="shared" si="34"/>
        <v>4.2307893019180298</v>
      </c>
    </row>
    <row r="163" spans="1:13" x14ac:dyDescent="0.25">
      <c r="A163" s="19">
        <f t="shared" si="35"/>
        <v>13.769999999999984</v>
      </c>
      <c r="B163" s="70">
        <f t="shared" si="36"/>
        <v>-21.498421533723238</v>
      </c>
      <c r="C163" s="85">
        <f t="shared" si="37"/>
        <v>-0.37521823974511964</v>
      </c>
      <c r="D163" s="69">
        <f t="shared" si="26"/>
        <v>-3.4796667425828418</v>
      </c>
      <c r="E163" s="33">
        <f t="shared" si="27"/>
        <v>-3.6362517459990698</v>
      </c>
      <c r="F163" s="33">
        <f t="shared" si="28"/>
        <v>-3.6432980711527998</v>
      </c>
      <c r="G163" s="84">
        <f t="shared" si="29"/>
        <v>-3.8075635689865939</v>
      </c>
      <c r="H163" s="19">
        <f t="shared" si="38"/>
        <v>-3.4796667425828418</v>
      </c>
      <c r="I163" s="19">
        <f t="shared" si="30"/>
        <v>1.7957304111299461</v>
      </c>
      <c r="J163" s="19">
        <f t="shared" si="31"/>
        <v>1.4218606436443433</v>
      </c>
      <c r="K163" s="19">
        <f t="shared" si="32"/>
        <v>1.5005469417595505</v>
      </c>
      <c r="L163" s="84">
        <f t="shared" si="33"/>
        <v>1.1655472891603691</v>
      </c>
      <c r="M163" s="72">
        <f t="shared" si="34"/>
        <v>5.9403390121851221</v>
      </c>
    </row>
    <row r="164" spans="1:13" x14ac:dyDescent="0.25">
      <c r="A164" s="19">
        <f t="shared" si="35"/>
        <v>13.859999999999983</v>
      </c>
      <c r="B164" s="70">
        <f t="shared" si="36"/>
        <v>-40.273959089955198</v>
      </c>
      <c r="C164" s="85">
        <f t="shared" si="37"/>
        <v>-0.7029131889332173</v>
      </c>
      <c r="D164" s="69">
        <f t="shared" si="26"/>
        <v>-3.3475753495163705</v>
      </c>
      <c r="E164" s="33">
        <f t="shared" si="27"/>
        <v>-3.4982162402446071</v>
      </c>
      <c r="F164" s="33">
        <f t="shared" si="28"/>
        <v>-3.5049950803273777</v>
      </c>
      <c r="G164" s="84">
        <f t="shared" si="29"/>
        <v>-3.6630249067458345</v>
      </c>
      <c r="H164" s="19">
        <f t="shared" si="38"/>
        <v>-3.3475753495163705</v>
      </c>
      <c r="I164" s="19">
        <f t="shared" si="30"/>
        <v>3.1675710932364214</v>
      </c>
      <c r="J164" s="19">
        <f t="shared" si="31"/>
        <v>2.6043585989946987</v>
      </c>
      <c r="K164" s="19">
        <f t="shared" si="32"/>
        <v>2.7087055705743635</v>
      </c>
      <c r="L164" s="84">
        <f t="shared" si="33"/>
        <v>2.1715236572431404</v>
      </c>
      <c r="M164" s="72">
        <f t="shared" si="34"/>
        <v>7.4148954521660597</v>
      </c>
    </row>
    <row r="165" spans="1:13" x14ac:dyDescent="0.25">
      <c r="A165" s="19">
        <f t="shared" si="35"/>
        <v>13.949999999999983</v>
      </c>
      <c r="B165" s="70">
        <f t="shared" si="36"/>
        <v>-58.336759739222998</v>
      </c>
      <c r="C165" s="85">
        <f t="shared" si="37"/>
        <v>-1.0181685323943099</v>
      </c>
      <c r="D165" s="69">
        <f t="shared" si="26"/>
        <v>-3.1080970031721051</v>
      </c>
      <c r="E165" s="33">
        <f t="shared" si="27"/>
        <v>-3.2479613683148498</v>
      </c>
      <c r="F165" s="33">
        <f t="shared" si="28"/>
        <v>-3.2542552647462735</v>
      </c>
      <c r="G165" s="84">
        <f t="shared" si="29"/>
        <v>-3.4009799769992699</v>
      </c>
      <c r="H165" s="19">
        <f t="shared" si="38"/>
        <v>-3.1080970031721051</v>
      </c>
      <c r="I165" s="19">
        <f t="shared" si="30"/>
        <v>4.1706255214315098</v>
      </c>
      <c r="J165" s="19">
        <f t="shared" si="31"/>
        <v>3.617484929923211</v>
      </c>
      <c r="K165" s="19">
        <f t="shared" si="32"/>
        <v>3.6986245987501745</v>
      </c>
      <c r="L165" s="84">
        <f t="shared" si="33"/>
        <v>3.1012068713580976</v>
      </c>
      <c r="M165" s="72">
        <f t="shared" si="34"/>
        <v>8.5961267927611758</v>
      </c>
    </row>
    <row r="166" spans="1:13" x14ac:dyDescent="0.25">
      <c r="A166" s="19">
        <f t="shared" si="35"/>
        <v>14.039999999999983</v>
      </c>
      <c r="B166" s="70">
        <f t="shared" si="36"/>
        <v>-75.10738644819169</v>
      </c>
      <c r="C166" s="85">
        <f t="shared" si="37"/>
        <v>-1.3108711860887143</v>
      </c>
      <c r="D166" s="69">
        <f t="shared" si="26"/>
        <v>-2.7795362314200593</v>
      </c>
      <c r="E166" s="33">
        <f t="shared" si="27"/>
        <v>-2.9046153618339621</v>
      </c>
      <c r="F166" s="33">
        <f t="shared" si="28"/>
        <v>-2.9102439227025876</v>
      </c>
      <c r="G166" s="84">
        <f t="shared" si="29"/>
        <v>-3.0414581844632922</v>
      </c>
      <c r="H166" s="19">
        <f t="shared" si="38"/>
        <v>-2.7795362314200593</v>
      </c>
      <c r="I166" s="19">
        <f t="shared" si="30"/>
        <v>4.7354051794468779</v>
      </c>
      <c r="J166" s="19">
        <f t="shared" si="31"/>
        <v>4.3619665192775177</v>
      </c>
      <c r="K166" s="19">
        <f t="shared" si="32"/>
        <v>4.3988623996839591</v>
      </c>
      <c r="L166" s="84">
        <f t="shared" si="33"/>
        <v>3.8834777025324017</v>
      </c>
      <c r="M166" s="72">
        <f t="shared" si="34"/>
        <v>9.4373048228159231</v>
      </c>
    </row>
    <row r="167" spans="1:13" x14ac:dyDescent="0.25">
      <c r="A167" s="19">
        <f t="shared" si="35"/>
        <v>14.129999999999983</v>
      </c>
      <c r="B167" s="70">
        <f t="shared" si="36"/>
        <v>-90.10516950117389</v>
      </c>
      <c r="C167" s="85">
        <f t="shared" si="37"/>
        <v>-1.572631880863061</v>
      </c>
      <c r="D167" s="69">
        <f t="shared" si="26"/>
        <v>-2.387428120621526</v>
      </c>
      <c r="E167" s="33">
        <f t="shared" si="27"/>
        <v>-2.4948623860494945</v>
      </c>
      <c r="F167" s="33">
        <f t="shared" si="28"/>
        <v>-2.4996969279937531</v>
      </c>
      <c r="G167" s="84">
        <f t="shared" si="29"/>
        <v>-2.6124008441409639</v>
      </c>
      <c r="H167" s="19">
        <f t="shared" si="38"/>
        <v>-2.387428120621526</v>
      </c>
      <c r="I167" s="19">
        <f t="shared" si="30"/>
        <v>4.8999917453184123</v>
      </c>
      <c r="J167" s="19">
        <f t="shared" si="31"/>
        <v>4.7833217729472244</v>
      </c>
      <c r="K167" s="19">
        <f t="shared" si="32"/>
        <v>4.7888363953860935</v>
      </c>
      <c r="L167" s="84">
        <f t="shared" si="33"/>
        <v>4.4556470098873762</v>
      </c>
      <c r="M167" s="72">
        <f t="shared" si="34"/>
        <v>9.905153465700673</v>
      </c>
    </row>
    <row r="168" spans="1:13" x14ac:dyDescent="0.25">
      <c r="A168" s="19">
        <f t="shared" si="35"/>
        <v>14.219999999999983</v>
      </c>
      <c r="B168" s="70">
        <f t="shared" si="36"/>
        <v>-102.98722104736922</v>
      </c>
      <c r="C168" s="85">
        <f t="shared" si="37"/>
        <v>-1.7974660947557959</v>
      </c>
      <c r="D168" s="69">
        <f t="shared" si="26"/>
        <v>-1.9599287942434396</v>
      </c>
      <c r="E168" s="33">
        <f t="shared" si="27"/>
        <v>-2.0481255899843944</v>
      </c>
      <c r="F168" s="33">
        <f t="shared" si="28"/>
        <v>-2.0520944457927373</v>
      </c>
      <c r="G168" s="84">
        <f t="shared" si="29"/>
        <v>-2.1446172943647861</v>
      </c>
      <c r="H168" s="19">
        <f t="shared" si="38"/>
        <v>-1.9599287942434396</v>
      </c>
      <c r="I168" s="19">
        <f t="shared" si="30"/>
        <v>4.7746590410690946</v>
      </c>
      <c r="J168" s="19">
        <f t="shared" si="31"/>
        <v>4.8996582810968876</v>
      </c>
      <c r="K168" s="19">
        <f t="shared" si="32"/>
        <v>4.8999062730436167</v>
      </c>
      <c r="L168" s="84">
        <f t="shared" si="33"/>
        <v>4.7878922260505927</v>
      </c>
      <c r="M168" s="72">
        <f t="shared" si="34"/>
        <v>9.9811651442611709</v>
      </c>
    </row>
    <row r="169" spans="1:13" x14ac:dyDescent="0.25">
      <c r="A169" s="19">
        <f t="shared" si="35"/>
        <v>14.309999999999983</v>
      </c>
      <c r="B169" s="70">
        <f t="shared" si="36"/>
        <v>-113.56257765653221</v>
      </c>
      <c r="C169" s="85">
        <f t="shared" si="37"/>
        <v>-1.9820408871582331</v>
      </c>
      <c r="D169" s="69">
        <f t="shared" si="26"/>
        <v>-1.5225035886124292</v>
      </c>
      <c r="E169" s="33">
        <f t="shared" si="27"/>
        <v>-1.5910162500999885</v>
      </c>
      <c r="F169" s="33">
        <f t="shared" si="28"/>
        <v>-1.5940993198669287</v>
      </c>
      <c r="G169" s="84">
        <f t="shared" si="29"/>
        <v>-1.6659725274004527</v>
      </c>
      <c r="H169" s="19">
        <f t="shared" si="38"/>
        <v>-1.5225035886124292</v>
      </c>
      <c r="I169" s="19">
        <f t="shared" si="30"/>
        <v>4.4914576945528202</v>
      </c>
      <c r="J169" s="19">
        <f t="shared" si="31"/>
        <v>4.7932393867170493</v>
      </c>
      <c r="K169" s="19">
        <f t="shared" si="32"/>
        <v>4.8066118069070916</v>
      </c>
      <c r="L169" s="84">
        <f t="shared" si="33"/>
        <v>4.8988832247545337</v>
      </c>
      <c r="M169" s="72">
        <f t="shared" si="34"/>
        <v>9.6623329201916714</v>
      </c>
    </row>
    <row r="170" spans="1:13" x14ac:dyDescent="0.25">
      <c r="A170" s="19">
        <f t="shared" si="35"/>
        <v>14.399999999999983</v>
      </c>
      <c r="B170" s="70">
        <f t="shared" si="36"/>
        <v>-121.77768140703455</v>
      </c>
      <c r="C170" s="85">
        <f t="shared" si="37"/>
        <v>-2.125421495997434</v>
      </c>
      <c r="D170" s="69">
        <f t="shared" si="26"/>
        <v>-1.0936529390140948</v>
      </c>
      <c r="E170" s="33">
        <f t="shared" si="27"/>
        <v>-1.1428673212697291</v>
      </c>
      <c r="F170" s="33">
        <f t="shared" si="28"/>
        <v>-1.1450819684712326</v>
      </c>
      <c r="G170" s="84">
        <f t="shared" si="29"/>
        <v>-1.1967103161765058</v>
      </c>
      <c r="H170" s="19">
        <f t="shared" si="38"/>
        <v>-1.0936529390140948</v>
      </c>
      <c r="I170" s="19">
        <f t="shared" si="30"/>
        <v>4.165479686175857</v>
      </c>
      <c r="J170" s="19">
        <f t="shared" si="31"/>
        <v>4.5733851159735712</v>
      </c>
      <c r="K170" s="19">
        <f t="shared" si="32"/>
        <v>4.6049009684040669</v>
      </c>
      <c r="L170" s="84">
        <f t="shared" si="33"/>
        <v>4.8519324310615666</v>
      </c>
      <c r="M170" s="72">
        <f t="shared" si="34"/>
        <v>8.9612694452032979</v>
      </c>
    </row>
    <row r="171" spans="1:13" x14ac:dyDescent="0.25">
      <c r="A171" s="19">
        <f t="shared" si="35"/>
        <v>14.489999999999982</v>
      </c>
      <c r="B171" s="70">
        <f t="shared" si="36"/>
        <v>-127.67879876941191</v>
      </c>
      <c r="C171" s="85">
        <f t="shared" si="37"/>
        <v>-2.228415423517522</v>
      </c>
      <c r="D171" s="69">
        <f t="shared" si="26"/>
        <v>-0.68304317472420428</v>
      </c>
      <c r="E171" s="33">
        <f t="shared" si="27"/>
        <v>-0.71378011758679349</v>
      </c>
      <c r="F171" s="33">
        <f t="shared" si="28"/>
        <v>-0.71516328001561003</v>
      </c>
      <c r="G171" s="84">
        <f t="shared" si="29"/>
        <v>-0.74740786992560915</v>
      </c>
      <c r="H171" s="19">
        <f t="shared" si="38"/>
        <v>-0.68304317472420428</v>
      </c>
      <c r="I171" s="19">
        <f t="shared" si="30"/>
        <v>3.8781038383417434</v>
      </c>
      <c r="J171" s="19">
        <f t="shared" si="31"/>
        <v>4.3392297534827362</v>
      </c>
      <c r="K171" s="19">
        <f t="shared" si="32"/>
        <v>4.3855248431014502</v>
      </c>
      <c r="L171" s="84">
        <f t="shared" si="33"/>
        <v>4.7316100321637657</v>
      </c>
      <c r="M171" s="72">
        <f t="shared" si="34"/>
        <v>7.9057080184104436</v>
      </c>
    </row>
    <row r="172" spans="1:13" x14ac:dyDescent="0.25">
      <c r="A172" s="19">
        <f t="shared" si="35"/>
        <v>14.579999999999982</v>
      </c>
      <c r="B172" s="70">
        <f t="shared" si="36"/>
        <v>-131.36435365966068</v>
      </c>
      <c r="C172" s="85">
        <f t="shared" si="37"/>
        <v>-2.2927404911153415</v>
      </c>
      <c r="D172" s="69">
        <f t="shared" si="26"/>
        <v>-0.29215482876909604</v>
      </c>
      <c r="E172" s="33">
        <f t="shared" si="27"/>
        <v>-0.30530179606370539</v>
      </c>
      <c r="F172" s="33">
        <f t="shared" si="28"/>
        <v>-0.30589340959196276</v>
      </c>
      <c r="G172" s="84">
        <f t="shared" si="29"/>
        <v>-0.31968523563237267</v>
      </c>
      <c r="H172" s="19">
        <f t="shared" si="38"/>
        <v>-0.29215482876909604</v>
      </c>
      <c r="I172" s="19">
        <f t="shared" si="30"/>
        <v>3.6775595491432722</v>
      </c>
      <c r="J172" s="19">
        <f t="shared" si="31"/>
        <v>4.160753536111315</v>
      </c>
      <c r="K172" s="19">
        <f t="shared" si="32"/>
        <v>4.2160399530763586</v>
      </c>
      <c r="L172" s="84">
        <f t="shared" si="33"/>
        <v>4.6153972769289879</v>
      </c>
      <c r="M172" s="72">
        <f t="shared" si="34"/>
        <v>6.5374054875554393</v>
      </c>
    </row>
    <row r="173" spans="1:13" x14ac:dyDescent="0.25">
      <c r="A173" s="19">
        <f t="shared" si="35"/>
        <v>14.669999999999982</v>
      </c>
      <c r="B173" s="70">
        <f t="shared" si="36"/>
        <v>-132.94075863334993</v>
      </c>
      <c r="C173" s="85">
        <f t="shared" si="37"/>
        <v>-2.3202539482510334</v>
      </c>
      <c r="D173" s="69">
        <f t="shared" si="26"/>
        <v>8.3543328297618069E-2</v>
      </c>
      <c r="E173" s="33">
        <f t="shared" si="27"/>
        <v>8.7302778071010889E-2</v>
      </c>
      <c r="F173" s="33">
        <f t="shared" si="28"/>
        <v>8.7471953310813561E-2</v>
      </c>
      <c r="G173" s="84">
        <f t="shared" si="29"/>
        <v>9.1415804095591288E-2</v>
      </c>
      <c r="H173" s="19">
        <f t="shared" si="38"/>
        <v>8.3543328297618069E-2</v>
      </c>
      <c r="I173" s="19">
        <f t="shared" si="30"/>
        <v>3.5870864906113367</v>
      </c>
      <c r="J173" s="19">
        <f t="shared" si="31"/>
        <v>4.0769482484676995</v>
      </c>
      <c r="K173" s="19">
        <f t="shared" si="32"/>
        <v>4.1358718047528384</v>
      </c>
      <c r="L173" s="84">
        <f t="shared" si="33"/>
        <v>4.555475271696408</v>
      </c>
      <c r="M173" s="72">
        <f t="shared" si="34"/>
        <v>4.910490394091469</v>
      </c>
    </row>
    <row r="174" spans="1:13" x14ac:dyDescent="0.25">
      <c r="A174" s="19">
        <f t="shared" si="35"/>
        <v>14.759999999999982</v>
      </c>
      <c r="B174" s="70">
        <f t="shared" si="36"/>
        <v>-132.48997670103756</v>
      </c>
      <c r="C174" s="85">
        <f t="shared" si="37"/>
        <v>-2.3123863193236804</v>
      </c>
      <c r="D174" s="69">
        <f t="shared" si="26"/>
        <v>0.45206635632885039</v>
      </c>
      <c r="E174" s="33">
        <f t="shared" si="27"/>
        <v>0.47240934236364868</v>
      </c>
      <c r="F174" s="33">
        <f t="shared" si="28"/>
        <v>0.47332477673521456</v>
      </c>
      <c r="G174" s="84">
        <f t="shared" si="29"/>
        <v>0.49466558623501972</v>
      </c>
      <c r="H174" s="19">
        <f t="shared" si="38"/>
        <v>0.45206635632885039</v>
      </c>
      <c r="I174" s="19">
        <f t="shared" si="30"/>
        <v>3.6132380136381022</v>
      </c>
      <c r="J174" s="19">
        <f t="shared" si="31"/>
        <v>4.1013655834549043</v>
      </c>
      <c r="K174" s="19">
        <f t="shared" si="32"/>
        <v>4.1592658539333458</v>
      </c>
      <c r="L174" s="84">
        <f t="shared" si="33"/>
        <v>4.5732488093031538</v>
      </c>
      <c r="M174" s="72">
        <f t="shared" si="34"/>
        <v>3.0893217076844346</v>
      </c>
    </row>
    <row r="175" spans="1:13" x14ac:dyDescent="0.25">
      <c r="A175" s="19">
        <f t="shared" si="35"/>
        <v>14.849999999999982</v>
      </c>
      <c r="B175" s="70">
        <f t="shared" si="36"/>
        <v>-130.05072332447395</v>
      </c>
      <c r="C175" s="85">
        <f t="shared" si="37"/>
        <v>-2.2698133166122565</v>
      </c>
      <c r="D175" s="69">
        <f t="shared" si="26"/>
        <v>0.82268260179461672</v>
      </c>
      <c r="E175" s="33">
        <f t="shared" si="27"/>
        <v>0.85970331887537443</v>
      </c>
      <c r="F175" s="33">
        <f t="shared" si="28"/>
        <v>0.86136925114400853</v>
      </c>
      <c r="G175" s="84">
        <f t="shared" si="29"/>
        <v>0.90020583439757751</v>
      </c>
      <c r="H175" s="19">
        <f t="shared" si="38"/>
        <v>0.82268260179461672</v>
      </c>
      <c r="I175" s="19">
        <f t="shared" si="30"/>
        <v>3.7508279419406452</v>
      </c>
      <c r="J175" s="19">
        <f t="shared" si="31"/>
        <v>4.2271854606888652</v>
      </c>
      <c r="K175" s="19">
        <f t="shared" si="32"/>
        <v>4.2793306610112927</v>
      </c>
      <c r="L175" s="84">
        <f t="shared" si="33"/>
        <v>4.6606037972252548</v>
      </c>
      <c r="M175" s="72">
        <f t="shared" si="34"/>
        <v>1.1459428562404661</v>
      </c>
    </row>
    <row r="176" spans="1:13" x14ac:dyDescent="0.25">
      <c r="A176" s="19">
        <f t="shared" si="35"/>
        <v>14.939999999999982</v>
      </c>
      <c r="B176" s="70">
        <f t="shared" si="36"/>
        <v>-125.61170395005303</v>
      </c>
      <c r="C176" s="85">
        <f t="shared" si="37"/>
        <v>-2.192337812968792</v>
      </c>
      <c r="D176" s="69">
        <f t="shared" si="26"/>
        <v>1.2040495615331099</v>
      </c>
      <c r="E176" s="33">
        <f t="shared" si="27"/>
        <v>1.2582317918021</v>
      </c>
      <c r="F176" s="33">
        <f t="shared" si="28"/>
        <v>1.2606699921642044</v>
      </c>
      <c r="G176" s="84">
        <f t="shared" si="29"/>
        <v>1.3175098608278883</v>
      </c>
      <c r="H176" s="19">
        <f t="shared" si="38"/>
        <v>1.2040495615331099</v>
      </c>
      <c r="I176" s="19">
        <f t="shared" si="30"/>
        <v>3.9836109787120519</v>
      </c>
      <c r="J176" s="19">
        <f t="shared" si="31"/>
        <v>4.428515148917084</v>
      </c>
      <c r="K176" s="19">
        <f t="shared" si="32"/>
        <v>4.4696122509113572</v>
      </c>
      <c r="L176" s="84">
        <f t="shared" si="33"/>
        <v>4.7826700309286236</v>
      </c>
      <c r="M176" s="72">
        <f t="shared" si="34"/>
        <v>-0.84276823277396251</v>
      </c>
    </row>
    <row r="177" spans="1:13" x14ac:dyDescent="0.25">
      <c r="A177" s="19">
        <f t="shared" si="35"/>
        <v>15.029999999999982</v>
      </c>
      <c r="B177" s="70">
        <f t="shared" si="36"/>
        <v>-119.11491002278476</v>
      </c>
      <c r="C177" s="85">
        <f t="shared" si="37"/>
        <v>-2.0789473681143877</v>
      </c>
      <c r="D177" s="69">
        <f t="shared" si="26"/>
        <v>1.6024875986725733</v>
      </c>
      <c r="E177" s="33">
        <f t="shared" si="27"/>
        <v>1.6745995406128391</v>
      </c>
      <c r="F177" s="33">
        <f t="shared" si="28"/>
        <v>1.677844578000151</v>
      </c>
      <c r="G177" s="84">
        <f t="shared" si="29"/>
        <v>1.7534936106925869</v>
      </c>
      <c r="H177" s="19">
        <f t="shared" si="38"/>
        <v>1.6024875986725733</v>
      </c>
      <c r="I177" s="19">
        <f t="shared" si="30"/>
        <v>4.2808636109458913</v>
      </c>
      <c r="J177" s="19">
        <f t="shared" si="31"/>
        <v>4.6581241065942933</v>
      </c>
      <c r="K177" s="19">
        <f t="shared" si="32"/>
        <v>4.6832645064254539</v>
      </c>
      <c r="L177" s="84">
        <f t="shared" si="33"/>
        <v>4.881613293093082</v>
      </c>
      <c r="M177" s="72">
        <f t="shared" si="34"/>
        <v>-2.7981403384901258</v>
      </c>
    </row>
    <row r="178" spans="1:13" x14ac:dyDescent="0.25">
      <c r="A178" s="19">
        <f t="shared" si="35"/>
        <v>15.119999999999981</v>
      </c>
      <c r="B178" s="70">
        <f t="shared" si="36"/>
        <v>-110.46822965995786</v>
      </c>
      <c r="C178" s="85">
        <f t="shared" si="37"/>
        <v>-1.9280343264155206</v>
      </c>
      <c r="D178" s="69">
        <f t="shared" si="26"/>
        <v>2.0201664106237502</v>
      </c>
      <c r="E178" s="33">
        <f t="shared" si="27"/>
        <v>2.111073899101819</v>
      </c>
      <c r="F178" s="33">
        <f t="shared" si="28"/>
        <v>2.1151647360833321</v>
      </c>
      <c r="G178" s="84">
        <f t="shared" si="29"/>
        <v>2.2105312368712502</v>
      </c>
      <c r="H178" s="19">
        <f t="shared" si="38"/>
        <v>2.0201664106237502</v>
      </c>
      <c r="I178" s="19">
        <f t="shared" si="30"/>
        <v>4.5906445475615829</v>
      </c>
      <c r="J178" s="19">
        <f t="shared" si="31"/>
        <v>4.8444946828986426</v>
      </c>
      <c r="K178" s="19">
        <f t="shared" si="32"/>
        <v>4.8525795365002518</v>
      </c>
      <c r="L178" s="84">
        <f t="shared" si="33"/>
        <v>4.8845258143466301</v>
      </c>
      <c r="M178" s="72">
        <f t="shared" si="34"/>
        <v>-4.6428210935085117</v>
      </c>
    </row>
    <row r="179" spans="1:13" x14ac:dyDescent="0.25">
      <c r="A179" s="19">
        <f t="shared" si="35"/>
        <v>15.209999999999981</v>
      </c>
      <c r="B179" s="70">
        <f t="shared" si="36"/>
        <v>-99.567843755659879</v>
      </c>
      <c r="C179" s="85">
        <f t="shared" si="37"/>
        <v>-1.7377867026475411</v>
      </c>
      <c r="D179" s="69">
        <f t="shared" si="26"/>
        <v>2.4532061926343403</v>
      </c>
      <c r="E179" s="33">
        <f t="shared" si="27"/>
        <v>2.5636004713028857</v>
      </c>
      <c r="F179" s="33">
        <f t="shared" si="28"/>
        <v>2.56856821384297</v>
      </c>
      <c r="G179" s="84">
        <f t="shared" si="29"/>
        <v>2.6843773318802073</v>
      </c>
      <c r="H179" s="19">
        <f t="shared" si="38"/>
        <v>2.4532061926343403</v>
      </c>
      <c r="I179" s="19">
        <f t="shared" si="30"/>
        <v>4.8318384411905164</v>
      </c>
      <c r="J179" s="19">
        <f t="shared" si="31"/>
        <v>4.8937674655503089</v>
      </c>
      <c r="K179" s="19">
        <f t="shared" si="32"/>
        <v>4.8930599473242067</v>
      </c>
      <c r="L179" s="84">
        <f t="shared" si="33"/>
        <v>4.7180261784144859</v>
      </c>
      <c r="M179" s="72">
        <f t="shared" si="34"/>
        <v>-6.3038369583785583</v>
      </c>
    </row>
    <row r="180" spans="1:13" x14ac:dyDescent="0.25">
      <c r="A180" s="19">
        <f t="shared" si="35"/>
        <v>15.299999999999981</v>
      </c>
      <c r="B180" s="70">
        <f t="shared" si="36"/>
        <v>-86.330867800658538</v>
      </c>
      <c r="C180" s="85">
        <f t="shared" si="37"/>
        <v>-1.5067578892254472</v>
      </c>
      <c r="D180" s="69">
        <f t="shared" si="26"/>
        <v>2.8900589843146509</v>
      </c>
      <c r="E180" s="33">
        <f t="shared" si="27"/>
        <v>3.0201116386088103</v>
      </c>
      <c r="F180" s="33">
        <f t="shared" si="28"/>
        <v>3.0259640080520476</v>
      </c>
      <c r="G180" s="84">
        <f t="shared" si="29"/>
        <v>3.1623957450393352</v>
      </c>
      <c r="H180" s="19">
        <f t="shared" si="38"/>
        <v>2.8900589843146509</v>
      </c>
      <c r="I180" s="19">
        <f t="shared" si="30"/>
        <v>4.8899561754737109</v>
      </c>
      <c r="J180" s="19">
        <f t="shared" si="31"/>
        <v>4.703598686189939</v>
      </c>
      <c r="K180" s="19">
        <f t="shared" si="32"/>
        <v>4.7149504022644209</v>
      </c>
      <c r="L180" s="84">
        <f t="shared" si="33"/>
        <v>4.3271520246741471</v>
      </c>
      <c r="M180" s="72">
        <f t="shared" si="34"/>
        <v>-7.7154799744664073</v>
      </c>
    </row>
    <row r="181" spans="1:13" x14ac:dyDescent="0.25">
      <c r="A181" s="19">
        <f t="shared" si="35"/>
        <v>15.389999999999981</v>
      </c>
      <c r="B181" s="70">
        <f t="shared" si="36"/>
        <v>-70.736727610253951</v>
      </c>
      <c r="C181" s="85">
        <f t="shared" si="37"/>
        <v>-1.2345887988853117</v>
      </c>
      <c r="D181" s="69">
        <f t="shared" si="26"/>
        <v>3.3108720799704994</v>
      </c>
      <c r="E181" s="33">
        <f t="shared" si="27"/>
        <v>3.459861323569172</v>
      </c>
      <c r="F181" s="33">
        <f t="shared" si="28"/>
        <v>3.4665658395311123</v>
      </c>
      <c r="G181" s="84">
        <f t="shared" si="29"/>
        <v>3.6228630055282993</v>
      </c>
      <c r="H181" s="19">
        <f t="shared" si="38"/>
        <v>3.3108720799704994</v>
      </c>
      <c r="I181" s="19">
        <f t="shared" si="30"/>
        <v>4.6256618539116063</v>
      </c>
      <c r="J181" s="19">
        <f t="shared" si="31"/>
        <v>4.1917427605292543</v>
      </c>
      <c r="K181" s="19">
        <f t="shared" si="32"/>
        <v>4.2404901492248497</v>
      </c>
      <c r="L181" s="84">
        <f t="shared" si="33"/>
        <v>3.6907808805302067</v>
      </c>
      <c r="M181" s="72">
        <f t="shared" si="34"/>
        <v>-8.8219070984464008</v>
      </c>
    </row>
    <row r="182" spans="1:13" x14ac:dyDescent="0.25">
      <c r="A182" s="19">
        <f t="shared" si="35"/>
        <v>15.479999999999981</v>
      </c>
      <c r="B182" s="70">
        <f t="shared" si="36"/>
        <v>-52.871969953828476</v>
      </c>
      <c r="C182" s="85">
        <f t="shared" si="37"/>
        <v>-0.9227899577098212</v>
      </c>
      <c r="D182" s="69">
        <f t="shared" si="26"/>
        <v>3.6885857082797497</v>
      </c>
      <c r="E182" s="33">
        <f t="shared" si="27"/>
        <v>3.8545720651523383</v>
      </c>
      <c r="F182" s="33">
        <f t="shared" si="28"/>
        <v>3.862041451211605</v>
      </c>
      <c r="G182" s="84">
        <f t="shared" si="29"/>
        <v>4.0361694388887939</v>
      </c>
      <c r="H182" s="19">
        <f t="shared" si="38"/>
        <v>3.6885857082797497</v>
      </c>
      <c r="I182" s="19">
        <f t="shared" si="30"/>
        <v>3.9067147967716167</v>
      </c>
      <c r="J182" s="19">
        <f t="shared" si="31"/>
        <v>3.329215191812287</v>
      </c>
      <c r="K182" s="19">
        <f t="shared" si="32"/>
        <v>3.421513862972184</v>
      </c>
      <c r="L182" s="84">
        <f t="shared" si="33"/>
        <v>2.8265112487599451</v>
      </c>
      <c r="M182" s="72">
        <f t="shared" si="34"/>
        <v>-9.5793492916046663</v>
      </c>
    </row>
    <row r="183" spans="1:13" x14ac:dyDescent="0.25">
      <c r="A183" s="19">
        <f t="shared" si="35"/>
        <v>15.569999999999981</v>
      </c>
      <c r="B183" s="70">
        <f t="shared" si="36"/>
        <v>-32.969150339619944</v>
      </c>
      <c r="C183" s="85">
        <f t="shared" si="37"/>
        <v>-0.57542022501137469</v>
      </c>
      <c r="D183" s="69">
        <f t="shared" si="26"/>
        <v>3.9921059706062572</v>
      </c>
      <c r="E183" s="33">
        <f t="shared" si="27"/>
        <v>4.1717507392835387</v>
      </c>
      <c r="F183" s="33">
        <f t="shared" si="28"/>
        <v>4.1798347538740162</v>
      </c>
      <c r="G183" s="84">
        <f t="shared" si="29"/>
        <v>4.3682910984549181</v>
      </c>
      <c r="H183" s="19">
        <f t="shared" si="38"/>
        <v>3.9921059706062572</v>
      </c>
      <c r="I183" s="19">
        <f t="shared" si="30"/>
        <v>2.666518222027241</v>
      </c>
      <c r="J183" s="19">
        <f t="shared" si="31"/>
        <v>2.1552441548658923</v>
      </c>
      <c r="K183" s="19">
        <f t="shared" si="32"/>
        <v>2.2559099570402465</v>
      </c>
      <c r="L183" s="84">
        <f t="shared" si="33"/>
        <v>1.7828214038356993</v>
      </c>
      <c r="M183" s="72">
        <f t="shared" si="34"/>
        <v>-9.9578429748159039</v>
      </c>
    </row>
    <row r="184" spans="1:13" x14ac:dyDescent="0.25">
      <c r="A184" s="19">
        <f t="shared" si="35"/>
        <v>15.659999999999981</v>
      </c>
      <c r="B184" s="70">
        <f t="shared" si="36"/>
        <v>-11.428600302940342</v>
      </c>
      <c r="C184" s="85">
        <f t="shared" si="37"/>
        <v>-0.19946670418073037</v>
      </c>
      <c r="D184" s="69">
        <f t="shared" si="26"/>
        <v>4.1911806883513858</v>
      </c>
      <c r="E184" s="33">
        <f t="shared" si="27"/>
        <v>4.3797838193271978</v>
      </c>
      <c r="F184" s="33">
        <f t="shared" si="28"/>
        <v>4.3882709602211101</v>
      </c>
      <c r="G184" s="84">
        <f t="shared" si="29"/>
        <v>4.5861250747712861</v>
      </c>
      <c r="H184" s="19">
        <f t="shared" si="38"/>
        <v>4.1911806883513858</v>
      </c>
      <c r="I184" s="19">
        <f t="shared" si="30"/>
        <v>0.97091852208424023</v>
      </c>
      <c r="J184" s="19">
        <f t="shared" si="31"/>
        <v>0.76021602713664704</v>
      </c>
      <c r="K184" s="19">
        <f t="shared" si="32"/>
        <v>0.80607850953476612</v>
      </c>
      <c r="L184" s="84">
        <f t="shared" si="33"/>
        <v>0.620237899519402</v>
      </c>
      <c r="M184" s="72">
        <f t="shared" si="34"/>
        <v>-9.9424153547398539</v>
      </c>
    </row>
    <row r="185" spans="1:13" x14ac:dyDescent="0.25">
      <c r="A185" s="19">
        <f t="shared" si="35"/>
        <v>15.74999999999998</v>
      </c>
      <c r="B185" s="70">
        <f t="shared" si="36"/>
        <v>11.186114335130233</v>
      </c>
      <c r="C185" s="85">
        <f t="shared" si="37"/>
        <v>0.19523452565255894</v>
      </c>
      <c r="D185" s="69">
        <f t="shared" si="26"/>
        <v>4.2620368707755825</v>
      </c>
      <c r="E185" s="33">
        <f t="shared" si="27"/>
        <v>4.4538285299604841</v>
      </c>
      <c r="F185" s="33">
        <f t="shared" si="28"/>
        <v>4.4624591546238044</v>
      </c>
      <c r="G185" s="84">
        <f t="shared" si="29"/>
        <v>4.6636581946917248</v>
      </c>
      <c r="H185" s="19">
        <f t="shared" si="38"/>
        <v>4.2620368707755825</v>
      </c>
      <c r="I185" s="19">
        <f t="shared" si="30"/>
        <v>-0.95058339133438241</v>
      </c>
      <c r="J185" s="19">
        <f t="shared" si="31"/>
        <v>-0.74415490410503071</v>
      </c>
      <c r="K185" s="19">
        <f t="shared" si="32"/>
        <v>-0.78911166238368335</v>
      </c>
      <c r="L185" s="84">
        <f t="shared" si="33"/>
        <v>-0.60708696979234233</v>
      </c>
      <c r="M185" s="72">
        <f t="shared" si="34"/>
        <v>-9.5336767310390407</v>
      </c>
    </row>
    <row r="186" spans="1:13" x14ac:dyDescent="0.25">
      <c r="A186" s="19">
        <f t="shared" si="35"/>
        <v>15.83999999999998</v>
      </c>
      <c r="B186" s="70">
        <f t="shared" si="36"/>
        <v>34.18315377974514</v>
      </c>
      <c r="C186" s="85">
        <f t="shared" si="37"/>
        <v>0.59660858217209722</v>
      </c>
      <c r="D186" s="69">
        <f t="shared" si="26"/>
        <v>4.1926738183640202</v>
      </c>
      <c r="E186" s="33">
        <f t="shared" si="27"/>
        <v>4.381344140190401</v>
      </c>
      <c r="F186" s="33">
        <f t="shared" si="28"/>
        <v>4.3898343046725881</v>
      </c>
      <c r="G186" s="84">
        <f t="shared" si="29"/>
        <v>4.5877589057845531</v>
      </c>
      <c r="H186" s="19">
        <f t="shared" si="38"/>
        <v>4.1926738183640202</v>
      </c>
      <c r="I186" s="19">
        <f t="shared" si="30"/>
        <v>-2.7530168509684367</v>
      </c>
      <c r="J186" s="19">
        <f t="shared" si="31"/>
        <v>-2.2310297163372099</v>
      </c>
      <c r="K186" s="19">
        <f t="shared" si="32"/>
        <v>-2.3328803939635288</v>
      </c>
      <c r="L186" s="84">
        <f t="shared" si="33"/>
        <v>-1.8477274621828557</v>
      </c>
      <c r="M186" s="72">
        <f t="shared" si="34"/>
        <v>-8.7477963535960956</v>
      </c>
    </row>
    <row r="187" spans="1:13" x14ac:dyDescent="0.25">
      <c r="A187" s="19">
        <f t="shared" si="35"/>
        <v>15.92999999999998</v>
      </c>
      <c r="B187" s="70">
        <f t="shared" si="36"/>
        <v>56.805925028032284</v>
      </c>
      <c r="C187" s="85">
        <f t="shared" si="37"/>
        <v>0.99145042638021552</v>
      </c>
      <c r="D187" s="69">
        <f t="shared" si="26"/>
        <v>3.9867453503577286</v>
      </c>
      <c r="E187" s="33">
        <f t="shared" si="27"/>
        <v>4.166148891123826</v>
      </c>
      <c r="F187" s="33">
        <f t="shared" si="28"/>
        <v>4.174222050458301</v>
      </c>
      <c r="G187" s="84">
        <f t="shared" si="29"/>
        <v>4.3624253348989761</v>
      </c>
      <c r="H187" s="19">
        <f t="shared" si="38"/>
        <v>3.9867453503577286</v>
      </c>
      <c r="I187" s="19">
        <f t="shared" si="30"/>
        <v>-4.1004225725855346</v>
      </c>
      <c r="J187" s="19">
        <f t="shared" si="31"/>
        <v>-3.5386231024357948</v>
      </c>
      <c r="K187" s="19">
        <f t="shared" si="32"/>
        <v>-3.6231709856675747</v>
      </c>
      <c r="L187" s="84">
        <f t="shared" si="33"/>
        <v>-3.0249970948080986</v>
      </c>
      <c r="M187" s="72">
        <f t="shared" si="34"/>
        <v>-7.6158627847928226</v>
      </c>
    </row>
    <row r="188" spans="1:13" x14ac:dyDescent="0.25">
      <c r="A188" s="19">
        <f t="shared" si="35"/>
        <v>16.019999999999982</v>
      </c>
      <c r="B188" s="70">
        <f t="shared" si="36"/>
        <v>78.317550304311922</v>
      </c>
      <c r="C188" s="85">
        <f t="shared" si="37"/>
        <v>1.3668991149065299</v>
      </c>
      <c r="D188" s="69">
        <f t="shared" si="26"/>
        <v>3.6650102327037231</v>
      </c>
      <c r="E188" s="33">
        <f t="shared" si="27"/>
        <v>3.8299356931753907</v>
      </c>
      <c r="F188" s="33">
        <f t="shared" si="28"/>
        <v>3.8373573388966156</v>
      </c>
      <c r="G188" s="84">
        <f t="shared" si="29"/>
        <v>4.0103723932044186</v>
      </c>
      <c r="H188" s="19">
        <f t="shared" si="38"/>
        <v>3.6650102327037231</v>
      </c>
      <c r="I188" s="19">
        <f t="shared" si="30"/>
        <v>-4.7984959148396467</v>
      </c>
      <c r="J188" s="19">
        <f t="shared" si="31"/>
        <v>-4.4744763499315221</v>
      </c>
      <c r="K188" s="19">
        <f t="shared" si="32"/>
        <v>-4.5031215449163806</v>
      </c>
      <c r="L188" s="84">
        <f t="shared" si="33"/>
        <v>-4.0185809027002746</v>
      </c>
      <c r="M188" s="72">
        <f t="shared" si="34"/>
        <v>-6.1826540702144488</v>
      </c>
    </row>
    <row r="189" spans="1:13" x14ac:dyDescent="0.25">
      <c r="A189" s="19">
        <f t="shared" si="35"/>
        <v>16.109999999999982</v>
      </c>
      <c r="B189" s="70">
        <f t="shared" si="36"/>
        <v>98.093161694334256</v>
      </c>
      <c r="C189" s="85">
        <f t="shared" si="37"/>
        <v>1.7120486452573123</v>
      </c>
      <c r="D189" s="69">
        <f t="shared" si="26"/>
        <v>3.2634261435951872</v>
      </c>
      <c r="E189" s="33">
        <f t="shared" si="27"/>
        <v>3.4102803200569705</v>
      </c>
      <c r="F189" s="33">
        <f t="shared" si="28"/>
        <v>3.4168887579977509</v>
      </c>
      <c r="G189" s="84">
        <f t="shared" si="29"/>
        <v>3.5709461318149849</v>
      </c>
      <c r="H189" s="19">
        <f t="shared" si="38"/>
        <v>3.2634261435951872</v>
      </c>
      <c r="I189" s="19">
        <f t="shared" si="30"/>
        <v>-4.8511982900689619</v>
      </c>
      <c r="J189" s="19">
        <f t="shared" si="31"/>
        <v>-4.8854616679780749</v>
      </c>
      <c r="K189" s="19">
        <f t="shared" si="32"/>
        <v>-4.8848743062911071</v>
      </c>
      <c r="L189" s="84">
        <f t="shared" si="33"/>
        <v>-4.6834793179302618</v>
      </c>
      <c r="M189" s="72">
        <f t="shared" si="34"/>
        <v>-4.5048663684726566</v>
      </c>
    </row>
    <row r="190" spans="1:13" x14ac:dyDescent="0.25">
      <c r="A190" s="19">
        <f t="shared" si="35"/>
        <v>16.199999999999982</v>
      </c>
      <c r="B190" s="70">
        <f t="shared" si="36"/>
        <v>115.70191122521032</v>
      </c>
      <c r="C190" s="85">
        <f t="shared" si="37"/>
        <v>2.0193793017301065</v>
      </c>
      <c r="D190" s="69">
        <f t="shared" si="26"/>
        <v>2.8272959002471234</v>
      </c>
      <c r="E190" s="33">
        <f t="shared" si="27"/>
        <v>2.9545242157582439</v>
      </c>
      <c r="F190" s="33">
        <f t="shared" si="28"/>
        <v>2.9602494899562446</v>
      </c>
      <c r="G190" s="84">
        <f t="shared" si="29"/>
        <v>3.0937183543431854</v>
      </c>
      <c r="H190" s="19">
        <f t="shared" si="38"/>
        <v>2.8272959002471234</v>
      </c>
      <c r="I190" s="19">
        <f t="shared" si="30"/>
        <v>-4.4152065203811004</v>
      </c>
      <c r="J190" s="19">
        <f t="shared" si="31"/>
        <v>-4.7477936683220268</v>
      </c>
      <c r="K190" s="19">
        <f t="shared" si="32"/>
        <v>-4.7653975483962361</v>
      </c>
      <c r="L190" s="84">
        <f t="shared" si="33"/>
        <v>-4.8990494809238614</v>
      </c>
      <c r="M190" s="72">
        <f t="shared" si="34"/>
        <v>-2.6488711135998861</v>
      </c>
    </row>
    <row r="191" spans="1:13" x14ac:dyDescent="0.25">
      <c r="A191" s="19">
        <f t="shared" si="35"/>
        <v>16.289999999999981</v>
      </c>
      <c r="B191" s="70">
        <f t="shared" si="36"/>
        <v>130.95739523695451</v>
      </c>
      <c r="C191" s="85">
        <f t="shared" si="37"/>
        <v>2.2856377267203958</v>
      </c>
      <c r="D191" s="69">
        <f t="shared" si="26"/>
        <v>2.402186323726001</v>
      </c>
      <c r="E191" s="33">
        <f t="shared" si="27"/>
        <v>2.5102847082936712</v>
      </c>
      <c r="F191" s="33">
        <f t="shared" si="28"/>
        <v>2.5151491355992164</v>
      </c>
      <c r="G191" s="84">
        <f t="shared" si="29"/>
        <v>2.6285497459299307</v>
      </c>
      <c r="H191" s="19">
        <f t="shared" si="38"/>
        <v>2.402186323726001</v>
      </c>
      <c r="I191" s="19">
        <f t="shared" si="30"/>
        <v>-3.7004663421586934</v>
      </c>
      <c r="J191" s="19">
        <f t="shared" si="31"/>
        <v>-4.1816659634665001</v>
      </c>
      <c r="K191" s="19">
        <f t="shared" si="32"/>
        <v>-4.2359887663463276</v>
      </c>
      <c r="L191" s="84">
        <f t="shared" si="33"/>
        <v>-4.6298574695485337</v>
      </c>
      <c r="M191" s="72">
        <f t="shared" si="34"/>
        <v>-0.68808943420248492</v>
      </c>
    </row>
    <row r="192" spans="1:13" x14ac:dyDescent="0.25">
      <c r="A192" s="19">
        <f t="shared" si="35"/>
        <v>16.379999999999981</v>
      </c>
      <c r="B192" s="70">
        <f t="shared" si="36"/>
        <v>143.91907889080531</v>
      </c>
      <c r="C192" s="85">
        <f t="shared" si="37"/>
        <v>2.5118617830820216</v>
      </c>
      <c r="D192" s="69">
        <f t="shared" si="26"/>
        <v>2.0247018246560078</v>
      </c>
      <c r="E192" s="33">
        <f t="shared" si="27"/>
        <v>2.1158134067655281</v>
      </c>
      <c r="F192" s="33">
        <f t="shared" si="28"/>
        <v>2.1199134279604563</v>
      </c>
      <c r="G192" s="84">
        <f t="shared" si="29"/>
        <v>2.2154940331724489</v>
      </c>
      <c r="H192" s="19">
        <f t="shared" si="38"/>
        <v>2.0247018246560078</v>
      </c>
      <c r="I192" s="19">
        <f t="shared" si="30"/>
        <v>-2.8857436356214077</v>
      </c>
      <c r="J192" s="19">
        <f t="shared" si="31"/>
        <v>-3.3742562358493631</v>
      </c>
      <c r="K192" s="19">
        <f t="shared" si="32"/>
        <v>-3.4515423138131558</v>
      </c>
      <c r="L192" s="84">
        <f t="shared" si="33"/>
        <v>-3.95810277886391</v>
      </c>
      <c r="M192" s="72">
        <f t="shared" si="34"/>
        <v>1.2999123055418671</v>
      </c>
    </row>
    <row r="193" spans="1:13" x14ac:dyDescent="0.25">
      <c r="A193" s="19">
        <f t="shared" si="35"/>
        <v>16.469999999999981</v>
      </c>
      <c r="B193" s="70">
        <f t="shared" si="36"/>
        <v>154.84393691924487</v>
      </c>
      <c r="C193" s="85">
        <f t="shared" si="37"/>
        <v>2.7025365259912277</v>
      </c>
      <c r="D193" s="69">
        <f t="shared" si="26"/>
        <v>1.7172701719488523</v>
      </c>
      <c r="E193" s="33">
        <f t="shared" si="27"/>
        <v>1.7945473296865506</v>
      </c>
      <c r="F193" s="33">
        <f t="shared" si="28"/>
        <v>1.7980248017847471</v>
      </c>
      <c r="G193" s="84">
        <f t="shared" si="29"/>
        <v>1.8790924041094796</v>
      </c>
      <c r="H193" s="19">
        <f t="shared" si="38"/>
        <v>1.7172701719488523</v>
      </c>
      <c r="I193" s="19">
        <f t="shared" si="30"/>
        <v>-2.0829179961368682</v>
      </c>
      <c r="J193" s="19">
        <f t="shared" si="31"/>
        <v>-2.4888883348238884</v>
      </c>
      <c r="K193" s="19">
        <f t="shared" si="32"/>
        <v>-2.5655777243969053</v>
      </c>
      <c r="L193" s="84">
        <f t="shared" si="33"/>
        <v>-3.0426704949314756</v>
      </c>
      <c r="M193" s="72">
        <f t="shared" si="34"/>
        <v>3.2364909458404885</v>
      </c>
    </row>
    <row r="194" spans="1:13" x14ac:dyDescent="0.25">
      <c r="A194" s="19">
        <f t="shared" si="35"/>
        <v>16.559999999999981</v>
      </c>
      <c r="B194" s="70">
        <f t="shared" si="36"/>
        <v>164.10995949923765</v>
      </c>
      <c r="C194" s="85">
        <f t="shared" si="37"/>
        <v>2.8642591285762418</v>
      </c>
      <c r="D194" s="69">
        <f t="shared" si="26"/>
        <v>1.4887523628062034</v>
      </c>
      <c r="E194" s="33">
        <f t="shared" si="27"/>
        <v>1.5557462191324825</v>
      </c>
      <c r="F194" s="33">
        <f t="shared" si="28"/>
        <v>1.5587609426671651</v>
      </c>
      <c r="G194" s="84">
        <f t="shared" si="29"/>
        <v>1.6290408476462481</v>
      </c>
      <c r="H194" s="19">
        <f t="shared" si="38"/>
        <v>1.4887523628062034</v>
      </c>
      <c r="I194" s="19">
        <f t="shared" si="30"/>
        <v>-1.3415809904041776</v>
      </c>
      <c r="J194" s="19">
        <f t="shared" si="31"/>
        <v>-1.6234791822177439</v>
      </c>
      <c r="K194" s="19">
        <f t="shared" si="32"/>
        <v>-1.6819946759430111</v>
      </c>
      <c r="L194" s="84">
        <f t="shared" si="33"/>
        <v>-2.0369332353996676</v>
      </c>
      <c r="M194" s="72">
        <f t="shared" si="34"/>
        <v>5.0450375680918942</v>
      </c>
    </row>
    <row r="195" spans="1:13" x14ac:dyDescent="0.25">
      <c r="A195" s="19">
        <f t="shared" si="35"/>
        <v>16.649999999999981</v>
      </c>
      <c r="B195" s="70">
        <f t="shared" si="36"/>
        <v>172.14294885357137</v>
      </c>
      <c r="C195" s="85">
        <f t="shared" si="37"/>
        <v>3.004461241587018</v>
      </c>
      <c r="D195" s="69">
        <f t="shared" si="26"/>
        <v>1.3389104336743232</v>
      </c>
      <c r="E195" s="33">
        <f t="shared" si="27"/>
        <v>1.3991614031896678</v>
      </c>
      <c r="F195" s="33">
        <f t="shared" si="28"/>
        <v>1.4018726968178583</v>
      </c>
      <c r="G195" s="84">
        <f t="shared" si="29"/>
        <v>1.4650789763879304</v>
      </c>
      <c r="H195" s="19">
        <f t="shared" si="38"/>
        <v>1.3389104336743232</v>
      </c>
      <c r="I195" s="19">
        <f t="shared" si="30"/>
        <v>-0.66983991114632835</v>
      </c>
      <c r="J195" s="19">
        <f t="shared" si="31"/>
        <v>-0.81582660160796339</v>
      </c>
      <c r="K195" s="19">
        <f t="shared" si="32"/>
        <v>-0.84754953375056508</v>
      </c>
      <c r="L195" s="84">
        <f t="shared" si="33"/>
        <v>-1.0377936238370324</v>
      </c>
      <c r="M195" s="72">
        <f t="shared" si="34"/>
        <v>6.6540080593497049</v>
      </c>
    </row>
    <row r="196" spans="1:13" x14ac:dyDescent="0.25">
      <c r="A196" s="19">
        <f t="shared" si="35"/>
        <v>16.739999999999981</v>
      </c>
      <c r="B196" s="70">
        <f t="shared" si="36"/>
        <v>179.36742320459021</v>
      </c>
      <c r="C196" s="85">
        <f t="shared" si="37"/>
        <v>3.1305521057381775</v>
      </c>
      <c r="D196" s="69">
        <f t="shared" si="26"/>
        <v>1.2633946465888168</v>
      </c>
      <c r="E196" s="33">
        <f t="shared" si="27"/>
        <v>1.3202474056853135</v>
      </c>
      <c r="F196" s="33">
        <f t="shared" si="28"/>
        <v>1.322805779844656</v>
      </c>
      <c r="G196" s="84">
        <f t="shared" si="29"/>
        <v>1.3824471667748359</v>
      </c>
      <c r="H196" s="19">
        <f t="shared" si="38"/>
        <v>1.2633946465888168</v>
      </c>
      <c r="I196" s="19">
        <f t="shared" si="30"/>
        <v>-5.4097585431507576E-2</v>
      </c>
      <c r="J196" s="19">
        <f t="shared" si="31"/>
        <v>-6.6025203941657076E-2</v>
      </c>
      <c r="K196" s="19">
        <f t="shared" si="32"/>
        <v>-6.8654995416379386E-2</v>
      </c>
      <c r="L196" s="84">
        <f t="shared" si="33"/>
        <v>-8.4371367799566402E-2</v>
      </c>
      <c r="M196" s="72">
        <f t="shared" si="34"/>
        <v>7.999753318651881</v>
      </c>
    </row>
    <row r="197" spans="1:13" x14ac:dyDescent="0.25">
      <c r="A197" s="19">
        <f t="shared" si="35"/>
        <v>16.829999999999981</v>
      </c>
      <c r="B197" s="70">
        <f t="shared" si="36"/>
        <v>186.1844305188491</v>
      </c>
      <c r="C197" s="85">
        <f t="shared" si="37"/>
        <v>3.2495313285045313</v>
      </c>
      <c r="D197" s="69">
        <f t="shared" si="26"/>
        <v>1.2572772063096096</v>
      </c>
      <c r="E197" s="33">
        <f t="shared" si="27"/>
        <v>1.313854680593542</v>
      </c>
      <c r="F197" s="33">
        <f t="shared" si="28"/>
        <v>1.3164006669363191</v>
      </c>
      <c r="G197" s="84">
        <f t="shared" si="29"/>
        <v>1.3757532663338783</v>
      </c>
      <c r="H197" s="19">
        <f t="shared" si="38"/>
        <v>1.2572772063096096</v>
      </c>
      <c r="I197" s="19">
        <f t="shared" si="30"/>
        <v>0.52787309187022824</v>
      </c>
      <c r="J197" s="19">
        <f t="shared" si="31"/>
        <v>0.64343190994276078</v>
      </c>
      <c r="K197" s="19">
        <f t="shared" si="32"/>
        <v>0.66868317843847691</v>
      </c>
      <c r="L197" s="84">
        <f t="shared" si="33"/>
        <v>0.81991362155959147</v>
      </c>
      <c r="M197" s="72">
        <f t="shared" si="34"/>
        <v>9.0290371453697542</v>
      </c>
    </row>
    <row r="198" spans="1:13" x14ac:dyDescent="0.25">
      <c r="A198" s="19">
        <f t="shared" si="35"/>
        <v>16.91999999999998</v>
      </c>
      <c r="B198" s="70">
        <f t="shared" si="36"/>
        <v>192.96842943368154</v>
      </c>
      <c r="C198" s="85">
        <f t="shared" si="37"/>
        <v>3.3679344460200795</v>
      </c>
      <c r="D198" s="69">
        <f t="shared" si="26"/>
        <v>1.316857459662494</v>
      </c>
      <c r="E198" s="33">
        <f t="shared" si="27"/>
        <v>1.3761160453473062</v>
      </c>
      <c r="F198" s="33">
        <f t="shared" si="28"/>
        <v>1.3787826817031228</v>
      </c>
      <c r="G198" s="84">
        <f t="shared" si="29"/>
        <v>1.4409479010157751</v>
      </c>
      <c r="H198" s="19">
        <f t="shared" si="38"/>
        <v>1.316857459662494</v>
      </c>
      <c r="I198" s="19">
        <f t="shared" si="30"/>
        <v>1.0996292480354295</v>
      </c>
      <c r="J198" s="19">
        <f t="shared" si="31"/>
        <v>1.3344706536793145</v>
      </c>
      <c r="K198" s="19">
        <f t="shared" si="32"/>
        <v>1.3842204027843461</v>
      </c>
      <c r="L198" s="84">
        <f t="shared" si="33"/>
        <v>1.6844407312386183</v>
      </c>
      <c r="M198" s="72">
        <f t="shared" si="34"/>
        <v>9.7011422046849916</v>
      </c>
    </row>
    <row r="199" spans="1:13" x14ac:dyDescent="0.25">
      <c r="A199" s="19">
        <f t="shared" si="35"/>
        <v>17.00999999999998</v>
      </c>
      <c r="B199" s="70">
        <f t="shared" si="36"/>
        <v>200.07391065334141</v>
      </c>
      <c r="C199" s="85">
        <f t="shared" si="37"/>
        <v>3.4919484882417664</v>
      </c>
      <c r="D199" s="69">
        <f t="shared" si="26"/>
        <v>1.4401792410455145</v>
      </c>
      <c r="E199" s="33">
        <f t="shared" si="27"/>
        <v>1.5049873068925628</v>
      </c>
      <c r="F199" s="33">
        <f t="shared" si="28"/>
        <v>1.5079036698556798</v>
      </c>
      <c r="G199" s="84">
        <f t="shared" si="29"/>
        <v>1.5758905713325257</v>
      </c>
      <c r="H199" s="19">
        <f t="shared" si="38"/>
        <v>1.4401792410455145</v>
      </c>
      <c r="I199" s="19">
        <f t="shared" si="30"/>
        <v>1.6818370308006729</v>
      </c>
      <c r="J199" s="19">
        <f t="shared" si="31"/>
        <v>2.0250067021220084</v>
      </c>
      <c r="K199" s="19">
        <f t="shared" si="32"/>
        <v>2.0936673834846662</v>
      </c>
      <c r="L199" s="84">
        <f t="shared" si="33"/>
        <v>2.5141619139572717</v>
      </c>
      <c r="M199" s="72">
        <f t="shared" si="34"/>
        <v>9.9894807605205571</v>
      </c>
    </row>
    <row r="200" spans="1:13" x14ac:dyDescent="0.25">
      <c r="A200" s="19">
        <f t="shared" si="35"/>
        <v>17.09999999999998</v>
      </c>
      <c r="B200" s="70">
        <f t="shared" si="36"/>
        <v>207.84480983085419</v>
      </c>
      <c r="C200" s="85">
        <f t="shared" si="37"/>
        <v>3.6275762647298841</v>
      </c>
      <c r="D200" s="69">
        <f t="shared" si="26"/>
        <v>1.6266794477850839</v>
      </c>
      <c r="E200" s="33">
        <f t="shared" si="27"/>
        <v>1.6998800229354127</v>
      </c>
      <c r="F200" s="33">
        <f t="shared" si="28"/>
        <v>1.7031740488171774</v>
      </c>
      <c r="G200" s="84">
        <f t="shared" si="29"/>
        <v>1.7799651121786297</v>
      </c>
      <c r="H200" s="19">
        <f t="shared" si="38"/>
        <v>1.6266794477850839</v>
      </c>
      <c r="I200" s="19">
        <f t="shared" si="30"/>
        <v>2.2886837185958093</v>
      </c>
      <c r="J200" s="19">
        <f t="shared" si="31"/>
        <v>2.7219916490169322</v>
      </c>
      <c r="K200" s="19">
        <f t="shared" si="32"/>
        <v>2.8009153780931677</v>
      </c>
      <c r="L200" s="84">
        <f t="shared" si="33"/>
        <v>3.2970064035968494</v>
      </c>
      <c r="M200" s="72">
        <f t="shared" si="34"/>
        <v>9.8826464571034034</v>
      </c>
    </row>
    <row r="201" spans="1:13" x14ac:dyDescent="0.25">
      <c r="A201" s="19">
        <f t="shared" si="35"/>
        <v>17.18999999999998</v>
      </c>
      <c r="B201" s="70">
        <f t="shared" si="36"/>
        <v>216.62202423764802</v>
      </c>
      <c r="C201" s="85">
        <f t="shared" si="37"/>
        <v>3.7807675552819173</v>
      </c>
      <c r="D201" s="69">
        <f t="shared" si="26"/>
        <v>1.8761520104312768</v>
      </c>
      <c r="E201" s="33">
        <f t="shared" si="27"/>
        <v>1.9605788509006843</v>
      </c>
      <c r="F201" s="33">
        <f t="shared" si="28"/>
        <v>1.9643780587218076</v>
      </c>
      <c r="G201" s="84">
        <f t="shared" si="29"/>
        <v>2.0529460357162392</v>
      </c>
      <c r="H201" s="19">
        <f t="shared" si="38"/>
        <v>1.8761520104312768</v>
      </c>
      <c r="I201" s="19">
        <f t="shared" si="30"/>
        <v>2.9230138084866559</v>
      </c>
      <c r="J201" s="19">
        <f t="shared" si="31"/>
        <v>3.4135612593078051</v>
      </c>
      <c r="K201" s="19">
        <f t="shared" si="32"/>
        <v>3.4903230934967695</v>
      </c>
      <c r="L201" s="84">
        <f t="shared" si="33"/>
        <v>3.995131361485067</v>
      </c>
      <c r="M201" s="72">
        <f t="shared" si="34"/>
        <v>9.3848655418391633</v>
      </c>
    </row>
    <row r="202" spans="1:13" x14ac:dyDescent="0.25">
      <c r="A202" s="19">
        <f t="shared" si="35"/>
        <v>17.27999999999998</v>
      </c>
      <c r="B202" s="70">
        <f t="shared" si="36"/>
        <v>226.74533923847065</v>
      </c>
      <c r="C202" s="85">
        <f t="shared" si="37"/>
        <v>3.9574527332628047</v>
      </c>
      <c r="D202" s="69">
        <f t="shared" ref="D202:D265" si="39">H202</f>
        <v>2.1870407185649898</v>
      </c>
      <c r="E202" s="33">
        <f t="shared" ref="E202:E265" si="40">H202+$B$2/2*D202</f>
        <v>2.2854575509004142</v>
      </c>
      <c r="F202" s="33">
        <f t="shared" ref="F202:F265" si="41">H202+$B$2/2*E202</f>
        <v>2.2898863083555083</v>
      </c>
      <c r="G202" s="84">
        <f t="shared" ref="G202:G265" si="42">H202+$B$2*F202</f>
        <v>2.3931304863169856</v>
      </c>
      <c r="H202" s="19">
        <f t="shared" si="38"/>
        <v>2.1870407185649898</v>
      </c>
      <c r="I202" s="19">
        <f t="shared" ref="I202:I265" si="43">-$B$3/$B$4*SIN(C202)</f>
        <v>3.5687446310553388</v>
      </c>
      <c r="J202" s="19">
        <f t="shared" ref="J202:J265" si="44">-$B$3/$B$4*SIN(C202+1/2*$B$2*I202)</f>
        <v>4.0597319311120854</v>
      </c>
      <c r="K202" s="19">
        <f t="shared" ref="K202:K265" si="45">-$B$3/$B$4*SIN(C202+1/2*$B$2*J202)</f>
        <v>4.1193593815526892</v>
      </c>
      <c r="L202" s="84">
        <f t="shared" ref="L202:L265" si="46">-$B$3/$B$4*SIN(C202+$B$2*K202)</f>
        <v>4.5427942566410175</v>
      </c>
      <c r="M202" s="72">
        <f t="shared" ref="M202:M265" si="47">$B$10*PI()/180*COS(SQRT($B$3/$B$4)*A202)*180/PI()</f>
        <v>8.5158296796183137</v>
      </c>
    </row>
    <row r="203" spans="1:13" x14ac:dyDescent="0.25">
      <c r="A203" s="19">
        <f t="shared" ref="A203:A266" si="48">A202+$B$2</f>
        <v>17.36999999999998</v>
      </c>
      <c r="B203" s="70">
        <f t="shared" ref="B203:B266" si="49">C203*180/PI()</f>
        <v>238.54614321947079</v>
      </c>
      <c r="C203" s="85">
        <f t="shared" ref="C203:C266" si="50">C202+$B$2*(D202+2*E202+2*F202+G202)/6</f>
        <v>4.1634156171137118</v>
      </c>
      <c r="D203" s="69">
        <f t="shared" si="39"/>
        <v>2.5540865412603786</v>
      </c>
      <c r="E203" s="33">
        <f t="shared" si="40"/>
        <v>2.6690204356170955</v>
      </c>
      <c r="F203" s="33">
        <f t="shared" si="41"/>
        <v>2.6741924608631478</v>
      </c>
      <c r="G203" s="84">
        <f t="shared" si="42"/>
        <v>2.794763862738062</v>
      </c>
      <c r="H203" s="19">
        <f t="shared" ref="H203:H266" si="51">H202+$B$2*(I202+2*J202+2*K202+L202)/6</f>
        <v>2.5540865412603786</v>
      </c>
      <c r="I203" s="19">
        <f t="shared" si="43"/>
        <v>4.1799973447357264</v>
      </c>
      <c r="J203" s="19">
        <f t="shared" si="44"/>
        <v>4.584384929961745</v>
      </c>
      <c r="K203" s="19">
        <f t="shared" si="45"/>
        <v>4.6151084419139554</v>
      </c>
      <c r="L203" s="84">
        <f t="shared" si="46"/>
        <v>4.8563261744513966</v>
      </c>
      <c r="M203" s="72">
        <f t="shared" si="47"/>
        <v>7.3099169722361754</v>
      </c>
    </row>
    <row r="204" spans="1:13" x14ac:dyDescent="0.25">
      <c r="A204" s="19">
        <f t="shared" si="48"/>
        <v>17.45999999999998</v>
      </c>
      <c r="B204" s="70">
        <f t="shared" si="49"/>
        <v>252.32744796065583</v>
      </c>
      <c r="C204" s="85">
        <f t="shared" si="50"/>
        <v>4.4039447600680957</v>
      </c>
      <c r="D204" s="69">
        <f t="shared" si="39"/>
        <v>2.9656161952044564</v>
      </c>
      <c r="E204" s="33">
        <f t="shared" si="40"/>
        <v>3.0990689239886571</v>
      </c>
      <c r="F204" s="33">
        <f t="shared" si="41"/>
        <v>3.105074296783946</v>
      </c>
      <c r="G204" s="84">
        <f t="shared" si="42"/>
        <v>3.2450728819150116</v>
      </c>
      <c r="H204" s="19">
        <f t="shared" si="51"/>
        <v>2.9656161952044564</v>
      </c>
      <c r="I204" s="19">
        <f t="shared" si="43"/>
        <v>4.6687544038075623</v>
      </c>
      <c r="J204" s="19">
        <f t="shared" si="44"/>
        <v>4.8763207949292866</v>
      </c>
      <c r="K204" s="19">
        <f t="shared" si="45"/>
        <v>4.8806020948498174</v>
      </c>
      <c r="L204" s="84">
        <f t="shared" si="46"/>
        <v>4.8581371877775652</v>
      </c>
      <c r="M204" s="72">
        <f t="shared" si="47"/>
        <v>5.8148319985401171</v>
      </c>
    </row>
    <row r="205" spans="1:13" x14ac:dyDescent="0.25">
      <c r="A205" s="19">
        <f t="shared" si="48"/>
        <v>17.549999999999979</v>
      </c>
      <c r="B205" s="70">
        <f t="shared" si="49"/>
        <v>268.32927870180919</v>
      </c>
      <c r="C205" s="85">
        <f t="shared" si="50"/>
        <v>4.6832293928480659</v>
      </c>
      <c r="D205" s="69">
        <f t="shared" si="39"/>
        <v>3.4012272557716066</v>
      </c>
      <c r="E205" s="33">
        <f t="shared" si="40"/>
        <v>3.5542824822813288</v>
      </c>
      <c r="F205" s="33">
        <f t="shared" si="41"/>
        <v>3.5611699674742665</v>
      </c>
      <c r="G205" s="84">
        <f t="shared" si="42"/>
        <v>3.7217325528442906</v>
      </c>
      <c r="H205" s="19">
        <f t="shared" si="51"/>
        <v>3.4012272557716066</v>
      </c>
      <c r="I205" s="19">
        <f t="shared" si="43"/>
        <v>4.8979169578179702</v>
      </c>
      <c r="J205" s="19">
        <f t="shared" si="44"/>
        <v>4.8106633288369185</v>
      </c>
      <c r="K205" s="19">
        <f t="shared" si="45"/>
        <v>4.8142833245983976</v>
      </c>
      <c r="L205" s="84">
        <f t="shared" si="46"/>
        <v>4.5052876207204164</v>
      </c>
      <c r="M205" s="72">
        <f t="shared" si="47"/>
        <v>4.0897186738192373</v>
      </c>
    </row>
    <row r="206" spans="1:13" x14ac:dyDescent="0.25">
      <c r="A206" s="19">
        <f t="shared" si="48"/>
        <v>17.639999999999979</v>
      </c>
      <c r="B206" s="70">
        <f t="shared" si="49"/>
        <v>286.68157356284473</v>
      </c>
      <c r="C206" s="85">
        <f t="shared" si="50"/>
        <v>5.003537363469972</v>
      </c>
      <c r="D206" s="69">
        <f t="shared" si="39"/>
        <v>3.8310237240527418</v>
      </c>
      <c r="E206" s="33">
        <f t="shared" si="40"/>
        <v>4.0034197916351149</v>
      </c>
      <c r="F206" s="33">
        <f t="shared" si="41"/>
        <v>4.0111776146763223</v>
      </c>
      <c r="G206" s="84">
        <f t="shared" si="42"/>
        <v>4.1920297093736112</v>
      </c>
      <c r="H206" s="19">
        <f t="shared" si="51"/>
        <v>3.8310237240527418</v>
      </c>
      <c r="I206" s="19">
        <f t="shared" si="43"/>
        <v>4.6937828190383186</v>
      </c>
      <c r="J206" s="19">
        <f t="shared" si="44"/>
        <v>4.2945781925885287</v>
      </c>
      <c r="K206" s="19">
        <f t="shared" si="45"/>
        <v>4.3362670787975599</v>
      </c>
      <c r="L206" s="84">
        <f t="shared" si="46"/>
        <v>3.8057507351017867</v>
      </c>
      <c r="M206" s="72">
        <f t="shared" si="47"/>
        <v>2.2028205816398216</v>
      </c>
    </row>
    <row r="207" spans="1:13" x14ac:dyDescent="0.25">
      <c r="A207" s="19">
        <f t="shared" si="48"/>
        <v>17.729999999999979</v>
      </c>
      <c r="B207" s="70">
        <f t="shared" si="49"/>
        <v>307.35295824733811</v>
      </c>
      <c r="C207" s="85">
        <f t="shared" si="50"/>
        <v>5.3643210871607101</v>
      </c>
      <c r="D207" s="69">
        <f t="shared" si="39"/>
        <v>4.2174420855064261</v>
      </c>
      <c r="E207" s="33">
        <f t="shared" si="40"/>
        <v>4.4072269793542151</v>
      </c>
      <c r="F207" s="33">
        <f t="shared" si="41"/>
        <v>4.4157672995773654</v>
      </c>
      <c r="G207" s="84">
        <f t="shared" si="42"/>
        <v>4.6148611424683885</v>
      </c>
      <c r="H207" s="19">
        <f t="shared" si="51"/>
        <v>4.2174420855064261</v>
      </c>
      <c r="I207" s="19">
        <f t="shared" si="43"/>
        <v>3.8950738402221301</v>
      </c>
      <c r="J207" s="19">
        <f t="shared" si="44"/>
        <v>3.3169650511027156</v>
      </c>
      <c r="K207" s="19">
        <f t="shared" si="45"/>
        <v>3.4096580811923283</v>
      </c>
      <c r="L207" s="84">
        <f t="shared" si="46"/>
        <v>2.8150574030805173</v>
      </c>
      <c r="M207" s="72">
        <f t="shared" si="47"/>
        <v>0.22878133282408714</v>
      </c>
    </row>
    <row r="208" spans="1:13" x14ac:dyDescent="0.25">
      <c r="A208" s="19">
        <f t="shared" si="48"/>
        <v>17.819999999999979</v>
      </c>
      <c r="B208" s="70">
        <f t="shared" si="49"/>
        <v>330.10937376800462</v>
      </c>
      <c r="C208" s="85">
        <f t="shared" si="50"/>
        <v>5.7614954639482798</v>
      </c>
      <c r="D208" s="69">
        <f t="shared" si="39"/>
        <v>4.5198927481248168</v>
      </c>
      <c r="E208" s="33">
        <f t="shared" si="40"/>
        <v>4.7232879217904333</v>
      </c>
      <c r="F208" s="33">
        <f t="shared" si="41"/>
        <v>4.732440704605386</v>
      </c>
      <c r="G208" s="84">
        <f t="shared" si="42"/>
        <v>4.9458124115393014</v>
      </c>
      <c r="H208" s="19">
        <f t="shared" si="51"/>
        <v>4.5198927481248168</v>
      </c>
      <c r="I208" s="19">
        <f t="shared" si="43"/>
        <v>2.4418949397660272</v>
      </c>
      <c r="J208" s="19">
        <f t="shared" si="44"/>
        <v>1.9612920694479792</v>
      </c>
      <c r="K208" s="19">
        <f t="shared" si="45"/>
        <v>2.0579394336266907</v>
      </c>
      <c r="L208" s="84">
        <f t="shared" si="46"/>
        <v>1.6177942637532101</v>
      </c>
      <c r="M208" s="72">
        <f t="shared" si="47"/>
        <v>-1.7543082536020216</v>
      </c>
    </row>
    <row r="209" spans="1:13" x14ac:dyDescent="0.25">
      <c r="A209" s="19">
        <f t="shared" si="48"/>
        <v>17.909999999999979</v>
      </c>
      <c r="B209" s="70">
        <f t="shared" si="49"/>
        <v>354.49774837986951</v>
      </c>
      <c r="C209" s="85">
        <f t="shared" si="50"/>
        <v>6.187152900135116</v>
      </c>
      <c r="D209" s="69">
        <f t="shared" si="39"/>
        <v>4.7013650312698454</v>
      </c>
      <c r="E209" s="33">
        <f t="shared" si="40"/>
        <v>4.9129264576769884</v>
      </c>
      <c r="F209" s="33">
        <f t="shared" si="41"/>
        <v>4.9224467218653096</v>
      </c>
      <c r="G209" s="84">
        <f t="shared" si="42"/>
        <v>5.1443852362377234</v>
      </c>
      <c r="H209" s="19">
        <f t="shared" si="51"/>
        <v>4.7013650312698454</v>
      </c>
      <c r="I209" s="19">
        <f t="shared" si="43"/>
        <v>0.46983586157870333</v>
      </c>
      <c r="J209" s="19">
        <f t="shared" si="44"/>
        <v>0.36661706852233528</v>
      </c>
      <c r="K209" s="19">
        <f t="shared" si="45"/>
        <v>0.38930898200930369</v>
      </c>
      <c r="L209" s="84">
        <f t="shared" si="46"/>
        <v>0.29868824934115357</v>
      </c>
      <c r="M209" s="72">
        <f t="shared" si="47"/>
        <v>-3.6679993372224908</v>
      </c>
    </row>
    <row r="210" spans="1:13" x14ac:dyDescent="0.25">
      <c r="A210" s="19">
        <f t="shared" si="48"/>
        <v>17.999999999999979</v>
      </c>
      <c r="B210" s="70">
        <f t="shared" si="49"/>
        <v>379.86530862060738</v>
      </c>
      <c r="C210" s="85">
        <f t="shared" si="50"/>
        <v>6.6299003495339983</v>
      </c>
      <c r="D210" s="69">
        <f t="shared" si="39"/>
        <v>4.7355706744495922</v>
      </c>
      <c r="E210" s="33">
        <f t="shared" si="40"/>
        <v>4.9486713547998242</v>
      </c>
      <c r="F210" s="33">
        <f t="shared" si="41"/>
        <v>4.9582608854155845</v>
      </c>
      <c r="G210" s="84">
        <f t="shared" si="42"/>
        <v>5.1818141541369949</v>
      </c>
      <c r="H210" s="19">
        <f t="shared" si="51"/>
        <v>4.7355706744495922</v>
      </c>
      <c r="I210" s="19">
        <f t="shared" si="43"/>
        <v>-1.6650698003453352</v>
      </c>
      <c r="J210" s="19">
        <f t="shared" si="44"/>
        <v>-1.3154205498492288</v>
      </c>
      <c r="K210" s="19">
        <f t="shared" si="45"/>
        <v>-1.389522278004337</v>
      </c>
      <c r="L210" s="84">
        <f t="shared" si="46"/>
        <v>-1.0772522442148262</v>
      </c>
      <c r="M210" s="72">
        <f t="shared" si="47"/>
        <v>-5.436588405975832</v>
      </c>
    </row>
    <row r="211" spans="1:13" x14ac:dyDescent="0.25">
      <c r="A211" s="19">
        <f t="shared" si="48"/>
        <v>18.089999999999979</v>
      </c>
      <c r="B211" s="70">
        <f t="shared" si="49"/>
        <v>405.41743519647656</v>
      </c>
      <c r="C211" s="85">
        <f t="shared" si="50"/>
        <v>7.0758690891692595</v>
      </c>
      <c r="D211" s="69">
        <f t="shared" si="39"/>
        <v>4.6132875589455828</v>
      </c>
      <c r="E211" s="33">
        <f t="shared" si="40"/>
        <v>4.820885499098134</v>
      </c>
      <c r="F211" s="33">
        <f t="shared" si="41"/>
        <v>4.8302274064049993</v>
      </c>
      <c r="G211" s="84">
        <f t="shared" si="42"/>
        <v>5.0480080255220328</v>
      </c>
      <c r="H211" s="19">
        <f t="shared" si="51"/>
        <v>4.6132875589455828</v>
      </c>
      <c r="I211" s="19">
        <f t="shared" si="43"/>
        <v>-3.4899744286067409</v>
      </c>
      <c r="J211" s="19">
        <f t="shared" si="44"/>
        <v>-2.9090739494030387</v>
      </c>
      <c r="K211" s="19">
        <f t="shared" si="45"/>
        <v>-3.0111405518513861</v>
      </c>
      <c r="L211" s="84">
        <f t="shared" si="46"/>
        <v>-2.4418579340484228</v>
      </c>
      <c r="M211" s="72">
        <f t="shared" si="47"/>
        <v>-6.99011202373394</v>
      </c>
    </row>
    <row r="212" spans="1:13" x14ac:dyDescent="0.25">
      <c r="A212" s="19">
        <f t="shared" si="48"/>
        <v>18.179999999999978</v>
      </c>
      <c r="B212" s="70">
        <f t="shared" si="49"/>
        <v>430.30974823343928</v>
      </c>
      <c r="C212" s="85">
        <f t="shared" si="50"/>
        <v>7.5103219101013678</v>
      </c>
      <c r="D212" s="69">
        <f t="shared" si="39"/>
        <v>4.3467036384681226</v>
      </c>
      <c r="E212" s="33">
        <f t="shared" si="40"/>
        <v>4.5423053021991882</v>
      </c>
      <c r="F212" s="33">
        <f t="shared" si="41"/>
        <v>4.551107377067086</v>
      </c>
      <c r="G212" s="84">
        <f t="shared" si="42"/>
        <v>4.7563033024041603</v>
      </c>
      <c r="H212" s="19">
        <f t="shared" si="51"/>
        <v>4.3467036384681226</v>
      </c>
      <c r="I212" s="19">
        <f t="shared" si="43"/>
        <v>-4.6134866323734913</v>
      </c>
      <c r="J212" s="19">
        <f t="shared" si="44"/>
        <v>-4.1741227761677981</v>
      </c>
      <c r="K212" s="19">
        <f t="shared" si="45"/>
        <v>-4.2240460199635974</v>
      </c>
      <c r="L212" s="84">
        <f t="shared" si="46"/>
        <v>-3.6714663182023415</v>
      </c>
      <c r="M212" s="72">
        <f t="shared" si="47"/>
        <v>-8.2671145067968261</v>
      </c>
    </row>
    <row r="213" spans="1:13" x14ac:dyDescent="0.25">
      <c r="A213" s="19">
        <f t="shared" si="48"/>
        <v>18.269999999999978</v>
      </c>
      <c r="B213" s="70">
        <f t="shared" si="49"/>
        <v>453.76363144907464</v>
      </c>
      <c r="C213" s="85">
        <f t="shared" si="50"/>
        <v>7.9196693945924403</v>
      </c>
      <c r="D213" s="69">
        <f t="shared" si="39"/>
        <v>3.9704842803255431</v>
      </c>
      <c r="E213" s="33">
        <f t="shared" si="40"/>
        <v>4.1491560729401922</v>
      </c>
      <c r="F213" s="33">
        <f t="shared" si="41"/>
        <v>4.1571963036078516</v>
      </c>
      <c r="G213" s="84">
        <f t="shared" si="42"/>
        <v>4.3446319476502495</v>
      </c>
      <c r="H213" s="19">
        <f t="shared" si="51"/>
        <v>3.9704842803255431</v>
      </c>
      <c r="I213" s="19">
        <f t="shared" si="43"/>
        <v>-4.8894323400275717</v>
      </c>
      <c r="J213" s="19">
        <f t="shared" si="44"/>
        <v>-4.8417572013328742</v>
      </c>
      <c r="K213" s="19">
        <f t="shared" si="45"/>
        <v>-4.84336206837144</v>
      </c>
      <c r="L213" s="84">
        <f t="shared" si="46"/>
        <v>-4.5680232353353976</v>
      </c>
      <c r="M213" s="72">
        <f t="shared" si="47"/>
        <v>-9.2170790430695018</v>
      </c>
    </row>
    <row r="214" spans="1:13" x14ac:dyDescent="0.25">
      <c r="A214" s="19">
        <f t="shared" si="48"/>
        <v>18.359999999999978</v>
      </c>
      <c r="B214" s="70">
        <f t="shared" si="49"/>
        <v>475.18751546917082</v>
      </c>
      <c r="C214" s="85">
        <f t="shared" si="50"/>
        <v>8.2935867093085189</v>
      </c>
      <c r="D214" s="69">
        <f t="shared" si="39"/>
        <v>3.5380688686039692</v>
      </c>
      <c r="E214" s="33">
        <f t="shared" si="40"/>
        <v>3.6972819676911479</v>
      </c>
      <c r="F214" s="33">
        <f t="shared" si="41"/>
        <v>3.7044465571500709</v>
      </c>
      <c r="G214" s="84">
        <f t="shared" si="42"/>
        <v>3.8714690587474756</v>
      </c>
      <c r="H214" s="19">
        <f t="shared" si="51"/>
        <v>3.5380688686039692</v>
      </c>
      <c r="I214" s="19">
        <f t="shared" si="43"/>
        <v>-4.4341070526415205</v>
      </c>
      <c r="J214" s="19">
        <f t="shared" si="44"/>
        <v>-4.7594742325640409</v>
      </c>
      <c r="K214" s="19">
        <f t="shared" si="45"/>
        <v>-4.7760219836235676</v>
      </c>
      <c r="L214" s="84">
        <f t="shared" si="46"/>
        <v>-4.8997664726097199</v>
      </c>
      <c r="M214" s="72">
        <f t="shared" si="47"/>
        <v>-9.8024260815236008</v>
      </c>
    </row>
    <row r="215" spans="1:13" x14ac:dyDescent="0.25">
      <c r="A215" s="19">
        <f t="shared" si="48"/>
        <v>18.449999999999978</v>
      </c>
      <c r="B215" s="70">
        <f t="shared" si="49"/>
        <v>494.278178407111</v>
      </c>
      <c r="C215" s="85">
        <f t="shared" si="50"/>
        <v>8.6267816339640273</v>
      </c>
      <c r="D215" s="69">
        <f t="shared" si="39"/>
        <v>3.1119958792395725</v>
      </c>
      <c r="E215" s="33">
        <f t="shared" si="40"/>
        <v>3.2520356938053534</v>
      </c>
      <c r="F215" s="33">
        <f t="shared" si="41"/>
        <v>3.2583374854608134</v>
      </c>
      <c r="G215" s="84">
        <f t="shared" si="42"/>
        <v>3.4052462529310459</v>
      </c>
      <c r="H215" s="19">
        <f t="shared" si="51"/>
        <v>3.1119958792395725</v>
      </c>
      <c r="I215" s="19">
        <f t="shared" si="43"/>
        <v>-3.5081975285162272</v>
      </c>
      <c r="J215" s="19">
        <f t="shared" si="44"/>
        <v>-4.0023846356027262</v>
      </c>
      <c r="K215" s="19">
        <f t="shared" si="45"/>
        <v>-4.0642538438718425</v>
      </c>
      <c r="L215" s="84">
        <f t="shared" si="46"/>
        <v>-4.4996980833601796</v>
      </c>
      <c r="M215" s="72">
        <f t="shared" si="47"/>
        <v>-9.9999999378561348</v>
      </c>
    </row>
    <row r="216" spans="1:13" x14ac:dyDescent="0.25">
      <c r="A216" s="19">
        <f t="shared" si="48"/>
        <v>18.539999999999978</v>
      </c>
      <c r="B216" s="70">
        <f t="shared" si="49"/>
        <v>511.06984261749778</v>
      </c>
      <c r="C216" s="85">
        <f t="shared" si="50"/>
        <v>8.919851461324571</v>
      </c>
      <c r="D216" s="69">
        <f t="shared" si="39"/>
        <v>2.7498782906771893</v>
      </c>
      <c r="E216" s="33">
        <f t="shared" si="40"/>
        <v>2.8736228137576627</v>
      </c>
      <c r="F216" s="33">
        <f t="shared" si="41"/>
        <v>2.879191317296284</v>
      </c>
      <c r="G216" s="84">
        <f t="shared" si="42"/>
        <v>3.0090055092338548</v>
      </c>
      <c r="H216" s="19">
        <f t="shared" si="51"/>
        <v>2.7498782906771893</v>
      </c>
      <c r="I216" s="19">
        <f t="shared" si="43"/>
        <v>-2.3703412547163309</v>
      </c>
      <c r="J216" s="19">
        <f t="shared" si="44"/>
        <v>-2.8134403267932266</v>
      </c>
      <c r="K216" s="19">
        <f t="shared" si="45"/>
        <v>-2.8928689122670521</v>
      </c>
      <c r="L216" s="84">
        <f t="shared" si="46"/>
        <v>-3.3944375109247398</v>
      </c>
      <c r="M216" s="72">
        <f t="shared" si="47"/>
        <v>-9.8019848078634624</v>
      </c>
    </row>
    <row r="217" spans="1:13" x14ac:dyDescent="0.25">
      <c r="A217" s="19">
        <f t="shared" si="48"/>
        <v>18.629999999999978</v>
      </c>
      <c r="B217" s="70">
        <f t="shared" si="49"/>
        <v>525.90759776509367</v>
      </c>
      <c r="C217" s="85">
        <f t="shared" si="50"/>
        <v>9.1788191422548557</v>
      </c>
      <c r="D217" s="69">
        <f t="shared" si="39"/>
        <v>2.4922173320207648</v>
      </c>
      <c r="E217" s="33">
        <f t="shared" si="40"/>
        <v>2.6043671119616993</v>
      </c>
      <c r="F217" s="33">
        <f t="shared" si="41"/>
        <v>2.6094138520590411</v>
      </c>
      <c r="G217" s="84">
        <f t="shared" si="42"/>
        <v>2.7270645787060785</v>
      </c>
      <c r="H217" s="19">
        <f t="shared" si="51"/>
        <v>2.4922173320207648</v>
      </c>
      <c r="I217" s="19">
        <f t="shared" si="43"/>
        <v>-1.1930833540213142</v>
      </c>
      <c r="J217" s="19">
        <f t="shared" si="44"/>
        <v>-1.4463991428793899</v>
      </c>
      <c r="K217" s="19">
        <f t="shared" si="45"/>
        <v>-1.4996712287627068</v>
      </c>
      <c r="L217" s="84">
        <f t="shared" si="46"/>
        <v>-1.821737931646974</v>
      </c>
      <c r="M217" s="72">
        <f t="shared" si="47"/>
        <v>-9.2162139520493174</v>
      </c>
    </row>
    <row r="218" spans="1:13" x14ac:dyDescent="0.25">
      <c r="A218" s="19">
        <f t="shared" si="48"/>
        <v>18.719999999999978</v>
      </c>
      <c r="B218" s="70">
        <f t="shared" si="49"/>
        <v>539.35506948501916</v>
      </c>
      <c r="C218" s="85">
        <f t="shared" si="50"/>
        <v>9.4135217998363814</v>
      </c>
      <c r="D218" s="69">
        <f t="shared" si="39"/>
        <v>2.3586129015864774</v>
      </c>
      <c r="E218" s="33">
        <f t="shared" si="40"/>
        <v>2.4647504821578687</v>
      </c>
      <c r="F218" s="33">
        <f t="shared" si="41"/>
        <v>2.4695266732835814</v>
      </c>
      <c r="G218" s="84">
        <f t="shared" si="42"/>
        <v>2.5808703021819999</v>
      </c>
      <c r="H218" s="19">
        <f t="shared" si="51"/>
        <v>2.3586129015864774</v>
      </c>
      <c r="I218" s="19">
        <f t="shared" si="43"/>
        <v>-5.5154023874684634E-2</v>
      </c>
      <c r="J218" s="19">
        <f t="shared" si="44"/>
        <v>-6.7314533352760261E-2</v>
      </c>
      <c r="K218" s="19">
        <f t="shared" si="45"/>
        <v>-6.9995662447555784E-2</v>
      </c>
      <c r="L218" s="84">
        <f t="shared" si="46"/>
        <v>-8.6018856977399541E-2</v>
      </c>
      <c r="M218" s="72">
        <f t="shared" si="47"/>
        <v>-8.2658598204647884</v>
      </c>
    </row>
    <row r="219" spans="1:13" x14ac:dyDescent="0.25">
      <c r="A219" s="19">
        <f t="shared" si="48"/>
        <v>18.809999999999977</v>
      </c>
      <c r="B219" s="70">
        <f t="shared" si="49"/>
        <v>552.08164027193288</v>
      </c>
      <c r="C219" s="85">
        <f t="shared" si="50"/>
        <v>9.6356423625561511</v>
      </c>
      <c r="D219" s="69">
        <f t="shared" si="39"/>
        <v>2.3523760024996867</v>
      </c>
      <c r="E219" s="33">
        <f t="shared" si="40"/>
        <v>2.4582329226121726</v>
      </c>
      <c r="F219" s="33">
        <f t="shared" si="41"/>
        <v>2.4629964840172343</v>
      </c>
      <c r="G219" s="84">
        <f t="shared" si="42"/>
        <v>2.574045686061238</v>
      </c>
      <c r="H219" s="19">
        <f t="shared" si="51"/>
        <v>2.3523760024996867</v>
      </c>
      <c r="I219" s="19">
        <f t="shared" si="43"/>
        <v>1.0255956443038896</v>
      </c>
      <c r="J219" s="19">
        <f t="shared" si="44"/>
        <v>1.2455599244226669</v>
      </c>
      <c r="K219" s="19">
        <f t="shared" si="45"/>
        <v>1.2924071024794284</v>
      </c>
      <c r="L219" s="84">
        <f t="shared" si="46"/>
        <v>1.5747369602634558</v>
      </c>
      <c r="M219" s="72">
        <f t="shared" si="47"/>
        <v>-6.988517376099785</v>
      </c>
    </row>
    <row r="220" spans="1:13" x14ac:dyDescent="0.25">
      <c r="A220" s="19">
        <f t="shared" si="48"/>
        <v>18.899999999999977</v>
      </c>
      <c r="B220" s="70">
        <f t="shared" si="49"/>
        <v>564.77455808524269</v>
      </c>
      <c r="C220" s="85">
        <f t="shared" si="50"/>
        <v>9.8571755700834469</v>
      </c>
      <c r="D220" s="69">
        <f t="shared" si="39"/>
        <v>2.4675200023752599</v>
      </c>
      <c r="E220" s="33">
        <f t="shared" si="40"/>
        <v>2.5785584024821464</v>
      </c>
      <c r="F220" s="33">
        <f t="shared" si="41"/>
        <v>2.5835551304869564</v>
      </c>
      <c r="G220" s="84">
        <f t="shared" si="42"/>
        <v>2.7000399641190862</v>
      </c>
      <c r="H220" s="19">
        <f t="shared" si="51"/>
        <v>2.4675200023752599</v>
      </c>
      <c r="I220" s="19">
        <f t="shared" si="43"/>
        <v>2.0533398397714073</v>
      </c>
      <c r="J220" s="19">
        <f t="shared" si="44"/>
        <v>2.4550867600267665</v>
      </c>
      <c r="K220" s="19">
        <f t="shared" si="45"/>
        <v>2.5313452518241197</v>
      </c>
      <c r="L220" s="84">
        <f t="shared" si="46"/>
        <v>3.0051190124416896</v>
      </c>
      <c r="M220" s="72">
        <f t="shared" si="47"/>
        <v>-5.4347168795440624</v>
      </c>
    </row>
    <row r="221" spans="1:13" x14ac:dyDescent="0.25">
      <c r="A221" s="19">
        <f t="shared" si="48"/>
        <v>18.989999999999977</v>
      </c>
      <c r="B221" s="70">
        <f t="shared" si="49"/>
        <v>578.08876829635096</v>
      </c>
      <c r="C221" s="85">
        <f t="shared" si="50"/>
        <v>10.089552375569935</v>
      </c>
      <c r="D221" s="69">
        <f t="shared" si="39"/>
        <v>2.6929898455139831</v>
      </c>
      <c r="E221" s="33">
        <f t="shared" si="40"/>
        <v>2.8141743885621122</v>
      </c>
      <c r="F221" s="33">
        <f t="shared" si="41"/>
        <v>2.8196276929992781</v>
      </c>
      <c r="G221" s="84">
        <f t="shared" si="42"/>
        <v>2.9467563378839183</v>
      </c>
      <c r="H221" s="19">
        <f t="shared" si="51"/>
        <v>2.6929898455139831</v>
      </c>
      <c r="I221" s="19">
        <f t="shared" si="43"/>
        <v>3.022719841220149</v>
      </c>
      <c r="J221" s="19">
        <f t="shared" si="44"/>
        <v>3.5177639213387404</v>
      </c>
      <c r="K221" s="19">
        <f t="shared" si="45"/>
        <v>3.5928729522441327</v>
      </c>
      <c r="L221" s="84">
        <f t="shared" si="46"/>
        <v>4.0915005264295639</v>
      </c>
      <c r="M221" s="72">
        <f t="shared" si="47"/>
        <v>-3.6659249675179688</v>
      </c>
    </row>
    <row r="222" spans="1:13" x14ac:dyDescent="0.25">
      <c r="A222" s="19">
        <f t="shared" si="48"/>
        <v>19.079999999999977</v>
      </c>
      <c r="B222" s="70">
        <f t="shared" si="49"/>
        <v>592.61956556042117</v>
      </c>
      <c r="C222" s="85">
        <f t="shared" si="50"/>
        <v>10.343162630767745</v>
      </c>
      <c r="D222" s="69">
        <f t="shared" si="39"/>
        <v>3.0130222572362149</v>
      </c>
      <c r="E222" s="33">
        <f t="shared" si="40"/>
        <v>3.1486082588118447</v>
      </c>
      <c r="F222" s="33">
        <f t="shared" si="41"/>
        <v>3.1547096288827481</v>
      </c>
      <c r="G222" s="84">
        <f t="shared" si="42"/>
        <v>3.2969461238356623</v>
      </c>
      <c r="H222" s="19">
        <f t="shared" si="51"/>
        <v>3.0130222572362149</v>
      </c>
      <c r="I222" s="19">
        <f t="shared" si="43"/>
        <v>3.8936477167463868</v>
      </c>
      <c r="J222" s="19">
        <f t="shared" si="44"/>
        <v>4.3525992910996179</v>
      </c>
      <c r="K222" s="19">
        <f t="shared" si="45"/>
        <v>4.3981475091975808</v>
      </c>
      <c r="L222" s="84">
        <f t="shared" si="46"/>
        <v>4.7395933605784153</v>
      </c>
      <c r="M222" s="72">
        <f t="shared" si="47"/>
        <v>-1.7521131004061254</v>
      </c>
    </row>
    <row r="223" spans="1:13" x14ac:dyDescent="0.25">
      <c r="A223" s="19">
        <f t="shared" si="48"/>
        <v>19.169999999999977</v>
      </c>
      <c r="B223" s="70">
        <f t="shared" si="49"/>
        <v>608.87718927369394</v>
      </c>
      <c r="C223" s="85">
        <f t="shared" si="50"/>
        <v>10.626911693114661</v>
      </c>
      <c r="D223" s="69">
        <f t="shared" si="39"/>
        <v>3.405043277405003</v>
      </c>
      <c r="E223" s="33">
        <f t="shared" si="40"/>
        <v>3.5582702248882283</v>
      </c>
      <c r="F223" s="33">
        <f t="shared" si="41"/>
        <v>3.5651654375249731</v>
      </c>
      <c r="G223" s="84">
        <f t="shared" si="42"/>
        <v>3.7259081667822507</v>
      </c>
      <c r="H223" s="19">
        <f t="shared" si="51"/>
        <v>3.405043277405003</v>
      </c>
      <c r="I223" s="19">
        <f t="shared" si="43"/>
        <v>4.570769676898081</v>
      </c>
      <c r="J223" s="19">
        <f t="shared" si="44"/>
        <v>4.8350674712012687</v>
      </c>
      <c r="K223" s="19">
        <f t="shared" si="45"/>
        <v>4.8441812681915435</v>
      </c>
      <c r="L223" s="84">
        <f t="shared" si="46"/>
        <v>4.8889029058512996</v>
      </c>
      <c r="M223" s="72">
        <f t="shared" si="47"/>
        <v>0.23101043166805846</v>
      </c>
    </row>
    <row r="224" spans="1:13" x14ac:dyDescent="0.25">
      <c r="A224" s="19">
        <f t="shared" si="48"/>
        <v>19.259999999999977</v>
      </c>
      <c r="B224" s="70">
        <f t="shared" si="49"/>
        <v>627.25007457134132</v>
      </c>
      <c r="C224" s="85">
        <f t="shared" si="50"/>
        <v>10.947579034649866</v>
      </c>
      <c r="D224" s="69">
        <f t="shared" si="39"/>
        <v>3.8373158283280282</v>
      </c>
      <c r="E224" s="33">
        <f t="shared" si="40"/>
        <v>4.0099950406027896</v>
      </c>
      <c r="F224" s="33">
        <f t="shared" si="41"/>
        <v>4.0177656051551534</v>
      </c>
      <c r="G224" s="84">
        <f t="shared" si="42"/>
        <v>4.1989147327919918</v>
      </c>
      <c r="H224" s="19">
        <f t="shared" si="51"/>
        <v>3.8373158283280282</v>
      </c>
      <c r="I224" s="19">
        <f t="shared" si="43"/>
        <v>4.8943573997490599</v>
      </c>
      <c r="J224" s="19">
        <f t="shared" si="44"/>
        <v>4.8274872025605049</v>
      </c>
      <c r="K224" s="19">
        <f t="shared" si="45"/>
        <v>4.8299926188563376</v>
      </c>
      <c r="L224" s="84">
        <f t="shared" si="46"/>
        <v>4.5381698069556258</v>
      </c>
      <c r="M224" s="72">
        <f t="shared" si="47"/>
        <v>2.20499544543611</v>
      </c>
    </row>
    <row r="225" spans="1:13" x14ac:dyDescent="0.25">
      <c r="A225" s="19">
        <f t="shared" si="48"/>
        <v>19.349999999999977</v>
      </c>
      <c r="B225" s="70">
        <f t="shared" si="49"/>
        <v>647.95541010482918</v>
      </c>
      <c r="C225" s="85">
        <f t="shared" si="50"/>
        <v>11.308955312439405</v>
      </c>
      <c r="D225" s="69">
        <f t="shared" si="39"/>
        <v>4.2685281310711041</v>
      </c>
      <c r="E225" s="33">
        <f t="shared" si="40"/>
        <v>4.4606118969693034</v>
      </c>
      <c r="F225" s="33">
        <f t="shared" si="41"/>
        <v>4.4692556664347229</v>
      </c>
      <c r="G225" s="84">
        <f t="shared" si="42"/>
        <v>4.670761141050229</v>
      </c>
      <c r="H225" s="19">
        <f t="shared" si="51"/>
        <v>4.2685281310711041</v>
      </c>
      <c r="I225" s="19">
        <f t="shared" si="43"/>
        <v>4.661353917212649</v>
      </c>
      <c r="J225" s="19">
        <f t="shared" si="44"/>
        <v>4.2446432556163591</v>
      </c>
      <c r="K225" s="19">
        <f t="shared" si="45"/>
        <v>4.2898002949677867</v>
      </c>
      <c r="L225" s="84">
        <f t="shared" si="46"/>
        <v>3.7494211450295318</v>
      </c>
      <c r="M225" s="72">
        <f t="shared" si="47"/>
        <v>4.0917532673508505</v>
      </c>
    </row>
    <row r="226" spans="1:13" x14ac:dyDescent="0.25">
      <c r="A226" s="19">
        <f t="shared" si="48"/>
        <v>19.439999999999976</v>
      </c>
      <c r="B226" s="70">
        <f t="shared" si="49"/>
        <v>670.98747500173067</v>
      </c>
      <c r="C226" s="85">
        <f t="shared" si="50"/>
        <v>11.710940678423345</v>
      </c>
      <c r="D226" s="69">
        <f t="shared" si="39"/>
        <v>4.6507230635222614</v>
      </c>
      <c r="E226" s="33">
        <f t="shared" si="40"/>
        <v>4.8600056013807631</v>
      </c>
      <c r="F226" s="33">
        <f t="shared" si="41"/>
        <v>4.8694233155843953</v>
      </c>
      <c r="G226" s="84">
        <f t="shared" si="42"/>
        <v>5.0889711619248565</v>
      </c>
      <c r="H226" s="19">
        <f t="shared" si="51"/>
        <v>4.6507230635222614</v>
      </c>
      <c r="I226" s="19">
        <f t="shared" si="43"/>
        <v>3.6987795936978896</v>
      </c>
      <c r="J226" s="19">
        <f t="shared" si="44"/>
        <v>3.1151942434569011</v>
      </c>
      <c r="K226" s="19">
        <f t="shared" si="45"/>
        <v>3.2134361552595831</v>
      </c>
      <c r="L226" s="84">
        <f t="shared" si="46"/>
        <v>2.6285873155246571</v>
      </c>
      <c r="M226" s="72">
        <f t="shared" si="47"/>
        <v>5.8166458355273383</v>
      </c>
    </row>
    <row r="227" spans="1:13" x14ac:dyDescent="0.25">
      <c r="A227" s="19">
        <f t="shared" si="48"/>
        <v>19.529999999999976</v>
      </c>
      <c r="B227" s="70">
        <f t="shared" si="49"/>
        <v>696.0817820151608</v>
      </c>
      <c r="C227" s="85">
        <f t="shared" si="50"/>
        <v>12.148918959314006</v>
      </c>
      <c r="D227" s="69">
        <f t="shared" si="39"/>
        <v>4.935492479122094</v>
      </c>
      <c r="E227" s="33">
        <f t="shared" si="40"/>
        <v>5.1575896406825885</v>
      </c>
      <c r="F227" s="33">
        <f t="shared" si="41"/>
        <v>5.1675840129528101</v>
      </c>
      <c r="G227" s="84">
        <f t="shared" si="42"/>
        <v>5.4005750402878467</v>
      </c>
      <c r="H227" s="19">
        <f t="shared" si="51"/>
        <v>4.935492479122094</v>
      </c>
      <c r="I227" s="19">
        <f t="shared" si="43"/>
        <v>1.9866181032704533</v>
      </c>
      <c r="J227" s="19">
        <f t="shared" si="44"/>
        <v>1.5787862058697317</v>
      </c>
      <c r="K227" s="19">
        <f t="shared" si="45"/>
        <v>1.6636467946878928</v>
      </c>
      <c r="L227" s="84">
        <f t="shared" si="46"/>
        <v>1.2962296757105705</v>
      </c>
      <c r="M227" s="72">
        <f t="shared" si="47"/>
        <v>7.3114382992849309</v>
      </c>
    </row>
    <row r="228" spans="1:13" x14ac:dyDescent="0.25">
      <c r="A228" s="19">
        <f t="shared" si="48"/>
        <v>19.619999999999976</v>
      </c>
      <c r="B228" s="70">
        <f t="shared" si="49"/>
        <v>722.71264389231703</v>
      </c>
      <c r="C228" s="85">
        <f t="shared" si="50"/>
        <v>12.613715181714218</v>
      </c>
      <c r="D228" s="69">
        <f t="shared" si="39"/>
        <v>5.082008185823538</v>
      </c>
      <c r="E228" s="33">
        <f t="shared" si="40"/>
        <v>5.3106985541855973</v>
      </c>
      <c r="F228" s="33">
        <f t="shared" si="41"/>
        <v>5.3209896207618899</v>
      </c>
      <c r="G228" s="84">
        <f t="shared" si="42"/>
        <v>5.5608972516921078</v>
      </c>
      <c r="H228" s="19">
        <f t="shared" si="51"/>
        <v>5.082008185823538</v>
      </c>
      <c r="I228" s="19">
        <f t="shared" si="43"/>
        <v>-0.23190172244860327</v>
      </c>
      <c r="J228" s="19">
        <f t="shared" si="44"/>
        <v>-0.18081299092232672</v>
      </c>
      <c r="K228" s="19">
        <f t="shared" si="45"/>
        <v>-0.19206989629674751</v>
      </c>
      <c r="L228" s="84">
        <f t="shared" si="46"/>
        <v>-0.14726337802488107</v>
      </c>
      <c r="M228" s="72">
        <f t="shared" si="47"/>
        <v>8.5169983147057806</v>
      </c>
    </row>
    <row r="229" spans="1:13" x14ac:dyDescent="0.25">
      <c r="A229" s="19">
        <f t="shared" si="48"/>
        <v>19.709999999999976</v>
      </c>
      <c r="B229" s="70">
        <f t="shared" si="49"/>
        <v>750.13407318792326</v>
      </c>
      <c r="C229" s="85">
        <f t="shared" si="50"/>
        <v>13.092309408525377</v>
      </c>
      <c r="D229" s="69">
        <f t="shared" si="39"/>
        <v>5.0651342226998635</v>
      </c>
      <c r="E229" s="33">
        <f t="shared" si="40"/>
        <v>5.293065262721357</v>
      </c>
      <c r="F229" s="33">
        <f t="shared" si="41"/>
        <v>5.3033221595223248</v>
      </c>
      <c r="G229" s="84">
        <f t="shared" si="42"/>
        <v>5.5424332170568729</v>
      </c>
      <c r="H229" s="19">
        <f t="shared" si="51"/>
        <v>5.0651342226998635</v>
      </c>
      <c r="I229" s="19">
        <f t="shared" si="43"/>
        <v>-2.4599232092975725</v>
      </c>
      <c r="J229" s="19">
        <f t="shared" si="44"/>
        <v>-1.9767168657285785</v>
      </c>
      <c r="K229" s="19">
        <f t="shared" si="45"/>
        <v>-2.0737343799055572</v>
      </c>
      <c r="L229" s="84">
        <f t="shared" si="46"/>
        <v>-1.6308651785068344</v>
      </c>
      <c r="M229" s="72">
        <f t="shared" si="47"/>
        <v>9.3856352550480899</v>
      </c>
    </row>
    <row r="230" spans="1:13" x14ac:dyDescent="0.25">
      <c r="A230" s="19">
        <f t="shared" si="48"/>
        <v>19.799999999999976</v>
      </c>
      <c r="B230" s="70">
        <f t="shared" si="49"/>
        <v>777.46445418730218</v>
      </c>
      <c r="C230" s="85">
        <f t="shared" si="50"/>
        <v>13.569314542789039</v>
      </c>
      <c r="D230" s="69">
        <f t="shared" si="39"/>
        <v>4.8822588595137733</v>
      </c>
      <c r="E230" s="33">
        <f t="shared" si="40"/>
        <v>5.1019605081918931</v>
      </c>
      <c r="F230" s="33">
        <f t="shared" si="41"/>
        <v>5.1118470823824085</v>
      </c>
      <c r="G230" s="84">
        <f t="shared" si="42"/>
        <v>5.3423250969281897</v>
      </c>
      <c r="H230" s="19">
        <f t="shared" si="51"/>
        <v>4.8822588595137733</v>
      </c>
      <c r="I230" s="19">
        <f t="shared" si="43"/>
        <v>-4.1309839424437564</v>
      </c>
      <c r="J230" s="19">
        <f t="shared" si="44"/>
        <v>-3.5727363132900298</v>
      </c>
      <c r="K230" s="19">
        <f t="shared" si="45"/>
        <v>-3.6558424153348135</v>
      </c>
      <c r="L230" s="84">
        <f t="shared" si="46"/>
        <v>-3.0578563334678344</v>
      </c>
      <c r="M230" s="72">
        <f t="shared" si="47"/>
        <v>9.8829867994267904</v>
      </c>
    </row>
    <row r="231" spans="1:13" x14ac:dyDescent="0.25">
      <c r="A231" s="19">
        <f t="shared" si="48"/>
        <v>19.889999999999976</v>
      </c>
      <c r="B231" s="70">
        <f t="shared" si="49"/>
        <v>803.80807883797945</v>
      </c>
      <c r="C231" s="85">
        <f t="shared" si="50"/>
        <v>14.029097529852898</v>
      </c>
      <c r="D231" s="69">
        <f t="shared" si="39"/>
        <v>4.5575688935163541</v>
      </c>
      <c r="E231" s="33">
        <f t="shared" si="40"/>
        <v>4.7626594937245903</v>
      </c>
      <c r="F231" s="33">
        <f t="shared" si="41"/>
        <v>4.7718885707339602</v>
      </c>
      <c r="G231" s="84">
        <f t="shared" si="42"/>
        <v>4.9870388648824102</v>
      </c>
      <c r="H231" s="19">
        <f t="shared" si="51"/>
        <v>4.5575688935163541</v>
      </c>
      <c r="I231" s="19">
        <f t="shared" si="43"/>
        <v>-4.8714142930228554</v>
      </c>
      <c r="J231" s="19">
        <f t="shared" si="44"/>
        <v>-4.639904363979432</v>
      </c>
      <c r="K231" s="19">
        <f t="shared" si="45"/>
        <v>-4.6560627337402201</v>
      </c>
      <c r="L231" s="84">
        <f t="shared" si="46"/>
        <v>-4.2348833720900076</v>
      </c>
      <c r="M231" s="72">
        <f t="shared" si="47"/>
        <v>9.9893782683908494</v>
      </c>
    </row>
    <row r="232" spans="1:13" x14ac:dyDescent="0.25">
      <c r="A232" s="19">
        <f t="shared" si="48"/>
        <v>19.979999999999976</v>
      </c>
      <c r="B232" s="70">
        <f t="shared" si="49"/>
        <v>828.39974587268364</v>
      </c>
      <c r="C232" s="85">
        <f t="shared" si="50"/>
        <v>14.458303088162635</v>
      </c>
      <c r="D232" s="69">
        <f t="shared" si="39"/>
        <v>4.1420954156080718</v>
      </c>
      <c r="E232" s="33">
        <f t="shared" si="40"/>
        <v>4.3284897093104346</v>
      </c>
      <c r="F232" s="33">
        <f t="shared" si="41"/>
        <v>4.336877452527041</v>
      </c>
      <c r="G232" s="84">
        <f t="shared" si="42"/>
        <v>4.5324143863355051</v>
      </c>
      <c r="H232" s="19">
        <f t="shared" si="51"/>
        <v>4.1420954156080718</v>
      </c>
      <c r="I232" s="19">
        <f t="shared" si="43"/>
        <v>-4.649499317093662</v>
      </c>
      <c r="J232" s="19">
        <f t="shared" si="44"/>
        <v>-4.8693493052288916</v>
      </c>
      <c r="K232" s="19">
        <f t="shared" si="45"/>
        <v>-4.8745245937267478</v>
      </c>
      <c r="L232" s="84">
        <f t="shared" si="46"/>
        <v>-4.8661727516234548</v>
      </c>
      <c r="M232" s="72">
        <f t="shared" si="47"/>
        <v>9.7006009325779878</v>
      </c>
    </row>
    <row r="233" spans="1:13" x14ac:dyDescent="0.25">
      <c r="A233" s="19">
        <f t="shared" si="48"/>
        <v>20.069999999999975</v>
      </c>
      <c r="B233" s="70">
        <f t="shared" si="49"/>
        <v>850.74960687676344</v>
      </c>
      <c r="C233" s="85">
        <f t="shared" si="50"/>
        <v>14.848381750046913</v>
      </c>
      <c r="D233" s="69">
        <f t="shared" si="39"/>
        <v>3.7070441176086462</v>
      </c>
      <c r="E233" s="33">
        <f t="shared" si="40"/>
        <v>3.873861102901035</v>
      </c>
      <c r="F233" s="33">
        <f t="shared" si="41"/>
        <v>3.8813678672391929</v>
      </c>
      <c r="G233" s="84">
        <f t="shared" si="42"/>
        <v>4.056367225660173</v>
      </c>
      <c r="H233" s="19">
        <f t="shared" si="51"/>
        <v>3.7070441176086462</v>
      </c>
      <c r="I233" s="19">
        <f t="shared" si="43"/>
        <v>-3.7120903694023784</v>
      </c>
      <c r="J233" s="19">
        <f t="shared" si="44"/>
        <v>-4.1922288046998402</v>
      </c>
      <c r="K233" s="19">
        <f t="shared" si="45"/>
        <v>-4.2460561525901124</v>
      </c>
      <c r="L233" s="84">
        <f t="shared" si="46"/>
        <v>-4.6370825301925063</v>
      </c>
      <c r="M233" s="72">
        <f t="shared" si="47"/>
        <v>9.0280785054139976</v>
      </c>
    </row>
    <row r="234" spans="1:13" x14ac:dyDescent="0.25">
      <c r="A234" s="19">
        <f t="shared" si="48"/>
        <v>20.159999999999975</v>
      </c>
      <c r="B234" s="70">
        <f t="shared" si="49"/>
        <v>870.75202412006149</v>
      </c>
      <c r="C234" s="85">
        <f t="shared" si="50"/>
        <v>15.197489789300153</v>
      </c>
      <c r="D234" s="69">
        <f t="shared" si="39"/>
        <v>3.3286579753960241</v>
      </c>
      <c r="E234" s="33">
        <f t="shared" si="40"/>
        <v>3.4784475842888454</v>
      </c>
      <c r="F234" s="33">
        <f t="shared" si="41"/>
        <v>3.485188116689022</v>
      </c>
      <c r="G234" s="84">
        <f t="shared" si="42"/>
        <v>3.642324905898036</v>
      </c>
      <c r="H234" s="19">
        <f t="shared" si="51"/>
        <v>3.3286579753960241</v>
      </c>
      <c r="I234" s="19">
        <f t="shared" si="43"/>
        <v>-2.3940930483833807</v>
      </c>
      <c r="J234" s="19">
        <f t="shared" si="44"/>
        <v>-2.8399198807661774</v>
      </c>
      <c r="K234" s="19">
        <f t="shared" si="45"/>
        <v>-2.919453422659033</v>
      </c>
      <c r="L234" s="84">
        <f t="shared" si="46"/>
        <v>-3.4223871929861205</v>
      </c>
      <c r="M234" s="72">
        <f t="shared" si="47"/>
        <v>7.9984152335884442</v>
      </c>
    </row>
    <row r="235" spans="1:13" x14ac:dyDescent="0.25">
      <c r="A235" s="19">
        <f t="shared" si="48"/>
        <v>20.249999999999975</v>
      </c>
      <c r="B235" s="70">
        <f t="shared" si="49"/>
        <v>888.71275066438261</v>
      </c>
      <c r="C235" s="85">
        <f t="shared" si="50"/>
        <v>15.5109636035489</v>
      </c>
      <c r="D235" s="69">
        <f t="shared" si="39"/>
        <v>3.0686295726727253</v>
      </c>
      <c r="E235" s="33">
        <f t="shared" si="40"/>
        <v>3.206717903442998</v>
      </c>
      <c r="F235" s="33">
        <f t="shared" si="41"/>
        <v>3.2129318783276601</v>
      </c>
      <c r="G235" s="84">
        <f t="shared" si="42"/>
        <v>3.3577934417222148</v>
      </c>
      <c r="H235" s="19">
        <f t="shared" si="51"/>
        <v>3.0686295726727253</v>
      </c>
      <c r="I235" s="19">
        <f t="shared" si="43"/>
        <v>-0.95906677052326872</v>
      </c>
      <c r="J235" s="19">
        <f t="shared" si="44"/>
        <v>-1.1654932898098009</v>
      </c>
      <c r="K235" s="19">
        <f t="shared" si="45"/>
        <v>-1.2096530999543227</v>
      </c>
      <c r="L235" s="84">
        <f t="shared" si="46"/>
        <v>-1.4754949773658232</v>
      </c>
      <c r="M235" s="72">
        <f t="shared" si="47"/>
        <v>6.652343462350303</v>
      </c>
    </row>
    <row r="236" spans="1:13" x14ac:dyDescent="0.25">
      <c r="A236" s="19">
        <f t="shared" si="48"/>
        <v>20.339999999999975</v>
      </c>
      <c r="B236" s="70">
        <f t="shared" si="49"/>
        <v>905.27041955916741</v>
      </c>
      <c r="C236" s="85">
        <f t="shared" si="50"/>
        <v>15.799949442217944</v>
      </c>
      <c r="D236" s="69">
        <f t="shared" si="39"/>
        <v>2.960856754761465</v>
      </c>
      <c r="E236" s="33">
        <f t="shared" si="40"/>
        <v>3.094095308725731</v>
      </c>
      <c r="F236" s="33">
        <f t="shared" si="41"/>
        <v>3.1000910436541229</v>
      </c>
      <c r="G236" s="84">
        <f t="shared" si="42"/>
        <v>3.2398649486903359</v>
      </c>
      <c r="H236" s="19">
        <f t="shared" si="51"/>
        <v>2.960856754761465</v>
      </c>
      <c r="I236" s="19">
        <f t="shared" si="43"/>
        <v>0.45009688091161731</v>
      </c>
      <c r="J236" s="19">
        <f t="shared" si="44"/>
        <v>0.54882457728995071</v>
      </c>
      <c r="K236" s="19">
        <f t="shared" si="45"/>
        <v>0.57045156560657562</v>
      </c>
      <c r="L236" s="84">
        <f t="shared" si="46"/>
        <v>0.69989934959908595</v>
      </c>
      <c r="M236" s="72">
        <f t="shared" si="47"/>
        <v>5.0431123087808993</v>
      </c>
    </row>
    <row r="237" spans="1:13" x14ac:dyDescent="0.25">
      <c r="A237" s="19">
        <f t="shared" si="48"/>
        <v>20.429999999999975</v>
      </c>
      <c r="B237" s="70">
        <f t="shared" si="49"/>
        <v>921.24656937757879</v>
      </c>
      <c r="C237" s="85">
        <f t="shared" si="50"/>
        <v>16.078785858341117</v>
      </c>
      <c r="D237" s="69">
        <f t="shared" si="39"/>
        <v>3.0116849825060212</v>
      </c>
      <c r="E237" s="33">
        <f t="shared" si="40"/>
        <v>3.1472108067187921</v>
      </c>
      <c r="F237" s="33">
        <f t="shared" si="41"/>
        <v>3.1533094688083669</v>
      </c>
      <c r="G237" s="84">
        <f t="shared" si="42"/>
        <v>3.2954828346987743</v>
      </c>
      <c r="H237" s="19">
        <f t="shared" si="51"/>
        <v>3.0116849825060212</v>
      </c>
      <c r="I237" s="19">
        <f t="shared" si="43"/>
        <v>1.7756729419492974</v>
      </c>
      <c r="J237" s="19">
        <f t="shared" si="44"/>
        <v>2.1345420658571759</v>
      </c>
      <c r="K237" s="19">
        <f t="shared" si="45"/>
        <v>2.2054885238785173</v>
      </c>
      <c r="L237" s="84">
        <f t="shared" si="46"/>
        <v>2.6413770061968798</v>
      </c>
      <c r="M237" s="72">
        <f t="shared" si="47"/>
        <v>3.2343811853562983</v>
      </c>
    </row>
    <row r="238" spans="1:13" x14ac:dyDescent="0.25">
      <c r="A238" s="19">
        <f t="shared" si="48"/>
        <v>20.519999999999975</v>
      </c>
      <c r="B238" s="70">
        <f t="shared" si="49"/>
        <v>937.49697744240655</v>
      </c>
      <c r="C238" s="85">
        <f t="shared" si="50"/>
        <v>16.362408983865002</v>
      </c>
      <c r="D238" s="69">
        <f t="shared" si="39"/>
        <v>3.2081416494202846</v>
      </c>
      <c r="E238" s="33">
        <f t="shared" si="40"/>
        <v>3.3525080236441975</v>
      </c>
      <c r="F238" s="33">
        <f t="shared" si="41"/>
        <v>3.3590045104842736</v>
      </c>
      <c r="G238" s="84">
        <f t="shared" si="42"/>
        <v>3.510452055363869</v>
      </c>
      <c r="H238" s="19">
        <f t="shared" si="51"/>
        <v>3.2081416494202846</v>
      </c>
      <c r="I238" s="19">
        <f t="shared" si="43"/>
        <v>2.9827259220633873</v>
      </c>
      <c r="J238" s="19">
        <f t="shared" si="44"/>
        <v>3.4761354114400951</v>
      </c>
      <c r="K238" s="19">
        <f t="shared" si="45"/>
        <v>3.5519512503845769</v>
      </c>
      <c r="L238" s="84">
        <f t="shared" si="46"/>
        <v>4.0533215829110656</v>
      </c>
      <c r="M238" s="72">
        <f t="shared" si="47"/>
        <v>1.2977015036861332</v>
      </c>
    </row>
    <row r="239" spans="1:13" x14ac:dyDescent="0.25">
      <c r="A239" s="19">
        <f t="shared" si="48"/>
        <v>20.609999999999975</v>
      </c>
      <c r="B239" s="70">
        <f t="shared" si="49"/>
        <v>954.80742366625736</v>
      </c>
      <c r="C239" s="85">
        <f t="shared" si="50"/>
        <v>16.664533265460619</v>
      </c>
      <c r="D239" s="69">
        <f t="shared" si="39"/>
        <v>3.5245249618496413</v>
      </c>
      <c r="E239" s="33">
        <f t="shared" si="40"/>
        <v>3.683128585132875</v>
      </c>
      <c r="F239" s="33">
        <f t="shared" si="41"/>
        <v>3.6902657481806207</v>
      </c>
      <c r="G239" s="84">
        <f t="shared" si="42"/>
        <v>3.8566488791858973</v>
      </c>
      <c r="H239" s="19">
        <f t="shared" si="51"/>
        <v>3.5245249618496413</v>
      </c>
      <c r="I239" s="19">
        <f t="shared" si="43"/>
        <v>4.0043759337837663</v>
      </c>
      <c r="J239" s="19">
        <f t="shared" si="44"/>
        <v>4.4456652911590906</v>
      </c>
      <c r="K239" s="19">
        <f t="shared" si="45"/>
        <v>4.485705455858759</v>
      </c>
      <c r="L239" s="84">
        <f t="shared" si="46"/>
        <v>4.7918270115334902</v>
      </c>
      <c r="M239" s="72">
        <f t="shared" si="47"/>
        <v>-0.69031382054271062</v>
      </c>
    </row>
    <row r="240" spans="1:13" x14ac:dyDescent="0.25">
      <c r="A240" s="19">
        <f t="shared" si="48"/>
        <v>20.699999999999974</v>
      </c>
      <c r="B240" s="70">
        <f t="shared" si="49"/>
        <v>973.82500657994922</v>
      </c>
      <c r="C240" s="85">
        <f t="shared" si="50"/>
        <v>16.996452703075558</v>
      </c>
      <c r="D240" s="69">
        <f t="shared" si="39"/>
        <v>3.9244091284399358</v>
      </c>
      <c r="E240" s="33">
        <f t="shared" si="40"/>
        <v>4.1010075392197329</v>
      </c>
      <c r="F240" s="33">
        <f t="shared" si="41"/>
        <v>4.108954467704824</v>
      </c>
      <c r="G240" s="84">
        <f t="shared" si="42"/>
        <v>4.2942150305333699</v>
      </c>
      <c r="H240" s="19">
        <f t="shared" si="51"/>
        <v>3.9244091284399358</v>
      </c>
      <c r="I240" s="19">
        <f t="shared" si="43"/>
        <v>4.7060352595224249</v>
      </c>
      <c r="J240" s="19">
        <f t="shared" si="44"/>
        <v>4.8878157412177794</v>
      </c>
      <c r="K240" s="19">
        <f t="shared" si="45"/>
        <v>4.890477072391672</v>
      </c>
      <c r="L240" s="84">
        <f t="shared" si="46"/>
        <v>4.8390916726688955</v>
      </c>
      <c r="M240" s="72">
        <f t="shared" si="47"/>
        <v>-2.6510210901503046</v>
      </c>
    </row>
    <row r="241" spans="1:13" x14ac:dyDescent="0.25">
      <c r="A241" s="19">
        <f t="shared" si="48"/>
        <v>20.789999999999974</v>
      </c>
      <c r="B241" s="70">
        <f t="shared" si="49"/>
        <v>995.00027893443655</v>
      </c>
      <c r="C241" s="85">
        <f t="shared" si="50"/>
        <v>17.366030925667893</v>
      </c>
      <c r="D241" s="69">
        <f t="shared" si="39"/>
        <v>4.3609348168310893</v>
      </c>
      <c r="E241" s="33">
        <f t="shared" si="40"/>
        <v>4.5571768835884887</v>
      </c>
      <c r="F241" s="33">
        <f t="shared" si="41"/>
        <v>4.5660077765925715</v>
      </c>
      <c r="G241" s="84">
        <f t="shared" si="42"/>
        <v>4.7718755167244211</v>
      </c>
      <c r="H241" s="19">
        <f t="shared" si="51"/>
        <v>4.3609348168310893</v>
      </c>
      <c r="I241" s="19">
        <f t="shared" si="43"/>
        <v>4.881351941509843</v>
      </c>
      <c r="J241" s="19">
        <f t="shared" si="44"/>
        <v>4.670998281909343</v>
      </c>
      <c r="K241" s="19">
        <f t="shared" si="45"/>
        <v>4.6848027555709981</v>
      </c>
      <c r="L241" s="84">
        <f t="shared" si="46"/>
        <v>4.279068230821979</v>
      </c>
      <c r="M241" s="72">
        <f t="shared" si="47"/>
        <v>-4.506856884528319</v>
      </c>
    </row>
    <row r="242" spans="1:13" x14ac:dyDescent="0.25">
      <c r="A242" s="19">
        <f t="shared" si="48"/>
        <v>20.879999999999974</v>
      </c>
      <c r="B242" s="70">
        <f t="shared" si="49"/>
        <v>1018.5309505449355</v>
      </c>
      <c r="C242" s="85">
        <f t="shared" si="50"/>
        <v>17.776718620476657</v>
      </c>
      <c r="D242" s="69">
        <f t="shared" si="39"/>
        <v>4.7790151505404772</v>
      </c>
      <c r="E242" s="33">
        <f t="shared" si="40"/>
        <v>4.9940708323147991</v>
      </c>
      <c r="F242" s="33">
        <f t="shared" si="41"/>
        <v>5.0037483379946428</v>
      </c>
      <c r="G242" s="84">
        <f t="shared" si="42"/>
        <v>5.2293525009599948</v>
      </c>
      <c r="H242" s="19">
        <f t="shared" si="51"/>
        <v>4.7790151505404772</v>
      </c>
      <c r="I242" s="19">
        <f t="shared" si="43"/>
        <v>4.3049402200449203</v>
      </c>
      <c r="J242" s="19">
        <f t="shared" si="44"/>
        <v>3.7738559944289838</v>
      </c>
      <c r="K242" s="19">
        <f t="shared" si="45"/>
        <v>3.8474640547587331</v>
      </c>
      <c r="L242" s="84">
        <f t="shared" si="46"/>
        <v>3.2551015189345907</v>
      </c>
      <c r="M242" s="72">
        <f t="shared" si="47"/>
        <v>-6.1844063831519929</v>
      </c>
    </row>
    <row r="243" spans="1:13" x14ac:dyDescent="0.25">
      <c r="A243" s="19">
        <f t="shared" si="48"/>
        <v>20.969999999999974</v>
      </c>
      <c r="B243" s="70">
        <f t="shared" si="49"/>
        <v>1044.3174942224407</v>
      </c>
      <c r="C243" s="85">
        <f t="shared" si="50"/>
        <v>18.226778710358449</v>
      </c>
      <c r="D243" s="69">
        <f t="shared" si="39"/>
        <v>5.1210553781008015</v>
      </c>
      <c r="E243" s="33">
        <f t="shared" si="40"/>
        <v>5.351502870115338</v>
      </c>
      <c r="F243" s="33">
        <f t="shared" si="41"/>
        <v>5.3618730072559915</v>
      </c>
      <c r="G243" s="84">
        <f t="shared" si="42"/>
        <v>5.6036239487538406</v>
      </c>
      <c r="H243" s="19">
        <f t="shared" si="51"/>
        <v>5.1210553781008015</v>
      </c>
      <c r="I243" s="19">
        <f t="shared" si="43"/>
        <v>2.8581368233191222</v>
      </c>
      <c r="J243" s="19">
        <f t="shared" si="44"/>
        <v>2.3240368665564533</v>
      </c>
      <c r="K243" s="19">
        <f t="shared" si="45"/>
        <v>2.4270356371787423</v>
      </c>
      <c r="L243" s="84">
        <f t="shared" si="46"/>
        <v>1.9277371651328281</v>
      </c>
      <c r="M243" s="72">
        <f t="shared" si="47"/>
        <v>-7.6173075750419041</v>
      </c>
    </row>
    <row r="244" spans="1:13" x14ac:dyDescent="0.25">
      <c r="A244" s="19">
        <f t="shared" si="48"/>
        <v>21.059999999999974</v>
      </c>
      <c r="B244" s="70">
        <f t="shared" si="49"/>
        <v>1071.9496138166596</v>
      </c>
      <c r="C244" s="85">
        <f t="shared" si="50"/>
        <v>18.709050176582409</v>
      </c>
      <c r="D244" s="69">
        <f t="shared" si="39"/>
        <v>5.3353756630396365</v>
      </c>
      <c r="E244" s="33">
        <f t="shared" si="40"/>
        <v>5.5754675678764203</v>
      </c>
      <c r="F244" s="33">
        <f t="shared" si="41"/>
        <v>5.5862717035940754</v>
      </c>
      <c r="G244" s="84">
        <f t="shared" si="42"/>
        <v>5.8381401163631033</v>
      </c>
      <c r="H244" s="19">
        <f t="shared" si="51"/>
        <v>5.3353756630396365</v>
      </c>
      <c r="I244" s="19">
        <f t="shared" si="43"/>
        <v>0.68621507826095474</v>
      </c>
      <c r="J244" s="19">
        <f t="shared" si="44"/>
        <v>0.53609243615435309</v>
      </c>
      <c r="K244" s="19">
        <f t="shared" si="45"/>
        <v>0.5689832867115483</v>
      </c>
      <c r="L244" s="84">
        <f t="shared" si="46"/>
        <v>0.4369752401294616</v>
      </c>
      <c r="M244" s="72">
        <f t="shared" si="47"/>
        <v>-8.7488764668454397</v>
      </c>
    </row>
    <row r="245" spans="1:13" x14ac:dyDescent="0.25">
      <c r="A245" s="19">
        <f t="shared" si="48"/>
        <v>21.149999999999974</v>
      </c>
      <c r="B245" s="70">
        <f t="shared" si="49"/>
        <v>1100.7381598323193</v>
      </c>
      <c r="C245" s="85">
        <f t="shared" si="50"/>
        <v>19.211505091417564</v>
      </c>
      <c r="D245" s="69">
        <f t="shared" si="39"/>
        <v>5.3853757895014702</v>
      </c>
      <c r="E245" s="33">
        <f t="shared" si="40"/>
        <v>5.6277177000290362</v>
      </c>
      <c r="F245" s="33">
        <f t="shared" si="41"/>
        <v>5.6386230860027773</v>
      </c>
      <c r="G245" s="84">
        <f t="shared" si="42"/>
        <v>5.8928518672417205</v>
      </c>
      <c r="H245" s="19">
        <f t="shared" si="51"/>
        <v>5.3853757895014702</v>
      </c>
      <c r="I245" s="19">
        <f t="shared" si="43"/>
        <v>-1.735079145653766</v>
      </c>
      <c r="J245" s="19">
        <f t="shared" si="44"/>
        <v>-1.3723598478270274</v>
      </c>
      <c r="K245" s="19">
        <f t="shared" si="45"/>
        <v>-1.4489523384437328</v>
      </c>
      <c r="L245" s="84">
        <f t="shared" si="46"/>
        <v>-1.1244523231800005</v>
      </c>
      <c r="M245" s="72">
        <f t="shared" si="47"/>
        <v>-9.5343494391977739</v>
      </c>
    </row>
    <row r="246" spans="1:13" x14ac:dyDescent="0.25">
      <c r="A246" s="19">
        <f t="shared" si="48"/>
        <v>21.239999999999974</v>
      </c>
      <c r="B246" s="70">
        <f t="shared" si="49"/>
        <v>1129.7964958369778</v>
      </c>
      <c r="C246" s="85">
        <f t="shared" si="50"/>
        <v>19.718668729849668</v>
      </c>
      <c r="D246" s="69">
        <f t="shared" si="39"/>
        <v>5.2578434518808406</v>
      </c>
      <c r="E246" s="33">
        <f t="shared" si="40"/>
        <v>5.4944464072154782</v>
      </c>
      <c r="F246" s="33">
        <f t="shared" si="41"/>
        <v>5.5050935402055368</v>
      </c>
      <c r="G246" s="84">
        <f t="shared" si="42"/>
        <v>5.7533018704993388</v>
      </c>
      <c r="H246" s="19">
        <f t="shared" si="51"/>
        <v>5.2578434518808406</v>
      </c>
      <c r="I246" s="19">
        <f t="shared" si="43"/>
        <v>-3.7424071025549601</v>
      </c>
      <c r="J246" s="19">
        <f t="shared" si="44"/>
        <v>-3.1593061150207435</v>
      </c>
      <c r="K246" s="19">
        <f t="shared" si="45"/>
        <v>-3.2564875520796703</v>
      </c>
      <c r="L246" s="84">
        <f t="shared" si="46"/>
        <v>-2.6690200610102526</v>
      </c>
      <c r="M246" s="72">
        <f t="shared" si="47"/>
        <v>-9.9426540462139883</v>
      </c>
    </row>
    <row r="247" spans="1:13" x14ac:dyDescent="0.25">
      <c r="A247" s="19">
        <f t="shared" si="48"/>
        <v>21.329999999999973</v>
      </c>
      <c r="B247" s="70">
        <f t="shared" si="49"/>
        <v>1158.1666946228249</v>
      </c>
      <c r="C247" s="85">
        <f t="shared" si="50"/>
        <v>20.213822108108001</v>
      </c>
      <c r="D247" s="69">
        <f t="shared" si="39"/>
        <v>4.9691982344143497</v>
      </c>
      <c r="E247" s="33">
        <f t="shared" si="40"/>
        <v>5.1928121549629953</v>
      </c>
      <c r="F247" s="33">
        <f t="shared" si="41"/>
        <v>5.2028747813876848</v>
      </c>
      <c r="G247" s="84">
        <f t="shared" si="42"/>
        <v>5.4374569647392414</v>
      </c>
      <c r="H247" s="19">
        <f t="shared" si="51"/>
        <v>4.9691982344143497</v>
      </c>
      <c r="I247" s="19">
        <f t="shared" si="43"/>
        <v>-4.7958669257275357</v>
      </c>
      <c r="J247" s="19">
        <f t="shared" si="44"/>
        <v>-4.4694398421031538</v>
      </c>
      <c r="K247" s="19">
        <f t="shared" si="45"/>
        <v>-4.4984600220034485</v>
      </c>
      <c r="L247" s="84">
        <f t="shared" si="46"/>
        <v>-4.0123652708461872</v>
      </c>
      <c r="M247" s="72">
        <f t="shared" si="47"/>
        <v>-9.9576382072335399</v>
      </c>
    </row>
    <row r="248" spans="1:13" x14ac:dyDescent="0.25">
      <c r="A248" s="19">
        <f t="shared" si="48"/>
        <v>21.419999999999973</v>
      </c>
      <c r="B248" s="70">
        <f t="shared" si="49"/>
        <v>1184.979425546981</v>
      </c>
      <c r="C248" s="85">
        <f t="shared" si="50"/>
        <v>20.681792544185825</v>
      </c>
      <c r="D248" s="69">
        <f t="shared" si="39"/>
        <v>4.5680377555425462</v>
      </c>
      <c r="E248" s="33">
        <f t="shared" si="40"/>
        <v>4.7735994545419604</v>
      </c>
      <c r="F248" s="33">
        <f t="shared" si="41"/>
        <v>4.7828497309969347</v>
      </c>
      <c r="G248" s="84">
        <f t="shared" si="42"/>
        <v>4.9984942313322707</v>
      </c>
      <c r="H248" s="19">
        <f t="shared" si="51"/>
        <v>4.5680377555425462</v>
      </c>
      <c r="I248" s="19">
        <f t="shared" si="43"/>
        <v>-4.733491648841782</v>
      </c>
      <c r="J248" s="19">
        <f t="shared" si="44"/>
        <v>-4.894253981683808</v>
      </c>
      <c r="K248" s="19">
        <f t="shared" si="45"/>
        <v>-4.8958420889601575</v>
      </c>
      <c r="L248" s="84">
        <f t="shared" si="46"/>
        <v>-4.8215470183183644</v>
      </c>
      <c r="M248" s="72">
        <f t="shared" si="47"/>
        <v>-9.5787091653458756</v>
      </c>
    </row>
    <row r="249" spans="1:13" x14ac:dyDescent="0.25">
      <c r="A249" s="19">
        <f t="shared" si="48"/>
        <v>21.509999999999973</v>
      </c>
      <c r="B249" s="70">
        <f t="shared" si="49"/>
        <v>1209.6275803222318</v>
      </c>
      <c r="C249" s="85">
        <f t="shared" si="50"/>
        <v>21.111983999555115</v>
      </c>
      <c r="D249" s="69">
        <f t="shared" si="39"/>
        <v>4.1310092934158247</v>
      </c>
      <c r="E249" s="33">
        <f t="shared" si="40"/>
        <v>4.3169047116195367</v>
      </c>
      <c r="F249" s="33">
        <f t="shared" si="41"/>
        <v>4.3252700054387034</v>
      </c>
      <c r="G249" s="84">
        <f t="shared" si="42"/>
        <v>4.5202835939053081</v>
      </c>
      <c r="H249" s="19">
        <f t="shared" si="51"/>
        <v>4.1310092934158247</v>
      </c>
      <c r="I249" s="19">
        <f t="shared" si="43"/>
        <v>-3.7740109600090959</v>
      </c>
      <c r="J249" s="19">
        <f t="shared" si="44"/>
        <v>-4.2479215386771614</v>
      </c>
      <c r="K249" s="19">
        <f t="shared" si="45"/>
        <v>-4.2990375422509031</v>
      </c>
      <c r="L249" s="84">
        <f t="shared" si="46"/>
        <v>-4.6742642793440474</v>
      </c>
      <c r="M249" s="72">
        <f t="shared" si="47"/>
        <v>-8.8208569362011282</v>
      </c>
    </row>
    <row r="250" spans="1:13" x14ac:dyDescent="0.25">
      <c r="A250" s="19">
        <f t="shared" si="48"/>
        <v>21.599999999999973</v>
      </c>
      <c r="B250" s="70">
        <f t="shared" si="49"/>
        <v>1231.9176229819204</v>
      </c>
      <c r="C250" s="85">
        <f t="shared" si="50"/>
        <v>21.501018634376678</v>
      </c>
      <c r="D250" s="69">
        <f t="shared" si="39"/>
        <v>3.7478763923976857</v>
      </c>
      <c r="E250" s="33">
        <f t="shared" si="40"/>
        <v>3.9165308300555814</v>
      </c>
      <c r="F250" s="33">
        <f t="shared" si="41"/>
        <v>3.9241202797501868</v>
      </c>
      <c r="G250" s="84">
        <f t="shared" si="42"/>
        <v>4.1010472175752026</v>
      </c>
      <c r="H250" s="19">
        <f t="shared" si="51"/>
        <v>3.7478763923976857</v>
      </c>
      <c r="I250" s="19">
        <f t="shared" si="43"/>
        <v>-2.3066286224443409</v>
      </c>
      <c r="J250" s="19">
        <f t="shared" si="44"/>
        <v>-2.7421421503016608</v>
      </c>
      <c r="K250" s="19">
        <f t="shared" si="45"/>
        <v>-2.8211958144607263</v>
      </c>
      <c r="L250" s="84">
        <f t="shared" si="46"/>
        <v>-3.3185937055797528</v>
      </c>
      <c r="M250" s="72">
        <f t="shared" si="47"/>
        <v>-7.7140613194967651</v>
      </c>
    </row>
    <row r="251" spans="1:13" x14ac:dyDescent="0.25">
      <c r="A251" s="19">
        <f t="shared" si="48"/>
        <v>21.689999999999973</v>
      </c>
      <c r="B251" s="70">
        <f t="shared" si="49"/>
        <v>1252.1403624472941</v>
      </c>
      <c r="C251" s="85">
        <f t="shared" si="50"/>
        <v>21.853972021820443</v>
      </c>
      <c r="D251" s="69">
        <f t="shared" si="39"/>
        <v>3.4965979185344525</v>
      </c>
      <c r="E251" s="33">
        <f t="shared" si="40"/>
        <v>3.6539448248685029</v>
      </c>
      <c r="F251" s="33">
        <f t="shared" si="41"/>
        <v>3.661025435653535</v>
      </c>
      <c r="G251" s="84">
        <f t="shared" si="42"/>
        <v>3.8260902077432704</v>
      </c>
      <c r="H251" s="19">
        <f t="shared" si="51"/>
        <v>3.4965979185344525</v>
      </c>
      <c r="I251" s="19">
        <f t="shared" si="43"/>
        <v>-0.67005902635286307</v>
      </c>
      <c r="J251" s="19">
        <f t="shared" si="44"/>
        <v>-0.81609234596042013</v>
      </c>
      <c r="K251" s="19">
        <f t="shared" si="45"/>
        <v>-0.8478251041954753</v>
      </c>
      <c r="L251" s="84">
        <f t="shared" si="46"/>
        <v>-1.0381285654059018</v>
      </c>
      <c r="M251" s="72">
        <f t="shared" si="47"/>
        <v>-6.3021059311129459</v>
      </c>
    </row>
    <row r="252" spans="1:13" x14ac:dyDescent="0.25">
      <c r="A252" s="19">
        <f t="shared" si="48"/>
        <v>21.779999999999973</v>
      </c>
      <c r="B252" s="70">
        <f t="shared" si="49"/>
        <v>1271.0072570079369</v>
      </c>
      <c r="C252" s="85">
        <f t="shared" si="50"/>
        <v>22.183261451530271</v>
      </c>
      <c r="D252" s="69">
        <f t="shared" si="39"/>
        <v>3.4210575811533941</v>
      </c>
      <c r="E252" s="33">
        <f t="shared" si="40"/>
        <v>3.5750051723052967</v>
      </c>
      <c r="F252" s="33">
        <f t="shared" si="41"/>
        <v>3.5819328139071325</v>
      </c>
      <c r="G252" s="84">
        <f t="shared" si="42"/>
        <v>3.743431534405036</v>
      </c>
      <c r="H252" s="19">
        <f t="shared" si="51"/>
        <v>3.4210575811533941</v>
      </c>
      <c r="I252" s="19">
        <f t="shared" si="43"/>
        <v>0.93557329471136852</v>
      </c>
      <c r="J252" s="19">
        <f t="shared" si="44"/>
        <v>1.1371831846082729</v>
      </c>
      <c r="K252" s="19">
        <f t="shared" si="45"/>
        <v>1.1803770235937612</v>
      </c>
      <c r="L252" s="84">
        <f t="shared" si="46"/>
        <v>1.4403082020934777</v>
      </c>
      <c r="M252" s="72">
        <f t="shared" si="47"/>
        <v>-4.6408461714795939</v>
      </c>
    </row>
    <row r="253" spans="1:13" x14ac:dyDescent="0.25">
      <c r="A253" s="19">
        <f t="shared" si="48"/>
        <v>21.869999999999973</v>
      </c>
      <c r="B253" s="70">
        <f t="shared" si="49"/>
        <v>1289.4665520636756</v>
      </c>
      <c r="C253" s="85">
        <f t="shared" si="50"/>
        <v>22.50543692785002</v>
      </c>
      <c r="D253" s="69">
        <f t="shared" si="39"/>
        <v>3.5262226098515277</v>
      </c>
      <c r="E253" s="33">
        <f t="shared" si="40"/>
        <v>3.6849026272948464</v>
      </c>
      <c r="F253" s="33">
        <f t="shared" si="41"/>
        <v>3.6920432280797959</v>
      </c>
      <c r="G253" s="84">
        <f t="shared" si="42"/>
        <v>3.8585065003787093</v>
      </c>
      <c r="H253" s="19">
        <f t="shared" si="51"/>
        <v>3.5262226098515277</v>
      </c>
      <c r="I253" s="19">
        <f t="shared" si="43"/>
        <v>2.4103853763124636</v>
      </c>
      <c r="J253" s="19">
        <f t="shared" si="44"/>
        <v>2.8580511851213761</v>
      </c>
      <c r="K253" s="19">
        <f t="shared" si="45"/>
        <v>2.9376456953964136</v>
      </c>
      <c r="L253" s="84">
        <f t="shared" si="46"/>
        <v>3.4414556353301178</v>
      </c>
      <c r="M253" s="72">
        <f t="shared" si="47"/>
        <v>-2.7959996474386131</v>
      </c>
    </row>
    <row r="254" spans="1:13" x14ac:dyDescent="0.25">
      <c r="A254" s="19">
        <f t="shared" si="48"/>
        <v>21.959999999999972</v>
      </c>
      <c r="B254" s="70">
        <f t="shared" si="49"/>
        <v>1308.4932951229141</v>
      </c>
      <c r="C254" s="85">
        <f t="shared" si="50"/>
        <v>22.837516240164714</v>
      </c>
      <c r="D254" s="69">
        <f t="shared" si="39"/>
        <v>3.7878711314417002</v>
      </c>
      <c r="E254" s="33">
        <f t="shared" si="40"/>
        <v>3.9583253323565768</v>
      </c>
      <c r="F254" s="33">
        <f t="shared" si="41"/>
        <v>3.9659957713977461</v>
      </c>
      <c r="G254" s="84">
        <f t="shared" si="42"/>
        <v>4.1448107508674976</v>
      </c>
      <c r="H254" s="19">
        <f t="shared" si="51"/>
        <v>3.7878711314417002</v>
      </c>
      <c r="I254" s="19">
        <f t="shared" si="43"/>
        <v>3.6695030546468894</v>
      </c>
      <c r="J254" s="19">
        <f t="shared" si="44"/>
        <v>4.1533683322615387</v>
      </c>
      <c r="K254" s="19">
        <f t="shared" si="45"/>
        <v>4.2089896087490892</v>
      </c>
      <c r="L254" s="84">
        <f t="shared" si="46"/>
        <v>4.6102420590825108</v>
      </c>
      <c r="M254" s="72">
        <f t="shared" si="47"/>
        <v>-0.84054645608075484</v>
      </c>
    </row>
    <row r="255" spans="1:13" x14ac:dyDescent="0.25">
      <c r="A255" s="19">
        <f t="shared" si="48"/>
        <v>22.049999999999972</v>
      </c>
      <c r="B255" s="70">
        <f t="shared" si="49"/>
        <v>1328.9318376466047</v>
      </c>
      <c r="C255" s="85">
        <f t="shared" si="50"/>
        <v>23.194236101511983</v>
      </c>
      <c r="D255" s="69">
        <f t="shared" si="39"/>
        <v>4.1629380463779597</v>
      </c>
      <c r="E255" s="33">
        <f t="shared" si="40"/>
        <v>4.3502702584649677</v>
      </c>
      <c r="F255" s="33">
        <f t="shared" si="41"/>
        <v>4.3587002080088837</v>
      </c>
      <c r="G255" s="84">
        <f t="shared" si="42"/>
        <v>4.5552210650987597</v>
      </c>
      <c r="H255" s="19">
        <f t="shared" si="51"/>
        <v>4.1629380463779597</v>
      </c>
      <c r="I255" s="19">
        <f t="shared" si="43"/>
        <v>4.5724518111178405</v>
      </c>
      <c r="J255" s="19">
        <f t="shared" si="44"/>
        <v>4.8358834166046121</v>
      </c>
      <c r="K255" s="19">
        <f t="shared" si="45"/>
        <v>4.8449093950867628</v>
      </c>
      <c r="L255" s="84">
        <f t="shared" si="46"/>
        <v>4.8885644084286977</v>
      </c>
      <c r="M255" s="72">
        <f t="shared" si="47"/>
        <v>1.1481578275357618</v>
      </c>
    </row>
    <row r="256" spans="1:13" x14ac:dyDescent="0.25">
      <c r="A256" s="19">
        <f t="shared" si="48"/>
        <v>22.139999999999972</v>
      </c>
      <c r="B256" s="70">
        <f t="shared" si="49"/>
        <v>1351.3941610287627</v>
      </c>
      <c r="C256" s="85">
        <f t="shared" si="50"/>
        <v>23.586277602178349</v>
      </c>
      <c r="D256" s="69">
        <f t="shared" si="39"/>
        <v>4.5952770740218991</v>
      </c>
      <c r="E256" s="33">
        <f t="shared" si="40"/>
        <v>4.8020645423528849</v>
      </c>
      <c r="F256" s="33">
        <f t="shared" si="41"/>
        <v>4.8113699784277788</v>
      </c>
      <c r="G256" s="84">
        <f t="shared" si="42"/>
        <v>5.0283003720803991</v>
      </c>
      <c r="H256" s="19">
        <f t="shared" si="51"/>
        <v>4.5952770740218991</v>
      </c>
      <c r="I256" s="19">
        <f t="shared" si="43"/>
        <v>4.8985494748319152</v>
      </c>
      <c r="J256" s="19">
        <f t="shared" si="44"/>
        <v>4.7539491833037211</v>
      </c>
      <c r="K256" s="19">
        <f t="shared" si="45"/>
        <v>4.7615750451305132</v>
      </c>
      <c r="L256" s="84">
        <f t="shared" si="46"/>
        <v>4.4060461682114189</v>
      </c>
      <c r="M256" s="72">
        <f t="shared" si="47"/>
        <v>3.091442251756467</v>
      </c>
    </row>
    <row r="257" spans="1:13" x14ac:dyDescent="0.25">
      <c r="A257" s="19">
        <f t="shared" si="48"/>
        <v>22.229999999999972</v>
      </c>
      <c r="B257" s="70">
        <f t="shared" si="49"/>
        <v>1376.1892933409299</v>
      </c>
      <c r="C257" s="85">
        <f t="shared" si="50"/>
        <v>24.019034299493303</v>
      </c>
      <c r="D257" s="69">
        <f t="shared" si="39"/>
        <v>5.0203117355205764</v>
      </c>
      <c r="E257" s="33">
        <f t="shared" si="40"/>
        <v>5.2462257636190026</v>
      </c>
      <c r="F257" s="33">
        <f t="shared" si="41"/>
        <v>5.2563918948834312</v>
      </c>
      <c r="G257" s="84">
        <f t="shared" si="42"/>
        <v>5.4933870060600851</v>
      </c>
      <c r="H257" s="19">
        <f t="shared" si="51"/>
        <v>5.0203117355205764</v>
      </c>
      <c r="I257" s="19">
        <f t="shared" si="43"/>
        <v>4.3969701975393036</v>
      </c>
      <c r="J257" s="19">
        <f t="shared" si="44"/>
        <v>3.8860749642663897</v>
      </c>
      <c r="K257" s="19">
        <f t="shared" si="45"/>
        <v>3.9536610222674176</v>
      </c>
      <c r="L257" s="84">
        <f t="shared" si="46"/>
        <v>3.3681687837538803</v>
      </c>
      <c r="M257" s="72">
        <f t="shared" si="47"/>
        <v>4.9124326245515935</v>
      </c>
    </row>
    <row r="258" spans="1:13" x14ac:dyDescent="0.25">
      <c r="A258" s="19">
        <f t="shared" si="48"/>
        <v>22.319999999999972</v>
      </c>
      <c r="B258" s="70">
        <f t="shared" si="49"/>
        <v>1403.2778217855516</v>
      </c>
      <c r="C258" s="85">
        <f t="shared" si="50"/>
        <v>24.491818310372086</v>
      </c>
      <c r="D258" s="69">
        <f t="shared" si="39"/>
        <v>5.3719808998359886</v>
      </c>
      <c r="E258" s="33">
        <f t="shared" si="40"/>
        <v>5.6137200403286078</v>
      </c>
      <c r="F258" s="33">
        <f t="shared" si="41"/>
        <v>5.6245983016507761</v>
      </c>
      <c r="G258" s="84">
        <f t="shared" si="42"/>
        <v>5.8781947469845583</v>
      </c>
      <c r="H258" s="19">
        <f t="shared" si="51"/>
        <v>5.3719808998359886</v>
      </c>
      <c r="I258" s="19">
        <f t="shared" si="43"/>
        <v>2.9298837334625181</v>
      </c>
      <c r="J258" s="19">
        <f t="shared" si="44"/>
        <v>2.3881252516731166</v>
      </c>
      <c r="K258" s="19">
        <f t="shared" si="45"/>
        <v>2.4917150787063713</v>
      </c>
      <c r="L258" s="84">
        <f t="shared" si="46"/>
        <v>1.9831098506969052</v>
      </c>
      <c r="M258" s="72">
        <f t="shared" si="47"/>
        <v>6.5390925719054058</v>
      </c>
    </row>
    <row r="259" spans="1:13" x14ac:dyDescent="0.25">
      <c r="A259" s="19">
        <f t="shared" si="48"/>
        <v>22.409999999999972</v>
      </c>
      <c r="B259" s="70">
        <f t="shared" si="49"/>
        <v>1432.263881830303</v>
      </c>
      <c r="C259" s="85">
        <f t="shared" si="50"/>
        <v>24.997720495333777</v>
      </c>
      <c r="D259" s="69">
        <f t="shared" si="39"/>
        <v>5.5920710135097647</v>
      </c>
      <c r="E259" s="33">
        <f t="shared" si="40"/>
        <v>5.8437142091177039</v>
      </c>
      <c r="F259" s="33">
        <f t="shared" si="41"/>
        <v>5.855038152920061</v>
      </c>
      <c r="G259" s="84">
        <f t="shared" si="42"/>
        <v>6.1190244472725706</v>
      </c>
      <c r="H259" s="19">
        <f t="shared" si="51"/>
        <v>5.5920710135097647</v>
      </c>
      <c r="I259" s="19">
        <f t="shared" si="43"/>
        <v>0.65959319301226282</v>
      </c>
      <c r="J259" s="19">
        <f t="shared" si="44"/>
        <v>0.51520724276364915</v>
      </c>
      <c r="K259" s="19">
        <f t="shared" si="45"/>
        <v>0.54685677317498382</v>
      </c>
      <c r="L259" s="84">
        <f t="shared" si="46"/>
        <v>0.41992205101235947</v>
      </c>
      <c r="M259" s="72">
        <f t="shared" si="47"/>
        <v>7.9070732174509484</v>
      </c>
    </row>
    <row r="260" spans="1:13" x14ac:dyDescent="0.25">
      <c r="A260" s="19">
        <f t="shared" si="48"/>
        <v>22.499999999999972</v>
      </c>
      <c r="B260" s="70">
        <f t="shared" si="49"/>
        <v>1462.4375010583719</v>
      </c>
      <c r="C260" s="85">
        <f t="shared" si="50"/>
        <v>25.524349498106645</v>
      </c>
      <c r="D260" s="69">
        <f t="shared" si="39"/>
        <v>5.640125662648293</v>
      </c>
      <c r="E260" s="33">
        <f t="shared" si="40"/>
        <v>5.8939313174674659</v>
      </c>
      <c r="F260" s="33">
        <f t="shared" si="41"/>
        <v>5.9053525719343289</v>
      </c>
      <c r="G260" s="84">
        <f t="shared" si="42"/>
        <v>6.1716073941223826</v>
      </c>
      <c r="H260" s="19">
        <f t="shared" si="51"/>
        <v>5.640125662648293</v>
      </c>
      <c r="I260" s="19">
        <f t="shared" si="43"/>
        <v>-1.8702095860549477</v>
      </c>
      <c r="J260" s="19">
        <f t="shared" si="44"/>
        <v>-1.4828776368529519</v>
      </c>
      <c r="K260" s="19">
        <f t="shared" si="45"/>
        <v>-1.5640501356931782</v>
      </c>
      <c r="L260" s="84">
        <f t="shared" si="46"/>
        <v>-1.216284849707542</v>
      </c>
      <c r="M260" s="72">
        <f t="shared" si="47"/>
        <v>8.9622587531636029</v>
      </c>
    </row>
    <row r="261" spans="1:13" x14ac:dyDescent="0.25">
      <c r="A261" s="19">
        <f t="shared" si="48"/>
        <v>22.589999999999971</v>
      </c>
      <c r="B261" s="70">
        <f t="shared" si="49"/>
        <v>1492.8704128958764</v>
      </c>
      <c r="C261" s="85">
        <f t="shared" si="50"/>
        <v>26.055504010640259</v>
      </c>
      <c r="D261" s="69">
        <f t="shared" si="39"/>
        <v>5.5024204129354715</v>
      </c>
      <c r="E261" s="33">
        <f t="shared" si="40"/>
        <v>5.7500293315175677</v>
      </c>
      <c r="F261" s="33">
        <f t="shared" si="41"/>
        <v>5.7611717328537617</v>
      </c>
      <c r="G261" s="84">
        <f t="shared" si="42"/>
        <v>6.0209258688923102</v>
      </c>
      <c r="H261" s="19">
        <f t="shared" si="51"/>
        <v>5.5024204129354715</v>
      </c>
      <c r="I261" s="19">
        <f t="shared" si="43"/>
        <v>-3.9066344193837748</v>
      </c>
      <c r="J261" s="19">
        <f t="shared" si="44"/>
        <v>-3.3291304894429881</v>
      </c>
      <c r="K261" s="19">
        <f t="shared" si="45"/>
        <v>-3.4214319098855701</v>
      </c>
      <c r="L261" s="84">
        <f t="shared" si="46"/>
        <v>-2.8264319966176514</v>
      </c>
      <c r="M261" s="72">
        <f t="shared" si="47"/>
        <v>9.6629072011382249</v>
      </c>
    </row>
    <row r="262" spans="1:13" x14ac:dyDescent="0.25">
      <c r="A262" s="19">
        <f t="shared" si="48"/>
        <v>22.679999999999971</v>
      </c>
      <c r="B262" s="70">
        <f t="shared" si="49"/>
        <v>1522.5602966565732</v>
      </c>
      <c r="C262" s="85">
        <f t="shared" si="50"/>
        <v>26.573690236798814</v>
      </c>
      <c r="D262" s="69">
        <f t="shared" si="39"/>
        <v>5.1989075447155937</v>
      </c>
      <c r="E262" s="33">
        <f t="shared" si="40"/>
        <v>5.4328583842277958</v>
      </c>
      <c r="F262" s="33">
        <f t="shared" si="41"/>
        <v>5.4433861720058445</v>
      </c>
      <c r="G262" s="84">
        <f t="shared" si="42"/>
        <v>5.6888123001961199</v>
      </c>
      <c r="H262" s="19">
        <f t="shared" si="51"/>
        <v>5.1989075447155937</v>
      </c>
      <c r="I262" s="19">
        <f t="shared" si="43"/>
        <v>-4.8587502068376462</v>
      </c>
      <c r="J262" s="19">
        <f t="shared" si="44"/>
        <v>-4.605456341500382</v>
      </c>
      <c r="K262" s="19">
        <f t="shared" si="45"/>
        <v>-4.6242288622034229</v>
      </c>
      <c r="L262" s="84">
        <f t="shared" si="46"/>
        <v>-4.1875103485982015</v>
      </c>
      <c r="M262" s="72">
        <f t="shared" si="47"/>
        <v>9.9813016802720593</v>
      </c>
    </row>
    <row r="263" spans="1:13" x14ac:dyDescent="0.25">
      <c r="A263" s="19">
        <f t="shared" si="48"/>
        <v>22.769999999999971</v>
      </c>
      <c r="B263" s="70">
        <f t="shared" si="49"/>
        <v>1550.6124898918169</v>
      </c>
      <c r="C263" s="85">
        <f t="shared" si="50"/>
        <v>27.063293371159499</v>
      </c>
      <c r="D263" s="69">
        <f t="shared" si="39"/>
        <v>4.7863230802729415</v>
      </c>
      <c r="E263" s="33">
        <f t="shared" si="40"/>
        <v>5.0017076188852236</v>
      </c>
      <c r="F263" s="33">
        <f t="shared" si="41"/>
        <v>5.0113999231227764</v>
      </c>
      <c r="G263" s="84">
        <f t="shared" si="42"/>
        <v>5.2373490733539914</v>
      </c>
      <c r="H263" s="19">
        <f t="shared" si="51"/>
        <v>4.7863230802729415</v>
      </c>
      <c r="I263" s="19">
        <f t="shared" si="43"/>
        <v>-4.5863157965927899</v>
      </c>
      <c r="J263" s="19">
        <f t="shared" si="44"/>
        <v>-4.8424819014235929</v>
      </c>
      <c r="K263" s="19">
        <f t="shared" si="45"/>
        <v>-4.8507891869688153</v>
      </c>
      <c r="L263" s="84">
        <f t="shared" si="46"/>
        <v>-4.8855506941945546</v>
      </c>
      <c r="M263" s="72">
        <f t="shared" si="47"/>
        <v>9.9048468555616491</v>
      </c>
    </row>
    <row r="264" spans="1:13" x14ac:dyDescent="0.25">
      <c r="A264" s="19">
        <f t="shared" si="48"/>
        <v>22.859999999999971</v>
      </c>
      <c r="B264" s="70">
        <f t="shared" si="49"/>
        <v>1576.4384655952319</v>
      </c>
      <c r="C264" s="85">
        <f t="shared" si="50"/>
        <v>27.514041679724144</v>
      </c>
      <c r="D264" s="69">
        <f t="shared" si="39"/>
        <v>4.3534469502593591</v>
      </c>
      <c r="E264" s="33">
        <f t="shared" si="40"/>
        <v>4.54935206302103</v>
      </c>
      <c r="F264" s="33">
        <f t="shared" si="41"/>
        <v>4.5581677930953051</v>
      </c>
      <c r="G264" s="84">
        <f t="shared" si="42"/>
        <v>4.7636820516379368</v>
      </c>
      <c r="H264" s="19">
        <f t="shared" si="51"/>
        <v>4.3534469502593591</v>
      </c>
      <c r="I264" s="19">
        <f t="shared" si="43"/>
        <v>-3.3767527517947151</v>
      </c>
      <c r="J264" s="19">
        <f t="shared" si="44"/>
        <v>-3.875313307891699</v>
      </c>
      <c r="K264" s="19">
        <f t="shared" si="45"/>
        <v>-3.9416079620633506</v>
      </c>
      <c r="L264" s="84">
        <f t="shared" si="46"/>
        <v>-4.3998424870085886</v>
      </c>
      <c r="M264" s="72">
        <f t="shared" si="47"/>
        <v>9.4365671956864823</v>
      </c>
    </row>
    <row r="265" spans="1:13" x14ac:dyDescent="0.25">
      <c r="A265" s="19">
        <f t="shared" si="48"/>
        <v>22.949999999999971</v>
      </c>
      <c r="B265" s="70">
        <f t="shared" si="49"/>
        <v>1599.9287342791192</v>
      </c>
      <c r="C265" s="85">
        <f t="shared" si="50"/>
        <v>27.924024210436095</v>
      </c>
      <c r="D265" s="69">
        <f t="shared" si="39"/>
        <v>4.0022903835786581</v>
      </c>
      <c r="E265" s="33">
        <f t="shared" si="40"/>
        <v>4.1823934508396974</v>
      </c>
      <c r="F265" s="33">
        <f t="shared" si="41"/>
        <v>4.1904980888664447</v>
      </c>
      <c r="G265" s="84">
        <f t="shared" si="42"/>
        <v>4.379435211576638</v>
      </c>
      <c r="H265" s="19">
        <f t="shared" si="51"/>
        <v>4.0022903835786581</v>
      </c>
      <c r="I265" s="19">
        <f t="shared" si="43"/>
        <v>-1.6816245727481971</v>
      </c>
      <c r="J265" s="19">
        <f t="shared" si="44"/>
        <v>-2.0247580618021535</v>
      </c>
      <c r="K265" s="19">
        <f t="shared" si="45"/>
        <v>-2.093413301753746</v>
      </c>
      <c r="L265" s="84">
        <f t="shared" si="46"/>
        <v>-2.5138715790839048</v>
      </c>
      <c r="M265" s="72">
        <f t="shared" si="47"/>
        <v>8.59498732835835</v>
      </c>
    </row>
    <row r="266" spans="1:13" x14ac:dyDescent="0.25">
      <c r="A266" s="19">
        <f t="shared" si="48"/>
        <v>23.039999999999971</v>
      </c>
      <c r="B266" s="70">
        <f t="shared" si="49"/>
        <v>1621.5242372300856</v>
      </c>
      <c r="C266" s="85">
        <f t="shared" si="50"/>
        <v>28.300936840554609</v>
      </c>
      <c r="D266" s="69">
        <f t="shared" ref="D266:D329" si="52">H266</f>
        <v>3.8158128003944998</v>
      </c>
      <c r="E266" s="33">
        <f t="shared" ref="E266:E329" si="53">H266+$B$2/2*D266</f>
        <v>3.9875243764122521</v>
      </c>
      <c r="F266" s="33">
        <f t="shared" ref="F266:F329" si="54">H266+$B$2/2*E266</f>
        <v>3.995251397333051</v>
      </c>
      <c r="G266" s="84">
        <f t="shared" ref="G266:G329" si="55">H266+$B$2*F266</f>
        <v>4.1753854261544747</v>
      </c>
      <c r="H266" s="19">
        <f t="shared" si="51"/>
        <v>3.8158128003944998</v>
      </c>
      <c r="I266" s="19">
        <f t="shared" ref="I266:I329" si="56">-$B$3/$B$4*SIN(C266)</f>
        <v>0.13033912026128688</v>
      </c>
      <c r="J266" s="19">
        <f t="shared" ref="J266:J329" si="57">-$B$3/$B$4*SIN(C266+1/2*$B$2*I266)</f>
        <v>0.15906632042696278</v>
      </c>
      <c r="K266" s="19">
        <f t="shared" ref="K266:K329" si="58">-$B$3/$B$4*SIN(C266+1/2*$B$2*J266)</f>
        <v>0.16539719489497168</v>
      </c>
      <c r="L266" s="84">
        <f t="shared" ref="L266:L329" si="59">-$B$3/$B$4*SIN(C266+$B$2*K266)</f>
        <v>0.20323634109590633</v>
      </c>
      <c r="M266" s="72">
        <f t="shared" ref="M266:M329" si="60">$B$10*PI()/180*COS(SQRT($B$3/$B$4)*A266)*180/PI()</f>
        <v>7.4133992264469013</v>
      </c>
    </row>
    <row r="267" spans="1:13" x14ac:dyDescent="0.25">
      <c r="A267" s="19">
        <f t="shared" ref="A267:A330" si="61">A266+$B$2</f>
        <v>23.129999999999971</v>
      </c>
      <c r="B267" s="70">
        <f t="shared" ref="B267:B330" si="62">C267*180/PI()</f>
        <v>1642.1135470236372</v>
      </c>
      <c r="C267" s="85">
        <f t="shared" ref="C267:C330" si="63">C266+$B$2*(D266+2*E266+2*F266+G266)/6</f>
        <v>28.660288087165203</v>
      </c>
      <c r="D267" s="69">
        <f t="shared" si="52"/>
        <v>3.8305503377745156</v>
      </c>
      <c r="E267" s="33">
        <f t="shared" si="53"/>
        <v>4.0029251029743689</v>
      </c>
      <c r="F267" s="33">
        <f t="shared" si="54"/>
        <v>4.0106819674083622</v>
      </c>
      <c r="G267" s="84">
        <f t="shared" si="55"/>
        <v>4.1915117148412682</v>
      </c>
      <c r="H267" s="19">
        <f t="shared" ref="H267:H330" si="64">H266+$B$2*(I266+2*J266+2*K266+L266)/6</f>
        <v>3.8305503377745156</v>
      </c>
      <c r="I267" s="19">
        <f t="shared" si="56"/>
        <v>1.8445722739029977</v>
      </c>
      <c r="J267" s="19">
        <f t="shared" si="57"/>
        <v>2.214597979913504</v>
      </c>
      <c r="K267" s="19">
        <f t="shared" si="58"/>
        <v>2.2870696568699582</v>
      </c>
      <c r="L267" s="84">
        <f t="shared" si="59"/>
        <v>2.7334547491452956</v>
      </c>
      <c r="M267" s="72">
        <f t="shared" si="60"/>
        <v>5.9385452141916026</v>
      </c>
    </row>
    <row r="268" spans="1:13" x14ac:dyDescent="0.25">
      <c r="A268" s="19">
        <f t="shared" si="61"/>
        <v>23.21999999999997</v>
      </c>
      <c r="B268" s="70">
        <f t="shared" si="62"/>
        <v>1662.7823774170151</v>
      </c>
      <c r="C268" s="85">
        <f t="shared" si="63"/>
        <v>29.021027230065922</v>
      </c>
      <c r="D268" s="69">
        <f t="shared" si="52"/>
        <v>4.0342707722237439</v>
      </c>
      <c r="E268" s="33">
        <f t="shared" si="53"/>
        <v>4.2158129569738128</v>
      </c>
      <c r="F268" s="33">
        <f t="shared" si="54"/>
        <v>4.223982355287565</v>
      </c>
      <c r="G268" s="84">
        <f t="shared" si="55"/>
        <v>4.4144291841996246</v>
      </c>
      <c r="H268" s="19">
        <f t="shared" si="64"/>
        <v>4.0342707722237439</v>
      </c>
      <c r="I268" s="19">
        <f t="shared" si="56"/>
        <v>3.3281564267461392</v>
      </c>
      <c r="J268" s="19">
        <f t="shared" si="57"/>
        <v>3.8274965670700696</v>
      </c>
      <c r="K268" s="19">
        <f t="shared" si="58"/>
        <v>3.8952714529290944</v>
      </c>
      <c r="L268" s="84">
        <f t="shared" si="59"/>
        <v>4.3608270794564614</v>
      </c>
      <c r="M268" s="72">
        <f t="shared" si="60"/>
        <v>4.2287688923234956</v>
      </c>
    </row>
    <row r="269" spans="1:13" x14ac:dyDescent="0.25">
      <c r="A269" s="19">
        <f t="shared" si="61"/>
        <v>23.30999999999997</v>
      </c>
      <c r="B269" s="70">
        <f t="shared" si="62"/>
        <v>1684.5504397055527</v>
      </c>
      <c r="C269" s="85">
        <f t="shared" si="63"/>
        <v>29.400951588780114</v>
      </c>
      <c r="D269" s="69">
        <f t="shared" si="52"/>
        <v>4.3812885654167575</v>
      </c>
      <c r="E269" s="33">
        <f t="shared" si="53"/>
        <v>4.5784465508605114</v>
      </c>
      <c r="F269" s="33">
        <f t="shared" si="54"/>
        <v>4.5873186602054803</v>
      </c>
      <c r="G269" s="84">
        <f t="shared" si="55"/>
        <v>4.7941472448352505</v>
      </c>
      <c r="H269" s="19">
        <f t="shared" si="64"/>
        <v>4.3812885654167575</v>
      </c>
      <c r="I269" s="19">
        <f t="shared" si="56"/>
        <v>4.4245232581338092</v>
      </c>
      <c r="J269" s="19">
        <f t="shared" si="57"/>
        <v>4.7535836519180759</v>
      </c>
      <c r="K269" s="19">
        <f t="shared" si="58"/>
        <v>4.7706665043543737</v>
      </c>
      <c r="L269" s="84">
        <f t="shared" si="59"/>
        <v>4.8994620095889845</v>
      </c>
      <c r="M269" s="72">
        <f t="shared" si="60"/>
        <v>2.3517071294640872</v>
      </c>
    </row>
    <row r="270" spans="1:13" x14ac:dyDescent="0.25">
      <c r="A270" s="19">
        <f t="shared" si="61"/>
        <v>23.39999999999997</v>
      </c>
      <c r="B270" s="70">
        <f t="shared" si="62"/>
        <v>1708.1909357904199</v>
      </c>
      <c r="C270" s="85">
        <f t="shared" si="63"/>
        <v>29.813556082265873</v>
      </c>
      <c r="D270" s="69">
        <f t="shared" si="52"/>
        <v>4.8068758491207726</v>
      </c>
      <c r="E270" s="33">
        <f t="shared" si="53"/>
        <v>5.0231852623312072</v>
      </c>
      <c r="F270" s="33">
        <f t="shared" si="54"/>
        <v>5.0329191859256772</v>
      </c>
      <c r="G270" s="84">
        <f t="shared" si="55"/>
        <v>5.2598385758540838</v>
      </c>
      <c r="H270" s="19">
        <f t="shared" si="64"/>
        <v>4.8068758491207726</v>
      </c>
      <c r="I270" s="19">
        <f t="shared" si="56"/>
        <v>4.8975577354668811</v>
      </c>
      <c r="J270" s="19">
        <f t="shared" si="57"/>
        <v>4.8129130892777638</v>
      </c>
      <c r="K270" s="19">
        <f t="shared" si="58"/>
        <v>4.8163813526936057</v>
      </c>
      <c r="L270" s="84">
        <f t="shared" si="59"/>
        <v>4.5095648681278764</v>
      </c>
      <c r="M270" s="72">
        <f t="shared" si="60"/>
        <v>0.38161442207863178</v>
      </c>
    </row>
    <row r="271" spans="1:13" x14ac:dyDescent="0.25">
      <c r="A271" s="19">
        <f t="shared" si="61"/>
        <v>23.48999999999997</v>
      </c>
      <c r="B271" s="70">
        <f t="shared" si="62"/>
        <v>1734.1278098389735</v>
      </c>
      <c r="C271" s="85">
        <f t="shared" si="63"/>
        <v>30.266239932088201</v>
      </c>
      <c r="D271" s="69">
        <f t="shared" si="52"/>
        <v>5.236861521433835</v>
      </c>
      <c r="E271" s="33">
        <f t="shared" si="53"/>
        <v>5.4725202898983571</v>
      </c>
      <c r="F271" s="33">
        <f t="shared" si="54"/>
        <v>5.4831249344792612</v>
      </c>
      <c r="G271" s="84">
        <f t="shared" si="55"/>
        <v>5.7303427655369683</v>
      </c>
      <c r="H271" s="19">
        <f t="shared" si="64"/>
        <v>5.236861521433835</v>
      </c>
      <c r="I271" s="19">
        <f t="shared" si="56"/>
        <v>4.4719157974485926</v>
      </c>
      <c r="J271" s="19">
        <f t="shared" si="57"/>
        <v>3.9813144266659144</v>
      </c>
      <c r="K271" s="19">
        <f t="shared" si="58"/>
        <v>4.0434004652736011</v>
      </c>
      <c r="L271" s="84">
        <f t="shared" si="59"/>
        <v>3.4661479177891596</v>
      </c>
      <c r="M271" s="72">
        <f t="shared" si="60"/>
        <v>-1.603574531640285</v>
      </c>
    </row>
    <row r="272" spans="1:13" x14ac:dyDescent="0.25">
      <c r="A272" s="19">
        <f t="shared" si="61"/>
        <v>23.57999999999997</v>
      </c>
      <c r="B272" s="70">
        <f t="shared" si="62"/>
        <v>1762.3847946154763</v>
      </c>
      <c r="C272" s="85">
        <f t="shared" si="63"/>
        <v>30.759417353124093</v>
      </c>
      <c r="D272" s="69">
        <f t="shared" si="52"/>
        <v>5.5966739239205872</v>
      </c>
      <c r="E272" s="33">
        <f t="shared" si="53"/>
        <v>5.8485242504970136</v>
      </c>
      <c r="F272" s="33">
        <f t="shared" si="54"/>
        <v>5.8598575151929531</v>
      </c>
      <c r="G272" s="84">
        <f t="shared" si="55"/>
        <v>6.1240611002879533</v>
      </c>
      <c r="H272" s="19">
        <f t="shared" si="64"/>
        <v>5.5966739239205872</v>
      </c>
      <c r="I272" s="19">
        <f t="shared" si="56"/>
        <v>2.9907414767905616</v>
      </c>
      <c r="J272" s="19">
        <f t="shared" si="57"/>
        <v>2.4428973311347923</v>
      </c>
      <c r="K272" s="19">
        <f t="shared" si="58"/>
        <v>2.5468608541631581</v>
      </c>
      <c r="L272" s="84">
        <f t="shared" si="59"/>
        <v>2.0305968970882406</v>
      </c>
      <c r="M272" s="72">
        <f t="shared" si="60"/>
        <v>-3.5253278426181383</v>
      </c>
    </row>
    <row r="273" spans="1:13" x14ac:dyDescent="0.25">
      <c r="A273" s="19">
        <f t="shared" si="61"/>
        <v>23.66999999999997</v>
      </c>
      <c r="B273" s="70">
        <f t="shared" si="62"/>
        <v>1792.5832501637101</v>
      </c>
      <c r="C273" s="85">
        <f t="shared" si="63"/>
        <v>31.286479831457921</v>
      </c>
      <c r="D273" s="69">
        <f t="shared" si="52"/>
        <v>5.8216867450877077</v>
      </c>
      <c r="E273" s="33">
        <f t="shared" si="53"/>
        <v>6.0836626486166541</v>
      </c>
      <c r="F273" s="33">
        <f t="shared" si="54"/>
        <v>6.0954515642754572</v>
      </c>
      <c r="G273" s="84">
        <f t="shared" si="55"/>
        <v>6.370277385872499</v>
      </c>
      <c r="H273" s="19">
        <f t="shared" si="64"/>
        <v>5.8216867450877077</v>
      </c>
      <c r="I273" s="19">
        <f t="shared" si="56"/>
        <v>0.63251893045685936</v>
      </c>
      <c r="J273" s="19">
        <f t="shared" si="57"/>
        <v>0.49397785980324876</v>
      </c>
      <c r="K273" s="19">
        <f t="shared" si="58"/>
        <v>0.52436074133673616</v>
      </c>
      <c r="L273" s="84">
        <f t="shared" si="59"/>
        <v>0.40259143342166859</v>
      </c>
      <c r="M273" s="72">
        <f t="shared" si="60"/>
        <v>-5.3076230659568724</v>
      </c>
    </row>
    <row r="274" spans="1:13" x14ac:dyDescent="0.25">
      <c r="A274" s="19">
        <f t="shared" si="61"/>
        <v>23.75999999999997</v>
      </c>
      <c r="B274" s="70">
        <f t="shared" si="62"/>
        <v>1823.995826772089</v>
      </c>
      <c r="C274" s="85">
        <f t="shared" si="63"/>
        <v>31.834732719809086</v>
      </c>
      <c r="D274" s="69">
        <f t="shared" si="52"/>
        <v>5.8677635585800854</v>
      </c>
      <c r="E274" s="33">
        <f t="shared" si="53"/>
        <v>6.1318129187161894</v>
      </c>
      <c r="F274" s="33">
        <f t="shared" si="54"/>
        <v>6.1436951399223139</v>
      </c>
      <c r="G274" s="84">
        <f t="shared" si="55"/>
        <v>6.4206961211730933</v>
      </c>
      <c r="H274" s="19">
        <f t="shared" si="64"/>
        <v>5.8677635585800854</v>
      </c>
      <c r="I274" s="19">
        <f t="shared" si="56"/>
        <v>-1.9926835021597407</v>
      </c>
      <c r="J274" s="19">
        <f t="shared" si="57"/>
        <v>-1.5838024219508586</v>
      </c>
      <c r="K274" s="19">
        <f t="shared" si="58"/>
        <v>-1.6688482952541495</v>
      </c>
      <c r="L274" s="84">
        <f t="shared" si="59"/>
        <v>-1.3004177672411161</v>
      </c>
      <c r="M274" s="72">
        <f t="shared" si="60"/>
        <v>-6.8799545651449279</v>
      </c>
    </row>
    <row r="275" spans="1:13" x14ac:dyDescent="0.25">
      <c r="A275" s="19">
        <f t="shared" si="61"/>
        <v>23.849999999999969</v>
      </c>
      <c r="B275" s="70">
        <f t="shared" si="62"/>
        <v>1855.6570240117514</v>
      </c>
      <c r="C275" s="85">
        <f t="shared" si="63"/>
        <v>32.387324856764536</v>
      </c>
      <c r="D275" s="69">
        <f t="shared" si="52"/>
        <v>5.720787518022922</v>
      </c>
      <c r="E275" s="33">
        <f t="shared" si="53"/>
        <v>5.9782229563339531</v>
      </c>
      <c r="F275" s="33">
        <f t="shared" si="54"/>
        <v>5.9898075510579503</v>
      </c>
      <c r="G275" s="84">
        <f t="shared" si="55"/>
        <v>6.2598701976181372</v>
      </c>
      <c r="H275" s="19">
        <f t="shared" si="64"/>
        <v>5.720787518022922</v>
      </c>
      <c r="I275" s="19">
        <f t="shared" si="56"/>
        <v>-4.0458093461301328</v>
      </c>
      <c r="J275" s="19">
        <f t="shared" si="57"/>
        <v>-3.4784433436146314</v>
      </c>
      <c r="K275" s="19">
        <f t="shared" si="58"/>
        <v>-3.5654130274075269</v>
      </c>
      <c r="L275" s="84">
        <f t="shared" si="59"/>
        <v>-2.9674068937322149</v>
      </c>
      <c r="M275" s="72">
        <f t="shared" si="60"/>
        <v>-8.1801226374027802</v>
      </c>
    </row>
    <row r="276" spans="1:13" x14ac:dyDescent="0.25">
      <c r="A276" s="19">
        <f t="shared" si="61"/>
        <v>23.939999999999969</v>
      </c>
      <c r="B276" s="70">
        <f t="shared" si="62"/>
        <v>1886.5251699699286</v>
      </c>
      <c r="C276" s="85">
        <f t="shared" si="63"/>
        <v>32.926075637720906</v>
      </c>
      <c r="D276" s="69">
        <f t="shared" si="52"/>
        <v>5.4042735832943221</v>
      </c>
      <c r="E276" s="33">
        <f t="shared" si="53"/>
        <v>5.6474658945425666</v>
      </c>
      <c r="F276" s="33">
        <f t="shared" si="54"/>
        <v>5.6584095485487378</v>
      </c>
      <c r="G276" s="84">
        <f t="shared" si="55"/>
        <v>5.9135304426637081</v>
      </c>
      <c r="H276" s="19">
        <f t="shared" si="64"/>
        <v>5.4042735832943221</v>
      </c>
      <c r="I276" s="19">
        <f t="shared" si="56"/>
        <v>-4.890991451245398</v>
      </c>
      <c r="J276" s="19">
        <f t="shared" si="57"/>
        <v>-4.7081657944421984</v>
      </c>
      <c r="K276" s="19">
        <f t="shared" si="58"/>
        <v>-4.7191758099276226</v>
      </c>
      <c r="L276" s="84">
        <f t="shared" si="59"/>
        <v>-4.3340547506551976</v>
      </c>
      <c r="M276" s="72">
        <f t="shared" si="60"/>
        <v>-9.1566940654350226</v>
      </c>
    </row>
    <row r="277" spans="1:13" x14ac:dyDescent="0.25">
      <c r="A277" s="19">
        <f t="shared" si="61"/>
        <v>24.029999999999969</v>
      </c>
      <c r="B277" s="70">
        <f t="shared" si="62"/>
        <v>1915.6854744282739</v>
      </c>
      <c r="C277" s="85">
        <f t="shared" si="63"/>
        <v>33.435018961403017</v>
      </c>
      <c r="D277" s="69">
        <f t="shared" si="52"/>
        <v>4.9830776421347185</v>
      </c>
      <c r="E277" s="33">
        <f t="shared" si="53"/>
        <v>5.2073161360307809</v>
      </c>
      <c r="F277" s="33">
        <f t="shared" si="54"/>
        <v>5.2174068682561039</v>
      </c>
      <c r="G277" s="84">
        <f t="shared" si="55"/>
        <v>5.4526442602777676</v>
      </c>
      <c r="H277" s="19">
        <f t="shared" si="64"/>
        <v>4.9830776421347185</v>
      </c>
      <c r="I277" s="19">
        <f t="shared" si="56"/>
        <v>-4.4158159727001545</v>
      </c>
      <c r="J277" s="19">
        <f t="shared" si="57"/>
        <v>-4.7481743039499493</v>
      </c>
      <c r="K277" s="19">
        <f t="shared" si="58"/>
        <v>-4.7657440784697558</v>
      </c>
      <c r="L277" s="84">
        <f t="shared" si="59"/>
        <v>-4.8990799294735758</v>
      </c>
      <c r="M277" s="72">
        <f t="shared" si="60"/>
        <v>-9.7710367588726879</v>
      </c>
    </row>
    <row r="278" spans="1:13" x14ac:dyDescent="0.25">
      <c r="A278" s="19">
        <f t="shared" si="61"/>
        <v>24.119999999999969</v>
      </c>
      <c r="B278" s="70">
        <f t="shared" si="62"/>
        <v>1942.5730956681384</v>
      </c>
      <c r="C278" s="85">
        <f t="shared" si="63"/>
        <v>33.904296480067813</v>
      </c>
      <c r="D278" s="69">
        <f t="shared" si="52"/>
        <v>4.5579366521295217</v>
      </c>
      <c r="E278" s="33">
        <f t="shared" si="53"/>
        <v>4.7630438014753498</v>
      </c>
      <c r="F278" s="33">
        <f t="shared" si="54"/>
        <v>4.7722736231959129</v>
      </c>
      <c r="G278" s="84">
        <f t="shared" si="55"/>
        <v>4.9874412782171538</v>
      </c>
      <c r="H278" s="19">
        <f t="shared" si="64"/>
        <v>4.5579366521295217</v>
      </c>
      <c r="I278" s="19">
        <f t="shared" si="56"/>
        <v>-2.9779691462887565</v>
      </c>
      <c r="J278" s="19">
        <f t="shared" si="57"/>
        <v>-3.4711689695982457</v>
      </c>
      <c r="K278" s="19">
        <f t="shared" si="58"/>
        <v>-3.5470649642880243</v>
      </c>
      <c r="L278" s="84">
        <f t="shared" si="59"/>
        <v>-4.0487378940389744</v>
      </c>
      <c r="M278" s="72">
        <f t="shared" si="60"/>
        <v>-9.998847997229424</v>
      </c>
    </row>
    <row r="279" spans="1:13" x14ac:dyDescent="0.25">
      <c r="A279" s="19">
        <f t="shared" si="61"/>
        <v>24.209999999999969</v>
      </c>
      <c r="B279" s="70">
        <f t="shared" si="62"/>
        <v>1967.1667470496677</v>
      </c>
      <c r="C279" s="85">
        <f t="shared" si="63"/>
        <v>34.333536671763149</v>
      </c>
      <c r="D279" s="69">
        <f t="shared" si="52"/>
        <v>4.2419890285080175</v>
      </c>
      <c r="E279" s="33">
        <f t="shared" si="53"/>
        <v>4.4328785347908779</v>
      </c>
      <c r="F279" s="33">
        <f t="shared" si="54"/>
        <v>4.4414685625736068</v>
      </c>
      <c r="G279" s="84">
        <f t="shared" si="55"/>
        <v>4.6417211991396421</v>
      </c>
      <c r="H279" s="19">
        <f t="shared" si="64"/>
        <v>4.2419890285080175</v>
      </c>
      <c r="I279" s="19">
        <f t="shared" si="56"/>
        <v>-1.0883606143364932</v>
      </c>
      <c r="J279" s="19">
        <f t="shared" si="57"/>
        <v>-1.3209509067278087</v>
      </c>
      <c r="K279" s="19">
        <f t="shared" si="58"/>
        <v>-1.3702650683303277</v>
      </c>
      <c r="L279" s="84">
        <f t="shared" si="59"/>
        <v>-1.6677946135661796</v>
      </c>
      <c r="M279" s="72">
        <f t="shared" si="60"/>
        <v>-9.8311158187637009</v>
      </c>
    </row>
    <row r="280" spans="1:13" x14ac:dyDescent="0.25">
      <c r="A280" s="19">
        <f t="shared" si="61"/>
        <v>24.299999999999969</v>
      </c>
      <c r="B280" s="70">
        <f t="shared" si="62"/>
        <v>1990.0556126249835</v>
      </c>
      <c r="C280" s="85">
        <f t="shared" si="63"/>
        <v>34.733022738098796</v>
      </c>
      <c r="D280" s="69">
        <f t="shared" si="52"/>
        <v>4.119910220837733</v>
      </c>
      <c r="E280" s="33">
        <f t="shared" si="53"/>
        <v>4.3053061807754309</v>
      </c>
      <c r="F280" s="33">
        <f t="shared" si="54"/>
        <v>4.313648998972627</v>
      </c>
      <c r="G280" s="84">
        <f t="shared" si="55"/>
        <v>4.5081386307452691</v>
      </c>
      <c r="H280" s="19">
        <f t="shared" si="64"/>
        <v>4.119910220837733</v>
      </c>
      <c r="I280" s="19">
        <f t="shared" si="56"/>
        <v>0.85555946858227938</v>
      </c>
      <c r="J280" s="19">
        <f t="shared" si="57"/>
        <v>1.0406325271290271</v>
      </c>
      <c r="K280" s="19">
        <f t="shared" si="58"/>
        <v>1.0804736792883116</v>
      </c>
      <c r="L280" s="84">
        <f t="shared" si="59"/>
        <v>1.3199478669357385</v>
      </c>
      <c r="M280" s="72">
        <f t="shared" si="60"/>
        <v>-9.2744755237620868</v>
      </c>
    </row>
    <row r="281" spans="1:13" x14ac:dyDescent="0.25">
      <c r="A281" s="19">
        <f t="shared" si="61"/>
        <v>24.389999999999969</v>
      </c>
      <c r="B281" s="70">
        <f t="shared" si="62"/>
        <v>2012.2857670627693</v>
      </c>
      <c r="C281" s="85">
        <f t="shared" si="63"/>
        <v>35.121012126264986</v>
      </c>
      <c r="D281" s="69">
        <f t="shared" si="52"/>
        <v>4.2161760170630238</v>
      </c>
      <c r="E281" s="33">
        <f t="shared" si="53"/>
        <v>4.4059039378308595</v>
      </c>
      <c r="F281" s="33">
        <f t="shared" si="54"/>
        <v>4.4144416942654123</v>
      </c>
      <c r="G281" s="84">
        <f t="shared" si="55"/>
        <v>4.6134757695469109</v>
      </c>
      <c r="H281" s="19">
        <f t="shared" si="64"/>
        <v>4.2161760170630238</v>
      </c>
      <c r="I281" s="19">
        <f t="shared" si="56"/>
        <v>2.6172975642268161</v>
      </c>
      <c r="J281" s="19">
        <f t="shared" si="57"/>
        <v>3.0859272181263853</v>
      </c>
      <c r="K281" s="19">
        <f t="shared" si="58"/>
        <v>3.1655012378942429</v>
      </c>
      <c r="L281" s="84">
        <f t="shared" si="59"/>
        <v>3.676056285718214</v>
      </c>
      <c r="M281" s="72">
        <f t="shared" si="60"/>
        <v>-8.3509471893662024</v>
      </c>
    </row>
    <row r="282" spans="1:13" x14ac:dyDescent="0.25">
      <c r="A282" s="19">
        <f t="shared" si="61"/>
        <v>24.479999999999968</v>
      </c>
      <c r="B282" s="70">
        <f t="shared" si="62"/>
        <v>2035.0353511488856</v>
      </c>
      <c r="C282" s="85">
        <f t="shared" si="63"/>
        <v>35.518067272027025</v>
      </c>
      <c r="D282" s="69">
        <f t="shared" si="52"/>
        <v>4.4981191784928178</v>
      </c>
      <c r="E282" s="33">
        <f t="shared" si="53"/>
        <v>4.7005345415249948</v>
      </c>
      <c r="F282" s="33">
        <f t="shared" si="54"/>
        <v>4.7096432328614428</v>
      </c>
      <c r="G282" s="84">
        <f t="shared" si="55"/>
        <v>4.9219870694503474</v>
      </c>
      <c r="H282" s="19">
        <f t="shared" si="64"/>
        <v>4.4981191784928178</v>
      </c>
      <c r="I282" s="19">
        <f t="shared" si="56"/>
        <v>4.0155783295227794</v>
      </c>
      <c r="J282" s="19">
        <f t="shared" si="57"/>
        <v>4.4548565967281979</v>
      </c>
      <c r="K282" s="19">
        <f t="shared" si="58"/>
        <v>4.4943222146303645</v>
      </c>
      <c r="L282" s="84">
        <f t="shared" si="59"/>
        <v>4.7966401105354297</v>
      </c>
      <c r="M282" s="72">
        <f t="shared" si="60"/>
        <v>-7.0970645795676992</v>
      </c>
    </row>
    <row r="283" spans="1:13" x14ac:dyDescent="0.25">
      <c r="A283" s="19">
        <f t="shared" si="61"/>
        <v>24.569999999999968</v>
      </c>
      <c r="B283" s="70">
        <f t="shared" si="62"/>
        <v>2059.30624023567</v>
      </c>
      <c r="C283" s="85">
        <f t="shared" si="63"/>
        <v>35.941674198977765</v>
      </c>
      <c r="D283" s="69">
        <f t="shared" si="52"/>
        <v>4.8987778194344482</v>
      </c>
      <c r="E283" s="33">
        <f t="shared" si="53"/>
        <v>5.1192228213089983</v>
      </c>
      <c r="F283" s="33">
        <f t="shared" si="54"/>
        <v>5.1291428463933535</v>
      </c>
      <c r="G283" s="84">
        <f t="shared" si="55"/>
        <v>5.3604006756098501</v>
      </c>
      <c r="H283" s="19">
        <f t="shared" si="64"/>
        <v>4.8987778194344482</v>
      </c>
      <c r="I283" s="19">
        <f t="shared" si="56"/>
        <v>4.8149017595859496</v>
      </c>
      <c r="J283" s="19">
        <f t="shared" si="57"/>
        <v>4.8977908624225011</v>
      </c>
      <c r="K283" s="19">
        <f t="shared" si="58"/>
        <v>4.897208028569298</v>
      </c>
      <c r="L283" s="84">
        <f t="shared" si="59"/>
        <v>4.7426515091953307</v>
      </c>
      <c r="M283" s="72">
        <f t="shared" si="60"/>
        <v>-5.5624299097328631</v>
      </c>
    </row>
    <row r="284" spans="1:13" x14ac:dyDescent="0.25">
      <c r="A284" s="19">
        <f t="shared" si="61"/>
        <v>24.659999999999968</v>
      </c>
      <c r="B284" s="70">
        <f t="shared" si="62"/>
        <v>2085.7389976612144</v>
      </c>
      <c r="C284" s="85">
        <f t="shared" si="63"/>
        <v>36.4030128464345</v>
      </c>
      <c r="D284" s="69">
        <f t="shared" si="52"/>
        <v>5.3359910851959214</v>
      </c>
      <c r="E284" s="33">
        <f t="shared" si="53"/>
        <v>5.5761106840297376</v>
      </c>
      <c r="F284" s="33">
        <f t="shared" si="54"/>
        <v>5.5869160659772596</v>
      </c>
      <c r="G284" s="84">
        <f t="shared" si="55"/>
        <v>5.8388135311338747</v>
      </c>
      <c r="H284" s="19">
        <f t="shared" si="64"/>
        <v>5.3359910851959214</v>
      </c>
      <c r="I284" s="19">
        <f t="shared" si="56"/>
        <v>4.7162859788072637</v>
      </c>
      <c r="J284" s="19">
        <f t="shared" si="57"/>
        <v>4.3304897906497661</v>
      </c>
      <c r="K284" s="19">
        <f t="shared" si="58"/>
        <v>4.3696398349005214</v>
      </c>
      <c r="L284" s="84">
        <f t="shared" si="59"/>
        <v>3.8469106247459224</v>
      </c>
      <c r="M284" s="72">
        <f t="shared" si="60"/>
        <v>-3.8077516375810192</v>
      </c>
    </row>
    <row r="285" spans="1:13" x14ac:dyDescent="0.25">
      <c r="A285" s="19">
        <f t="shared" si="61"/>
        <v>24.749999999999968</v>
      </c>
      <c r="B285" s="70">
        <f t="shared" si="62"/>
        <v>2114.5308643632106</v>
      </c>
      <c r="C285" s="85">
        <f t="shared" si="63"/>
        <v>36.905525718179653</v>
      </c>
      <c r="D285" s="69">
        <f t="shared" si="52"/>
        <v>5.725442923015728</v>
      </c>
      <c r="E285" s="33">
        <f t="shared" si="53"/>
        <v>5.9830878545514361</v>
      </c>
      <c r="F285" s="33">
        <f t="shared" si="54"/>
        <v>5.9946818764705423</v>
      </c>
      <c r="G285" s="84">
        <f t="shared" si="55"/>
        <v>6.2649642918980764</v>
      </c>
      <c r="H285" s="19">
        <f t="shared" si="64"/>
        <v>5.725442923015728</v>
      </c>
      <c r="I285" s="19">
        <f t="shared" si="56"/>
        <v>3.4930766050850783</v>
      </c>
      <c r="J285" s="19">
        <f t="shared" si="57"/>
        <v>2.9120806101400283</v>
      </c>
      <c r="K285" s="19">
        <f t="shared" si="58"/>
        <v>3.0141047646365604</v>
      </c>
      <c r="L285" s="84">
        <f t="shared" si="59"/>
        <v>2.4445574521071669</v>
      </c>
      <c r="M285" s="72">
        <f t="shared" si="60"/>
        <v>-1.9024429034441472</v>
      </c>
    </row>
    <row r="286" spans="1:13" x14ac:dyDescent="0.25">
      <c r="A286" s="19">
        <f t="shared" si="61"/>
        <v>24.839999999999968</v>
      </c>
      <c r="B286" s="70">
        <f t="shared" si="62"/>
        <v>2145.4241298910906</v>
      </c>
      <c r="C286" s="85">
        <f t="shared" si="63"/>
        <v>37.444714918334022</v>
      </c>
      <c r="D286" s="69">
        <f t="shared" si="52"/>
        <v>5.9922929951169097</v>
      </c>
      <c r="E286" s="33">
        <f t="shared" si="53"/>
        <v>6.2619461798971709</v>
      </c>
      <c r="F286" s="33">
        <f t="shared" si="54"/>
        <v>6.2740805732122826</v>
      </c>
      <c r="G286" s="84">
        <f t="shared" si="55"/>
        <v>6.5569602467060148</v>
      </c>
      <c r="H286" s="19">
        <f t="shared" si="64"/>
        <v>5.9922929951169097</v>
      </c>
      <c r="I286" s="19">
        <f t="shared" si="56"/>
        <v>1.2331427661426309</v>
      </c>
      <c r="J286" s="19">
        <f t="shared" si="57"/>
        <v>0.96822299408748091</v>
      </c>
      <c r="K286" s="19">
        <f t="shared" si="58"/>
        <v>1.0254159071492701</v>
      </c>
      <c r="L286" s="84">
        <f t="shared" si="59"/>
        <v>0.79086195868873288</v>
      </c>
      <c r="M286" s="72">
        <f t="shared" si="60"/>
        <v>7.8124377131850081E-2</v>
      </c>
    </row>
    <row r="287" spans="1:13" x14ac:dyDescent="0.25">
      <c r="A287" s="19">
        <f t="shared" si="61"/>
        <v>24.929999999999968</v>
      </c>
      <c r="B287" s="70">
        <f t="shared" si="62"/>
        <v>2177.7572613375382</v>
      </c>
      <c r="C287" s="85">
        <f t="shared" si="63"/>
        <v>38.009034519554646</v>
      </c>
      <c r="D287" s="69">
        <f t="shared" si="52"/>
        <v>6.082462233026483</v>
      </c>
      <c r="E287" s="33">
        <f t="shared" si="53"/>
        <v>6.3561730335126745</v>
      </c>
      <c r="F287" s="33">
        <f t="shared" si="54"/>
        <v>6.3684900195345531</v>
      </c>
      <c r="G287" s="84">
        <f t="shared" si="55"/>
        <v>6.6556263347845928</v>
      </c>
      <c r="H287" s="19">
        <f t="shared" si="64"/>
        <v>6.082462233026483</v>
      </c>
      <c r="I287" s="19">
        <f t="shared" si="56"/>
        <v>-1.4944264889504106</v>
      </c>
      <c r="J287" s="19">
        <f t="shared" si="57"/>
        <v>-1.177463291102286</v>
      </c>
      <c r="K287" s="19">
        <f t="shared" si="58"/>
        <v>-1.2451837471385807</v>
      </c>
      <c r="L287" s="84">
        <f t="shared" si="59"/>
        <v>-0.96318197286929463</v>
      </c>
      <c r="M287" s="72">
        <f t="shared" si="60"/>
        <v>2.0556011433729537</v>
      </c>
    </row>
    <row r="288" spans="1:13" x14ac:dyDescent="0.25">
      <c r="A288" s="19">
        <f t="shared" si="61"/>
        <v>25.019999999999968</v>
      </c>
      <c r="B288" s="70">
        <f t="shared" si="62"/>
        <v>2210.5769267074988</v>
      </c>
      <c r="C288" s="85">
        <f t="shared" si="63"/>
        <v>38.58184573966323</v>
      </c>
      <c r="D288" s="69">
        <f t="shared" si="52"/>
        <v>5.9729186949519617</v>
      </c>
      <c r="E288" s="33">
        <f t="shared" si="53"/>
        <v>6.2417000362247999</v>
      </c>
      <c r="F288" s="33">
        <f t="shared" si="54"/>
        <v>6.2537951965820779</v>
      </c>
      <c r="G288" s="84">
        <f t="shared" si="55"/>
        <v>6.5357602626443487</v>
      </c>
      <c r="H288" s="19">
        <f t="shared" si="64"/>
        <v>5.9729186949519617</v>
      </c>
      <c r="I288" s="19">
        <f t="shared" si="56"/>
        <v>-3.7851417185454159</v>
      </c>
      <c r="J288" s="19">
        <f t="shared" si="57"/>
        <v>-3.2029039485530375</v>
      </c>
      <c r="K288" s="19">
        <f t="shared" si="58"/>
        <v>-3.2989532988303112</v>
      </c>
      <c r="L288" s="84">
        <f t="shared" si="59"/>
        <v>-2.7091589892208612</v>
      </c>
      <c r="M288" s="72">
        <f t="shared" si="60"/>
        <v>3.9517605918492014</v>
      </c>
    </row>
    <row r="289" spans="1:13" x14ac:dyDescent="0.25">
      <c r="A289" s="19">
        <f t="shared" si="61"/>
        <v>25.109999999999967</v>
      </c>
      <c r="B289" s="70">
        <f t="shared" si="62"/>
        <v>2242.8055185737849</v>
      </c>
      <c r="C289" s="85">
        <f t="shared" si="63"/>
        <v>39.14434078101138</v>
      </c>
      <c r="D289" s="69">
        <f t="shared" si="52"/>
        <v>5.6804484669139672</v>
      </c>
      <c r="E289" s="33">
        <f t="shared" si="53"/>
        <v>5.9360686479250955</v>
      </c>
      <c r="F289" s="33">
        <f t="shared" si="54"/>
        <v>5.9475715560705966</v>
      </c>
      <c r="G289" s="84">
        <f t="shared" si="55"/>
        <v>6.2157299069603207</v>
      </c>
      <c r="H289" s="19">
        <f t="shared" si="64"/>
        <v>5.6804484669139672</v>
      </c>
      <c r="I289" s="19">
        <f t="shared" si="56"/>
        <v>-4.8614211654980837</v>
      </c>
      <c r="J289" s="19">
        <f t="shared" si="57"/>
        <v>-4.6123767637534971</v>
      </c>
      <c r="K289" s="19">
        <f t="shared" si="58"/>
        <v>-4.6306240000437402</v>
      </c>
      <c r="L289" s="84">
        <f t="shared" si="59"/>
        <v>-4.1969075603348873</v>
      </c>
      <c r="M289" s="72">
        <f t="shared" si="60"/>
        <v>5.6915927426809487</v>
      </c>
    </row>
    <row r="290" spans="1:13" x14ac:dyDescent="0.25">
      <c r="A290" s="19">
        <f t="shared" si="61"/>
        <v>25.199999999999967</v>
      </c>
      <c r="B290" s="70">
        <f t="shared" si="62"/>
        <v>2273.4560036393796</v>
      </c>
      <c r="C290" s="85">
        <f t="shared" si="63"/>
        <v>39.679292662739364</v>
      </c>
      <c r="D290" s="69">
        <f t="shared" si="52"/>
        <v>5.2672835131125559</v>
      </c>
      <c r="E290" s="33">
        <f t="shared" si="53"/>
        <v>5.5043112712026208</v>
      </c>
      <c r="F290" s="33">
        <f t="shared" si="54"/>
        <v>5.5149775203166742</v>
      </c>
      <c r="G290" s="84">
        <f t="shared" si="55"/>
        <v>5.7636314899410568</v>
      </c>
      <c r="H290" s="19">
        <f t="shared" si="64"/>
        <v>5.2672835131125559</v>
      </c>
      <c r="I290" s="19">
        <f t="shared" si="56"/>
        <v>-4.4950933802070718</v>
      </c>
      <c r="J290" s="19">
        <f t="shared" si="57"/>
        <v>-4.7952882105717949</v>
      </c>
      <c r="K290" s="19">
        <f t="shared" si="58"/>
        <v>-4.8084613852557396</v>
      </c>
      <c r="L290" s="84">
        <f t="shared" si="59"/>
        <v>-4.8986611712132042</v>
      </c>
      <c r="M290" s="72">
        <f t="shared" si="60"/>
        <v>7.2062717517482531</v>
      </c>
    </row>
    <row r="291" spans="1:13" x14ac:dyDescent="0.25">
      <c r="A291" s="19">
        <f t="shared" si="61"/>
        <v>25.289999999999967</v>
      </c>
      <c r="B291" s="70">
        <f t="shared" si="62"/>
        <v>2301.8771389767135</v>
      </c>
      <c r="C291" s="85">
        <f t="shared" si="63"/>
        <v>40.175335051530745</v>
      </c>
      <c r="D291" s="69">
        <f t="shared" si="52"/>
        <v>4.8382647069664255</v>
      </c>
      <c r="E291" s="33">
        <f t="shared" si="53"/>
        <v>5.0559866187799143</v>
      </c>
      <c r="F291" s="33">
        <f t="shared" si="54"/>
        <v>5.065784104811522</v>
      </c>
      <c r="G291" s="84">
        <f t="shared" si="55"/>
        <v>5.2941852763994621</v>
      </c>
      <c r="H291" s="19">
        <f t="shared" si="64"/>
        <v>4.8382647069664255</v>
      </c>
      <c r="I291" s="19">
        <f t="shared" si="56"/>
        <v>-3.0250140846286091</v>
      </c>
      <c r="J291" s="19">
        <f t="shared" si="57"/>
        <v>-3.5201449094917359</v>
      </c>
      <c r="K291" s="19">
        <f t="shared" si="58"/>
        <v>-3.5952116116019597</v>
      </c>
      <c r="L291" s="84">
        <f t="shared" si="59"/>
        <v>-4.0936710332827193</v>
      </c>
      <c r="M291" s="72">
        <f t="shared" si="60"/>
        <v>8.4358785852981413</v>
      </c>
    </row>
    <row r="292" spans="1:13" x14ac:dyDescent="0.25">
      <c r="A292" s="19">
        <f t="shared" si="61"/>
        <v>25.379999999999967</v>
      </c>
      <c r="B292" s="70">
        <f t="shared" si="62"/>
        <v>2327.9833805891535</v>
      </c>
      <c r="C292" s="85">
        <f t="shared" si="63"/>
        <v>40.630974922988976</v>
      </c>
      <c r="D292" s="69">
        <f t="shared" si="52"/>
        <v>4.5180237345649443</v>
      </c>
      <c r="E292" s="33">
        <f t="shared" si="53"/>
        <v>4.7213348026203672</v>
      </c>
      <c r="F292" s="33">
        <f t="shared" si="54"/>
        <v>4.7304838006828609</v>
      </c>
      <c r="G292" s="84">
        <f t="shared" si="55"/>
        <v>4.943767276626402</v>
      </c>
      <c r="H292" s="19">
        <f t="shared" si="64"/>
        <v>4.5180237345649443</v>
      </c>
      <c r="I292" s="19">
        <f t="shared" si="56"/>
        <v>-1.0201574939285964</v>
      </c>
      <c r="J292" s="19">
        <f t="shared" si="57"/>
        <v>-1.2390210112151547</v>
      </c>
      <c r="K292" s="19">
        <f t="shared" si="58"/>
        <v>-1.285651260101053</v>
      </c>
      <c r="L292" s="84">
        <f t="shared" si="59"/>
        <v>-1.5666476171525303</v>
      </c>
      <c r="M292" s="72">
        <f t="shared" si="60"/>
        <v>9.3317713509421694</v>
      </c>
    </row>
    <row r="293" spans="1:13" x14ac:dyDescent="0.25">
      <c r="A293" s="19">
        <f t="shared" si="61"/>
        <v>25.469999999999967</v>
      </c>
      <c r="B293" s="70">
        <f t="shared" si="62"/>
        <v>2352.3616704035699</v>
      </c>
      <c r="C293" s="85">
        <f t="shared" si="63"/>
        <v>41.056456346255942</v>
      </c>
      <c r="D293" s="69">
        <f t="shared" si="52"/>
        <v>4.4034814897592414</v>
      </c>
      <c r="E293" s="33">
        <f t="shared" si="53"/>
        <v>4.6016381567984075</v>
      </c>
      <c r="F293" s="33">
        <f t="shared" si="54"/>
        <v>4.6105552068151701</v>
      </c>
      <c r="G293" s="84">
        <f t="shared" si="55"/>
        <v>4.8184314583726069</v>
      </c>
      <c r="H293" s="19">
        <f t="shared" si="64"/>
        <v>4.4034814897592414</v>
      </c>
      <c r="I293" s="19">
        <f t="shared" si="56"/>
        <v>1.049001345433785</v>
      </c>
      <c r="J293" s="19">
        <f t="shared" si="57"/>
        <v>1.2736910656790685</v>
      </c>
      <c r="K293" s="19">
        <f t="shared" si="58"/>
        <v>1.3214661791055662</v>
      </c>
      <c r="L293" s="84">
        <f t="shared" si="59"/>
        <v>1.6095056278445925</v>
      </c>
      <c r="M293" s="72">
        <f t="shared" si="60"/>
        <v>9.8585095173583071</v>
      </c>
    </row>
    <row r="294" spans="1:13" x14ac:dyDescent="0.25">
      <c r="A294" s="19">
        <f t="shared" si="61"/>
        <v>25.559999999999967</v>
      </c>
      <c r="B294" s="70">
        <f t="shared" si="62"/>
        <v>2376.1219147618494</v>
      </c>
      <c r="C294" s="85">
        <f t="shared" si="63"/>
        <v>41.471150841386326</v>
      </c>
      <c r="D294" s="69">
        <f t="shared" si="52"/>
        <v>4.5212138117019558</v>
      </c>
      <c r="E294" s="33">
        <f t="shared" si="53"/>
        <v>4.724668433228544</v>
      </c>
      <c r="F294" s="33">
        <f t="shared" si="54"/>
        <v>4.7338238911972406</v>
      </c>
      <c r="G294" s="84">
        <f t="shared" si="55"/>
        <v>4.9472579619097079</v>
      </c>
      <c r="H294" s="19">
        <f t="shared" si="64"/>
        <v>4.5212138117019558</v>
      </c>
      <c r="I294" s="19">
        <f t="shared" si="56"/>
        <v>2.8885762544728117</v>
      </c>
      <c r="J294" s="19">
        <f t="shared" si="57"/>
        <v>3.3772500793368589</v>
      </c>
      <c r="K294" s="19">
        <f t="shared" si="58"/>
        <v>3.454498097185049</v>
      </c>
      <c r="L294" s="84">
        <f t="shared" si="59"/>
        <v>3.960935917734199</v>
      </c>
      <c r="M294" s="72">
        <f t="shared" si="60"/>
        <v>9.9952559026859706</v>
      </c>
    </row>
    <row r="295" spans="1:13" x14ac:dyDescent="0.25">
      <c r="A295" s="19">
        <f t="shared" si="61"/>
        <v>25.649999999999967</v>
      </c>
      <c r="B295" s="70">
        <f t="shared" si="62"/>
        <v>2400.5174175502443</v>
      </c>
      <c r="C295" s="85">
        <f t="shared" si="63"/>
        <v>41.896932687723272</v>
      </c>
      <c r="D295" s="69">
        <f t="shared" si="52"/>
        <v>4.8289089395807183</v>
      </c>
      <c r="E295" s="33">
        <f t="shared" si="53"/>
        <v>5.0462098418618506</v>
      </c>
      <c r="F295" s="33">
        <f t="shared" si="54"/>
        <v>5.055988382464502</v>
      </c>
      <c r="G295" s="84">
        <f t="shared" si="55"/>
        <v>5.2839478940025231</v>
      </c>
      <c r="H295" s="19">
        <f t="shared" si="64"/>
        <v>4.8289089395807183</v>
      </c>
      <c r="I295" s="19">
        <f t="shared" si="56"/>
        <v>4.2654762117285268</v>
      </c>
      <c r="J295" s="19">
        <f t="shared" si="57"/>
        <v>4.6471965329924121</v>
      </c>
      <c r="K295" s="19">
        <f t="shared" si="58"/>
        <v>4.6731958591757801</v>
      </c>
      <c r="L295" s="84">
        <f t="shared" si="59"/>
        <v>4.8783766992797766</v>
      </c>
      <c r="M295" s="72">
        <f t="shared" si="60"/>
        <v>9.7366009704959815</v>
      </c>
    </row>
    <row r="296" spans="1:13" x14ac:dyDescent="0.25">
      <c r="A296" s="19">
        <f t="shared" si="61"/>
        <v>25.739999999999966</v>
      </c>
      <c r="B296" s="70">
        <f t="shared" si="62"/>
        <v>2426.5731774427632</v>
      </c>
      <c r="C296" s="85">
        <f t="shared" si="63"/>
        <v>42.35169148695681</v>
      </c>
      <c r="D296" s="69">
        <f t="shared" si="52"/>
        <v>5.2456785050108889</v>
      </c>
      <c r="E296" s="33">
        <f t="shared" si="53"/>
        <v>5.4817340377363788</v>
      </c>
      <c r="F296" s="33">
        <f t="shared" si="54"/>
        <v>5.4923565367090257</v>
      </c>
      <c r="G296" s="84">
        <f t="shared" si="55"/>
        <v>5.7399905933147011</v>
      </c>
      <c r="H296" s="19">
        <f t="shared" si="64"/>
        <v>5.2456785050108889</v>
      </c>
      <c r="I296" s="19">
        <f t="shared" si="56"/>
        <v>4.8912385782190624</v>
      </c>
      <c r="J296" s="19">
        <f t="shared" si="57"/>
        <v>4.8371820890425843</v>
      </c>
      <c r="K296" s="19">
        <f t="shared" si="58"/>
        <v>4.8390702497842462</v>
      </c>
      <c r="L296" s="84">
        <f t="shared" si="59"/>
        <v>4.5582173552420278</v>
      </c>
      <c r="M296" s="72">
        <f t="shared" si="60"/>
        <v>9.0927768250952532</v>
      </c>
    </row>
    <row r="297" spans="1:13" x14ac:dyDescent="0.25">
      <c r="A297" s="19">
        <f t="shared" si="61"/>
        <v>25.829999999999966</v>
      </c>
      <c r="B297" s="70">
        <f t="shared" si="62"/>
        <v>2454.8777367769835</v>
      </c>
      <c r="C297" s="85">
        <f t="shared" si="63"/>
        <v>42.845699240665056</v>
      </c>
      <c r="D297" s="69">
        <f t="shared" si="52"/>
        <v>5.6777079141776099</v>
      </c>
      <c r="E297" s="33">
        <f t="shared" si="53"/>
        <v>5.9332047703156023</v>
      </c>
      <c r="F297" s="33">
        <f t="shared" si="54"/>
        <v>5.9447021288418123</v>
      </c>
      <c r="G297" s="84">
        <f t="shared" si="55"/>
        <v>6.212731105773373</v>
      </c>
      <c r="H297" s="19">
        <f t="shared" si="64"/>
        <v>5.6777079141776099</v>
      </c>
      <c r="I297" s="19">
        <f t="shared" si="56"/>
        <v>4.4453169765936025</v>
      </c>
      <c r="J297" s="19">
        <f t="shared" si="57"/>
        <v>3.9470658992338041</v>
      </c>
      <c r="K297" s="19">
        <f t="shared" si="58"/>
        <v>4.0111699869318027</v>
      </c>
      <c r="L297" s="84">
        <f t="shared" si="59"/>
        <v>3.4306826976638667</v>
      </c>
      <c r="M297" s="72">
        <f t="shared" si="60"/>
        <v>8.0892524407470923</v>
      </c>
    </row>
    <row r="298" spans="1:13" x14ac:dyDescent="0.25">
      <c r="A298" s="19">
        <f t="shared" si="61"/>
        <v>25.919999999999966</v>
      </c>
      <c r="B298" s="70">
        <f t="shared" si="62"/>
        <v>2485.513434406128</v>
      </c>
      <c r="C298" s="85">
        <f t="shared" si="63"/>
        <v>43.38039303293904</v>
      </c>
      <c r="D298" s="69">
        <f t="shared" si="52"/>
        <v>6.0345949858764403</v>
      </c>
      <c r="E298" s="33">
        <f t="shared" si="53"/>
        <v>6.3061517602408799</v>
      </c>
      <c r="F298" s="33">
        <f t="shared" si="54"/>
        <v>6.3183718150872803</v>
      </c>
      <c r="G298" s="84">
        <f t="shared" si="55"/>
        <v>6.6032484492342958</v>
      </c>
      <c r="H298" s="19">
        <f t="shared" si="64"/>
        <v>6.0345949858764403</v>
      </c>
      <c r="I298" s="19">
        <f t="shared" si="56"/>
        <v>2.774443624940198</v>
      </c>
      <c r="J298" s="19">
        <f t="shared" si="57"/>
        <v>2.2499047044056186</v>
      </c>
      <c r="K298" s="19">
        <f t="shared" si="58"/>
        <v>2.3520158756964982</v>
      </c>
      <c r="L298" s="84">
        <f t="shared" si="59"/>
        <v>1.863932424322972</v>
      </c>
      <c r="M298" s="72">
        <f t="shared" si="60"/>
        <v>6.7657261370939601</v>
      </c>
    </row>
    <row r="299" spans="1:13" x14ac:dyDescent="0.25">
      <c r="A299" s="19">
        <f t="shared" si="61"/>
        <v>26.009999999999966</v>
      </c>
      <c r="B299" s="70">
        <f t="shared" si="62"/>
        <v>2518.074818347704</v>
      </c>
      <c r="C299" s="85">
        <f t="shared" si="63"/>
        <v>43.948696391725548</v>
      </c>
      <c r="D299" s="69">
        <f t="shared" si="52"/>
        <v>6.2422282440184516</v>
      </c>
      <c r="E299" s="33">
        <f t="shared" si="53"/>
        <v>6.5231285149992821</v>
      </c>
      <c r="F299" s="33">
        <f t="shared" si="54"/>
        <v>6.5357690271934192</v>
      </c>
      <c r="G299" s="84">
        <f t="shared" si="55"/>
        <v>6.8304474564658593</v>
      </c>
      <c r="H299" s="19">
        <f t="shared" si="64"/>
        <v>6.2422282440184516</v>
      </c>
      <c r="I299" s="19">
        <f t="shared" si="56"/>
        <v>0.16461273779295574</v>
      </c>
      <c r="J299" s="19">
        <f t="shared" si="57"/>
        <v>0.12833193255465211</v>
      </c>
      <c r="K299" s="19">
        <f t="shared" si="58"/>
        <v>0.13632893137586502</v>
      </c>
      <c r="L299" s="84">
        <f t="shared" si="59"/>
        <v>0.10451473163028072</v>
      </c>
      <c r="M299" s="72">
        <f t="shared" si="60"/>
        <v>5.1745551573448862</v>
      </c>
    </row>
    <row r="300" spans="1:13" x14ac:dyDescent="0.25">
      <c r="A300" s="19">
        <f t="shared" si="61"/>
        <v>26.099999999999966</v>
      </c>
      <c r="B300" s="70">
        <f t="shared" si="62"/>
        <v>2551.7565469442607</v>
      </c>
      <c r="C300" s="85">
        <f t="shared" si="63"/>
        <v>44.536553453498591</v>
      </c>
      <c r="D300" s="69">
        <f t="shared" si="52"/>
        <v>6.2542049819777157</v>
      </c>
      <c r="E300" s="33">
        <f t="shared" si="53"/>
        <v>6.5356442061667126</v>
      </c>
      <c r="F300" s="33">
        <f t="shared" si="54"/>
        <v>6.548308971255218</v>
      </c>
      <c r="G300" s="84">
        <f t="shared" si="55"/>
        <v>6.8435527893906851</v>
      </c>
      <c r="H300" s="19">
        <f t="shared" si="64"/>
        <v>6.2542049819777157</v>
      </c>
      <c r="I300" s="19">
        <f t="shared" si="56"/>
        <v>-2.5789243230508165</v>
      </c>
      <c r="J300" s="19">
        <f t="shared" si="57"/>
        <v>-2.0791409850080775</v>
      </c>
      <c r="K300" s="19">
        <f t="shared" si="58"/>
        <v>-2.1783965249694681</v>
      </c>
      <c r="L300" s="84">
        <f t="shared" si="59"/>
        <v>-1.7178891679620367</v>
      </c>
      <c r="M300" s="72">
        <f t="shared" si="60"/>
        <v>3.3786844733858685</v>
      </c>
    </row>
    <row r="301" spans="1:13" x14ac:dyDescent="0.25">
      <c r="A301" s="19">
        <f t="shared" si="61"/>
        <v>26.189999999999966</v>
      </c>
      <c r="B301" s="70">
        <f t="shared" si="62"/>
        <v>2585.5028994574132</v>
      </c>
      <c r="C301" s="85">
        <f t="shared" si="63"/>
        <v>45.125538415391773</v>
      </c>
      <c r="D301" s="69">
        <f t="shared" si="52"/>
        <v>6.0620266543131969</v>
      </c>
      <c r="E301" s="33">
        <f t="shared" si="53"/>
        <v>6.3348178537572908</v>
      </c>
      <c r="F301" s="33">
        <f t="shared" si="54"/>
        <v>6.3470934577322753</v>
      </c>
      <c r="G301" s="84">
        <f t="shared" si="55"/>
        <v>6.6332650655091019</v>
      </c>
      <c r="H301" s="19">
        <f t="shared" si="64"/>
        <v>6.0620266543131969</v>
      </c>
      <c r="I301" s="19">
        <f t="shared" si="56"/>
        <v>-4.4589130509476336</v>
      </c>
      <c r="J301" s="19">
        <f t="shared" si="57"/>
        <v>-3.9645069234897292</v>
      </c>
      <c r="K301" s="19">
        <f t="shared" si="58"/>
        <v>-4.0275889002793717</v>
      </c>
      <c r="L301" s="84">
        <f t="shared" si="59"/>
        <v>-3.4487095582274696</v>
      </c>
      <c r="M301" s="72">
        <f t="shared" si="60"/>
        <v>1.4491567520023729</v>
      </c>
    </row>
    <row r="302" spans="1:13" x14ac:dyDescent="0.25">
      <c r="A302" s="19">
        <f t="shared" si="61"/>
        <v>26.279999999999966</v>
      </c>
      <c r="B302" s="70">
        <f t="shared" si="62"/>
        <v>2618.2122988151386</v>
      </c>
      <c r="C302" s="85">
        <f t="shared" si="63"/>
        <v>45.696425130533797</v>
      </c>
      <c r="D302" s="69">
        <f t="shared" si="52"/>
        <v>5.7036494404624971</v>
      </c>
      <c r="E302" s="33">
        <f t="shared" si="53"/>
        <v>5.9603136652833095</v>
      </c>
      <c r="F302" s="33">
        <f t="shared" si="54"/>
        <v>5.9718635554002457</v>
      </c>
      <c r="G302" s="84">
        <f t="shared" si="55"/>
        <v>6.2411171604485194</v>
      </c>
      <c r="H302" s="19">
        <f t="shared" si="64"/>
        <v>5.7036494404624971</v>
      </c>
      <c r="I302" s="19">
        <f t="shared" si="56"/>
        <v>-4.8497534013751338</v>
      </c>
      <c r="J302" s="19">
        <f t="shared" si="57"/>
        <v>-4.8862592415654351</v>
      </c>
      <c r="K302" s="19">
        <f t="shared" si="58"/>
        <v>-4.8856502436317131</v>
      </c>
      <c r="L302" s="84">
        <f t="shared" si="59"/>
        <v>-4.6863645324287369</v>
      </c>
      <c r="M302" s="72">
        <f t="shared" si="60"/>
        <v>-0.53769801479254087</v>
      </c>
    </row>
    <row r="303" spans="1:13" x14ac:dyDescent="0.25">
      <c r="A303" s="19">
        <f t="shared" si="61"/>
        <v>26.369999999999965</v>
      </c>
      <c r="B303" s="70">
        <f t="shared" si="62"/>
        <v>2648.9879713720729</v>
      </c>
      <c r="C303" s="85">
        <f t="shared" si="63"/>
        <v>46.233561946167967</v>
      </c>
      <c r="D303" s="69">
        <f t="shared" si="52"/>
        <v>5.2674503868995242</v>
      </c>
      <c r="E303" s="33">
        <f t="shared" si="53"/>
        <v>5.5044856543100025</v>
      </c>
      <c r="F303" s="33">
        <f t="shared" si="54"/>
        <v>5.5151522413434746</v>
      </c>
      <c r="G303" s="84">
        <f t="shared" si="55"/>
        <v>5.7638140886204372</v>
      </c>
      <c r="H303" s="19">
        <f t="shared" si="64"/>
        <v>5.2674503868995242</v>
      </c>
      <c r="I303" s="19">
        <f t="shared" si="56"/>
        <v>-3.8086625102938467</v>
      </c>
      <c r="J303" s="19">
        <f t="shared" si="57"/>
        <v>-4.2786501896723168</v>
      </c>
      <c r="K303" s="19">
        <f t="shared" si="58"/>
        <v>-4.3281971128163308</v>
      </c>
      <c r="L303" s="84">
        <f t="shared" si="59"/>
        <v>-4.6940888508054677</v>
      </c>
      <c r="M303" s="72">
        <f t="shared" si="60"/>
        <v>-2.5032820401931142</v>
      </c>
    </row>
    <row r="304" spans="1:13" x14ac:dyDescent="0.25">
      <c r="A304" s="19">
        <f t="shared" si="61"/>
        <v>26.459999999999965</v>
      </c>
      <c r="B304" s="70">
        <f t="shared" si="62"/>
        <v>2677.4100071246726</v>
      </c>
      <c r="C304" s="85">
        <f t="shared" si="63"/>
        <v>46.729620050170368</v>
      </c>
      <c r="D304" s="69">
        <f t="shared" si="52"/>
        <v>4.8817036974083754</v>
      </c>
      <c r="E304" s="33">
        <f t="shared" si="53"/>
        <v>5.1013803637917521</v>
      </c>
      <c r="F304" s="33">
        <f t="shared" si="54"/>
        <v>5.1112658137790046</v>
      </c>
      <c r="G304" s="84">
        <f t="shared" si="55"/>
        <v>5.3417176206484855</v>
      </c>
      <c r="H304" s="19">
        <f t="shared" si="64"/>
        <v>4.8817036974083754</v>
      </c>
      <c r="I304" s="19">
        <f t="shared" si="56"/>
        <v>-1.8822569499536113</v>
      </c>
      <c r="J304" s="19">
        <f t="shared" si="57"/>
        <v>-2.2582458219167716</v>
      </c>
      <c r="K304" s="19">
        <f t="shared" si="58"/>
        <v>-2.3314952277178747</v>
      </c>
      <c r="L304" s="84">
        <f t="shared" si="59"/>
        <v>-2.7833232495476175</v>
      </c>
      <c r="M304" s="72">
        <f t="shared" si="60"/>
        <v>-4.3698389845016852</v>
      </c>
    </row>
    <row r="305" spans="1:13" x14ac:dyDescent="0.25">
      <c r="A305" s="19">
        <f t="shared" si="61"/>
        <v>26.549999999999965</v>
      </c>
      <c r="B305" s="70">
        <f t="shared" si="62"/>
        <v>2703.7506362393597</v>
      </c>
      <c r="C305" s="85">
        <f t="shared" si="63"/>
        <v>47.189350755268343</v>
      </c>
      <c r="D305" s="69">
        <f t="shared" si="52"/>
        <v>4.6740277629268174</v>
      </c>
      <c r="E305" s="33">
        <f t="shared" si="53"/>
        <v>4.8843590122585239</v>
      </c>
      <c r="F305" s="33">
        <f t="shared" si="54"/>
        <v>4.8938239184784509</v>
      </c>
      <c r="G305" s="84">
        <f t="shared" si="55"/>
        <v>5.1144719155898777</v>
      </c>
      <c r="H305" s="19">
        <f t="shared" si="64"/>
        <v>4.6740277629268174</v>
      </c>
      <c r="I305" s="19">
        <f t="shared" si="56"/>
        <v>0.32052962861898288</v>
      </c>
      <c r="J305" s="19">
        <f t="shared" si="57"/>
        <v>0.39101924853918646</v>
      </c>
      <c r="K305" s="19">
        <f t="shared" si="58"/>
        <v>0.40651064862658054</v>
      </c>
      <c r="L305" s="84">
        <f t="shared" si="59"/>
        <v>0.49916246029665562</v>
      </c>
      <c r="M305" s="72">
        <f t="shared" si="60"/>
        <v>-6.063529910307718</v>
      </c>
    </row>
    <row r="306" spans="1:13" x14ac:dyDescent="0.25">
      <c r="A306" s="19">
        <f t="shared" si="61"/>
        <v>26.639999999999965</v>
      </c>
      <c r="B306" s="70">
        <f t="shared" si="62"/>
        <v>2728.970690426665</v>
      </c>
      <c r="C306" s="85">
        <f t="shared" si="63"/>
        <v>47.629523738368199</v>
      </c>
      <c r="D306" s="69">
        <f t="shared" si="52"/>
        <v>4.7102490411755253</v>
      </c>
      <c r="E306" s="33">
        <f t="shared" si="53"/>
        <v>4.9222102480284242</v>
      </c>
      <c r="F306" s="33">
        <f t="shared" si="54"/>
        <v>4.9317485023368048</v>
      </c>
      <c r="G306" s="84">
        <f t="shared" si="55"/>
        <v>5.1541064063858375</v>
      </c>
      <c r="H306" s="19">
        <f t="shared" si="64"/>
        <v>4.7102490411755253</v>
      </c>
      <c r="I306" s="19">
        <f t="shared" si="56"/>
        <v>2.3733745172803022</v>
      </c>
      <c r="J306" s="19">
        <f t="shared" si="57"/>
        <v>2.8168250119622988</v>
      </c>
      <c r="K306" s="19">
        <f t="shared" si="58"/>
        <v>2.8962680599938118</v>
      </c>
      <c r="L306" s="84">
        <f t="shared" si="59"/>
        <v>3.3980167806513242</v>
      </c>
      <c r="M306" s="72">
        <f t="shared" si="60"/>
        <v>-7.5173542695459457</v>
      </c>
    </row>
    <row r="307" spans="1:13" x14ac:dyDescent="0.25">
      <c r="A307" s="19">
        <f t="shared" si="61"/>
        <v>26.729999999999965</v>
      </c>
      <c r="B307" s="70">
        <f t="shared" si="62"/>
        <v>2754.3861868848553</v>
      </c>
      <c r="C307" s="85">
        <f t="shared" si="63"/>
        <v>48.073107832592576</v>
      </c>
      <c r="D307" s="69">
        <f t="shared" si="52"/>
        <v>4.9682127028031831</v>
      </c>
      <c r="E307" s="33">
        <f t="shared" si="53"/>
        <v>5.1917822744293263</v>
      </c>
      <c r="F307" s="33">
        <f t="shared" si="54"/>
        <v>5.2018429051525024</v>
      </c>
      <c r="G307" s="84">
        <f t="shared" si="55"/>
        <v>5.4363785642669082</v>
      </c>
      <c r="H307" s="19">
        <f t="shared" si="64"/>
        <v>4.9682127028031831</v>
      </c>
      <c r="I307" s="19">
        <f t="shared" si="56"/>
        <v>3.983505943768209</v>
      </c>
      <c r="J307" s="19">
        <f t="shared" si="57"/>
        <v>4.4284280306070185</v>
      </c>
      <c r="K307" s="19">
        <f t="shared" si="58"/>
        <v>4.4695304518527559</v>
      </c>
      <c r="L307" s="84">
        <f t="shared" si="59"/>
        <v>4.7826229429821083</v>
      </c>
      <c r="M307" s="72">
        <f t="shared" si="60"/>
        <v>-8.6738003714024678</v>
      </c>
    </row>
    <row r="308" spans="1:13" x14ac:dyDescent="0.25">
      <c r="A308" s="19">
        <f t="shared" si="61"/>
        <v>26.819999999999965</v>
      </c>
      <c r="B308" s="70">
        <f t="shared" si="62"/>
        <v>2781.1936000912101</v>
      </c>
      <c r="C308" s="85">
        <f t="shared" si="63"/>
        <v>48.540985456986085</v>
      </c>
      <c r="D308" s="69">
        <f t="shared" si="52"/>
        <v>5.3666433905782309</v>
      </c>
      <c r="E308" s="33">
        <f t="shared" si="53"/>
        <v>5.6081423431542516</v>
      </c>
      <c r="F308" s="33">
        <f t="shared" si="54"/>
        <v>5.6190097960201726</v>
      </c>
      <c r="G308" s="84">
        <f t="shared" si="55"/>
        <v>5.8723542722200461</v>
      </c>
      <c r="H308" s="19">
        <f t="shared" si="64"/>
        <v>5.3666433905782309</v>
      </c>
      <c r="I308" s="19">
        <f t="shared" si="56"/>
        <v>4.8422353055319016</v>
      </c>
      <c r="J308" s="19">
        <f t="shared" si="57"/>
        <v>4.8899054765813776</v>
      </c>
      <c r="K308" s="19">
        <f t="shared" si="58"/>
        <v>4.889219866810218</v>
      </c>
      <c r="L308" s="84">
        <f t="shared" si="59"/>
        <v>4.7005068621263382</v>
      </c>
      <c r="M308" s="72">
        <f t="shared" si="60"/>
        <v>-9.4871204814755981</v>
      </c>
    </row>
    <row r="309" spans="1:13" x14ac:dyDescent="0.25">
      <c r="A309" s="19">
        <f t="shared" si="61"/>
        <v>26.909999999999965</v>
      </c>
      <c r="B309" s="70">
        <f t="shared" si="62"/>
        <v>2810.1508600775255</v>
      </c>
      <c r="C309" s="85">
        <f t="shared" si="63"/>
        <v>49.046384986103291</v>
      </c>
      <c r="D309" s="69">
        <f t="shared" si="52"/>
        <v>5.8031582833948523</v>
      </c>
      <c r="E309" s="33">
        <f t="shared" si="53"/>
        <v>6.0643004061476207</v>
      </c>
      <c r="F309" s="33">
        <f t="shared" si="54"/>
        <v>6.0760518016714951</v>
      </c>
      <c r="G309" s="84">
        <f t="shared" si="55"/>
        <v>6.3500029455452864</v>
      </c>
      <c r="H309" s="19">
        <f t="shared" si="64"/>
        <v>5.8031582833948523</v>
      </c>
      <c r="I309" s="19">
        <f t="shared" si="56"/>
        <v>4.6000652363678967</v>
      </c>
      <c r="J309" s="19">
        <f t="shared" si="57"/>
        <v>4.1549255388058386</v>
      </c>
      <c r="K309" s="19">
        <f t="shared" si="58"/>
        <v>4.2061181761393733</v>
      </c>
      <c r="L309" s="84">
        <f t="shared" si="59"/>
        <v>3.6505392047678793</v>
      </c>
      <c r="M309" s="72">
        <f t="shared" si="60"/>
        <v>-9.9251405517752662</v>
      </c>
    </row>
    <row r="310" spans="1:13" x14ac:dyDescent="0.25">
      <c r="A310" s="19">
        <f t="shared" si="61"/>
        <v>26.999999999999964</v>
      </c>
      <c r="B310" s="70">
        <f t="shared" si="62"/>
        <v>2841.4634610692406</v>
      </c>
      <c r="C310" s="85">
        <f t="shared" si="63"/>
        <v>49.592892970771963</v>
      </c>
      <c r="D310" s="69">
        <f t="shared" si="52"/>
        <v>6.177748661460245</v>
      </c>
      <c r="E310" s="33">
        <f t="shared" si="53"/>
        <v>6.4557473512259564</v>
      </c>
      <c r="F310" s="33">
        <f t="shared" si="54"/>
        <v>6.4682572922654131</v>
      </c>
      <c r="G310" s="84">
        <f t="shared" si="55"/>
        <v>6.7598918177641325</v>
      </c>
      <c r="H310" s="19">
        <f t="shared" si="64"/>
        <v>6.177748661460245</v>
      </c>
      <c r="I310" s="19">
        <f t="shared" si="56"/>
        <v>3.0527666327882121</v>
      </c>
      <c r="J310" s="19">
        <f t="shared" si="57"/>
        <v>2.4991272786747825</v>
      </c>
      <c r="K310" s="19">
        <f t="shared" si="58"/>
        <v>2.6033468981833607</v>
      </c>
      <c r="L310" s="84">
        <f t="shared" si="59"/>
        <v>2.0795117226275432</v>
      </c>
      <c r="M310" s="72">
        <f t="shared" si="60"/>
        <v>-9.9705329906337923</v>
      </c>
    </row>
    <row r="311" spans="1:13" x14ac:dyDescent="0.25">
      <c r="A311" s="19">
        <f t="shared" si="61"/>
        <v>27.089999999999964</v>
      </c>
      <c r="B311" s="70">
        <f t="shared" si="62"/>
        <v>2874.7972716283839</v>
      </c>
      <c r="C311" s="85">
        <f t="shared" si="63"/>
        <v>50.17467771726507</v>
      </c>
      <c r="D311" s="69">
        <f t="shared" si="52"/>
        <v>6.4078070620972261</v>
      </c>
      <c r="E311" s="33">
        <f t="shared" si="53"/>
        <v>6.6961583798916013</v>
      </c>
      <c r="F311" s="33">
        <f t="shared" si="54"/>
        <v>6.7091341891923477</v>
      </c>
      <c r="G311" s="84">
        <f t="shared" si="55"/>
        <v>7.0116291391245369</v>
      </c>
      <c r="H311" s="19">
        <f t="shared" si="64"/>
        <v>6.4078070620972261</v>
      </c>
      <c r="I311" s="19">
        <f t="shared" si="56"/>
        <v>0.44433201559091523</v>
      </c>
      <c r="J311" s="19">
        <f t="shared" si="57"/>
        <v>0.34667813887719695</v>
      </c>
      <c r="K311" s="19">
        <f t="shared" si="58"/>
        <v>0.36815344204959349</v>
      </c>
      <c r="L311" s="84">
        <f t="shared" si="59"/>
        <v>0.2824309402453285</v>
      </c>
      <c r="M311" s="72">
        <f t="shared" si="60"/>
        <v>-9.6215021231525242</v>
      </c>
    </row>
    <row r="312" spans="1:13" x14ac:dyDescent="0.25">
      <c r="A312" s="19">
        <f t="shared" si="61"/>
        <v>27.179999999999964</v>
      </c>
      <c r="B312" s="70">
        <f t="shared" si="62"/>
        <v>2909.3724281154082</v>
      </c>
      <c r="C312" s="85">
        <f t="shared" si="63"/>
        <v>50.778128037355913</v>
      </c>
      <c r="D312" s="69">
        <f t="shared" si="52"/>
        <v>6.4401534538625738</v>
      </c>
      <c r="E312" s="33">
        <f t="shared" si="53"/>
        <v>6.7299603592863892</v>
      </c>
      <c r="F312" s="33">
        <f t="shared" si="54"/>
        <v>6.7430016700304609</v>
      </c>
      <c r="G312" s="84">
        <f t="shared" si="55"/>
        <v>7.0470236041653154</v>
      </c>
      <c r="H312" s="19">
        <f t="shared" si="64"/>
        <v>6.4401534538625738</v>
      </c>
      <c r="I312" s="19">
        <f t="shared" si="56"/>
        <v>-2.4033738105642195</v>
      </c>
      <c r="J312" s="19">
        <f t="shared" si="57"/>
        <v>-1.9284117681585426</v>
      </c>
      <c r="K312" s="19">
        <f t="shared" si="58"/>
        <v>-2.0242416612494627</v>
      </c>
      <c r="L312" s="84">
        <f t="shared" si="59"/>
        <v>-1.5899608039626194</v>
      </c>
      <c r="M312" s="72">
        <f t="shared" si="60"/>
        <v>-8.8918552261235568</v>
      </c>
    </row>
    <row r="313" spans="1:13" x14ac:dyDescent="0.25">
      <c r="A313" s="19">
        <f t="shared" si="61"/>
        <v>27.269999999999964</v>
      </c>
      <c r="B313" s="70">
        <f t="shared" si="62"/>
        <v>2944.1221188145637</v>
      </c>
      <c r="C313" s="85">
        <f t="shared" si="63"/>
        <v>51.384624554105834</v>
      </c>
      <c r="D313" s="69">
        <f t="shared" si="52"/>
        <v>6.2616738317624314</v>
      </c>
      <c r="E313" s="33">
        <f t="shared" si="53"/>
        <v>6.543449154191741</v>
      </c>
      <c r="F313" s="33">
        <f t="shared" si="54"/>
        <v>6.55612904370106</v>
      </c>
      <c r="G313" s="84">
        <f t="shared" si="55"/>
        <v>6.8517254456955268</v>
      </c>
      <c r="H313" s="19">
        <f t="shared" si="64"/>
        <v>6.2616738317624314</v>
      </c>
      <c r="I313" s="19">
        <f t="shared" si="56"/>
        <v>-4.4086590540655539</v>
      </c>
      <c r="J313" s="19">
        <f t="shared" si="57"/>
        <v>-3.9006804643795578</v>
      </c>
      <c r="K313" s="19">
        <f t="shared" si="58"/>
        <v>-3.9674458893026894</v>
      </c>
      <c r="L313" s="84">
        <f t="shared" si="59"/>
        <v>-3.3830668262657628</v>
      </c>
      <c r="M313" s="72">
        <f t="shared" si="60"/>
        <v>-7.8104563273634167</v>
      </c>
    </row>
    <row r="314" spans="1:13" x14ac:dyDescent="0.25">
      <c r="A314" s="19">
        <f t="shared" si="61"/>
        <v>27.359999999999964</v>
      </c>
      <c r="B314" s="70">
        <f t="shared" si="62"/>
        <v>2977.9087716438125</v>
      </c>
      <c r="C314" s="85">
        <f t="shared" si="63"/>
        <v>51.974312889204484</v>
      </c>
      <c r="D314" s="69">
        <f t="shared" si="52"/>
        <v>5.9087541529469938</v>
      </c>
      <c r="E314" s="33">
        <f t="shared" si="53"/>
        <v>6.1746480898296081</v>
      </c>
      <c r="F314" s="33">
        <f t="shared" si="54"/>
        <v>6.1866133169893258</v>
      </c>
      <c r="G314" s="84">
        <f t="shared" si="55"/>
        <v>6.4655493514760334</v>
      </c>
      <c r="H314" s="19">
        <f t="shared" si="64"/>
        <v>5.9087541529469938</v>
      </c>
      <c r="I314" s="19">
        <f t="shared" si="56"/>
        <v>-4.8533932074633661</v>
      </c>
      <c r="J314" s="19">
        <f t="shared" si="57"/>
        <v>-4.8841836961381864</v>
      </c>
      <c r="K314" s="19">
        <f t="shared" si="58"/>
        <v>-4.8836339484856195</v>
      </c>
      <c r="L314" s="84">
        <f t="shared" si="59"/>
        <v>-4.6789817152718918</v>
      </c>
      <c r="M314" s="72">
        <f t="shared" si="60"/>
        <v>-6.420084376555244</v>
      </c>
    </row>
    <row r="315" spans="1:13" x14ac:dyDescent="0.25">
      <c r="A315" s="19">
        <f t="shared" si="61"/>
        <v>27.449999999999964</v>
      </c>
      <c r="B315" s="70">
        <f t="shared" si="62"/>
        <v>3009.7911453641336</v>
      </c>
      <c r="C315" s="85">
        <f t="shared" si="63"/>
        <v>52.530765283975398</v>
      </c>
      <c r="D315" s="69">
        <f t="shared" si="52"/>
        <v>5.4727339997672511</v>
      </c>
      <c r="E315" s="33">
        <f t="shared" si="53"/>
        <v>5.719007029756777</v>
      </c>
      <c r="F315" s="33">
        <f t="shared" si="54"/>
        <v>5.730089316106306</v>
      </c>
      <c r="G315" s="84">
        <f t="shared" si="55"/>
        <v>5.9884420382168182</v>
      </c>
      <c r="H315" s="19">
        <f t="shared" si="64"/>
        <v>5.4727339997672511</v>
      </c>
      <c r="I315" s="19">
        <f t="shared" si="56"/>
        <v>-3.7650739491581975</v>
      </c>
      <c r="J315" s="19">
        <f t="shared" si="57"/>
        <v>-4.2399444395422154</v>
      </c>
      <c r="K315" s="19">
        <f t="shared" si="58"/>
        <v>-4.2914591692558739</v>
      </c>
      <c r="L315" s="84">
        <f t="shared" si="59"/>
        <v>-4.6690355308489355</v>
      </c>
      <c r="M315" s="72">
        <f t="shared" si="60"/>
        <v>-4.7757409571044622</v>
      </c>
    </row>
    <row r="316" spans="1:13" x14ac:dyDescent="0.25">
      <c r="A316" s="19">
        <f t="shared" si="61"/>
        <v>27.539999999999964</v>
      </c>
      <c r="B316" s="70">
        <f t="shared" si="62"/>
        <v>3039.3208475883262</v>
      </c>
      <c r="C316" s="85">
        <f t="shared" si="63"/>
        <v>53.04615581492105</v>
      </c>
      <c r="D316" s="69">
        <f t="shared" si="52"/>
        <v>5.0902802493032011</v>
      </c>
      <c r="E316" s="33">
        <f t="shared" si="53"/>
        <v>5.3193428605218456</v>
      </c>
      <c r="F316" s="33">
        <f t="shared" si="54"/>
        <v>5.3296506780266846</v>
      </c>
      <c r="G316" s="84">
        <f t="shared" si="55"/>
        <v>5.5699488103256023</v>
      </c>
      <c r="H316" s="19">
        <f t="shared" si="64"/>
        <v>5.0902802493032011</v>
      </c>
      <c r="I316" s="19">
        <f t="shared" si="56"/>
        <v>-1.7303588079625249</v>
      </c>
      <c r="J316" s="19">
        <f t="shared" si="57"/>
        <v>-2.0817173632922081</v>
      </c>
      <c r="K316" s="19">
        <f t="shared" si="58"/>
        <v>-2.1515895065854767</v>
      </c>
      <c r="L316" s="84">
        <f t="shared" si="59"/>
        <v>-2.5801993321054448</v>
      </c>
      <c r="M316" s="72">
        <f t="shared" si="60"/>
        <v>-2.9424744840623664</v>
      </c>
    </row>
    <row r="317" spans="1:13" x14ac:dyDescent="0.25">
      <c r="A317" s="19">
        <f t="shared" si="61"/>
        <v>27.629999999999963</v>
      </c>
      <c r="B317" s="70">
        <f t="shared" si="62"/>
        <v>3066.7869111693453</v>
      </c>
      <c r="C317" s="85">
        <f t="shared" si="63"/>
        <v>53.525529056971941</v>
      </c>
      <c r="D317" s="69">
        <f t="shared" si="52"/>
        <v>4.8986226711058514</v>
      </c>
      <c r="E317" s="33">
        <f t="shared" si="53"/>
        <v>5.1190606913056147</v>
      </c>
      <c r="F317" s="33">
        <f t="shared" si="54"/>
        <v>5.1289804022146042</v>
      </c>
      <c r="G317" s="84">
        <f t="shared" si="55"/>
        <v>5.3602309073051657</v>
      </c>
      <c r="H317" s="19">
        <f t="shared" si="64"/>
        <v>4.8986226711058514</v>
      </c>
      <c r="I317" s="19">
        <f t="shared" si="56"/>
        <v>0.57906793215170682</v>
      </c>
      <c r="J317" s="19">
        <f t="shared" si="57"/>
        <v>0.70564672887333268</v>
      </c>
      <c r="K317" s="19">
        <f t="shared" si="58"/>
        <v>0.73325482491587735</v>
      </c>
      <c r="L317" s="84">
        <f t="shared" si="59"/>
        <v>0.89867383712496596</v>
      </c>
      <c r="M317" s="72">
        <f t="shared" si="60"/>
        <v>-0.99280696045303829</v>
      </c>
    </row>
    <row r="318" spans="1:13" x14ac:dyDescent="0.25">
      <c r="A318" s="19">
        <f t="shared" si="61"/>
        <v>27.719999999999963</v>
      </c>
      <c r="B318" s="70">
        <f t="shared" si="62"/>
        <v>3093.2188314476898</v>
      </c>
      <c r="C318" s="85">
        <f t="shared" si="63"/>
        <v>53.986853093453711</v>
      </c>
      <c r="D318" s="69">
        <f t="shared" si="52"/>
        <v>4.9639558442586775</v>
      </c>
      <c r="E318" s="33">
        <f t="shared" si="53"/>
        <v>5.1873338572503176</v>
      </c>
      <c r="F318" s="33">
        <f t="shared" si="54"/>
        <v>5.1973858678349414</v>
      </c>
      <c r="G318" s="84">
        <f t="shared" si="55"/>
        <v>5.4317205723638224</v>
      </c>
      <c r="H318" s="19">
        <f t="shared" si="64"/>
        <v>4.9639558442586775</v>
      </c>
      <c r="I318" s="19">
        <f t="shared" si="56"/>
        <v>2.6844072480100634</v>
      </c>
      <c r="J318" s="19">
        <f t="shared" si="57"/>
        <v>3.1588259902224678</v>
      </c>
      <c r="K318" s="19">
        <f t="shared" si="58"/>
        <v>3.2380708683648205</v>
      </c>
      <c r="L318" s="84">
        <f t="shared" si="59"/>
        <v>3.7490144323246297</v>
      </c>
      <c r="M318" s="72">
        <f t="shared" si="60"/>
        <v>0.99613491331051096</v>
      </c>
    </row>
    <row r="319" spans="1:13" x14ac:dyDescent="0.25">
      <c r="A319" s="19">
        <f t="shared" si="61"/>
        <v>27.809999999999963</v>
      </c>
      <c r="B319" s="70">
        <f t="shared" si="62"/>
        <v>3120.0032755557413</v>
      </c>
      <c r="C319" s="85">
        <f t="shared" si="63"/>
        <v>54.454329831455603</v>
      </c>
      <c r="D319" s="69">
        <f t="shared" si="52"/>
        <v>5.2523640752213163</v>
      </c>
      <c r="E319" s="33">
        <f t="shared" si="53"/>
        <v>5.4887204586062754</v>
      </c>
      <c r="F319" s="33">
        <f t="shared" si="54"/>
        <v>5.4993564958585983</v>
      </c>
      <c r="G319" s="84">
        <f t="shared" si="55"/>
        <v>5.7473061598485904</v>
      </c>
      <c r="H319" s="19">
        <f t="shared" si="64"/>
        <v>5.2523640752213163</v>
      </c>
      <c r="I319" s="19">
        <f t="shared" si="56"/>
        <v>4.2436645362287466</v>
      </c>
      <c r="J319" s="19">
        <f t="shared" si="57"/>
        <v>4.6315007832729913</v>
      </c>
      <c r="K319" s="19">
        <f t="shared" si="58"/>
        <v>4.6587138683676539</v>
      </c>
      <c r="L319" s="84">
        <f t="shared" si="59"/>
        <v>4.8733936011557537</v>
      </c>
      <c r="M319" s="72">
        <f t="shared" si="60"/>
        <v>2.9456707867692788</v>
      </c>
    </row>
    <row r="320" spans="1:13" x14ac:dyDescent="0.25">
      <c r="A320" s="19">
        <f t="shared" si="61"/>
        <v>27.899999999999963</v>
      </c>
      <c r="B320" s="70">
        <f t="shared" si="62"/>
        <v>3148.3439087969928</v>
      </c>
      <c r="C320" s="85">
        <f t="shared" si="63"/>
        <v>54.948967193615594</v>
      </c>
      <c r="D320" s="69">
        <f t="shared" si="52"/>
        <v>5.6678263868313028</v>
      </c>
      <c r="E320" s="33">
        <f t="shared" si="53"/>
        <v>5.9228785742387116</v>
      </c>
      <c r="F320" s="33">
        <f t="shared" si="54"/>
        <v>5.9343559226720446</v>
      </c>
      <c r="G320" s="84">
        <f t="shared" si="55"/>
        <v>6.2019184198717872</v>
      </c>
      <c r="H320" s="19">
        <f t="shared" si="64"/>
        <v>5.6678263868313028</v>
      </c>
      <c r="I320" s="19">
        <f t="shared" si="56"/>
        <v>4.897953276935314</v>
      </c>
      <c r="J320" s="19">
        <f t="shared" si="57"/>
        <v>4.8104238192685038</v>
      </c>
      <c r="K320" s="19">
        <f t="shared" si="58"/>
        <v>4.8140600120402679</v>
      </c>
      <c r="L320" s="84">
        <f t="shared" si="59"/>
        <v>4.5048342362800797</v>
      </c>
      <c r="M320" s="72">
        <f t="shared" si="60"/>
        <v>4.7786791674452465</v>
      </c>
    </row>
    <row r="321" spans="1:13" x14ac:dyDescent="0.25">
      <c r="A321" s="19">
        <f t="shared" si="61"/>
        <v>27.989999999999963</v>
      </c>
      <c r="B321" s="70">
        <f t="shared" si="62"/>
        <v>3178.9262878179111</v>
      </c>
      <c r="C321" s="85">
        <f t="shared" si="63"/>
        <v>55.48273040062346</v>
      </c>
      <c r="D321" s="69">
        <f t="shared" si="52"/>
        <v>6.0976027144687972</v>
      </c>
      <c r="E321" s="33">
        <f t="shared" si="53"/>
        <v>6.3719948366198933</v>
      </c>
      <c r="F321" s="33">
        <f t="shared" si="54"/>
        <v>6.3843424821166925</v>
      </c>
      <c r="G321" s="84">
        <f t="shared" si="55"/>
        <v>6.6721935378592994</v>
      </c>
      <c r="H321" s="19">
        <f t="shared" si="64"/>
        <v>6.0976027144687972</v>
      </c>
      <c r="I321" s="19">
        <f t="shared" si="56"/>
        <v>4.2886892327804045</v>
      </c>
      <c r="J321" s="19">
        <f t="shared" si="57"/>
        <v>3.7545049522667799</v>
      </c>
      <c r="K321" s="19">
        <f t="shared" si="58"/>
        <v>3.8290999735276525</v>
      </c>
      <c r="L321" s="84">
        <f t="shared" si="59"/>
        <v>3.2358387448136292</v>
      </c>
      <c r="M321" s="72">
        <f t="shared" si="60"/>
        <v>6.4226482621641461</v>
      </c>
    </row>
    <row r="322" spans="1:13" x14ac:dyDescent="0.25">
      <c r="A322" s="19">
        <f t="shared" si="61"/>
        <v>28.079999999999963</v>
      </c>
      <c r="B322" s="70">
        <f t="shared" si="62"/>
        <v>3211.8276479876822</v>
      </c>
      <c r="C322" s="85">
        <f t="shared" si="63"/>
        <v>56.05696746397048</v>
      </c>
      <c r="D322" s="69">
        <f t="shared" si="52"/>
        <v>6.4379787819065406</v>
      </c>
      <c r="E322" s="33">
        <f t="shared" si="53"/>
        <v>6.7276878270923346</v>
      </c>
      <c r="F322" s="33">
        <f t="shared" si="54"/>
        <v>6.7407247341256955</v>
      </c>
      <c r="G322" s="84">
        <f t="shared" si="55"/>
        <v>7.044644007977853</v>
      </c>
      <c r="H322" s="19">
        <f t="shared" si="64"/>
        <v>6.4379787819065406</v>
      </c>
      <c r="I322" s="19">
        <f t="shared" si="56"/>
        <v>2.3134146475856876</v>
      </c>
      <c r="J322" s="19">
        <f t="shared" si="57"/>
        <v>1.85202571291804</v>
      </c>
      <c r="K322" s="19">
        <f t="shared" si="58"/>
        <v>1.9458092493840529</v>
      </c>
      <c r="L322" s="84">
        <f t="shared" si="59"/>
        <v>1.5254480873048168</v>
      </c>
      <c r="M322" s="72">
        <f t="shared" si="60"/>
        <v>7.812544463748897</v>
      </c>
    </row>
    <row r="323" spans="1:13" x14ac:dyDescent="0.25">
      <c r="A323" s="19">
        <f t="shared" si="61"/>
        <v>28.169999999999963</v>
      </c>
      <c r="B323" s="70">
        <f t="shared" si="62"/>
        <v>3246.5656046220547</v>
      </c>
      <c r="C323" s="85">
        <f t="shared" si="63"/>
        <v>56.663259182655288</v>
      </c>
      <c r="D323" s="69">
        <f t="shared" si="52"/>
        <v>6.6094967717989608</v>
      </c>
      <c r="E323" s="33">
        <f t="shared" si="53"/>
        <v>6.9069241265299137</v>
      </c>
      <c r="F323" s="33">
        <f t="shared" si="54"/>
        <v>6.9203083574928073</v>
      </c>
      <c r="G323" s="84">
        <f t="shared" si="55"/>
        <v>7.2323245239733129</v>
      </c>
      <c r="H323" s="19">
        <f t="shared" si="64"/>
        <v>6.6094967717989608</v>
      </c>
      <c r="I323" s="19">
        <f t="shared" si="56"/>
        <v>-0.56026989862660814</v>
      </c>
      <c r="J323" s="19">
        <f t="shared" si="57"/>
        <v>-0.43737555218682495</v>
      </c>
      <c r="K323" s="19">
        <f t="shared" si="58"/>
        <v>-0.46435876270292814</v>
      </c>
      <c r="L323" s="84">
        <f t="shared" si="59"/>
        <v>-0.35640073567097541</v>
      </c>
      <c r="M323" s="72">
        <f t="shared" si="60"/>
        <v>8.8933850089094992</v>
      </c>
    </row>
    <row r="324" spans="1:13" x14ac:dyDescent="0.25">
      <c r="A324" s="19">
        <f t="shared" si="61"/>
        <v>28.259999999999962</v>
      </c>
      <c r="B324" s="70">
        <f t="shared" si="62"/>
        <v>3282.2290356478065</v>
      </c>
      <c r="C324" s="85">
        <f t="shared" si="63"/>
        <v>57.285703476612554</v>
      </c>
      <c r="D324" s="69">
        <f t="shared" si="52"/>
        <v>6.5686946828378048</v>
      </c>
      <c r="E324" s="33">
        <f t="shared" si="53"/>
        <v>6.8642859435655064</v>
      </c>
      <c r="F324" s="33">
        <f t="shared" si="54"/>
        <v>6.8775875502982524</v>
      </c>
      <c r="G324" s="84">
        <f t="shared" si="55"/>
        <v>7.1876775623646472</v>
      </c>
      <c r="H324" s="19">
        <f t="shared" si="64"/>
        <v>6.5686946828378048</v>
      </c>
      <c r="I324" s="19">
        <f t="shared" si="56"/>
        <v>-3.2932700024204107</v>
      </c>
      <c r="J324" s="19">
        <f t="shared" si="57"/>
        <v>-2.7214382523659979</v>
      </c>
      <c r="K324" s="19">
        <f t="shared" si="58"/>
        <v>-2.8253795221648916</v>
      </c>
      <c r="L324" s="84">
        <f t="shared" si="59"/>
        <v>-2.2746683945357979</v>
      </c>
      <c r="M324" s="72">
        <f t="shared" si="60"/>
        <v>9.6224130358163933</v>
      </c>
    </row>
    <row r="325" spans="1:13" x14ac:dyDescent="0.25">
      <c r="A325" s="19">
        <f t="shared" si="61"/>
        <v>28.349999999999962</v>
      </c>
      <c r="B325" s="70">
        <f t="shared" si="62"/>
        <v>3317.672307327754</v>
      </c>
      <c r="C325" s="85">
        <f t="shared" si="63"/>
        <v>57.904305265106501</v>
      </c>
      <c r="D325" s="69">
        <f t="shared" si="52"/>
        <v>6.3187710736475351</v>
      </c>
      <c r="E325" s="33">
        <f t="shared" si="53"/>
        <v>6.603115771961674</v>
      </c>
      <c r="F325" s="33">
        <f t="shared" si="54"/>
        <v>6.6159112833858105</v>
      </c>
      <c r="G325" s="84">
        <f t="shared" si="55"/>
        <v>6.9142030891522577</v>
      </c>
      <c r="H325" s="19">
        <f t="shared" si="64"/>
        <v>6.3187710736475351</v>
      </c>
      <c r="I325" s="19">
        <f t="shared" si="56"/>
        <v>-4.7870182338341802</v>
      </c>
      <c r="J325" s="19">
        <f t="shared" si="57"/>
        <v>-4.4527576260136321</v>
      </c>
      <c r="K325" s="19">
        <f t="shared" si="58"/>
        <v>-4.483016481674408</v>
      </c>
      <c r="L325" s="84">
        <f t="shared" si="59"/>
        <v>-3.9919003029980127</v>
      </c>
      <c r="M325" s="72">
        <f t="shared" si="60"/>
        <v>9.9707889984736315</v>
      </c>
    </row>
    <row r="326" spans="1:13" x14ac:dyDescent="0.25">
      <c r="A326" s="19">
        <f t="shared" si="61"/>
        <v>28.439999999999962</v>
      </c>
      <c r="B326" s="70">
        <f t="shared" si="62"/>
        <v>3351.767044662985</v>
      </c>
      <c r="C326" s="85">
        <f t="shared" si="63"/>
        <v>58.499370689208924</v>
      </c>
      <c r="D326" s="69">
        <f t="shared" si="52"/>
        <v>5.9190140723644111</v>
      </c>
      <c r="E326" s="33">
        <f t="shared" si="53"/>
        <v>6.1853697056208095</v>
      </c>
      <c r="F326" s="33">
        <f t="shared" si="54"/>
        <v>6.1973557091173479</v>
      </c>
      <c r="G326" s="84">
        <f t="shared" si="55"/>
        <v>6.4767760861849721</v>
      </c>
      <c r="H326" s="19">
        <f t="shared" si="64"/>
        <v>5.9190140723644111</v>
      </c>
      <c r="I326" s="19">
        <f t="shared" si="56"/>
        <v>-4.5506264539402732</v>
      </c>
      <c r="J326" s="19">
        <f t="shared" si="57"/>
        <v>-4.8250504526909763</v>
      </c>
      <c r="K326" s="19">
        <f t="shared" si="58"/>
        <v>-4.8352253000957575</v>
      </c>
      <c r="L326" s="84">
        <f t="shared" si="59"/>
        <v>-4.8925194222562682</v>
      </c>
      <c r="M326" s="72">
        <f t="shared" si="60"/>
        <v>9.9247315274028356</v>
      </c>
    </row>
    <row r="327" spans="1:13" x14ac:dyDescent="0.25">
      <c r="A327" s="19">
        <f t="shared" si="61"/>
        <v>28.529999999999962</v>
      </c>
      <c r="B327" s="70">
        <f t="shared" si="62"/>
        <v>3383.7047787142219</v>
      </c>
      <c r="C327" s="85">
        <f t="shared" si="63"/>
        <v>59.056789304029309</v>
      </c>
      <c r="D327" s="69">
        <f t="shared" si="52"/>
        <v>5.4875586116378612</v>
      </c>
      <c r="E327" s="33">
        <f t="shared" si="53"/>
        <v>5.7344987491615651</v>
      </c>
      <c r="F327" s="33">
        <f t="shared" si="54"/>
        <v>5.7456110553501318</v>
      </c>
      <c r="G327" s="84">
        <f t="shared" si="55"/>
        <v>6.0046636066193733</v>
      </c>
      <c r="H327" s="19">
        <f t="shared" si="64"/>
        <v>5.4875586116378612</v>
      </c>
      <c r="I327" s="19">
        <f t="shared" si="56"/>
        <v>-2.900535198405358</v>
      </c>
      <c r="J327" s="19">
        <f t="shared" si="57"/>
        <v>-3.3898778333459365</v>
      </c>
      <c r="K327" s="19">
        <f t="shared" si="58"/>
        <v>-3.4669619336649724</v>
      </c>
      <c r="L327" s="84">
        <f t="shared" si="59"/>
        <v>-3.9728629185345699</v>
      </c>
      <c r="M327" s="72">
        <f t="shared" si="60"/>
        <v>9.4860626054446691</v>
      </c>
    </row>
    <row r="328" spans="1:13" x14ac:dyDescent="0.25">
      <c r="A328" s="19">
        <f t="shared" si="61"/>
        <v>28.619999999999962</v>
      </c>
      <c r="B328" s="70">
        <f t="shared" si="62"/>
        <v>3413.3144713735692</v>
      </c>
      <c r="C328" s="85">
        <f t="shared" si="63"/>
        <v>59.573575931438519</v>
      </c>
      <c r="D328" s="69">
        <f t="shared" si="52"/>
        <v>5.1787524468734354</v>
      </c>
      <c r="E328" s="33">
        <f t="shared" si="53"/>
        <v>5.4117963069827404</v>
      </c>
      <c r="F328" s="33">
        <f t="shared" si="54"/>
        <v>5.4222832806876591</v>
      </c>
      <c r="G328" s="84">
        <f t="shared" si="55"/>
        <v>5.6667579421353249</v>
      </c>
      <c r="H328" s="19">
        <f t="shared" si="64"/>
        <v>5.1787524468734354</v>
      </c>
      <c r="I328" s="19">
        <f t="shared" si="56"/>
        <v>-0.57045743735681764</v>
      </c>
      <c r="J328" s="19">
        <f t="shared" si="57"/>
        <v>-0.69518629916219532</v>
      </c>
      <c r="K328" s="19">
        <f t="shared" si="58"/>
        <v>-0.72239971936965885</v>
      </c>
      <c r="L328" s="84">
        <f t="shared" si="59"/>
        <v>-0.88544128035694636</v>
      </c>
      <c r="M328" s="72">
        <f t="shared" si="60"/>
        <v>8.6721354921239815</v>
      </c>
    </row>
    <row r="329" spans="1:13" x14ac:dyDescent="0.25">
      <c r="A329" s="19">
        <f t="shared" si="61"/>
        <v>28.709999999999962</v>
      </c>
      <c r="B329" s="70">
        <f t="shared" si="62"/>
        <v>3441.2579120113719</v>
      </c>
      <c r="C329" s="85">
        <f t="shared" si="63"/>
        <v>60.061280974903759</v>
      </c>
      <c r="D329" s="69">
        <f t="shared" si="52"/>
        <v>5.1143863855517733</v>
      </c>
      <c r="E329" s="33">
        <f t="shared" si="53"/>
        <v>5.3445337729016034</v>
      </c>
      <c r="F329" s="33">
        <f t="shared" si="54"/>
        <v>5.3548904053323456</v>
      </c>
      <c r="G329" s="84">
        <f t="shared" si="55"/>
        <v>5.596326522031684</v>
      </c>
      <c r="H329" s="19">
        <f t="shared" si="64"/>
        <v>5.1143863855517733</v>
      </c>
      <c r="I329" s="19">
        <f t="shared" si="56"/>
        <v>1.7765770083554175</v>
      </c>
      <c r="J329" s="19">
        <f t="shared" si="57"/>
        <v>2.1355946007767317</v>
      </c>
      <c r="K329" s="19">
        <f t="shared" si="58"/>
        <v>2.2065619235525591</v>
      </c>
      <c r="L329" s="84">
        <f t="shared" si="59"/>
        <v>2.6425926269980788</v>
      </c>
      <c r="M329" s="72">
        <f t="shared" si="60"/>
        <v>7.5151482478109237</v>
      </c>
    </row>
    <row r="330" spans="1:13" x14ac:dyDescent="0.25">
      <c r="A330" s="19">
        <f t="shared" si="61"/>
        <v>28.799999999999962</v>
      </c>
      <c r="B330" s="70">
        <f t="shared" si="62"/>
        <v>3468.8540471480756</v>
      </c>
      <c r="C330" s="85">
        <f t="shared" si="63"/>
        <v>60.542924393864531</v>
      </c>
      <c r="D330" s="69">
        <f t="shared" ref="D330:D360" si="65">H330</f>
        <v>5.3109386258119544</v>
      </c>
      <c r="E330" s="33">
        <f t="shared" ref="E330:E360" si="66">H330+$B$2/2*D330</f>
        <v>5.5499308639734926</v>
      </c>
      <c r="F330" s="33">
        <f t="shared" ref="F330:F360" si="67">H330+$B$2/2*E330</f>
        <v>5.5606855146907614</v>
      </c>
      <c r="G330" s="84">
        <f t="shared" ref="G330:G360" si="68">H330+$B$2*F330</f>
        <v>5.8114003221341228</v>
      </c>
      <c r="H330" s="19">
        <f t="shared" si="64"/>
        <v>5.3109386258119544</v>
      </c>
      <c r="I330" s="19">
        <f t="shared" ref="I330:I360" si="69">-$B$3/$B$4*SIN(C330)</f>
        <v>3.6898759897092961</v>
      </c>
      <c r="J330" s="19">
        <f t="shared" ref="J330:J360" si="70">-$B$3/$B$4*SIN(C330+1/2*$B$2*I330)</f>
        <v>4.1720135140530905</v>
      </c>
      <c r="K330" s="19">
        <f t="shared" ref="K330:K360" si="71">-$B$3/$B$4*SIN(C330+1/2*$B$2*J330)</f>
        <v>4.2267839293124014</v>
      </c>
      <c r="L330" s="84">
        <f t="shared" ref="L330:L360" si="72">-$B$3/$B$4*SIN(C330+$B$2*K330)</f>
        <v>4.6232086503247194</v>
      </c>
      <c r="M330" s="72">
        <f t="shared" ref="M330:M360" si="73">$B$10*PI()/180*COS(SQRT($B$3/$B$4)*A330)*180/PI()</f>
        <v>6.0608700139069018</v>
      </c>
    </row>
    <row r="331" spans="1:13" x14ac:dyDescent="0.25">
      <c r="A331" s="19">
        <f t="shared" ref="A331:A360" si="74">A330+$B$2</f>
        <v>28.889999999999961</v>
      </c>
      <c r="B331" s="70">
        <f t="shared" ref="B331:B360" si="75">C331*180/PI()</f>
        <v>3497.5107361371365</v>
      </c>
      <c r="C331" s="85">
        <f t="shared" ref="C331:C360" si="76">C330+$B$2*(D330+2*E330+2*F330+G330)/6</f>
        <v>61.043077969443651</v>
      </c>
      <c r="D331" s="69">
        <f t="shared" si="65"/>
        <v>5.687598818713429</v>
      </c>
      <c r="E331" s="33">
        <f t="shared" si="66"/>
        <v>5.9435407655555332</v>
      </c>
      <c r="F331" s="33">
        <f t="shared" si="67"/>
        <v>5.9550581531634279</v>
      </c>
      <c r="G331" s="84">
        <f t="shared" si="68"/>
        <v>6.2235540524981374</v>
      </c>
      <c r="H331" s="19">
        <f t="shared" ref="H331:H360" si="77">H330+$B$2*(I330+2*J330+2*K330+L330)/6</f>
        <v>5.687598818713429</v>
      </c>
      <c r="I331" s="19">
        <f t="shared" si="69"/>
        <v>4.784049078529975</v>
      </c>
      <c r="J331" s="19">
        <f t="shared" si="70"/>
        <v>4.8999821849002014</v>
      </c>
      <c r="K331" s="19">
        <f t="shared" si="71"/>
        <v>4.8999844363075216</v>
      </c>
      <c r="L331" s="84">
        <f t="shared" si="72"/>
        <v>4.778646529329909</v>
      </c>
      <c r="M331" s="72">
        <f t="shared" si="73"/>
        <v>4.3668304360078851</v>
      </c>
    </row>
    <row r="332" spans="1:13" x14ac:dyDescent="0.25">
      <c r="A332" s="19">
        <f t="shared" si="74"/>
        <v>28.979999999999961</v>
      </c>
      <c r="B332" s="70">
        <f t="shared" si="75"/>
        <v>3528.1998029718152</v>
      </c>
      <c r="C332" s="85">
        <f t="shared" si="76"/>
        <v>61.578703230073394</v>
      </c>
      <c r="D332" s="69">
        <f t="shared" si="65"/>
        <v>6.1250382514675588</v>
      </c>
      <c r="E332" s="33">
        <f t="shared" si="66"/>
        <v>6.4006649727835985</v>
      </c>
      <c r="F332" s="33">
        <f t="shared" si="67"/>
        <v>6.4130681752428202</v>
      </c>
      <c r="G332" s="84">
        <f t="shared" si="68"/>
        <v>6.7022143872394127</v>
      </c>
      <c r="H332" s="19">
        <f t="shared" si="77"/>
        <v>6.1250382514675588</v>
      </c>
      <c r="I332" s="19">
        <f t="shared" si="69"/>
        <v>4.6548683153096571</v>
      </c>
      <c r="J332" s="19">
        <f t="shared" si="70"/>
        <v>4.2348821348949253</v>
      </c>
      <c r="K332" s="19">
        <f t="shared" si="71"/>
        <v>4.2807082982689701</v>
      </c>
      <c r="L332" s="84">
        <f t="shared" si="72"/>
        <v>3.7385242279953075</v>
      </c>
      <c r="M332" s="72">
        <f t="shared" si="73"/>
        <v>2.5000438544718397</v>
      </c>
    </row>
    <row r="333" spans="1:13" x14ac:dyDescent="0.25">
      <c r="A333" s="19">
        <f t="shared" si="74"/>
        <v>29.069999999999961</v>
      </c>
      <c r="B333" s="70">
        <f t="shared" si="75"/>
        <v>3561.2491994316688</v>
      </c>
      <c r="C333" s="85">
        <f t="shared" si="76"/>
        <v>62.155524014094794</v>
      </c>
      <c r="D333" s="69">
        <f t="shared" si="65"/>
        <v>6.5064068526120504</v>
      </c>
      <c r="E333" s="33">
        <f t="shared" si="66"/>
        <v>6.7991951609795924</v>
      </c>
      <c r="F333" s="33">
        <f t="shared" si="67"/>
        <v>6.8123706348561317</v>
      </c>
      <c r="G333" s="84">
        <f t="shared" si="68"/>
        <v>7.1195202097491022</v>
      </c>
      <c r="H333" s="19">
        <f t="shared" si="77"/>
        <v>6.5064068526120504</v>
      </c>
      <c r="I333" s="19">
        <f t="shared" si="69"/>
        <v>3.0670784085921614</v>
      </c>
      <c r="J333" s="19">
        <f t="shared" si="70"/>
        <v>2.512162306091597</v>
      </c>
      <c r="K333" s="19">
        <f t="shared" si="71"/>
        <v>2.6164226950031195</v>
      </c>
      <c r="L333" s="84">
        <f t="shared" si="72"/>
        <v>2.0908754137281518</v>
      </c>
      <c r="M333" s="72">
        <f t="shared" si="73"/>
        <v>0.53435829090535469</v>
      </c>
    </row>
    <row r="334" spans="1:13" x14ac:dyDescent="0.25">
      <c r="A334" s="19">
        <f t="shared" si="74"/>
        <v>29.159999999999961</v>
      </c>
      <c r="B334" s="70">
        <f t="shared" si="75"/>
        <v>3596.3563793010449</v>
      </c>
      <c r="C334" s="85">
        <f t="shared" si="76"/>
        <v>62.768259893905281</v>
      </c>
      <c r="D334" s="69">
        <f t="shared" si="65"/>
        <v>6.737633709979697</v>
      </c>
      <c r="E334" s="33">
        <f t="shared" si="66"/>
        <v>7.0408272269287835</v>
      </c>
      <c r="F334" s="33">
        <f t="shared" si="67"/>
        <v>7.0544709351914925</v>
      </c>
      <c r="G334" s="84">
        <f t="shared" si="68"/>
        <v>7.3725360941469313</v>
      </c>
      <c r="H334" s="19">
        <f t="shared" si="77"/>
        <v>6.737633709979697</v>
      </c>
      <c r="I334" s="19">
        <f t="shared" si="69"/>
        <v>0.31139658650681545</v>
      </c>
      <c r="J334" s="19">
        <f t="shared" si="70"/>
        <v>0.24284410219389829</v>
      </c>
      <c r="K334" s="19">
        <f t="shared" si="71"/>
        <v>0.25794017042096523</v>
      </c>
      <c r="L334" s="84">
        <f t="shared" si="72"/>
        <v>0.19780119617051045</v>
      </c>
      <c r="M334" s="72">
        <f t="shared" si="73"/>
        <v>-1.4524658982558656</v>
      </c>
    </row>
    <row r="335" spans="1:13" x14ac:dyDescent="0.25">
      <c r="A335" s="19">
        <f t="shared" si="74"/>
        <v>29.249999999999961</v>
      </c>
      <c r="B335" s="70">
        <f t="shared" si="75"/>
        <v>3632.7112098409261</v>
      </c>
      <c r="C335" s="85">
        <f t="shared" si="76"/>
        <v>63.402771385830789</v>
      </c>
      <c r="D335" s="69">
        <f t="shared" si="65"/>
        <v>6.7602952048983029</v>
      </c>
      <c r="E335" s="33">
        <f t="shared" si="66"/>
        <v>7.0645084891187269</v>
      </c>
      <c r="F335" s="33">
        <f t="shared" si="67"/>
        <v>7.078198086908646</v>
      </c>
      <c r="G335" s="84">
        <f t="shared" si="68"/>
        <v>7.3973330327200806</v>
      </c>
      <c r="H335" s="19">
        <f t="shared" si="77"/>
        <v>6.7602952048983029</v>
      </c>
      <c r="I335" s="19">
        <f t="shared" si="69"/>
        <v>-2.6479842577969031</v>
      </c>
      <c r="J335" s="19">
        <f t="shared" si="70"/>
        <v>-2.139088958407112</v>
      </c>
      <c r="K335" s="19">
        <f t="shared" si="71"/>
        <v>-2.2394736967302933</v>
      </c>
      <c r="L335" s="84">
        <f t="shared" si="72"/>
        <v>-1.7690174363996853</v>
      </c>
      <c r="M335" s="72">
        <f t="shared" si="73"/>
        <v>-3.3818321358238568</v>
      </c>
    </row>
    <row r="336" spans="1:13" x14ac:dyDescent="0.25">
      <c r="A336" s="19">
        <f t="shared" si="74"/>
        <v>29.339999999999961</v>
      </c>
      <c r="B336" s="70">
        <f t="shared" si="75"/>
        <v>3669.1883169608363</v>
      </c>
      <c r="C336" s="85">
        <f t="shared" si="76"/>
        <v>64.03941700667589</v>
      </c>
      <c r="D336" s="69">
        <f t="shared" si="65"/>
        <v>6.5626832998312317</v>
      </c>
      <c r="E336" s="33">
        <f t="shared" si="66"/>
        <v>6.8580040483236369</v>
      </c>
      <c r="F336" s="33">
        <f t="shared" si="67"/>
        <v>6.8712934820057949</v>
      </c>
      <c r="G336" s="84">
        <f t="shared" si="68"/>
        <v>7.1810997132117533</v>
      </c>
      <c r="H336" s="19">
        <f t="shared" si="77"/>
        <v>6.5626832998312317</v>
      </c>
      <c r="I336" s="19">
        <f t="shared" si="69"/>
        <v>-4.5802909151477884</v>
      </c>
      <c r="J336" s="19">
        <f t="shared" si="70"/>
        <v>-4.1270445662029029</v>
      </c>
      <c r="K336" s="19">
        <f t="shared" si="71"/>
        <v>-4.1800586213452533</v>
      </c>
      <c r="L336" s="84">
        <f t="shared" si="72"/>
        <v>-3.6203533170859323</v>
      </c>
      <c r="M336" s="72">
        <f t="shared" si="73"/>
        <v>-5.1774168179070807</v>
      </c>
    </row>
    <row r="337" spans="1:13" x14ac:dyDescent="0.25">
      <c r="A337" s="19">
        <f t="shared" si="74"/>
        <v>29.429999999999961</v>
      </c>
      <c r="B337" s="70">
        <f t="shared" si="75"/>
        <v>3704.5991525037189</v>
      </c>
      <c r="C337" s="85">
        <f t="shared" si="76"/>
        <v>64.657452677781421</v>
      </c>
      <c r="D337" s="69">
        <f t="shared" si="65"/>
        <v>6.1904605407212809</v>
      </c>
      <c r="E337" s="33">
        <f t="shared" si="66"/>
        <v>6.4690312650537383</v>
      </c>
      <c r="F337" s="33">
        <f t="shared" si="67"/>
        <v>6.481566947648699</v>
      </c>
      <c r="G337" s="84">
        <f t="shared" si="68"/>
        <v>6.7738015660096638</v>
      </c>
      <c r="H337" s="19">
        <f t="shared" si="77"/>
        <v>6.1904605407212809</v>
      </c>
      <c r="I337" s="19">
        <f t="shared" si="69"/>
        <v>-4.7417932045382463</v>
      </c>
      <c r="J337" s="19">
        <f t="shared" si="70"/>
        <v>-4.8957968162074437</v>
      </c>
      <c r="K337" s="19">
        <f t="shared" si="71"/>
        <v>-4.8970854573186546</v>
      </c>
      <c r="L337" s="84">
        <f t="shared" si="72"/>
        <v>-4.8155433045271003</v>
      </c>
      <c r="M337" s="72">
        <f t="shared" si="73"/>
        <v>-6.7681885916396256</v>
      </c>
    </row>
    <row r="338" spans="1:13" x14ac:dyDescent="0.25">
      <c r="A338" s="19">
        <f t="shared" si="74"/>
        <v>29.51999999999996</v>
      </c>
      <c r="B338" s="70">
        <f t="shared" si="75"/>
        <v>3738.0015536446999</v>
      </c>
      <c r="C338" s="85">
        <f t="shared" si="76"/>
        <v>65.240434555763457</v>
      </c>
      <c r="D338" s="69">
        <f t="shared" si="65"/>
        <v>5.7533140248795176</v>
      </c>
      <c r="E338" s="33">
        <f t="shared" si="66"/>
        <v>6.0122131559990954</v>
      </c>
      <c r="F338" s="33">
        <f t="shared" si="67"/>
        <v>6.0238636168994768</v>
      </c>
      <c r="G338" s="84">
        <f t="shared" si="68"/>
        <v>6.2954617504004702</v>
      </c>
      <c r="H338" s="19">
        <f t="shared" si="77"/>
        <v>5.7533140248795176</v>
      </c>
      <c r="I338" s="19">
        <f t="shared" si="69"/>
        <v>-3.2786412287046538</v>
      </c>
      <c r="J338" s="19">
        <f t="shared" si="70"/>
        <v>-3.778337135368647</v>
      </c>
      <c r="K338" s="19">
        <f t="shared" si="71"/>
        <v>-3.847532505933172</v>
      </c>
      <c r="L338" s="84">
        <f t="shared" si="72"/>
        <v>-4.3199503207149892</v>
      </c>
      <c r="M338" s="72">
        <f t="shared" si="73"/>
        <v>-8.0912182772858632</v>
      </c>
    </row>
    <row r="339" spans="1:13" x14ac:dyDescent="0.25">
      <c r="A339" s="19">
        <f t="shared" si="74"/>
        <v>29.60999999999996</v>
      </c>
      <c r="B339" s="70">
        <f t="shared" si="75"/>
        <v>3769.0452056775207</v>
      </c>
      <c r="C339" s="85">
        <f t="shared" si="76"/>
        <v>65.782248495579609</v>
      </c>
      <c r="D339" s="69">
        <f t="shared" si="65"/>
        <v>5.4105590623991686</v>
      </c>
      <c r="E339" s="33">
        <f t="shared" si="66"/>
        <v>5.654034220207131</v>
      </c>
      <c r="F339" s="33">
        <f t="shared" si="67"/>
        <v>5.6649906023084897</v>
      </c>
      <c r="G339" s="84">
        <f t="shared" si="68"/>
        <v>5.9204082166069325</v>
      </c>
      <c r="H339" s="19">
        <f t="shared" si="77"/>
        <v>5.4105590623991686</v>
      </c>
      <c r="I339" s="19">
        <f t="shared" si="69"/>
        <v>-0.93116877601299552</v>
      </c>
      <c r="J339" s="19">
        <f t="shared" si="70"/>
        <v>-1.1318736309492452</v>
      </c>
      <c r="K339" s="19">
        <f t="shared" si="71"/>
        <v>-1.174885415205269</v>
      </c>
      <c r="L339" s="84">
        <f t="shared" si="72"/>
        <v>-1.4337034954424426</v>
      </c>
      <c r="M339" s="72">
        <f t="shared" si="73"/>
        <v>-9.0941682772982499</v>
      </c>
    </row>
    <row r="340" spans="1:13" x14ac:dyDescent="0.25">
      <c r="A340" s="19">
        <f t="shared" si="74"/>
        <v>29.69999999999996</v>
      </c>
      <c r="B340" s="70">
        <f t="shared" si="75"/>
        <v>3798.2394252368576</v>
      </c>
      <c r="C340" s="85">
        <f t="shared" si="76"/>
        <v>66.291783749440171</v>
      </c>
      <c r="D340" s="69">
        <f t="shared" si="65"/>
        <v>5.3058832069427018</v>
      </c>
      <c r="E340" s="33">
        <f t="shared" si="66"/>
        <v>5.544647951255123</v>
      </c>
      <c r="F340" s="33">
        <f t="shared" si="67"/>
        <v>5.5553923647491823</v>
      </c>
      <c r="G340" s="84">
        <f t="shared" si="68"/>
        <v>5.8058685197701285</v>
      </c>
      <c r="H340" s="19">
        <f t="shared" si="77"/>
        <v>5.3058832069427018</v>
      </c>
      <c r="I340" s="19">
        <f t="shared" si="69"/>
        <v>1.5336437502971532</v>
      </c>
      <c r="J340" s="19">
        <f t="shared" si="70"/>
        <v>1.8509158041941871</v>
      </c>
      <c r="K340" s="19">
        <f t="shared" si="71"/>
        <v>1.9155004042160917</v>
      </c>
      <c r="L340" s="84">
        <f t="shared" si="72"/>
        <v>2.3092355683508146</v>
      </c>
      <c r="M340" s="72">
        <f t="shared" si="73"/>
        <v>-9.737362994046288</v>
      </c>
    </row>
    <row r="341" spans="1:13" x14ac:dyDescent="0.25">
      <c r="A341" s="19">
        <f t="shared" si="74"/>
        <v>29.78999999999996</v>
      </c>
      <c r="B341" s="70">
        <f t="shared" si="75"/>
        <v>3826.8688362668881</v>
      </c>
      <c r="C341" s="85">
        <f t="shared" si="76"/>
        <v>66.791461234820986</v>
      </c>
      <c r="D341" s="69">
        <f t="shared" si="65"/>
        <v>5.4765188829747293</v>
      </c>
      <c r="E341" s="33">
        <f t="shared" si="66"/>
        <v>5.7229622327085918</v>
      </c>
      <c r="F341" s="33">
        <f t="shared" si="67"/>
        <v>5.7340521834466163</v>
      </c>
      <c r="G341" s="84">
        <f t="shared" si="68"/>
        <v>5.9925835794849247</v>
      </c>
      <c r="H341" s="19">
        <f t="shared" si="77"/>
        <v>5.4765188829747293</v>
      </c>
      <c r="I341" s="19">
        <f t="shared" si="69"/>
        <v>3.5759735938975132</v>
      </c>
      <c r="J341" s="19">
        <f t="shared" si="70"/>
        <v>4.0665261301984383</v>
      </c>
      <c r="K341" s="19">
        <f t="shared" si="71"/>
        <v>4.1258775246481365</v>
      </c>
      <c r="L341" s="84">
        <f t="shared" si="72"/>
        <v>4.5478131850250305</v>
      </c>
      <c r="M341" s="72">
        <f t="shared" si="73"/>
        <v>-9.9953583527709551</v>
      </c>
    </row>
    <row r="342" spans="1:13" x14ac:dyDescent="0.25">
      <c r="A342" s="19">
        <f t="shared" si="74"/>
        <v>29.87999999999996</v>
      </c>
      <c r="B342" s="70">
        <f t="shared" si="75"/>
        <v>3856.418960911406</v>
      </c>
      <c r="C342" s="85">
        <f t="shared" si="76"/>
        <v>67.307208204242542</v>
      </c>
      <c r="D342" s="69">
        <f t="shared" si="65"/>
        <v>5.8441477943039644</v>
      </c>
      <c r="E342" s="33">
        <f t="shared" si="66"/>
        <v>6.1071344450476426</v>
      </c>
      <c r="F342" s="33">
        <f t="shared" si="67"/>
        <v>6.1189688443311079</v>
      </c>
      <c r="G342" s="84">
        <f t="shared" si="68"/>
        <v>6.3948549902937639</v>
      </c>
      <c r="H342" s="19">
        <f t="shared" si="77"/>
        <v>5.8441477943039644</v>
      </c>
      <c r="I342" s="19">
        <f t="shared" si="69"/>
        <v>4.762989938763063</v>
      </c>
      <c r="J342" s="19">
        <f t="shared" si="70"/>
        <v>4.8987376714861393</v>
      </c>
      <c r="K342" s="19">
        <f t="shared" si="71"/>
        <v>4.8993256535616228</v>
      </c>
      <c r="L342" s="84">
        <f t="shared" si="72"/>
        <v>4.7984877301236626</v>
      </c>
      <c r="M342" s="72">
        <f t="shared" si="73"/>
        <v>-9.8579483411654358</v>
      </c>
    </row>
    <row r="343" spans="1:13" x14ac:dyDescent="0.25">
      <c r="A343" s="19">
        <f t="shared" si="74"/>
        <v>29.96999999999996</v>
      </c>
      <c r="B343" s="70">
        <f t="shared" si="75"/>
        <v>3887.9527325376739</v>
      </c>
      <c r="C343" s="85">
        <f t="shared" si="76"/>
        <v>67.857576344692873</v>
      </c>
      <c r="D343" s="69">
        <f t="shared" si="65"/>
        <v>6.281511859088698</v>
      </c>
      <c r="E343" s="33">
        <f t="shared" si="66"/>
        <v>6.5641798927476893</v>
      </c>
      <c r="F343" s="33">
        <f t="shared" si="67"/>
        <v>6.5768999542623439</v>
      </c>
      <c r="G343" s="84">
        <f t="shared" si="68"/>
        <v>6.8734328549723092</v>
      </c>
      <c r="H343" s="19">
        <f t="shared" si="77"/>
        <v>6.281511859088698</v>
      </c>
      <c r="I343" s="19">
        <f t="shared" si="69"/>
        <v>4.6614245039772113</v>
      </c>
      <c r="J343" s="19">
        <f t="shared" si="70"/>
        <v>4.2447498792417671</v>
      </c>
      <c r="K343" s="19">
        <f t="shared" si="71"/>
        <v>4.2898995932948569</v>
      </c>
      <c r="L343" s="84">
        <f t="shared" si="72"/>
        <v>3.7495403741142255</v>
      </c>
      <c r="M343" s="72">
        <f t="shared" si="73"/>
        <v>-9.3305687479837047</v>
      </c>
    </row>
    <row r="344" spans="1:13" x14ac:dyDescent="0.25">
      <c r="A344" s="19">
        <f t="shared" si="74"/>
        <v>30.05999999999996</v>
      </c>
      <c r="B344" s="70">
        <f t="shared" si="75"/>
        <v>3921.8464271196708</v>
      </c>
      <c r="C344" s="85">
        <f t="shared" si="76"/>
        <v>68.449132910814086</v>
      </c>
      <c r="D344" s="69">
        <f t="shared" si="65"/>
        <v>6.6637158164361683</v>
      </c>
      <c r="E344" s="33">
        <f t="shared" si="66"/>
        <v>6.9635830281757958</v>
      </c>
      <c r="F344" s="33">
        <f t="shared" si="67"/>
        <v>6.9770770527040789</v>
      </c>
      <c r="G344" s="84">
        <f t="shared" si="68"/>
        <v>7.2916527511795355</v>
      </c>
      <c r="H344" s="19">
        <f t="shared" si="77"/>
        <v>6.6637158164361683</v>
      </c>
      <c r="I344" s="19">
        <f t="shared" si="69"/>
        <v>3.0270798980748759</v>
      </c>
      <c r="J344" s="19">
        <f t="shared" si="70"/>
        <v>2.4757894252922474</v>
      </c>
      <c r="K344" s="19">
        <f t="shared" si="71"/>
        <v>2.5799185300170557</v>
      </c>
      <c r="L344" s="84">
        <f t="shared" si="72"/>
        <v>2.059189376381672</v>
      </c>
      <c r="M344" s="72">
        <f t="shared" si="73"/>
        <v>-8.4340821292229506</v>
      </c>
    </row>
    <row r="345" spans="1:13" x14ac:dyDescent="0.25">
      <c r="A345" s="19">
        <f t="shared" si="74"/>
        <v>30.149999999999959</v>
      </c>
      <c r="B345" s="70">
        <f t="shared" si="75"/>
        <v>3957.8024125146076</v>
      </c>
      <c r="C345" s="85">
        <f t="shared" si="76"/>
        <v>69.076683241754722</v>
      </c>
      <c r="D345" s="69">
        <f t="shared" si="65"/>
        <v>6.8916810942122959</v>
      </c>
      <c r="E345" s="33">
        <f t="shared" si="66"/>
        <v>7.2018067434518489</v>
      </c>
      <c r="F345" s="33">
        <f t="shared" si="67"/>
        <v>7.2157623976676293</v>
      </c>
      <c r="G345" s="84">
        <f t="shared" si="68"/>
        <v>7.5410997100023822</v>
      </c>
      <c r="H345" s="19">
        <f t="shared" si="77"/>
        <v>6.8916810942122959</v>
      </c>
      <c r="I345" s="19">
        <f t="shared" si="69"/>
        <v>0.1878940954545584</v>
      </c>
      <c r="J345" s="19">
        <f t="shared" si="70"/>
        <v>0.1464876952880762</v>
      </c>
      <c r="K345" s="19">
        <f t="shared" si="71"/>
        <v>0.15561346607822235</v>
      </c>
      <c r="L345" s="84">
        <f t="shared" si="72"/>
        <v>0.11930284354116936</v>
      </c>
      <c r="M345" s="72">
        <f t="shared" si="73"/>
        <v>-7.2039525083804241</v>
      </c>
    </row>
    <row r="346" spans="1:13" x14ac:dyDescent="0.25">
      <c r="A346" s="19">
        <f t="shared" si="74"/>
        <v>30.239999999999959</v>
      </c>
      <c r="B346" s="70">
        <f t="shared" si="75"/>
        <v>3994.9884497941171</v>
      </c>
      <c r="C346" s="85">
        <f t="shared" si="76"/>
        <v>69.725702028051529</v>
      </c>
      <c r="D346" s="69">
        <f t="shared" si="65"/>
        <v>6.9053520831382205</v>
      </c>
      <c r="E346" s="33">
        <f t="shared" si="66"/>
        <v>7.2160929268794405</v>
      </c>
      <c r="F346" s="33">
        <f t="shared" si="67"/>
        <v>7.2300762648477956</v>
      </c>
      <c r="G346" s="84">
        <f t="shared" si="68"/>
        <v>7.5560589469745221</v>
      </c>
      <c r="H346" s="19">
        <f t="shared" si="77"/>
        <v>6.9053520831382205</v>
      </c>
      <c r="I346" s="19">
        <f t="shared" si="69"/>
        <v>-2.8097153335257405</v>
      </c>
      <c r="J346" s="19">
        <f t="shared" si="70"/>
        <v>-2.2810670499762047</v>
      </c>
      <c r="K346" s="19">
        <f t="shared" si="71"/>
        <v>-2.3835777581750004</v>
      </c>
      <c r="L346" s="84">
        <f t="shared" si="72"/>
        <v>-1.890722220287111</v>
      </c>
      <c r="M346" s="72">
        <f t="shared" si="73"/>
        <v>-5.6888424587344835</v>
      </c>
    </row>
    <row r="347" spans="1:13" x14ac:dyDescent="0.25">
      <c r="A347" s="19">
        <f t="shared" si="74"/>
        <v>30.329999999999959</v>
      </c>
      <c r="B347" s="70">
        <f t="shared" si="75"/>
        <v>4032.248252806095</v>
      </c>
      <c r="C347" s="85">
        <f t="shared" si="76"/>
        <v>70.376008269255038</v>
      </c>
      <c r="D347" s="69">
        <f t="shared" si="65"/>
        <v>6.6949061755864916</v>
      </c>
      <c r="E347" s="33">
        <f t="shared" si="66"/>
        <v>6.9961769534878835</v>
      </c>
      <c r="F347" s="33">
        <f t="shared" si="67"/>
        <v>7.009734138493446</v>
      </c>
      <c r="G347" s="84">
        <f t="shared" si="68"/>
        <v>7.3257822480509018</v>
      </c>
      <c r="H347" s="19">
        <f t="shared" si="77"/>
        <v>6.6949061755864916</v>
      </c>
      <c r="I347" s="19">
        <f t="shared" si="69"/>
        <v>-4.6666938626480796</v>
      </c>
      <c r="J347" s="19">
        <f t="shared" si="70"/>
        <v>-4.2527335148376446</v>
      </c>
      <c r="K347" s="19">
        <f t="shared" si="71"/>
        <v>-4.2973337430678802</v>
      </c>
      <c r="L347" s="84">
        <f t="shared" si="72"/>
        <v>-3.7584802278899598</v>
      </c>
      <c r="M347" s="72">
        <f t="shared" si="73"/>
        <v>-3.9486880655285752</v>
      </c>
    </row>
    <row r="348" spans="1:13" x14ac:dyDescent="0.25">
      <c r="A348" s="19">
        <f t="shared" si="74"/>
        <v>30.419999999999959</v>
      </c>
      <c r="B348" s="70">
        <f t="shared" si="75"/>
        <v>4068.3725347084101</v>
      </c>
      <c r="C348" s="85">
        <f t="shared" si="76"/>
        <v>71.006495928369034</v>
      </c>
      <c r="D348" s="69">
        <f t="shared" si="65"/>
        <v>6.3120265464912553</v>
      </c>
      <c r="E348" s="33">
        <f t="shared" si="66"/>
        <v>6.5960677410833615</v>
      </c>
      <c r="F348" s="33">
        <f t="shared" si="67"/>
        <v>6.6088495948400068</v>
      </c>
      <c r="G348" s="84">
        <f t="shared" si="68"/>
        <v>6.9068230100268559</v>
      </c>
      <c r="H348" s="19">
        <f t="shared" si="77"/>
        <v>6.3120265464912553</v>
      </c>
      <c r="I348" s="19">
        <f t="shared" si="69"/>
        <v>-4.6502333391371149</v>
      </c>
      <c r="J348" s="19">
        <f t="shared" si="70"/>
        <v>-4.8696266346322714</v>
      </c>
      <c r="K348" s="19">
        <f t="shared" si="71"/>
        <v>-4.8747672338144845</v>
      </c>
      <c r="L348" s="84">
        <f t="shared" si="72"/>
        <v>-4.8658866263613962</v>
      </c>
      <c r="M348" s="72">
        <f t="shared" si="73"/>
        <v>-2.0523279204362539</v>
      </c>
    </row>
    <row r="349" spans="1:13" x14ac:dyDescent="0.25">
      <c r="A349" s="19">
        <f t="shared" si="74"/>
        <v>30.509999999999959</v>
      </c>
      <c r="B349" s="70">
        <f t="shared" si="75"/>
        <v>4102.4308800175395</v>
      </c>
      <c r="C349" s="85">
        <f t="shared" si="76"/>
        <v>71.600926191794514</v>
      </c>
      <c r="D349" s="69">
        <f t="shared" si="65"/>
        <v>5.8769529309553752</v>
      </c>
      <c r="E349" s="33">
        <f t="shared" si="66"/>
        <v>6.1414158128483667</v>
      </c>
      <c r="F349" s="33">
        <f t="shared" si="67"/>
        <v>6.1533166425335519</v>
      </c>
      <c r="G349" s="84">
        <f t="shared" si="68"/>
        <v>6.4307514287833945</v>
      </c>
      <c r="H349" s="19">
        <f t="shared" si="77"/>
        <v>5.8769529309553752</v>
      </c>
      <c r="I349" s="19">
        <f t="shared" si="69"/>
        <v>-2.9876185159554085</v>
      </c>
      <c r="J349" s="19">
        <f t="shared" si="70"/>
        <v>-3.4812403011527193</v>
      </c>
      <c r="K349" s="19">
        <f t="shared" si="71"/>
        <v>-3.5569728287897484</v>
      </c>
      <c r="L349" s="84">
        <f t="shared" si="72"/>
        <v>-4.0580267037372479</v>
      </c>
      <c r="M349" s="72">
        <f t="shared" si="73"/>
        <v>-7.4779942674170985E-2</v>
      </c>
    </row>
    <row r="350" spans="1:13" x14ac:dyDescent="0.25">
      <c r="A350" s="19">
        <f t="shared" si="74"/>
        <v>30.599999999999959</v>
      </c>
      <c r="B350" s="70">
        <f t="shared" si="75"/>
        <v>4134.1416611452332</v>
      </c>
      <c r="C350" s="85">
        <f t="shared" si="76"/>
        <v>72.154383730852047</v>
      </c>
      <c r="D350" s="69">
        <f t="shared" si="65"/>
        <v>5.5601218587617112</v>
      </c>
      <c r="E350" s="33">
        <f t="shared" si="66"/>
        <v>5.810327342405988</v>
      </c>
      <c r="F350" s="33">
        <f t="shared" si="67"/>
        <v>5.8215865891699803</v>
      </c>
      <c r="G350" s="84">
        <f t="shared" si="68"/>
        <v>6.0840646517870098</v>
      </c>
      <c r="H350" s="19">
        <f t="shared" si="77"/>
        <v>5.5601218587617112</v>
      </c>
      <c r="I350" s="19">
        <f t="shared" si="69"/>
        <v>-0.50013926243896323</v>
      </c>
      <c r="J350" s="19">
        <f t="shared" si="70"/>
        <v>-0.60970808224042472</v>
      </c>
      <c r="K350" s="19">
        <f t="shared" si="71"/>
        <v>-0.63367273643368338</v>
      </c>
      <c r="L350" s="84">
        <f t="shared" si="72"/>
        <v>-0.7771656611476131</v>
      </c>
      <c r="M350" s="72">
        <f t="shared" si="73"/>
        <v>1.9057262472784284</v>
      </c>
    </row>
    <row r="351" spans="1:13" x14ac:dyDescent="0.25">
      <c r="A351" s="19">
        <f t="shared" si="74"/>
        <v>30.689999999999959</v>
      </c>
      <c r="B351" s="70">
        <f t="shared" si="75"/>
        <v>4164.1428895671588</v>
      </c>
      <c r="C351" s="85">
        <f t="shared" si="76"/>
        <v>72.678003946457551</v>
      </c>
      <c r="D351" s="69">
        <f t="shared" si="65"/>
        <v>5.5036608603476891</v>
      </c>
      <c r="E351" s="33">
        <f t="shared" si="66"/>
        <v>5.7513255990633354</v>
      </c>
      <c r="F351" s="33">
        <f t="shared" si="67"/>
        <v>5.7624705123055389</v>
      </c>
      <c r="G351" s="84">
        <f t="shared" si="68"/>
        <v>6.0222832064551879</v>
      </c>
      <c r="H351" s="19">
        <f t="shared" si="77"/>
        <v>5.5036608603476891</v>
      </c>
      <c r="I351" s="19">
        <f t="shared" si="69"/>
        <v>2.0041669382363487</v>
      </c>
      <c r="J351" s="19">
        <f t="shared" si="70"/>
        <v>2.3987386760258125</v>
      </c>
      <c r="K351" s="19">
        <f t="shared" si="71"/>
        <v>2.4742216611463204</v>
      </c>
      <c r="L351" s="84">
        <f t="shared" si="72"/>
        <v>2.9421624304141614</v>
      </c>
      <c r="M351" s="72">
        <f t="shared" si="73"/>
        <v>3.810844005324971</v>
      </c>
    </row>
    <row r="352" spans="1:13" x14ac:dyDescent="0.25">
      <c r="A352" s="19">
        <f t="shared" si="74"/>
        <v>30.779999999999959</v>
      </c>
      <c r="B352" s="70">
        <f t="shared" si="75"/>
        <v>4193.8394665168007</v>
      </c>
      <c r="C352" s="85">
        <f t="shared" si="76"/>
        <v>73.196306990800664</v>
      </c>
      <c r="D352" s="69">
        <f t="shared" si="65"/>
        <v>5.7240446109926104</v>
      </c>
      <c r="E352" s="33">
        <f t="shared" si="66"/>
        <v>5.9816266184872777</v>
      </c>
      <c r="F352" s="33">
        <f t="shared" si="67"/>
        <v>5.9932178088245376</v>
      </c>
      <c r="G352" s="84">
        <f t="shared" si="68"/>
        <v>6.2634342137868186</v>
      </c>
      <c r="H352" s="19">
        <f t="shared" si="77"/>
        <v>5.7240446109926104</v>
      </c>
      <c r="I352" s="19">
        <f t="shared" si="69"/>
        <v>3.9560980160845047</v>
      </c>
      <c r="J352" s="19">
        <f t="shared" si="70"/>
        <v>4.4055711554885777</v>
      </c>
      <c r="K352" s="19">
        <f t="shared" si="71"/>
        <v>4.4480520694370478</v>
      </c>
      <c r="L352" s="84">
        <f t="shared" si="72"/>
        <v>4.7700749767017907</v>
      </c>
      <c r="M352" s="72">
        <f t="shared" si="73"/>
        <v>5.5652089707236794</v>
      </c>
    </row>
    <row r="353" spans="1:13" x14ac:dyDescent="0.25">
      <c r="A353" s="19">
        <f t="shared" si="74"/>
        <v>30.869999999999958</v>
      </c>
      <c r="B353" s="70">
        <f t="shared" si="75"/>
        <v>4224.7251870520577</v>
      </c>
      <c r="C353" s="85">
        <f t="shared" si="76"/>
        <v>73.735364505991711</v>
      </c>
      <c r="D353" s="69">
        <f t="shared" si="65"/>
        <v>6.1205459026321734</v>
      </c>
      <c r="E353" s="33">
        <f t="shared" si="66"/>
        <v>6.3959704682506215</v>
      </c>
      <c r="F353" s="33">
        <f t="shared" si="67"/>
        <v>6.4083645737034516</v>
      </c>
      <c r="G353" s="84">
        <f t="shared" si="68"/>
        <v>6.6972987142654841</v>
      </c>
      <c r="H353" s="19">
        <f t="shared" si="77"/>
        <v>6.1205459026321734</v>
      </c>
      <c r="I353" s="19">
        <f t="shared" si="69"/>
        <v>4.8792495182472715</v>
      </c>
      <c r="J353" s="19">
        <f t="shared" si="70"/>
        <v>4.860224009690481</v>
      </c>
      <c r="K353" s="19">
        <f t="shared" si="71"/>
        <v>4.8607556728054941</v>
      </c>
      <c r="L353" s="84">
        <f t="shared" si="72"/>
        <v>4.6105979275291968</v>
      </c>
      <c r="M353" s="72">
        <f t="shared" si="73"/>
        <v>7.099420397212616</v>
      </c>
    </row>
    <row r="354" spans="1:13" x14ac:dyDescent="0.25">
      <c r="A354" s="19">
        <f t="shared" si="74"/>
        <v>30.959999999999958</v>
      </c>
      <c r="B354" s="70">
        <f t="shared" si="75"/>
        <v>4257.7503437583619</v>
      </c>
      <c r="C354" s="85">
        <f t="shared" si="76"/>
        <v>74.311762226503802</v>
      </c>
      <c r="D354" s="69">
        <f t="shared" si="65"/>
        <v>6.5545230047936993</v>
      </c>
      <c r="E354" s="33">
        <f t="shared" si="66"/>
        <v>6.849476540009416</v>
      </c>
      <c r="F354" s="33">
        <f t="shared" si="67"/>
        <v>6.8627494490941228</v>
      </c>
      <c r="G354" s="84">
        <f t="shared" si="68"/>
        <v>7.1721704552121706</v>
      </c>
      <c r="H354" s="19">
        <f t="shared" si="77"/>
        <v>6.5545230047936993</v>
      </c>
      <c r="I354" s="19">
        <f t="shared" si="69"/>
        <v>4.3364257350736546</v>
      </c>
      <c r="J354" s="19">
        <f t="shared" si="70"/>
        <v>3.811726368201914</v>
      </c>
      <c r="K354" s="19">
        <f t="shared" si="71"/>
        <v>3.8833587828735725</v>
      </c>
      <c r="L354" s="84">
        <f t="shared" si="72"/>
        <v>3.2929922745040021</v>
      </c>
      <c r="M354" s="72">
        <f t="shared" si="73"/>
        <v>8.3527865701132882</v>
      </c>
    </row>
    <row r="355" spans="1:13" x14ac:dyDescent="0.25">
      <c r="A355" s="19">
        <f t="shared" si="74"/>
        <v>31.049999999999958</v>
      </c>
      <c r="B355" s="70">
        <f t="shared" si="75"/>
        <v>4293.1171480944404</v>
      </c>
      <c r="C355" s="85">
        <f t="shared" si="76"/>
        <v>74.929029408077</v>
      </c>
      <c r="D355" s="69">
        <f t="shared" si="65"/>
        <v>6.8998168294696285</v>
      </c>
      <c r="E355" s="33">
        <f t="shared" si="66"/>
        <v>7.2103085867957617</v>
      </c>
      <c r="F355" s="33">
        <f t="shared" si="67"/>
        <v>7.2242807158754374</v>
      </c>
      <c r="G355" s="84">
        <f t="shared" si="68"/>
        <v>7.550002093898418</v>
      </c>
      <c r="H355" s="19">
        <f t="shared" si="77"/>
        <v>6.8998168294696285</v>
      </c>
      <c r="I355" s="19">
        <f t="shared" si="69"/>
        <v>2.2156221334559394</v>
      </c>
      <c r="J355" s="19">
        <f t="shared" si="70"/>
        <v>1.769591358436605</v>
      </c>
      <c r="K355" s="19">
        <f t="shared" si="71"/>
        <v>1.8609410388372838</v>
      </c>
      <c r="L355" s="84">
        <f t="shared" si="72"/>
        <v>1.4560497124633749</v>
      </c>
      <c r="M355" s="72">
        <f t="shared" si="73"/>
        <v>9.2757257037344214</v>
      </c>
    </row>
    <row r="356" spans="1:13" x14ac:dyDescent="0.25">
      <c r="A356" s="19">
        <f t="shared" si="74"/>
        <v>31.139999999999958</v>
      </c>
      <c r="B356" s="70">
        <f t="shared" si="75"/>
        <v>4330.3470840614318</v>
      </c>
      <c r="C356" s="85">
        <f t="shared" si="76"/>
        <v>75.578814371007653</v>
      </c>
      <c r="D356" s="69">
        <f t="shared" si="65"/>
        <v>7.0638078790766352</v>
      </c>
      <c r="E356" s="33">
        <f t="shared" si="66"/>
        <v>7.3816792336350838</v>
      </c>
      <c r="F356" s="33">
        <f t="shared" si="67"/>
        <v>7.3959834445902137</v>
      </c>
      <c r="G356" s="84">
        <f t="shared" si="68"/>
        <v>7.7294463890897545</v>
      </c>
      <c r="H356" s="19">
        <f t="shared" si="77"/>
        <v>7.0638078790766352</v>
      </c>
      <c r="I356" s="19">
        <f t="shared" si="69"/>
        <v>-0.88009235025849264</v>
      </c>
      <c r="J356" s="19">
        <f t="shared" si="70"/>
        <v>-0.68854762499298194</v>
      </c>
      <c r="K356" s="19">
        <f t="shared" si="71"/>
        <v>-0.73033807307437471</v>
      </c>
      <c r="L356" s="84">
        <f t="shared" si="72"/>
        <v>-0.56157855601207818</v>
      </c>
      <c r="M356" s="72">
        <f t="shared" si="73"/>
        <v>9.8317273422180893</v>
      </c>
    </row>
    <row r="357" spans="1:13" x14ac:dyDescent="0.25">
      <c r="A357" s="19">
        <f t="shared" si="74"/>
        <v>31.229999999999958</v>
      </c>
      <c r="B357" s="70">
        <f t="shared" si="75"/>
        <v>4368.4618806597891</v>
      </c>
      <c r="C357" s="85">
        <f t="shared" si="76"/>
        <v>76.244043065376914</v>
      </c>
      <c r="D357" s="69">
        <f t="shared" si="65"/>
        <v>6.9996162445405563</v>
      </c>
      <c r="E357" s="33">
        <f t="shared" si="66"/>
        <v>7.3145989755448815</v>
      </c>
      <c r="F357" s="33">
        <f t="shared" si="67"/>
        <v>7.3287731984400759</v>
      </c>
      <c r="G357" s="84">
        <f t="shared" si="68"/>
        <v>7.6592058324001631</v>
      </c>
      <c r="H357" s="19">
        <f t="shared" si="77"/>
        <v>6.9996162445405563</v>
      </c>
      <c r="I357" s="19">
        <f t="shared" si="69"/>
        <v>-3.6677220723783939</v>
      </c>
      <c r="J357" s="19">
        <f t="shared" si="70"/>
        <v>-3.0840258671252121</v>
      </c>
      <c r="K357" s="19">
        <f t="shared" si="71"/>
        <v>-3.1829655721025292</v>
      </c>
      <c r="L357" s="84">
        <f t="shared" si="72"/>
        <v>-2.6001236032424795</v>
      </c>
      <c r="M357" s="72">
        <f t="shared" si="73"/>
        <v>9.9987966729713964</v>
      </c>
    </row>
    <row r="358" spans="1:13" x14ac:dyDescent="0.25">
      <c r="A358" s="19">
        <f t="shared" si="74"/>
        <v>31.319999999999958</v>
      </c>
      <c r="B358" s="70">
        <f t="shared" si="75"/>
        <v>4406.2303129266766</v>
      </c>
      <c r="C358" s="85">
        <f t="shared" si="76"/>
        <v>76.903226561750571</v>
      </c>
      <c r="D358" s="69">
        <f t="shared" si="65"/>
        <v>6.7175888162294113</v>
      </c>
      <c r="E358" s="33">
        <f t="shared" si="66"/>
        <v>7.0198803129597351</v>
      </c>
      <c r="F358" s="33">
        <f t="shared" si="67"/>
        <v>7.0334834303125993</v>
      </c>
      <c r="G358" s="84">
        <f t="shared" si="68"/>
        <v>7.3506023249575456</v>
      </c>
      <c r="H358" s="19">
        <f t="shared" si="77"/>
        <v>6.7175888162294113</v>
      </c>
      <c r="I358" s="19">
        <f t="shared" si="69"/>
        <v>-4.8893983185477596</v>
      </c>
      <c r="J358" s="19">
        <f t="shared" si="70"/>
        <v>-4.7012158338478747</v>
      </c>
      <c r="K358" s="19">
        <f t="shared" si="71"/>
        <v>-4.7127460501996925</v>
      </c>
      <c r="L358" s="84">
        <f t="shared" si="72"/>
        <v>-4.3235679898082235</v>
      </c>
      <c r="M358" s="72">
        <f t="shared" si="73"/>
        <v>9.7703246172333955</v>
      </c>
    </row>
    <row r="359" spans="1:13" x14ac:dyDescent="0.25">
      <c r="A359" s="19">
        <f t="shared" si="74"/>
        <v>31.409999999999958</v>
      </c>
      <c r="B359" s="70">
        <f t="shared" si="75"/>
        <v>4442.4769855068271</v>
      </c>
      <c r="C359" s="85">
        <f t="shared" si="76"/>
        <v>77.535850341166551</v>
      </c>
      <c r="D359" s="69">
        <f t="shared" si="65"/>
        <v>6.2969754650826442</v>
      </c>
      <c r="E359" s="33">
        <f t="shared" si="66"/>
        <v>6.5803393610113634</v>
      </c>
      <c r="F359" s="33">
        <f t="shared" si="67"/>
        <v>6.5930907363281559</v>
      </c>
      <c r="G359" s="84">
        <f t="shared" si="68"/>
        <v>6.8903536313521778</v>
      </c>
      <c r="H359" s="19">
        <f t="shared" si="77"/>
        <v>6.2969754650826442</v>
      </c>
      <c r="I359" s="19">
        <f t="shared" si="69"/>
        <v>-4.1336752778760353</v>
      </c>
      <c r="J359" s="19">
        <f t="shared" si="70"/>
        <v>-4.5489740403068479</v>
      </c>
      <c r="K359" s="19">
        <f t="shared" si="71"/>
        <v>-4.5822134316544858</v>
      </c>
      <c r="L359" s="84">
        <f t="shared" si="72"/>
        <v>-4.8416860542519888</v>
      </c>
      <c r="M359" s="72">
        <f t="shared" si="73"/>
        <v>9.1553492779535564</v>
      </c>
    </row>
    <row r="360" spans="1:13" x14ac:dyDescent="0.25">
      <c r="A360" s="19">
        <f t="shared" si="74"/>
        <v>31.499999999999957</v>
      </c>
      <c r="B360" s="70">
        <f t="shared" si="75"/>
        <v>4476.4541183996089</v>
      </c>
      <c r="C360" s="85">
        <f t="shared" si="76"/>
        <v>78.128863180533259</v>
      </c>
      <c r="D360" s="69">
        <f t="shared" si="65"/>
        <v>5.8884094209418834</v>
      </c>
      <c r="E360" s="33">
        <f t="shared" si="66"/>
        <v>6.1533878448842678</v>
      </c>
      <c r="F360" s="33">
        <f t="shared" si="67"/>
        <v>6.1653118739616755</v>
      </c>
      <c r="G360" s="84">
        <f t="shared" si="68"/>
        <v>6.4432874895984344</v>
      </c>
      <c r="H360" s="19">
        <f t="shared" si="77"/>
        <v>5.8884094209418834</v>
      </c>
      <c r="I360" s="19">
        <f t="shared" si="69"/>
        <v>-1.9574682138142789</v>
      </c>
      <c r="J360" s="19">
        <f t="shared" si="70"/>
        <v>-2.3450525910444213</v>
      </c>
      <c r="K360" s="19">
        <f t="shared" si="71"/>
        <v>-2.419731718012271</v>
      </c>
      <c r="L360" s="84">
        <f t="shared" si="72"/>
        <v>-2.8817747238371845</v>
      </c>
      <c r="M360" s="72">
        <f t="shared" si="73"/>
        <v>8.1781984023910539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F361"/>
  <sheetViews>
    <sheetView zoomScale="210" zoomScaleNormal="210" workbookViewId="0">
      <selection activeCell="B2" sqref="B2"/>
    </sheetView>
  </sheetViews>
  <sheetFormatPr defaultRowHeight="15" x14ac:dyDescent="0.25"/>
  <sheetData>
    <row r="1" spans="1:6" x14ac:dyDescent="0.25">
      <c r="A1" s="1" t="s">
        <v>118</v>
      </c>
      <c r="E1" s="1"/>
    </row>
    <row r="2" spans="1:6" x14ac:dyDescent="0.25">
      <c r="A2" s="67" t="s">
        <v>2</v>
      </c>
      <c r="B2" s="17">
        <f>'pêndulo - dados'!B2</f>
        <v>0.09</v>
      </c>
      <c r="F2" s="19"/>
    </row>
    <row r="3" spans="1:6" x14ac:dyDescent="0.25">
      <c r="A3" s="67" t="s">
        <v>104</v>
      </c>
      <c r="B3" s="17">
        <f>'pêndulo - dados'!B3</f>
        <v>9.8000000000000007</v>
      </c>
      <c r="C3" s="19" t="s">
        <v>103</v>
      </c>
      <c r="D3" s="1" t="s">
        <v>94</v>
      </c>
    </row>
    <row r="4" spans="1:6" x14ac:dyDescent="0.25">
      <c r="A4" s="67" t="s">
        <v>101</v>
      </c>
      <c r="B4" s="17">
        <f>'pêndulo - dados'!B4</f>
        <v>2</v>
      </c>
      <c r="C4" s="19" t="s">
        <v>100</v>
      </c>
      <c r="D4" s="1" t="s">
        <v>91</v>
      </c>
    </row>
    <row r="6" spans="1:6" x14ac:dyDescent="0.25">
      <c r="A6" t="s">
        <v>98</v>
      </c>
      <c r="B6" t="s">
        <v>97</v>
      </c>
    </row>
    <row r="7" spans="1:6" x14ac:dyDescent="0.25">
      <c r="A7" t="s">
        <v>93</v>
      </c>
      <c r="B7" s="107">
        <f>'pêndulo - dados'!B7</f>
        <v>10</v>
      </c>
      <c r="C7" t="s">
        <v>102</v>
      </c>
    </row>
    <row r="8" spans="1:6" x14ac:dyDescent="0.25">
      <c r="A8" s="76" t="s">
        <v>90</v>
      </c>
      <c r="B8" s="108">
        <f>'pêndulo - dados'!B8</f>
        <v>0</v>
      </c>
      <c r="C8" t="s">
        <v>117</v>
      </c>
    </row>
    <row r="9" spans="1:6" x14ac:dyDescent="0.25">
      <c r="A9" s="76"/>
      <c r="B9" s="106" t="s">
        <v>87</v>
      </c>
    </row>
    <row r="10" spans="1:6" ht="15.75" thickBot="1" x14ac:dyDescent="0.3">
      <c r="A10" s="101" t="s">
        <v>4</v>
      </c>
      <c r="B10" s="105" t="s">
        <v>119</v>
      </c>
      <c r="C10" s="102" t="s">
        <v>81</v>
      </c>
      <c r="D10" s="102" t="s">
        <v>80</v>
      </c>
      <c r="E10" s="102" t="s">
        <v>75</v>
      </c>
      <c r="F10" s="101" t="s">
        <v>79</v>
      </c>
    </row>
    <row r="11" spans="1:6" x14ac:dyDescent="0.25">
      <c r="A11" s="110">
        <f>'pêndulo - dados'!A11</f>
        <v>0</v>
      </c>
      <c r="B11" s="100">
        <f t="shared" ref="B11:B42" si="0">C11*180/PI()</f>
        <v>10</v>
      </c>
      <c r="C11" s="87">
        <f>RADIANS(B7)</f>
        <v>0.17453292519943295</v>
      </c>
      <c r="D11" s="87">
        <f t="shared" ref="D11:D42" si="1">E11</f>
        <v>0</v>
      </c>
      <c r="E11" s="87">
        <f>B8</f>
        <v>0</v>
      </c>
      <c r="F11" s="77">
        <f t="shared" ref="F11:F42" si="2">-$B$3/$B$4*SIN(C11)</f>
        <v>-0.85087607056795866</v>
      </c>
    </row>
    <row r="12" spans="1:6" x14ac:dyDescent="0.25">
      <c r="A12" s="68">
        <f t="shared" ref="A12:A43" si="3">A11+$B$2</f>
        <v>0.09</v>
      </c>
      <c r="B12" s="71">
        <f t="shared" ca="1" si="0"/>
        <v>9.804467257892318</v>
      </c>
      <c r="C12" s="33">
        <f t="shared" ref="C12:C43" ca="1" si="4">IF($B$6="n",RADIANS($B$7),C11+$B$2/2*(D11+D12))</f>
        <v>0.17112023505420096</v>
      </c>
      <c r="D12" s="19">
        <f t="shared" ca="1" si="1"/>
        <v>-7.5837558782933287E-2</v>
      </c>
      <c r="E12" s="19">
        <f t="shared" ref="E12:E43" ca="1" si="5">IF($B$6="n",RADIANS($B$7),E11+$B$2/2*(F11+F12))</f>
        <v>-7.5837558782933287E-2</v>
      </c>
      <c r="F12" s="68">
        <f t="shared" ca="1" si="2"/>
        <v>-0.83440301349722545</v>
      </c>
    </row>
    <row r="13" spans="1:6" x14ac:dyDescent="0.25">
      <c r="A13" s="68">
        <f t="shared" si="3"/>
        <v>0.18</v>
      </c>
      <c r="B13" s="71">
        <f t="shared" ca="1" si="0"/>
        <v>9.2254465679458502</v>
      </c>
      <c r="C13" s="33">
        <f t="shared" ca="1" si="4"/>
        <v>0.16101441757746585</v>
      </c>
      <c r="D13" s="19">
        <f t="shared" ca="1" si="1"/>
        <v>-0.14873616292229142</v>
      </c>
      <c r="E13" s="19">
        <f t="shared" ca="1" si="5"/>
        <v>-0.14873616292229142</v>
      </c>
      <c r="F13" s="68">
        <f t="shared" ca="1" si="2"/>
        <v>-0.78556596737739925</v>
      </c>
    </row>
    <row r="14" spans="1:6" x14ac:dyDescent="0.25">
      <c r="A14" s="68">
        <f t="shared" si="3"/>
        <v>0.27</v>
      </c>
      <c r="B14" s="71">
        <f t="shared" ca="1" si="0"/>
        <v>8.2854005433748998</v>
      </c>
      <c r="C14" s="33">
        <f t="shared" ca="1" si="4"/>
        <v>0.14460751932841925</v>
      </c>
      <c r="D14" s="19">
        <f t="shared" ca="1" si="1"/>
        <v>-0.21586157594541031</v>
      </c>
      <c r="E14" s="19">
        <f t="shared" ca="1" si="5"/>
        <v>-0.21586157594541031</v>
      </c>
      <c r="F14" s="68">
        <f t="shared" ca="1" si="2"/>
        <v>-0.70610987758079813</v>
      </c>
    </row>
    <row r="15" spans="1:6" x14ac:dyDescent="0.25">
      <c r="A15" s="68">
        <f t="shared" si="3"/>
        <v>0.36</v>
      </c>
      <c r="B15" s="71">
        <f t="shared" ca="1" si="0"/>
        <v>7.0208683730420685</v>
      </c>
      <c r="C15" s="33">
        <f t="shared" ca="1" si="4"/>
        <v>0.12253726945872159</v>
      </c>
      <c r="D15" s="19">
        <f t="shared" ca="1" si="1"/>
        <v>-0.27458842115898224</v>
      </c>
      <c r="E15" s="19">
        <f t="shared" ca="1" si="5"/>
        <v>-0.27458842115898224</v>
      </c>
      <c r="F15" s="68">
        <f t="shared" ca="1" si="2"/>
        <v>-0.5989311271652451</v>
      </c>
    </row>
    <row r="16" spans="1:6" x14ac:dyDescent="0.25">
      <c r="A16" s="68">
        <f t="shared" si="3"/>
        <v>0.44999999999999996</v>
      </c>
      <c r="B16" s="71">
        <f t="shared" ca="1" si="0"/>
        <v>5.4811262686010016</v>
      </c>
      <c r="C16" s="33">
        <f t="shared" ca="1" si="4"/>
        <v>9.566370010463858E-2</v>
      </c>
      <c r="D16" s="19">
        <f t="shared" ca="1" si="1"/>
        <v>-0.32260200893175134</v>
      </c>
      <c r="E16" s="19">
        <f t="shared" ca="1" si="5"/>
        <v>-0.32260200893175134</v>
      </c>
      <c r="F16" s="68">
        <f t="shared" ca="1" si="2"/>
        <v>-0.46803749000740169</v>
      </c>
    </row>
    <row r="17" spans="1:6" x14ac:dyDescent="0.25">
      <c r="A17" s="68">
        <f t="shared" si="3"/>
        <v>0.53999999999999992</v>
      </c>
      <c r="B17" s="71">
        <f t="shared" ca="1" si="0"/>
        <v>3.7263381568824991</v>
      </c>
      <c r="C17" s="33">
        <f t="shared" ca="1" si="4"/>
        <v>6.5036869880296611E-2</v>
      </c>
      <c r="D17" s="19">
        <f t="shared" ca="1" si="1"/>
        <v>-0.35799421827584793</v>
      </c>
      <c r="E17" s="19">
        <f t="shared" ca="1" si="5"/>
        <v>-0.35799421827584793</v>
      </c>
      <c r="F17" s="68">
        <f t="shared" ca="1" si="2"/>
        <v>-0.31845605097252222</v>
      </c>
    </row>
    <row r="18" spans="1:6" x14ac:dyDescent="0.25">
      <c r="A18" s="68">
        <f t="shared" si="3"/>
        <v>0.62999999999999989</v>
      </c>
      <c r="B18" s="71">
        <f t="shared" ca="1" si="0"/>
        <v>1.8252415291163073</v>
      </c>
      <c r="C18" s="33">
        <f t="shared" ca="1" si="4"/>
        <v>3.1856474327215507E-2</v>
      </c>
      <c r="D18" s="19">
        <f t="shared" ca="1" si="1"/>
        <v>-0.37934790512595445</v>
      </c>
      <c r="E18" s="19">
        <f t="shared" ca="1" si="5"/>
        <v>-0.37934790512595445</v>
      </c>
      <c r="F18" s="68">
        <f t="shared" ca="1" si="2"/>
        <v>-0.15607032347428973</v>
      </c>
    </row>
    <row r="19" spans="1:6" x14ac:dyDescent="0.25">
      <c r="A19" s="68">
        <f t="shared" si="3"/>
        <v>0.71999999999999986</v>
      </c>
      <c r="B19" s="71">
        <f t="shared" ca="1" si="0"/>
        <v>-0.14755530472285841</v>
      </c>
      <c r="C19" s="33">
        <f t="shared" ca="1" si="4"/>
        <v>-2.5753258961974182E-3</v>
      </c>
      <c r="D19" s="19">
        <f t="shared" ca="1" si="1"/>
        <v>-0.38580321094988834</v>
      </c>
      <c r="E19" s="19">
        <f t="shared" ca="1" si="5"/>
        <v>-0.38580321094988834</v>
      </c>
      <c r="F19" s="68">
        <f t="shared" ca="1" si="2"/>
        <v>1.2619082942425289E-2</v>
      </c>
    </row>
    <row r="20" spans="1:6" x14ac:dyDescent="0.25">
      <c r="A20" s="68">
        <f t="shared" si="3"/>
        <v>0.80999999999999983</v>
      </c>
      <c r="B20" s="71">
        <f t="shared" ca="1" si="0"/>
        <v>-2.114554894477406</v>
      </c>
      <c r="C20" s="33">
        <f t="shared" ca="1" si="4"/>
        <v>-3.6905945122791987E-2</v>
      </c>
      <c r="D20" s="19">
        <f t="shared" ca="1" si="1"/>
        <v>-0.37709943852999095</v>
      </c>
      <c r="E20" s="19">
        <f t="shared" ca="1" si="5"/>
        <v>-0.37709943852999095</v>
      </c>
      <c r="F20" s="68">
        <f t="shared" ca="1" si="2"/>
        <v>0.18079808194418306</v>
      </c>
    </row>
    <row r="21" spans="1:6" x14ac:dyDescent="0.25">
      <c r="A21" s="68">
        <f t="shared" si="3"/>
        <v>0.8999999999999998</v>
      </c>
      <c r="B21" s="71">
        <f t="shared" ca="1" si="0"/>
        <v>-3.9984936946017315</v>
      </c>
      <c r="C21" s="33">
        <f t="shared" ca="1" si="4"/>
        <v>-6.978688009103283E-2</v>
      </c>
      <c r="D21" s="19">
        <f t="shared" ca="1" si="1"/>
        <v>-0.35358800520869454</v>
      </c>
      <c r="E21" s="19">
        <f t="shared" ca="1" si="5"/>
        <v>-0.35358800520869454</v>
      </c>
      <c r="F21" s="68">
        <f t="shared" ca="1" si="2"/>
        <v>0.34167821408462601</v>
      </c>
    </row>
    <row r="22" spans="1:6" x14ac:dyDescent="0.25">
      <c r="A22" s="68">
        <f t="shared" si="3"/>
        <v>0.98999999999999977</v>
      </c>
      <c r="B22" s="71">
        <f t="shared" ca="1" si="0"/>
        <v>-5.7254535602900978</v>
      </c>
      <c r="C22" s="33">
        <f t="shared" ca="1" si="4"/>
        <v>-9.9928015797093872E-2</v>
      </c>
      <c r="D22" s="19">
        <f t="shared" ca="1" si="1"/>
        <v>-0.31621501048155104</v>
      </c>
      <c r="E22" s="19">
        <f t="shared" ca="1" si="5"/>
        <v>-0.31621501048155104</v>
      </c>
      <c r="F22" s="68">
        <f t="shared" ca="1" si="2"/>
        <v>0.48883277985189666</v>
      </c>
    </row>
    <row r="23" spans="1:6" x14ac:dyDescent="0.25">
      <c r="A23" s="68">
        <f t="shared" si="3"/>
        <v>1.0799999999999998</v>
      </c>
      <c r="B23" s="71">
        <f t="shared" ca="1" si="0"/>
        <v>-7.2278100636608782</v>
      </c>
      <c r="C23" s="33">
        <f t="shared" ca="1" si="4"/>
        <v>-0.12614908331966326</v>
      </c>
      <c r="D23" s="19">
        <f t="shared" ca="1" si="1"/>
        <v>-0.26647537890887979</v>
      </c>
      <c r="E23" s="19">
        <f t="shared" ca="1" si="5"/>
        <v>-0.26647537890887979</v>
      </c>
      <c r="F23" s="68">
        <f t="shared" ca="1" si="2"/>
        <v>0.61649236620746506</v>
      </c>
    </row>
    <row r="24" spans="1:6" x14ac:dyDescent="0.25">
      <c r="A24" s="68">
        <f t="shared" si="3"/>
        <v>1.17</v>
      </c>
      <c r="B24" s="71">
        <f t="shared" ca="1" si="0"/>
        <v>-8.4468835686844503</v>
      </c>
      <c r="C24" s="33">
        <f t="shared" ca="1" si="4"/>
        <v>-0.14742592980615224</v>
      </c>
      <c r="D24" s="19">
        <f t="shared" ca="1" si="1"/>
        <v>-0.20634343190198637</v>
      </c>
      <c r="E24" s="19">
        <f t="shared" ca="1" si="5"/>
        <v>-0.20634343190198637</v>
      </c>
      <c r="F24" s="68">
        <f t="shared" ca="1" si="2"/>
        <v>0.71977312283461115</v>
      </c>
    </row>
    <row r="25" spans="1:6" x14ac:dyDescent="0.25">
      <c r="A25" s="68">
        <f t="shared" si="3"/>
        <v>1.26</v>
      </c>
      <c r="B25" s="71">
        <f t="shared" ca="1" si="0"/>
        <v>-9.3351882173219174</v>
      </c>
      <c r="C25" s="33">
        <f t="shared" ca="1" si="4"/>
        <v>-0.1629297706856474</v>
      </c>
      <c r="D25" s="19">
        <f t="shared" ca="1" si="1"/>
        <v>-0.13818636542012824</v>
      </c>
      <c r="E25" s="19">
        <f t="shared" ca="1" si="5"/>
        <v>-0.13818636542012824</v>
      </c>
      <c r="F25" s="68">
        <f t="shared" ca="1" si="2"/>
        <v>0.79482835454001366</v>
      </c>
    </row>
    <row r="26" spans="1:6" x14ac:dyDescent="0.25">
      <c r="A26" s="68">
        <f t="shared" si="3"/>
        <v>1.35</v>
      </c>
      <c r="B26" s="71">
        <f t="shared" ca="1" si="0"/>
        <v>-9.858207542871936</v>
      </c>
      <c r="C26" s="33">
        <f t="shared" ca="1" si="4"/>
        <v>-0.17205817996805534</v>
      </c>
      <c r="D26" s="19">
        <f t="shared" ca="1" si="1"/>
        <v>-6.466717418893686E-2</v>
      </c>
      <c r="E26" s="19">
        <f t="shared" ca="1" si="5"/>
        <v>-6.466717418893686E-2</v>
      </c>
      <c r="F26" s="68">
        <f t="shared" ca="1" si="2"/>
        <v>0.83893145059757279</v>
      </c>
    </row>
    <row r="27" spans="1:6" x14ac:dyDescent="0.25">
      <c r="A27" s="68">
        <f t="shared" si="3"/>
        <v>1.4400000000000002</v>
      </c>
      <c r="B27" s="71">
        <f t="shared" ca="1" si="0"/>
        <v>-9.9956558972455571</v>
      </c>
      <c r="C27" s="33">
        <f t="shared" ca="1" si="4"/>
        <v>-0.17445710630332295</v>
      </c>
      <c r="D27" s="19">
        <f t="shared" ca="1" si="1"/>
        <v>1.1357700071878932E-2</v>
      </c>
      <c r="E27" s="19">
        <f t="shared" ca="1" si="5"/>
        <v>1.1357700071878932E-2</v>
      </c>
      <c r="F27" s="68">
        <f t="shared" ca="1" si="2"/>
        <v>0.8505101996427783</v>
      </c>
    </row>
    <row r="28" spans="1:6" x14ac:dyDescent="0.25">
      <c r="A28" s="68">
        <f t="shared" si="3"/>
        <v>1.5300000000000002</v>
      </c>
      <c r="B28" s="71">
        <f t="shared" ca="1" si="0"/>
        <v>-9.742207070694473</v>
      </c>
      <c r="C28" s="33">
        <f t="shared" ca="1" si="4"/>
        <v>-0.17003358979469055</v>
      </c>
      <c r="D28" s="19">
        <f t="shared" ca="1" si="1"/>
        <v>8.6942666786618744E-2</v>
      </c>
      <c r="E28" s="19">
        <f t="shared" ca="1" si="5"/>
        <v>8.6942666786618744E-2</v>
      </c>
      <c r="F28" s="68">
        <f t="shared" ca="1" si="2"/>
        <v>0.82915572735143994</v>
      </c>
    </row>
    <row r="29" spans="1:6" x14ac:dyDescent="0.25">
      <c r="A29" s="68">
        <f t="shared" si="3"/>
        <v>1.6200000000000003</v>
      </c>
      <c r="B29" s="71">
        <f t="shared" ca="1" si="0"/>
        <v>-9.1076839448411366</v>
      </c>
      <c r="C29" s="33">
        <f t="shared" ca="1" si="4"/>
        <v>-0.15895907206850346</v>
      </c>
      <c r="D29" s="19">
        <f t="shared" ca="1" si="1"/>
        <v>0.15915772712864978</v>
      </c>
      <c r="E29" s="19">
        <f t="shared" ca="1" si="5"/>
        <v>0.15915772712864978</v>
      </c>
      <c r="F29" s="68">
        <f t="shared" ca="1" si="2"/>
        <v>0.77562339136036051</v>
      </c>
    </row>
    <row r="30" spans="1:6" x14ac:dyDescent="0.25">
      <c r="A30" s="68">
        <f t="shared" si="3"/>
        <v>1.7100000000000004</v>
      </c>
      <c r="B30" s="71">
        <f t="shared" ca="1" si="0"/>
        <v>-8.116708181119364</v>
      </c>
      <c r="C30" s="33">
        <f t="shared" ca="1" si="4"/>
        <v>-0.14166328218409313</v>
      </c>
      <c r="D30" s="19">
        <f t="shared" ca="1" si="1"/>
        <v>0.22519315919157973</v>
      </c>
      <c r="E30" s="19">
        <f t="shared" ca="1" si="5"/>
        <v>0.22519315919157973</v>
      </c>
      <c r="F30" s="68">
        <f t="shared" ca="1" si="2"/>
        <v>0.69183065448252712</v>
      </c>
    </row>
    <row r="31" spans="1:6" x14ac:dyDescent="0.25">
      <c r="A31" s="68">
        <f t="shared" si="3"/>
        <v>1.8000000000000005</v>
      </c>
      <c r="B31" s="71">
        <f t="shared" ca="1" si="0"/>
        <v>-6.8078119882292132</v>
      </c>
      <c r="C31" s="33">
        <f t="shared" ca="1" si="4"/>
        <v>-0.11881873405134122</v>
      </c>
      <c r="D31" s="19">
        <f t="shared" ca="1" si="1"/>
        <v>0.28246346598068489</v>
      </c>
      <c r="E31" s="19">
        <f t="shared" ca="1" si="5"/>
        <v>0.28246346598068489</v>
      </c>
      <c r="F31" s="68">
        <f t="shared" ca="1" si="2"/>
        <v>0.58084282971980972</v>
      </c>
    </row>
    <row r="32" spans="1:6" x14ac:dyDescent="0.25">
      <c r="A32" s="68">
        <f t="shared" si="3"/>
        <v>1.8900000000000006</v>
      </c>
      <c r="B32" s="71">
        <f t="shared" ca="1" si="0"/>
        <v>-5.2320208967183381</v>
      </c>
      <c r="C32" s="33">
        <f t="shared" ca="1" si="4"/>
        <v>-9.1315991180881184E-2</v>
      </c>
      <c r="D32" s="19">
        <f t="shared" ca="1" si="1"/>
        <v>0.32870859780731609</v>
      </c>
      <c r="E32" s="19">
        <f t="shared" ca="1" si="5"/>
        <v>0.32870859780731609</v>
      </c>
      <c r="F32" s="68">
        <f t="shared" ca="1" si="2"/>
        <v>0.44682676642755087</v>
      </c>
    </row>
    <row r="33" spans="1:6" x14ac:dyDescent="0.25">
      <c r="A33" s="68">
        <f t="shared" si="3"/>
        <v>1.9800000000000006</v>
      </c>
      <c r="B33" s="71">
        <f t="shared" ca="1" si="0"/>
        <v>-3.4509317368852472</v>
      </c>
      <c r="C33" s="33">
        <f t="shared" ca="1" si="4"/>
        <v>-6.0230121070214207E-2</v>
      </c>
      <c r="D33" s="19">
        <f t="shared" ca="1" si="1"/>
        <v>0.36208851576306122</v>
      </c>
      <c r="E33" s="19">
        <f t="shared" ca="1" si="5"/>
        <v>0.36208851576306122</v>
      </c>
      <c r="F33" s="68">
        <f t="shared" ca="1" si="2"/>
        <v>0.29494918814456295</v>
      </c>
    </row>
    <row r="34" spans="1:6" x14ac:dyDescent="0.25">
      <c r="A34" s="68">
        <f t="shared" si="3"/>
        <v>2.0700000000000007</v>
      </c>
      <c r="B34" s="71">
        <f t="shared" ca="1" si="0"/>
        <v>-1.5343350077459479</v>
      </c>
      <c r="C34" s="33">
        <f t="shared" ca="1" si="4"/>
        <v>-2.6779197713779491E-2</v>
      </c>
      <c r="D34" s="19">
        <f t="shared" ca="1" si="1"/>
        <v>0.38126533660215473</v>
      </c>
      <c r="E34" s="19">
        <f t="shared" ca="1" si="5"/>
        <v>0.38126533660215473</v>
      </c>
      <c r="F34" s="68">
        <f t="shared" ca="1" si="2"/>
        <v>0.13120238605751539</v>
      </c>
    </row>
    <row r="35" spans="1:6" x14ac:dyDescent="0.25">
      <c r="A35" s="68">
        <f t="shared" si="3"/>
        <v>2.1600000000000006</v>
      </c>
      <c r="B35" s="71">
        <f t="shared" ca="1" si="0"/>
        <v>0.4425371006470355</v>
      </c>
      <c r="C35" s="33">
        <f t="shared" ca="1" si="4"/>
        <v>7.7237294685202976E-3</v>
      </c>
      <c r="D35" s="19">
        <f t="shared" ca="1" si="1"/>
        <v>0.38546637856006288</v>
      </c>
      <c r="E35" s="19">
        <f t="shared" ca="1" si="5"/>
        <v>0.38546637856006288</v>
      </c>
      <c r="F35" s="68">
        <f t="shared" ca="1" si="2"/>
        <v>-3.7845898104000505E-2</v>
      </c>
    </row>
    <row r="36" spans="1:6" x14ac:dyDescent="0.25">
      <c r="A36" s="68">
        <f t="shared" si="3"/>
        <v>2.2500000000000004</v>
      </c>
      <c r="B36" s="71">
        <f t="shared" ca="1" si="0"/>
        <v>2.4020226781142653</v>
      </c>
      <c r="C36" s="33">
        <f t="shared" ca="1" si="4"/>
        <v>4.1923204440665864E-2</v>
      </c>
      <c r="D36" s="19">
        <f t="shared" ca="1" si="1"/>
        <v>0.37452195415428313</v>
      </c>
      <c r="E36" s="19">
        <f t="shared" ca="1" si="5"/>
        <v>0.37452195415428313</v>
      </c>
      <c r="F36" s="68">
        <f t="shared" ca="1" si="2"/>
        <v>-0.20536353313554914</v>
      </c>
    </row>
    <row r="37" spans="1:6" x14ac:dyDescent="0.25">
      <c r="A37" s="68">
        <f t="shared" si="3"/>
        <v>2.3400000000000003</v>
      </c>
      <c r="B37" s="71">
        <f t="shared" ca="1" si="0"/>
        <v>4.2671612701455501</v>
      </c>
      <c r="C37" s="33">
        <f t="shared" ca="1" si="4"/>
        <v>7.4476013877623065E-2</v>
      </c>
      <c r="D37" s="19">
        <f t="shared" ca="1" si="1"/>
        <v>0.3488738111114324</v>
      </c>
      <c r="E37" s="19">
        <f t="shared" ca="1" si="5"/>
        <v>0.3488738111114324</v>
      </c>
      <c r="F37" s="68">
        <f t="shared" ca="1" si="2"/>
        <v>-0.36459520115002264</v>
      </c>
    </row>
    <row r="38" spans="1:6" x14ac:dyDescent="0.25">
      <c r="A38" s="68">
        <f t="shared" si="3"/>
        <v>2.4300000000000002</v>
      </c>
      <c r="B38" s="71">
        <f t="shared" ca="1" si="0"/>
        <v>5.9647904367781956</v>
      </c>
      <c r="C38" s="33">
        <f t="shared" ca="1" si="4"/>
        <v>0.10410523231325018</v>
      </c>
      <c r="D38" s="19">
        <f t="shared" ca="1" si="1"/>
        <v>0.30955326523583693</v>
      </c>
      <c r="E38" s="19">
        <f t="shared" ca="1" si="5"/>
        <v>0.30955326523583693</v>
      </c>
      <c r="F38" s="68">
        <f t="shared" ca="1" si="2"/>
        <v>-0.50919470719654369</v>
      </c>
    </row>
    <row r="39" spans="1:6" x14ac:dyDescent="0.25">
      <c r="A39" s="68">
        <f t="shared" si="3"/>
        <v>2.52</v>
      </c>
      <c r="B39" s="71">
        <f t="shared" ca="1" si="0"/>
        <v>7.428457715733658</v>
      </c>
      <c r="C39" s="33">
        <f t="shared" ca="1" si="4"/>
        <v>0.1296510454847293</v>
      </c>
      <c r="D39" s="19">
        <f t="shared" ca="1" si="1"/>
        <v>0.25813147190814356</v>
      </c>
      <c r="E39" s="19">
        <f t="shared" ca="1" si="5"/>
        <v>0.25813147190814356</v>
      </c>
      <c r="F39" s="68">
        <f t="shared" ca="1" si="2"/>
        <v>-0.63351181119664235</v>
      </c>
    </row>
    <row r="40" spans="1:6" x14ac:dyDescent="0.25">
      <c r="A40" s="68">
        <f t="shared" si="3"/>
        <v>2.61</v>
      </c>
      <c r="B40" s="71">
        <f t="shared" ca="1" si="0"/>
        <v>8.6010176967343792</v>
      </c>
      <c r="C40" s="33">
        <f t="shared" ca="1" si="4"/>
        <v>0.15011607783031403</v>
      </c>
      <c r="D40" s="19">
        <f t="shared" ca="1" si="1"/>
        <v>0.1966470246604059</v>
      </c>
      <c r="E40" s="19">
        <f t="shared" ca="1" si="5"/>
        <v>0.1966470246604059</v>
      </c>
      <c r="F40" s="68">
        <f t="shared" ca="1" si="2"/>
        <v>-0.73280923875308335</v>
      </c>
    </row>
    <row r="41" spans="1:6" x14ac:dyDescent="0.25">
      <c r="A41" s="68">
        <f t="shared" si="3"/>
        <v>2.6999999999999997</v>
      </c>
      <c r="B41" s="71">
        <f t="shared" ca="1" si="0"/>
        <v>9.4368142704729721</v>
      </c>
      <c r="C41" s="33">
        <f t="shared" ca="1" si="4"/>
        <v>0.16470347991894005</v>
      </c>
      <c r="D41" s="19">
        <f t="shared" ca="1" si="1"/>
        <v>0.12751746619795001</v>
      </c>
      <c r="E41" s="19">
        <f t="shared" ca="1" si="5"/>
        <v>0.12751746619795001</v>
      </c>
      <c r="F41" s="68">
        <f t="shared" ca="1" si="2"/>
        <v>-0.80340317152371388</v>
      </c>
    </row>
    <row r="42" spans="1:6" x14ac:dyDescent="0.25">
      <c r="A42" s="68">
        <f t="shared" si="3"/>
        <v>2.7899999999999996</v>
      </c>
      <c r="B42" s="71">
        <f t="shared" ca="1" si="0"/>
        <v>9.9033816597105595</v>
      </c>
      <c r="C42" s="33">
        <f t="shared" ca="1" si="4"/>
        <v>0.17284661704356991</v>
      </c>
      <c r="D42" s="19">
        <f t="shared" ca="1" si="1"/>
        <v>5.3441136571602058E-2</v>
      </c>
      <c r="E42" s="19">
        <f t="shared" ca="1" si="5"/>
        <v>5.3441136571602058E-2</v>
      </c>
      <c r="F42" s="68">
        <f t="shared" ca="1" si="2"/>
        <v>-0.84273748683957417</v>
      </c>
    </row>
    <row r="43" spans="1:6" x14ac:dyDescent="0.25">
      <c r="A43" s="68">
        <f t="shared" si="3"/>
        <v>2.8799999999999994</v>
      </c>
      <c r="B43" s="71">
        <f t="shared" ref="B43:B74" ca="1" si="6">C43*180/PI()</f>
        <v>9.9826273271068473</v>
      </c>
      <c r="C43" s="33">
        <f t="shared" ca="1" si="4"/>
        <v>0.17422971485757549</v>
      </c>
      <c r="D43" s="19">
        <f t="shared" ref="D43:D74" ca="1" si="7">E43</f>
        <v>-2.2705629593700052E-2</v>
      </c>
      <c r="E43" s="19">
        <f t="shared" ca="1" si="5"/>
        <v>-2.2705629593700052E-2</v>
      </c>
      <c r="F43" s="68">
        <f t="shared" ref="F43:F74" ca="1" si="8">-$B$3/$B$4*SIN(C43)</f>
        <v>-0.84941287238936181</v>
      </c>
    </row>
    <row r="44" spans="1:6" x14ac:dyDescent="0.25">
      <c r="A44" s="68">
        <f t="shared" ref="A44:A75" si="9">A43+$B$2</f>
        <v>2.9699999999999993</v>
      </c>
      <c r="B44" s="71">
        <f t="shared" ca="1" si="6"/>
        <v>9.6714805909520365</v>
      </c>
      <c r="C44" s="33">
        <f t="shared" ref="C44:C75" ca="1" si="10">IF($B$6="n",RADIANS($B$7),C43+$B$2/2*(D43+D44))</f>
        <v>0.16879917985483994</v>
      </c>
      <c r="D44" s="19">
        <f t="shared" ca="1" si="7"/>
        <v>-9.7972926022645193E-2</v>
      </c>
      <c r="E44" s="19">
        <f t="shared" ref="E44:E75" ca="1" si="11">IF($B$6="n",RADIANS($B$7),E43+$B$2/2*(F43+F44))</f>
        <v>-9.7972926022645193E-2</v>
      </c>
      <c r="F44" s="68">
        <f t="shared" ca="1" si="8"/>
        <v>-0.82319371492053028</v>
      </c>
    </row>
    <row r="45" spans="1:6" x14ac:dyDescent="0.25">
      <c r="A45" s="68">
        <f t="shared" si="9"/>
        <v>3.0599999999999992</v>
      </c>
      <c r="B45" s="71">
        <f t="shared" ca="1" si="6"/>
        <v>8.9820019172334504</v>
      </c>
      <c r="C45" s="33">
        <f t="shared" ca="1" si="10"/>
        <v>0.15676550687616692</v>
      </c>
      <c r="D45" s="19">
        <f t="shared" ca="1" si="7"/>
        <v>-0.16944202905897734</v>
      </c>
      <c r="E45" s="19">
        <f t="shared" ca="1" si="11"/>
        <v>-0.16944202905897734</v>
      </c>
      <c r="F45" s="68">
        <f t="shared" ca="1" si="8"/>
        <v>-0.76500857477573969</v>
      </c>
    </row>
    <row r="46" spans="1:6" x14ac:dyDescent="0.25">
      <c r="A46" s="68">
        <f t="shared" si="9"/>
        <v>3.149999999999999</v>
      </c>
      <c r="B46" s="71">
        <f t="shared" ca="1" si="6"/>
        <v>7.9409523303983409</v>
      </c>
      <c r="C46" s="33">
        <f t="shared" ca="1" si="10"/>
        <v>0.13859576390936765</v>
      </c>
      <c r="D46" s="19">
        <f t="shared" ca="1" si="7"/>
        <v>-0.23433003686989523</v>
      </c>
      <c r="E46" s="19">
        <f t="shared" ca="1" si="11"/>
        <v>-0.23433003686989523</v>
      </c>
      <c r="F46" s="68">
        <f t="shared" ca="1" si="8"/>
        <v>-0.67694715435576924</v>
      </c>
    </row>
    <row r="47" spans="1:6" x14ac:dyDescent="0.25">
      <c r="A47" s="68">
        <f t="shared" si="9"/>
        <v>3.2399999999999989</v>
      </c>
      <c r="B47" s="71">
        <f t="shared" ca="1" si="6"/>
        <v>6.5888256312440205</v>
      </c>
      <c r="C47" s="33">
        <f t="shared" ca="1" si="10"/>
        <v>0.11499670110500192</v>
      </c>
      <c r="D47" s="19">
        <f t="shared" ca="1" si="7"/>
        <v>-0.29009358100489879</v>
      </c>
      <c r="E47" s="19">
        <f t="shared" ca="1" si="11"/>
        <v>-0.29009358100489879</v>
      </c>
      <c r="F47" s="68">
        <f t="shared" ca="1" si="8"/>
        <v>-0.56224271531097636</v>
      </c>
    </row>
    <row r="48" spans="1:6" x14ac:dyDescent="0.25">
      <c r="A48" s="68">
        <f t="shared" si="9"/>
        <v>3.3299999999999987</v>
      </c>
      <c r="B48" s="71">
        <f t="shared" ca="1" si="6"/>
        <v>4.978354016244384</v>
      </c>
      <c r="C48" s="33">
        <f t="shared" ca="1" si="10"/>
        <v>8.6888668913347761E-2</v>
      </c>
      <c r="D48" s="19">
        <f t="shared" ca="1" si="7"/>
        <v>-0.33452935658741584</v>
      </c>
      <c r="E48" s="19">
        <f t="shared" ca="1" si="11"/>
        <v>-0.33452935658741584</v>
      </c>
      <c r="F48" s="68">
        <f t="shared" ca="1" si="8"/>
        <v>-0.42521896430051331</v>
      </c>
    </row>
    <row r="49" spans="1:6" x14ac:dyDescent="0.25">
      <c r="A49" s="68">
        <f t="shared" si="9"/>
        <v>3.4199999999999986</v>
      </c>
      <c r="B49" s="71">
        <f t="shared" ca="1" si="6"/>
        <v>3.1725144166516079</v>
      </c>
      <c r="C49" s="33">
        <f t="shared" ca="1" si="10"/>
        <v>5.5370822137557778E-2</v>
      </c>
      <c r="D49" s="19">
        <f t="shared" ca="1" si="7"/>
        <v>-0.36586723843013941</v>
      </c>
      <c r="E49" s="19">
        <f t="shared" ca="1" si="11"/>
        <v>-0.36586723843013941</v>
      </c>
      <c r="F49" s="68">
        <f t="shared" ca="1" si="8"/>
        <v>-0.27117840998223275</v>
      </c>
    </row>
    <row r="50" spans="1:6" x14ac:dyDescent="0.25">
      <c r="A50" s="68">
        <f t="shared" si="9"/>
        <v>3.5099999999999985</v>
      </c>
      <c r="B50" s="71">
        <f t="shared" ca="1" si="6"/>
        <v>1.2420891846326561</v>
      </c>
      <c r="C50" s="33">
        <f t="shared" ca="1" si="10"/>
        <v>2.1678545875251601E-2</v>
      </c>
      <c r="D50" s="19">
        <f t="shared" ca="1" si="7"/>
        <v>-0.38285001184333134</v>
      </c>
      <c r="E50" s="19">
        <f t="shared" ca="1" si="11"/>
        <v>-0.38285001184333134</v>
      </c>
      <c r="F50" s="68">
        <f t="shared" ca="1" si="8"/>
        <v>-0.10621655475536514</v>
      </c>
    </row>
    <row r="51" spans="1:6" x14ac:dyDescent="0.25">
      <c r="A51" s="68">
        <f t="shared" si="9"/>
        <v>3.5999999999999983</v>
      </c>
      <c r="B51" s="71">
        <f t="shared" ca="1" si="6"/>
        <v>-0.73713257167093638</v>
      </c>
      <c r="C51" s="33">
        <f t="shared" ca="1" si="10"/>
        <v>-1.2865390399350918E-2</v>
      </c>
      <c r="D51" s="19">
        <f t="shared" ca="1" si="7"/>
        <v>-0.38479301648116898</v>
      </c>
      <c r="E51" s="19">
        <f t="shared" ca="1" si="11"/>
        <v>-0.38479301648116898</v>
      </c>
      <c r="F51" s="68">
        <f t="shared" ca="1" si="8"/>
        <v>6.3038673914528276E-2</v>
      </c>
    </row>
    <row r="52" spans="1:6" x14ac:dyDescent="0.25">
      <c r="A52" s="68">
        <f t="shared" si="9"/>
        <v>3.6899999999999982</v>
      </c>
      <c r="B52" s="71">
        <f t="shared" ca="1" si="6"/>
        <v>-2.6873941084199671</v>
      </c>
      <c r="C52" s="33">
        <f t="shared" ca="1" si="10"/>
        <v>-4.6903875490625892E-2</v>
      </c>
      <c r="D52" s="19">
        <f t="shared" ca="1" si="7"/>
        <v>-0.37161776332494151</v>
      </c>
      <c r="E52" s="19">
        <f t="shared" ca="1" si="11"/>
        <v>-0.37161776332494151</v>
      </c>
      <c r="F52" s="68">
        <f t="shared" ca="1" si="8"/>
        <v>0.22974472955719366</v>
      </c>
    </row>
    <row r="53" spans="1:6" x14ac:dyDescent="0.25">
      <c r="A53" s="68">
        <f t="shared" si="9"/>
        <v>3.779999999999998</v>
      </c>
      <c r="B53" s="71">
        <f t="shared" ca="1" si="6"/>
        <v>-4.5321069146606332</v>
      </c>
      <c r="C53" s="33">
        <f t="shared" ca="1" si="10"/>
        <v>-7.9100187713229714E-2</v>
      </c>
      <c r="D53" s="19">
        <f t="shared" ca="1" si="7"/>
        <v>-0.3438558416218101</v>
      </c>
      <c r="E53" s="19">
        <f t="shared" ca="1" si="11"/>
        <v>-0.3438558416218101</v>
      </c>
      <c r="F53" s="68">
        <f t="shared" ca="1" si="8"/>
        <v>0.38718686384572609</v>
      </c>
    </row>
    <row r="54" spans="1:6" x14ac:dyDescent="0.25">
      <c r="A54" s="68">
        <f t="shared" si="9"/>
        <v>3.8699999999999979</v>
      </c>
      <c r="B54" s="71">
        <f t="shared" ca="1" si="6"/>
        <v>-6.1989289828077823</v>
      </c>
      <c r="C54" s="33">
        <f t="shared" ca="1" si="10"/>
        <v>-0.10819172084729878</v>
      </c>
      <c r="D54" s="19">
        <f t="shared" ca="1" si="7"/>
        <v>-0.30262267246861352</v>
      </c>
      <c r="E54" s="19">
        <f t="shared" ca="1" si="11"/>
        <v>-0.30262267246861352</v>
      </c>
      <c r="F54" s="68">
        <f t="shared" ca="1" si="8"/>
        <v>0.5291057840030875</v>
      </c>
    </row>
    <row r="55" spans="1:6" x14ac:dyDescent="0.25">
      <c r="A55" s="68">
        <f t="shared" si="9"/>
        <v>3.9599999999999977</v>
      </c>
      <c r="B55" s="71">
        <f t="shared" ca="1" si="6"/>
        <v>-7.622637513360373</v>
      </c>
      <c r="C55" s="33">
        <f t="shared" ca="1" si="10"/>
        <v>-0.13304012229417175</v>
      </c>
      <c r="D55" s="19">
        <f t="shared" ca="1" si="7"/>
        <v>-0.24956402635078576</v>
      </c>
      <c r="E55" s="19">
        <f t="shared" ca="1" si="11"/>
        <v>-0.24956402635078576</v>
      </c>
      <c r="F55" s="68">
        <f t="shared" ca="1" si="8"/>
        <v>0.64997524083752967</v>
      </c>
    </row>
    <row r="56" spans="1:6" x14ac:dyDescent="0.25">
      <c r="A56" s="68">
        <f t="shared" si="9"/>
        <v>4.049999999999998</v>
      </c>
      <c r="B56" s="71">
        <f t="shared" ca="1" si="6"/>
        <v>-8.7476697696798524</v>
      </c>
      <c r="C56" s="33">
        <f t="shared" ca="1" si="10"/>
        <v>-0.15267563935808745</v>
      </c>
      <c r="D56" s="19">
        <f t="shared" ca="1" si="7"/>
        <v>-0.18678079729178532</v>
      </c>
      <c r="E56" s="19">
        <f t="shared" ca="1" si="11"/>
        <v>-0.18678079729178532</v>
      </c>
      <c r="F56" s="68">
        <f t="shared" ca="1" si="8"/>
        <v>0.7452076271402579</v>
      </c>
    </row>
    <row r="57" spans="1:6" x14ac:dyDescent="0.25">
      <c r="A57" s="68">
        <f t="shared" si="9"/>
        <v>4.1399999999999979</v>
      </c>
      <c r="B57" s="71">
        <f t="shared" ca="1" si="6"/>
        <v>-9.5302371274027813</v>
      </c>
      <c r="C57" s="33">
        <f t="shared" ca="1" si="10"/>
        <v>-0.16633401636898482</v>
      </c>
      <c r="D57" s="19">
        <f t="shared" ca="1" si="7"/>
        <v>-0.11673869183926708</v>
      </c>
      <c r="E57" s="19">
        <f t="shared" ca="1" si="11"/>
        <v>-0.11673869183926708</v>
      </c>
      <c r="F57" s="68">
        <f t="shared" ca="1" si="8"/>
        <v>0.81128360513792519</v>
      </c>
    </row>
    <row r="58" spans="1:6" x14ac:dyDescent="0.25">
      <c r="A58" s="68">
        <f t="shared" si="9"/>
        <v>4.2299999999999978</v>
      </c>
      <c r="B58" s="71">
        <f t="shared" ca="1" si="6"/>
        <v>-9.9399507227330464</v>
      </c>
      <c r="C58" s="33">
        <f t="shared" ca="1" si="10"/>
        <v>-0.17348486759768164</v>
      </c>
      <c r="D58" s="19">
        <f t="shared" ca="1" si="7"/>
        <v>-4.2169113242884526E-2</v>
      </c>
      <c r="E58" s="19">
        <f t="shared" ca="1" si="11"/>
        <v>-4.2169113242884526E-2</v>
      </c>
      <c r="F58" s="68">
        <f t="shared" ca="1" si="8"/>
        <v>0.84581814144835366</v>
      </c>
    </row>
    <row r="59" spans="1:6" x14ac:dyDescent="0.25">
      <c r="A59" s="68">
        <f t="shared" si="9"/>
        <v>4.3199999999999976</v>
      </c>
      <c r="B59" s="71">
        <f t="shared" ca="1" si="6"/>
        <v>-9.9609255010229329</v>
      </c>
      <c r="C59" s="33">
        <f t="shared" ca="1" si="10"/>
        <v>-0.17385094653871599</v>
      </c>
      <c r="D59" s="19">
        <f t="shared" ca="1" si="7"/>
        <v>3.4034025664343645E-2</v>
      </c>
      <c r="E59" s="19">
        <f t="shared" ca="1" si="11"/>
        <v>3.4034025664343645E-2</v>
      </c>
      <c r="F59" s="68">
        <f t="shared" ca="1" si="8"/>
        <v>0.84758494537893914</v>
      </c>
    </row>
    <row r="60" spans="1:6" x14ac:dyDescent="0.25">
      <c r="A60" s="68">
        <f t="shared" si="9"/>
        <v>4.4099999999999975</v>
      </c>
      <c r="B60" s="71">
        <f t="shared" ca="1" si="6"/>
        <v>-9.592348729730622</v>
      </c>
      <c r="C60" s="33">
        <f t="shared" ca="1" si="10"/>
        <v>-0.16741806833329503</v>
      </c>
      <c r="D60" s="19">
        <f t="shared" ca="1" si="7"/>
        <v>0.10891882334501095</v>
      </c>
      <c r="E60" s="19">
        <f t="shared" ca="1" si="11"/>
        <v>0.10891882334501095</v>
      </c>
      <c r="F60" s="68">
        <f t="shared" ca="1" si="8"/>
        <v>0.81652166974700102</v>
      </c>
    </row>
    <row r="61" spans="1:6" x14ac:dyDescent="0.25">
      <c r="A61" s="68">
        <f t="shared" si="9"/>
        <v>4.4999999999999973</v>
      </c>
      <c r="B61" s="71">
        <f t="shared" ca="1" si="6"/>
        <v>-8.8485089195030469</v>
      </c>
      <c r="C61" s="33">
        <f t="shared" ca="1" si="10"/>
        <v>-0.15443561453741406</v>
      </c>
      <c r="D61" s="19">
        <f t="shared" ca="1" si="7"/>
        <v>0.17958014989678828</v>
      </c>
      <c r="E61" s="19">
        <f t="shared" ca="1" si="11"/>
        <v>0.17958014989678828</v>
      </c>
      <c r="F61" s="68">
        <f t="shared" ca="1" si="8"/>
        <v>0.75373003140360639</v>
      </c>
    </row>
    <row r="62" spans="1:6" x14ac:dyDescent="0.25">
      <c r="A62" s="68">
        <f t="shared" si="9"/>
        <v>4.5899999999999972</v>
      </c>
      <c r="B62" s="71">
        <f t="shared" ca="1" si="6"/>
        <v>-7.7582850079563661</v>
      </c>
      <c r="C62" s="33">
        <f t="shared" ca="1" si="10"/>
        <v>-0.13540761769695306</v>
      </c>
      <c r="D62" s="19">
        <f t="shared" ca="1" si="7"/>
        <v>0.24326422433567838</v>
      </c>
      <c r="E62" s="19">
        <f t="shared" ca="1" si="11"/>
        <v>0.24326422433567838</v>
      </c>
      <c r="F62" s="68">
        <f t="shared" ca="1" si="8"/>
        <v>0.66147162279395144</v>
      </c>
    </row>
    <row r="63" spans="1:6" x14ac:dyDescent="0.25">
      <c r="A63" s="68">
        <f t="shared" si="9"/>
        <v>4.6799999999999971</v>
      </c>
      <c r="B63" s="71">
        <f t="shared" ca="1" si="6"/>
        <v>-6.3640992458599266</v>
      </c>
      <c r="C63" s="33">
        <f t="shared" ca="1" si="10"/>
        <v>-0.11107448576394383</v>
      </c>
      <c r="D63" s="19">
        <f t="shared" ca="1" si="7"/>
        <v>0.29747204084230455</v>
      </c>
      <c r="E63" s="19">
        <f t="shared" ca="1" si="11"/>
        <v>0.29747204084230455</v>
      </c>
      <c r="F63" s="68">
        <f t="shared" ca="1" si="8"/>
        <v>0.54314652179774126</v>
      </c>
    </row>
    <row r="64" spans="1:6" x14ac:dyDescent="0.25">
      <c r="A64" s="68">
        <f t="shared" si="9"/>
        <v>4.7699999999999969</v>
      </c>
      <c r="B64" s="71">
        <f t="shared" ca="1" si="6"/>
        <v>-4.7203462479069112</v>
      </c>
      <c r="C64" s="33">
        <f t="shared" ca="1" si="10"/>
        <v>-8.2385583860136086E-2</v>
      </c>
      <c r="D64" s="19">
        <f t="shared" ca="1" si="7"/>
        <v>0.34005911257564536</v>
      </c>
      <c r="E64" s="19">
        <f t="shared" ca="1" si="11"/>
        <v>0.34005911257564536</v>
      </c>
      <c r="F64" s="68">
        <f t="shared" ca="1" si="8"/>
        <v>0.40323285005427706</v>
      </c>
    </row>
    <row r="65" spans="1:6" x14ac:dyDescent="0.25">
      <c r="A65" s="68">
        <f t="shared" si="9"/>
        <v>4.8599999999999968</v>
      </c>
      <c r="B65" s="71">
        <f t="shared" ca="1" si="6"/>
        <v>-2.891328868359448</v>
      </c>
      <c r="C65" s="33">
        <f t="shared" ca="1" si="10"/>
        <v>-5.0463208510834072E-2</v>
      </c>
      <c r="D65" s="19">
        <f t="shared" ca="1" si="7"/>
        <v>0.36932700629773274</v>
      </c>
      <c r="E65" s="19">
        <f t="shared" ca="1" si="11"/>
        <v>0.36932700629773274</v>
      </c>
      <c r="F65" s="68">
        <f t="shared" ca="1" si="8"/>
        <v>0.24716478821433185</v>
      </c>
    </row>
    <row r="66" spans="1:6" x14ac:dyDescent="0.25">
      <c r="A66" s="68">
        <f t="shared" si="9"/>
        <v>4.9499999999999966</v>
      </c>
      <c r="B66" s="71">
        <f t="shared" ca="1" si="6"/>
        <v>-0.9487591154586501</v>
      </c>
      <c r="C66" s="33">
        <f t="shared" ca="1" si="10"/>
        <v>-1.6558970373062476E-2</v>
      </c>
      <c r="D66" s="19">
        <f t="shared" ca="1" si="7"/>
        <v>0.38410050787496941</v>
      </c>
      <c r="E66" s="19">
        <f t="shared" ca="1" si="11"/>
        <v>0.38410050787496941</v>
      </c>
      <c r="F66" s="68">
        <f t="shared" ca="1" si="8"/>
        <v>8.1135246835371419E-2</v>
      </c>
    </row>
    <row r="67" spans="1:6" x14ac:dyDescent="0.25">
      <c r="A67" s="68">
        <f t="shared" si="9"/>
        <v>5.0399999999999965</v>
      </c>
      <c r="B67" s="71">
        <f t="shared" ca="1" si="6"/>
        <v>1.0310845532797375</v>
      </c>
      <c r="C67" s="33">
        <f t="shared" ca="1" si="10"/>
        <v>1.7995820321186316E-2</v>
      </c>
      <c r="D67" s="19">
        <f t="shared" ca="1" si="7"/>
        <v>0.38378372977500386</v>
      </c>
      <c r="E67" s="19">
        <f t="shared" ca="1" si="11"/>
        <v>0.38378372977500386</v>
      </c>
      <c r="F67" s="68">
        <f t="shared" ca="1" si="8"/>
        <v>-8.8174760167938862E-2</v>
      </c>
    </row>
    <row r="68" spans="1:6" x14ac:dyDescent="0.25">
      <c r="A68" s="68">
        <f t="shared" si="9"/>
        <v>5.1299999999999963</v>
      </c>
      <c r="B68" s="71">
        <f t="shared" ca="1" si="6"/>
        <v>2.9704202916303184</v>
      </c>
      <c r="C68" s="33">
        <f t="shared" ca="1" si="10"/>
        <v>5.1843614256999217E-2</v>
      </c>
      <c r="D68" s="19">
        <f t="shared" ca="1" si="7"/>
        <v>0.36838946879861612</v>
      </c>
      <c r="E68" s="19">
        <f t="shared" ca="1" si="11"/>
        <v>0.36838946879861612</v>
      </c>
      <c r="F68" s="68">
        <f t="shared" ca="1" si="8"/>
        <v>-0.25391992819623355</v>
      </c>
    </row>
    <row r="69" spans="1:6" x14ac:dyDescent="0.25">
      <c r="A69" s="68">
        <f t="shared" si="9"/>
        <v>5.2199999999999962</v>
      </c>
      <c r="B69" s="71">
        <f t="shared" ca="1" si="6"/>
        <v>4.7930999759267952</v>
      </c>
      <c r="C69" s="33">
        <f t="shared" ca="1" si="10"/>
        <v>8.3655375957183531E-2</v>
      </c>
      <c r="D69" s="19">
        <f t="shared" ca="1" si="7"/>
        <v>0.3385385689832574</v>
      </c>
      <c r="E69" s="19">
        <f t="shared" ca="1" si="11"/>
        <v>0.3385385689832574</v>
      </c>
      <c r="F69" s="68">
        <f t="shared" ca="1" si="8"/>
        <v>-0.40943340103396064</v>
      </c>
    </row>
    <row r="70" spans="1:6" x14ac:dyDescent="0.25">
      <c r="A70" s="68">
        <f t="shared" si="9"/>
        <v>5.3099999999999961</v>
      </c>
      <c r="B70" s="71">
        <f t="shared" ca="1" si="6"/>
        <v>6.4276658815650984</v>
      </c>
      <c r="C70" s="33">
        <f t="shared" ca="1" si="10"/>
        <v>0.11218393285141486</v>
      </c>
      <c r="D70" s="19">
        <f t="shared" ca="1" si="7"/>
        <v>0.29542936199966097</v>
      </c>
      <c r="E70" s="19">
        <f t="shared" ca="1" si="11"/>
        <v>0.29542936199966097</v>
      </c>
      <c r="F70" s="68">
        <f t="shared" ca="1" si="8"/>
        <v>-0.54854897637929367</v>
      </c>
    </row>
    <row r="71" spans="1:6" x14ac:dyDescent="0.25">
      <c r="A71" s="68">
        <f t="shared" si="9"/>
        <v>5.3999999999999959</v>
      </c>
      <c r="B71" s="71">
        <f t="shared" ca="1" si="6"/>
        <v>7.8101813146492383</v>
      </c>
      <c r="C71" s="33">
        <f t="shared" ca="1" si="10"/>
        <v>0.13631337911836844</v>
      </c>
      <c r="D71" s="19">
        <f t="shared" ca="1" si="7"/>
        <v>0.24078055504375223</v>
      </c>
      <c r="E71" s="19">
        <f t="shared" ca="1" si="11"/>
        <v>0.24078055504375223</v>
      </c>
      <c r="F71" s="68">
        <f t="shared" ca="1" si="8"/>
        <v>-0.66586895597423423</v>
      </c>
    </row>
    <row r="72" spans="1:6" x14ac:dyDescent="0.25">
      <c r="A72" s="68">
        <f t="shared" si="9"/>
        <v>5.4899999999999958</v>
      </c>
      <c r="B72" s="71">
        <f t="shared" ca="1" si="6"/>
        <v>8.8867131408018363</v>
      </c>
      <c r="C72" s="33">
        <f t="shared" ca="1" si="10"/>
        <v>0.15510240398723849</v>
      </c>
      <c r="D72" s="19">
        <f t="shared" ca="1" si="7"/>
        <v>0.17675333093113771</v>
      </c>
      <c r="E72" s="19">
        <f t="shared" ca="1" si="11"/>
        <v>0.17675333093113771</v>
      </c>
      <c r="F72" s="68">
        <f t="shared" ca="1" si="8"/>
        <v>-0.7569582465283109</v>
      </c>
    </row>
    <row r="73" spans="1:6" x14ac:dyDescent="0.25">
      <c r="A73" s="68">
        <f t="shared" si="9"/>
        <v>5.5799999999999956</v>
      </c>
      <c r="B73" s="71">
        <f t="shared" ca="1" si="6"/>
        <v>9.6153762805670802</v>
      </c>
      <c r="C73" s="33">
        <f t="shared" ca="1" si="10"/>
        <v>0.16781997491406161</v>
      </c>
      <c r="D73" s="19">
        <f t="shared" ca="1" si="7"/>
        <v>0.10585935633159825</v>
      </c>
      <c r="E73" s="19">
        <f t="shared" ca="1" si="11"/>
        <v>0.10585935633159825</v>
      </c>
      <c r="F73" s="68">
        <f t="shared" ca="1" si="8"/>
        <v>-0.81846341123923261</v>
      </c>
    </row>
    <row r="74" spans="1:6" x14ac:dyDescent="0.25">
      <c r="A74" s="68">
        <f t="shared" si="9"/>
        <v>5.6699999999999955</v>
      </c>
      <c r="B74" s="71">
        <f t="shared" ca="1" si="6"/>
        <v>9.9678832571438178</v>
      </c>
      <c r="C74" s="33">
        <f t="shared" ca="1" si="10"/>
        <v>0.17397238229157622</v>
      </c>
      <c r="D74" s="19">
        <f t="shared" ca="1" si="7"/>
        <v>3.0860807613170921E-2</v>
      </c>
      <c r="E74" s="19">
        <f t="shared" ca="1" si="11"/>
        <v>3.0860807613170921E-2</v>
      </c>
      <c r="F74" s="68">
        <f t="shared" ca="1" si="8"/>
        <v>-0.8481710047258193</v>
      </c>
    </row>
    <row r="75" spans="1:6" x14ac:dyDescent="0.25">
      <c r="A75" s="68">
        <f t="shared" si="9"/>
        <v>5.7599999999999953</v>
      </c>
      <c r="B75" s="71">
        <f t="shared" ref="B75:B106" ca="1" si="12">C75*180/PI()</f>
        <v>9.9305690949428858</v>
      </c>
      <c r="C75" s="33">
        <f t="shared" ca="1" si="10"/>
        <v>0.17332112730354673</v>
      </c>
      <c r="D75" s="19">
        <f t="shared" ref="D75:D106" ca="1" si="13">E75</f>
        <v>-4.5333140680492476E-2</v>
      </c>
      <c r="E75" s="19">
        <f t="shared" ca="1" si="11"/>
        <v>-4.5333140680492476E-2</v>
      </c>
      <c r="F75" s="68">
        <f t="shared" ref="F75:F111" ca="1" si="14">-$B$3/$B$4*SIN(C75)</f>
        <v>-0.84502784624447846</v>
      </c>
    </row>
    <row r="76" spans="1:6" x14ac:dyDescent="0.25">
      <c r="A76" s="68">
        <f t="shared" ref="A76:A111" si="15">A75+$B$2</f>
        <v>5.8499999999999952</v>
      </c>
      <c r="B76" s="71">
        <f t="shared" ca="1" si="12"/>
        <v>9.5048796512704836</v>
      </c>
      <c r="C76" s="33">
        <f t="shared" ref="C76:C107" ca="1" si="16">IF($B$6="n",RADIANS($B$7),C75+$B$2/2*(D75+D76))</f>
        <v>0.16589144492048036</v>
      </c>
      <c r="D76" s="19">
        <f t="shared" ca="1" si="13"/>
        <v>-0.11977091227653817</v>
      </c>
      <c r="E76" s="19">
        <f t="shared" ref="E76:E107" ca="1" si="17">IF($B$6="n",RADIANS($B$7),E75+$B$2/2*(F75+F76))</f>
        <v>-0.11977091227653817</v>
      </c>
      <c r="F76" s="68">
        <f t="shared" ca="1" si="14"/>
        <v>-0.8091448558898704</v>
      </c>
    </row>
    <row r="77" spans="1:6" x14ac:dyDescent="0.25">
      <c r="A77" s="68">
        <f t="shared" si="15"/>
        <v>5.9399999999999951</v>
      </c>
      <c r="B77" s="71">
        <f t="shared" ca="1" si="12"/>
        <v>8.7073201638243614</v>
      </c>
      <c r="C77" s="33">
        <f t="shared" ca="1" si="16"/>
        <v>0.15197140588402716</v>
      </c>
      <c r="D77" s="19">
        <f t="shared" ca="1" si="13"/>
        <v>-0.18956328853353274</v>
      </c>
      <c r="E77" s="19">
        <f t="shared" ca="1" si="17"/>
        <v>-0.18956328853353274</v>
      </c>
      <c r="F77" s="68">
        <f t="shared" ca="1" si="14"/>
        <v>-0.74179683871000879</v>
      </c>
    </row>
    <row r="78" spans="1:6" x14ac:dyDescent="0.25">
      <c r="A78" s="68">
        <f t="shared" si="15"/>
        <v>6.0299999999999949</v>
      </c>
      <c r="B78" s="71">
        <f t="shared" ca="1" si="12"/>
        <v>7.5688642733480389</v>
      </c>
      <c r="C78" s="33">
        <f t="shared" ca="1" si="16"/>
        <v>0.13210160220649136</v>
      </c>
      <c r="D78" s="19">
        <f t="shared" ca="1" si="13"/>
        <v>-0.2519879043005962</v>
      </c>
      <c r="E78" s="19">
        <f t="shared" ca="1" si="17"/>
        <v>-0.2519879043005962</v>
      </c>
      <c r="F78" s="68">
        <f t="shared" ca="1" si="14"/>
        <v>-0.64541684500251273</v>
      </c>
    </row>
    <row r="79" spans="1:6" x14ac:dyDescent="0.25">
      <c r="A79" s="68">
        <f t="shared" si="15"/>
        <v>6.1199999999999948</v>
      </c>
      <c r="B79" s="71">
        <f t="shared" ca="1" si="12"/>
        <v>6.1338278366463399</v>
      </c>
      <c r="C79" s="33">
        <f t="shared" ca="1" si="16"/>
        <v>0.10705549149995953</v>
      </c>
      <c r="D79" s="19">
        <f t="shared" ca="1" si="13"/>
        <v>-0.30459233362233334</v>
      </c>
      <c r="E79" s="19">
        <f t="shared" ca="1" si="17"/>
        <v>-0.30459233362233334</v>
      </c>
      <c r="F79" s="68">
        <f t="shared" ca="1" si="14"/>
        <v>-0.52357047325831263</v>
      </c>
    </row>
    <row r="80" spans="1:6" x14ac:dyDescent="0.25">
      <c r="A80" s="68">
        <f t="shared" si="15"/>
        <v>6.2099999999999946</v>
      </c>
      <c r="B80" s="71">
        <f t="shared" ca="1" si="12"/>
        <v>4.4582220699310389</v>
      </c>
      <c r="C80" s="33">
        <f t="shared" ca="1" si="16"/>
        <v>7.781065390537352E-2</v>
      </c>
      <c r="D80" s="19">
        <f t="shared" ca="1" si="13"/>
        <v>-0.34529294625735601</v>
      </c>
      <c r="E80" s="19">
        <f t="shared" ca="1" si="17"/>
        <v>-0.34529294625735601</v>
      </c>
      <c r="F80" s="68">
        <f t="shared" ca="1" si="14"/>
        <v>-0.38088758529774663</v>
      </c>
    </row>
    <row r="81" spans="1:6" x14ac:dyDescent="0.25">
      <c r="A81" s="68">
        <f t="shared" si="15"/>
        <v>6.2999999999999945</v>
      </c>
      <c r="B81" s="71">
        <f t="shared" ca="1" si="12"/>
        <v>2.6076202394164079</v>
      </c>
      <c r="C81" s="33">
        <f t="shared" ca="1" si="16"/>
        <v>4.551155881945914E-2</v>
      </c>
      <c r="D81" s="19">
        <f t="shared" ca="1" si="13"/>
        <v>-0.37246472231851901</v>
      </c>
      <c r="E81" s="19">
        <f t="shared" ca="1" si="17"/>
        <v>-0.37246472231851901</v>
      </c>
      <c r="F81" s="68">
        <f t="shared" ca="1" si="14"/>
        <v>-0.2229296605058754</v>
      </c>
    </row>
    <row r="82" spans="1:6" x14ac:dyDescent="0.25">
      <c r="A82" s="68">
        <f t="shared" si="15"/>
        <v>6.3899999999999944</v>
      </c>
      <c r="B82" s="71">
        <f t="shared" ca="1" si="12"/>
        <v>0.65460082885498316</v>
      </c>
      <c r="C82" s="33">
        <f t="shared" ca="1" si="16"/>
        <v>1.142493974980336E-2</v>
      </c>
      <c r="D82" s="19">
        <f t="shared" ca="1" si="13"/>
        <v>-0.3850157014516094</v>
      </c>
      <c r="E82" s="19">
        <f t="shared" ca="1" si="17"/>
        <v>-0.3850157014516094</v>
      </c>
      <c r="F82" s="68">
        <f t="shared" ca="1" si="14"/>
        <v>-5.598098689613383E-2</v>
      </c>
    </row>
    <row r="83" spans="1:6" x14ac:dyDescent="0.25">
      <c r="A83" s="68">
        <f t="shared" si="15"/>
        <v>6.4799999999999942</v>
      </c>
      <c r="B83" s="71">
        <f t="shared" ca="1" si="12"/>
        <v>-1.3241364586352851</v>
      </c>
      <c r="C83" s="33">
        <f t="shared" ca="1" si="16"/>
        <v>-2.3110540948883422E-2</v>
      </c>
      <c r="D83" s="19">
        <f t="shared" ca="1" si="13"/>
        <v>-0.38243942518587465</v>
      </c>
      <c r="E83" s="19">
        <f t="shared" ca="1" si="17"/>
        <v>-0.38243942518587465</v>
      </c>
      <c r="F83" s="68">
        <f t="shared" ca="1" si="14"/>
        <v>0.1132315705791285</v>
      </c>
    </row>
    <row r="84" spans="1:6" x14ac:dyDescent="0.25">
      <c r="A84" s="68">
        <f t="shared" si="15"/>
        <v>6.5699999999999941</v>
      </c>
      <c r="B84" s="71">
        <f t="shared" ca="1" si="12"/>
        <v>-3.2508544334980076</v>
      </c>
      <c r="C84" s="33">
        <f t="shared" ca="1" si="16"/>
        <v>-5.6738113367595266E-2</v>
      </c>
      <c r="D84" s="19">
        <f t="shared" ca="1" si="13"/>
        <v>-0.36483996189661083</v>
      </c>
      <c r="E84" s="19">
        <f t="shared" ca="1" si="17"/>
        <v>-0.36483996189661083</v>
      </c>
      <c r="F84" s="68">
        <f t="shared" ca="1" si="14"/>
        <v>0.27786761362673401</v>
      </c>
    </row>
    <row r="85" spans="1:6" x14ac:dyDescent="0.25">
      <c r="A85" s="68">
        <f t="shared" si="15"/>
        <v>6.6599999999999939</v>
      </c>
      <c r="B85" s="71">
        <f t="shared" ca="1" si="12"/>
        <v>-5.0499133204405391</v>
      </c>
      <c r="C85" s="33">
        <f t="shared" ca="1" si="16"/>
        <v>-8.8137614382006874E-2</v>
      </c>
      <c r="D85" s="19">
        <f t="shared" ca="1" si="13"/>
        <v>-0.33292672731253592</v>
      </c>
      <c r="E85" s="19">
        <f t="shared" ca="1" si="17"/>
        <v>-0.33292672731253592</v>
      </c>
      <c r="F85" s="68">
        <f t="shared" ca="1" si="14"/>
        <v>0.43131537713048573</v>
      </c>
    </row>
    <row r="86" spans="1:6" x14ac:dyDescent="0.25">
      <c r="A86" s="68">
        <f t="shared" si="15"/>
        <v>6.7499999999999938</v>
      </c>
      <c r="B86" s="71">
        <f t="shared" ca="1" si="12"/>
        <v>-6.6508025887746172</v>
      </c>
      <c r="C86" s="33">
        <f t="shared" ca="1" si="16"/>
        <v>-0.11607840307427954</v>
      </c>
      <c r="D86" s="19">
        <f t="shared" ca="1" si="13"/>
        <v>-0.2879796880713012</v>
      </c>
      <c r="E86" s="19">
        <f t="shared" ca="1" si="17"/>
        <v>-0.2879796880713012</v>
      </c>
      <c r="F86" s="68">
        <f t="shared" ca="1" si="14"/>
        <v>0.56750771711917525</v>
      </c>
    </row>
    <row r="87" spans="1:6" x14ac:dyDescent="0.25">
      <c r="A87" s="68">
        <f t="shared" si="15"/>
        <v>6.8399999999999936</v>
      </c>
      <c r="B87" s="71">
        <f t="shared" ca="1" si="12"/>
        <v>-7.9909267919648821</v>
      </c>
      <c r="C87" s="33">
        <f t="shared" ca="1" si="16"/>
        <v>-0.13946798280561515</v>
      </c>
      <c r="D87" s="19">
        <f t="shared" ca="1" si="13"/>
        <v>-0.23178875040282368</v>
      </c>
      <c r="E87" s="19">
        <f t="shared" ca="1" si="17"/>
        <v>-0.23178875040282368</v>
      </c>
      <c r="F87" s="68">
        <f t="shared" ca="1" si="14"/>
        <v>0.68117978662476963</v>
      </c>
    </row>
    <row r="88" spans="1:6" x14ac:dyDescent="0.25">
      <c r="A88" s="68">
        <f t="shared" si="15"/>
        <v>6.9299999999999935</v>
      </c>
      <c r="B88" s="71">
        <f t="shared" ca="1" si="12"/>
        <v>-9.0180277774806594</v>
      </c>
      <c r="C88" s="33">
        <f t="shared" ca="1" si="16"/>
        <v>-0.15739427675334405</v>
      </c>
      <c r="D88" s="19">
        <f t="shared" ca="1" si="13"/>
        <v>-0.16657333732448534</v>
      </c>
      <c r="E88" s="19">
        <f t="shared" ca="1" si="17"/>
        <v>-0.16657333732448534</v>
      </c>
      <c r="F88" s="68">
        <f t="shared" ca="1" si="14"/>
        <v>0.76805161511608211</v>
      </c>
    </row>
    <row r="89" spans="1:6" x14ac:dyDescent="0.25">
      <c r="A89" s="68">
        <f t="shared" si="15"/>
        <v>7.0199999999999934</v>
      </c>
      <c r="B89" s="71">
        <f t="shared" ca="1" si="12"/>
        <v>-9.6921583789941472</v>
      </c>
      <c r="C89" s="33">
        <f t="shared" ca="1" si="16"/>
        <v>-0.16916007533820426</v>
      </c>
      <c r="D89" s="19">
        <f t="shared" ca="1" si="13"/>
        <v>-9.48888534501863E-2</v>
      </c>
      <c r="E89" s="19">
        <f t="shared" ca="1" si="17"/>
        <v>-9.48888534501863E-2</v>
      </c>
      <c r="F89" s="68">
        <f t="shared" ca="1" si="14"/>
        <v>0.82493691542389669</v>
      </c>
    </row>
    <row r="90" spans="1:6" x14ac:dyDescent="0.25">
      <c r="A90" s="68">
        <f t="shared" si="15"/>
        <v>7.1099999999999932</v>
      </c>
      <c r="B90" s="71">
        <f t="shared" ca="1" si="12"/>
        <v>-9.9871552237920529</v>
      </c>
      <c r="C90" s="33">
        <f t="shared" ca="1" si="16"/>
        <v>-0.17430874156292245</v>
      </c>
      <c r="D90" s="19">
        <f t="shared" ca="1" si="13"/>
        <v>-1.9525951543550898E-2</v>
      </c>
      <c r="E90" s="19">
        <f t="shared" ca="1" si="17"/>
        <v>-1.9525951543550898E-2</v>
      </c>
      <c r="F90" s="68">
        <f t="shared" ca="1" si="14"/>
        <v>0.84979423805689014</v>
      </c>
    </row>
    <row r="91" spans="1:6" x14ac:dyDescent="0.25">
      <c r="A91" s="68">
        <f t="shared" si="15"/>
        <v>7.1999999999999931</v>
      </c>
      <c r="B91" s="71">
        <f t="shared" ca="1" si="12"/>
        <v>-9.8915842346521714</v>
      </c>
      <c r="C91" s="33">
        <f t="shared" ca="1" si="16"/>
        <v>-0.17264071313304374</v>
      </c>
      <c r="D91" s="19">
        <f t="shared" ca="1" si="13"/>
        <v>5.6593249985300076E-2</v>
      </c>
      <c r="E91" s="19">
        <f t="shared" ca="1" si="17"/>
        <v>5.6593249985300076E-2</v>
      </c>
      <c r="F91" s="68">
        <f t="shared" ca="1" si="14"/>
        <v>0.8417435736953538</v>
      </c>
    </row>
    <row r="92" spans="1:6" x14ac:dyDescent="0.25">
      <c r="A92" s="68">
        <f t="shared" si="15"/>
        <v>7.2899999999999929</v>
      </c>
      <c r="B92" s="71">
        <f t="shared" ca="1" si="12"/>
        <v>-9.4091487189157341</v>
      </c>
      <c r="C92" s="33">
        <f t="shared" ca="1" si="16"/>
        <v>-0.16422062495488601</v>
      </c>
      <c r="D92" s="19">
        <f t="shared" ca="1" si="13"/>
        <v>0.13051982064042722</v>
      </c>
      <c r="E92" s="19">
        <f t="shared" ca="1" si="17"/>
        <v>0.13051982064042722</v>
      </c>
      <c r="F92" s="68">
        <f t="shared" ca="1" si="14"/>
        <v>0.80106910752969429</v>
      </c>
    </row>
    <row r="93" spans="1:6" x14ac:dyDescent="0.25">
      <c r="A93" s="68">
        <f t="shared" si="15"/>
        <v>7.3799999999999928</v>
      </c>
      <c r="B93" s="71">
        <f t="shared" ca="1" si="12"/>
        <v>-8.558557547041767</v>
      </c>
      <c r="C93" s="33">
        <f t="shared" ca="1" si="16"/>
        <v>-0.14937500841728829</v>
      </c>
      <c r="D93" s="19">
        <f t="shared" ca="1" si="13"/>
        <v>0.19938276908396638</v>
      </c>
      <c r="E93" s="19">
        <f t="shared" ca="1" si="17"/>
        <v>0.19938276908396638</v>
      </c>
      <c r="F93" s="68">
        <f t="shared" ca="1" si="14"/>
        <v>0.72921863566006495</v>
      </c>
    </row>
    <row r="94" spans="1:6" x14ac:dyDescent="0.25">
      <c r="A94" s="68">
        <f t="shared" si="15"/>
        <v>7.4699999999999926</v>
      </c>
      <c r="B94" s="71">
        <f t="shared" ca="1" si="12"/>
        <v>-7.3728540979890695</v>
      </c>
      <c r="C94" s="33">
        <f t="shared" ca="1" si="16"/>
        <v>-0.1286805792790659</v>
      </c>
      <c r="D94" s="19">
        <f t="shared" ca="1" si="13"/>
        <v>0.26049343398764252</v>
      </c>
      <c r="E94" s="19">
        <f t="shared" ca="1" si="17"/>
        <v>0.26049343398764252</v>
      </c>
      <c r="F94" s="68">
        <f t="shared" ca="1" si="14"/>
        <v>0.62879613997718264</v>
      </c>
    </row>
    <row r="95" spans="1:6" x14ac:dyDescent="0.25">
      <c r="A95" s="68">
        <f t="shared" si="15"/>
        <v>7.5599999999999925</v>
      </c>
      <c r="B95" s="71">
        <f t="shared" ca="1" si="12"/>
        <v>-5.8982113030814869</v>
      </c>
      <c r="C95" s="33">
        <f t="shared" ca="1" si="16"/>
        <v>-0.1029432072171171</v>
      </c>
      <c r="D95" s="19">
        <f t="shared" ca="1" si="13"/>
        <v>0.31144816738899755</v>
      </c>
      <c r="E95" s="19">
        <f t="shared" ca="1" si="17"/>
        <v>0.31144816738899755</v>
      </c>
      <c r="F95" s="68">
        <f t="shared" ca="1" si="14"/>
        <v>0.50353126894181766</v>
      </c>
    </row>
    <row r="96" spans="1:6" x14ac:dyDescent="0.25">
      <c r="A96" s="68">
        <f t="shared" si="15"/>
        <v>7.6499999999999924</v>
      </c>
      <c r="B96" s="71">
        <f t="shared" ca="1" si="12"/>
        <v>-4.1922096224165371</v>
      </c>
      <c r="C96" s="33">
        <f t="shared" ca="1" si="16"/>
        <v>-7.3167860844956856E-2</v>
      </c>
      <c r="D96" s="19">
        <f t="shared" ca="1" si="13"/>
        <v>0.35022619643678571</v>
      </c>
      <c r="E96" s="19">
        <f t="shared" ca="1" si="17"/>
        <v>0.35022619643678571</v>
      </c>
      <c r="F96" s="68">
        <f t="shared" ca="1" si="14"/>
        <v>0.35820270989791958</v>
      </c>
    </row>
    <row r="97" spans="1:6" x14ac:dyDescent="0.25">
      <c r="A97" s="68">
        <f t="shared" si="15"/>
        <v>7.7399999999999922</v>
      </c>
      <c r="B97" s="71">
        <f t="shared" ca="1" si="12"/>
        <v>-2.3216359348718045</v>
      </c>
      <c r="C97" s="33">
        <f t="shared" ca="1" si="16"/>
        <v>-4.0520191096129622E-2</v>
      </c>
      <c r="D97" s="19">
        <f t="shared" ca="1" si="13"/>
        <v>0.37527757575937509</v>
      </c>
      <c r="E97" s="19">
        <f t="shared" ca="1" si="17"/>
        <v>0.37527757575937509</v>
      </c>
      <c r="F97" s="68">
        <f t="shared" ca="1" si="14"/>
        <v>0.19849460838184479</v>
      </c>
    </row>
    <row r="98" spans="1:6" x14ac:dyDescent="0.25">
      <c r="A98" s="68">
        <f t="shared" si="15"/>
        <v>7.8299999999999921</v>
      </c>
      <c r="B98" s="71">
        <f t="shared" ca="1" si="12"/>
        <v>-0.35987109685360463</v>
      </c>
      <c r="C98" s="33">
        <f t="shared" ca="1" si="16"/>
        <v>-6.2809355228588062E-3</v>
      </c>
      <c r="D98" s="19">
        <f t="shared" ca="1" si="13"/>
        <v>0.38559477031330974</v>
      </c>
      <c r="E98" s="19">
        <f t="shared" ca="1" si="17"/>
        <v>0.38559477031330974</v>
      </c>
      <c r="F98" s="68">
        <f t="shared" ca="1" si="14"/>
        <v>3.0776381705592333E-2</v>
      </c>
    </row>
    <row r="99" spans="1:6" x14ac:dyDescent="0.25">
      <c r="A99" s="68">
        <f t="shared" si="15"/>
        <v>7.9199999999999919</v>
      </c>
      <c r="B99" s="71">
        <f t="shared" ca="1" si="12"/>
        <v>1.6160325087451963</v>
      </c>
      <c r="C99" s="33">
        <f t="shared" ca="1" si="16"/>
        <v>2.8205088096867732E-2</v>
      </c>
      <c r="D99" s="19">
        <f t="shared" ca="1" si="13"/>
        <v>0.38076131012505782</v>
      </c>
      <c r="E99" s="19">
        <f t="shared" ca="1" si="17"/>
        <v>0.38076131012505782</v>
      </c>
      <c r="F99" s="68">
        <f t="shared" ca="1" si="14"/>
        <v>-0.1381866081111903</v>
      </c>
    </row>
    <row r="100" spans="1:6" x14ac:dyDescent="0.25">
      <c r="A100" s="68">
        <f t="shared" si="15"/>
        <v>8.0099999999999927</v>
      </c>
      <c r="B100" s="71">
        <f t="shared" ca="1" si="12"/>
        <v>3.5284520586727988</v>
      </c>
      <c r="C100" s="33">
        <f t="shared" ca="1" si="16"/>
        <v>6.1583105922612472E-2</v>
      </c>
      <c r="D100" s="19">
        <f t="shared" ca="1" si="13"/>
        <v>0.36097241933593643</v>
      </c>
      <c r="E100" s="19">
        <f t="shared" ca="1" si="17"/>
        <v>0.36097241933593643</v>
      </c>
      <c r="F100" s="68">
        <f t="shared" ca="1" si="14"/>
        <v>-0.3015665205359519</v>
      </c>
    </row>
    <row r="101" spans="1:6" x14ac:dyDescent="0.25">
      <c r="A101" s="68">
        <f t="shared" si="15"/>
        <v>8.0999999999999925</v>
      </c>
      <c r="B101" s="71">
        <f t="shared" ca="1" si="12"/>
        <v>5.3023235318061381</v>
      </c>
      <c r="C101" s="33">
        <f t="shared" ca="1" si="16"/>
        <v>9.2543003635991383E-2</v>
      </c>
      <c r="D101" s="19">
        <f t="shared" ca="1" si="13"/>
        <v>0.3270253076280395</v>
      </c>
      <c r="E101" s="19">
        <f t="shared" ca="1" si="17"/>
        <v>0.3270253076280395</v>
      </c>
      <c r="F101" s="68">
        <f t="shared" ca="1" si="14"/>
        <v>-0.45281373963953603</v>
      </c>
    </row>
    <row r="102" spans="1:6" x14ac:dyDescent="0.25">
      <c r="A102" s="68">
        <f t="shared" si="15"/>
        <v>8.1899999999999924</v>
      </c>
      <c r="B102" s="71">
        <f t="shared" ca="1" si="12"/>
        <v>6.8681455020646851</v>
      </c>
      <c r="C102" s="33">
        <f t="shared" ca="1" si="16"/>
        <v>0.11987175251706775</v>
      </c>
      <c r="D102" s="19">
        <f t="shared" ca="1" si="13"/>
        <v>0.28028022306254641</v>
      </c>
      <c r="E102" s="19">
        <f t="shared" ca="1" si="17"/>
        <v>0.28028022306254641</v>
      </c>
      <c r="F102" s="68">
        <f t="shared" ca="1" si="14"/>
        <v>-0.58596591737142134</v>
      </c>
    </row>
    <row r="103" spans="1:6" x14ac:dyDescent="0.25">
      <c r="A103" s="68">
        <f t="shared" si="15"/>
        <v>8.2799999999999923</v>
      </c>
      <c r="B103" s="71">
        <f t="shared" ca="1" si="12"/>
        <v>8.1647175667935059</v>
      </c>
      <c r="C103" s="33">
        <f t="shared" ca="1" si="16"/>
        <v>0.14250120403596669</v>
      </c>
      <c r="D103" s="19">
        <f t="shared" ca="1" si="13"/>
        <v>0.22259647735743004</v>
      </c>
      <c r="E103" s="19">
        <f t="shared" ca="1" si="17"/>
        <v>0.22259647735743004</v>
      </c>
      <c r="F103" s="68">
        <f t="shared" ca="1" si="14"/>
        <v>-0.69589509829783092</v>
      </c>
    </row>
    <row r="104" spans="1:6" x14ac:dyDescent="0.25">
      <c r="A104" s="68">
        <f t="shared" si="15"/>
        <v>8.3699999999999921</v>
      </c>
      <c r="B104" s="71">
        <f t="shared" ca="1" si="12"/>
        <v>9.1415003584526371</v>
      </c>
      <c r="C104" s="33">
        <f t="shared" ca="1" si="16"/>
        <v>0.15954927982724035</v>
      </c>
      <c r="D104" s="19">
        <f t="shared" ca="1" si="13"/>
        <v>0.15624965133754018</v>
      </c>
      <c r="E104" s="19">
        <f t="shared" ca="1" si="17"/>
        <v>0.15624965133754018</v>
      </c>
      <c r="F104" s="68">
        <f t="shared" ca="1" si="14"/>
        <v>-0.77847881325527724</v>
      </c>
    </row>
    <row r="105" spans="1:6" x14ac:dyDescent="0.25">
      <c r="A105" s="68">
        <f t="shared" si="15"/>
        <v>8.459999999999992</v>
      </c>
      <c r="B105" s="71">
        <f t="shared" ca="1" si="12"/>
        <v>9.7605172865641965</v>
      </c>
      <c r="C105" s="33">
        <f t="shared" ca="1" si="16"/>
        <v>0.17035316334836811</v>
      </c>
      <c r="D105" s="19">
        <f t="shared" ca="1" si="13"/>
        <v>8.383664913196591E-2</v>
      </c>
      <c r="E105" s="19">
        <f t="shared" ca="1" si="17"/>
        <v>8.383664913196591E-2</v>
      </c>
      <c r="F105" s="68">
        <f t="shared" ca="1" si="14"/>
        <v>-0.8306990135352621</v>
      </c>
    </row>
    <row r="106" spans="1:6" x14ac:dyDescent="0.25">
      <c r="A106" s="68">
        <f t="shared" si="15"/>
        <v>8.5499999999999918</v>
      </c>
      <c r="B106" s="71">
        <f t="shared" ca="1" si="12"/>
        <v>9.9977500380688902</v>
      </c>
      <c r="C106" s="33">
        <f t="shared" ca="1" si="16"/>
        <v>0.17449365595569055</v>
      </c>
      <c r="D106" s="19">
        <f t="shared" ca="1" si="13"/>
        <v>8.1742976974215065E-3</v>
      </c>
      <c r="E106" s="19">
        <f t="shared" ca="1" si="17"/>
        <v>8.1742976974215065E-3</v>
      </c>
      <c r="F106" s="68">
        <f t="shared" ca="1" si="14"/>
        <v>-0.85068657389905777</v>
      </c>
    </row>
    <row r="107" spans="1:6" x14ac:dyDescent="0.25">
      <c r="A107" s="68">
        <f t="shared" si="15"/>
        <v>8.6399999999999917</v>
      </c>
      <c r="B107" s="71">
        <f t="shared" ref="B107:B111" ca="1" si="18">C107*180/PI()</f>
        <v>9.8440044752303262</v>
      </c>
      <c r="C107" s="33">
        <f t="shared" ca="1" si="16"/>
        <v>0.17181028967382578</v>
      </c>
      <c r="D107" s="19">
        <f t="shared" ref="D107:D111" ca="1" si="19">E107</f>
        <v>-6.7804659516638693E-2</v>
      </c>
      <c r="E107" s="19">
        <f t="shared" ca="1" si="17"/>
        <v>-6.7804659516638693E-2</v>
      </c>
      <c r="F107" s="68">
        <f t="shared" ca="1" si="14"/>
        <v>-0.83773469752450236</v>
      </c>
    </row>
    <row r="108" spans="1:6" x14ac:dyDescent="0.25">
      <c r="A108" s="68">
        <f t="shared" si="15"/>
        <v>8.7299999999999915</v>
      </c>
      <c r="B108" s="71">
        <f t="shared" ca="1" si="18"/>
        <v>9.3052384351965838</v>
      </c>
      <c r="C108" s="33">
        <f t="shared" ref="C108:C111" ca="1" si="20">IF($B$6="n",RADIANS($B$7),C107+$B$2/2*(D107+D108))</f>
        <v>0.16240704837730538</v>
      </c>
      <c r="D108" s="19">
        <f t="shared" ca="1" si="19"/>
        <v>-0.14115625818381433</v>
      </c>
      <c r="E108" s="19">
        <f t="shared" ref="E108:E111" ca="1" si="21">IF($B$6="n",RADIANS($B$7),E107+$B$2/2*(F107+F108))</f>
        <v>-0.14115625818381433</v>
      </c>
      <c r="F108" s="68">
        <f t="shared" ca="1" si="14"/>
        <v>-0.79230082841273397</v>
      </c>
    </row>
    <row r="109" spans="1:6" x14ac:dyDescent="0.25">
      <c r="A109" s="68">
        <f t="shared" si="15"/>
        <v>8.8199999999999914</v>
      </c>
      <c r="B109" s="71">
        <f t="shared" ca="1" si="18"/>
        <v>8.4023495518071769</v>
      </c>
      <c r="C109" s="33">
        <f t="shared" ca="1" si="20"/>
        <v>0.14664866458250511</v>
      </c>
      <c r="D109" s="19">
        <f t="shared" ca="1" si="19"/>
        <v>-0.20903004836730299</v>
      </c>
      <c r="E109" s="19">
        <f t="shared" ca="1" si="21"/>
        <v>-0.20903004836730299</v>
      </c>
      <c r="F109" s="68">
        <f t="shared" ca="1" si="14"/>
        <v>-0.71600562010923641</v>
      </c>
    </row>
    <row r="110" spans="1:6" x14ac:dyDescent="0.25">
      <c r="A110" s="68">
        <f t="shared" si="15"/>
        <v>8.9099999999999913</v>
      </c>
      <c r="B110" s="71">
        <f t="shared" ca="1" si="18"/>
        <v>7.1704242287749542</v>
      </c>
      <c r="C110" s="33">
        <f t="shared" ca="1" si="20"/>
        <v>0.12514751155689807</v>
      </c>
      <c r="D110" s="19">
        <f t="shared" ca="1" si="19"/>
        <v>-0.2687733522017422</v>
      </c>
      <c r="E110" s="19">
        <f t="shared" ca="1" si="21"/>
        <v>-0.2687733522017422</v>
      </c>
      <c r="F110" s="68">
        <f t="shared" ca="1" si="14"/>
        <v>-0.61162335398941325</v>
      </c>
    </row>
    <row r="111" spans="1:6" x14ac:dyDescent="0.25">
      <c r="A111" s="68">
        <f t="shared" si="15"/>
        <v>8.9999999999999911</v>
      </c>
      <c r="B111" s="71">
        <f t="shared" ca="1" si="18"/>
        <v>5.6574542688485563</v>
      </c>
      <c r="C111" s="33">
        <f t="shared" ca="1" si="20"/>
        <v>9.874120427241577E-2</v>
      </c>
      <c r="D111" s="19">
        <f t="shared" ca="1" si="19"/>
        <v>-0.31803347634230911</v>
      </c>
      <c r="E111" s="19">
        <f t="shared" ca="1" si="21"/>
        <v>-0.31803347634230911</v>
      </c>
      <c r="F111" s="68">
        <f t="shared" ca="1" si="14"/>
        <v>-0.48304607135651773</v>
      </c>
    </row>
    <row r="112" spans="1:6" x14ac:dyDescent="0.25">
      <c r="A112" s="68">
        <f t="shared" ref="A112:A175" si="22">A111+$B$2</f>
        <v>9.089999999999991</v>
      </c>
      <c r="B112" s="71">
        <f t="shared" ref="B112:B175" ca="1" si="23">C112*180/PI()</f>
        <v>3.9225405078932307</v>
      </c>
      <c r="C112" s="33">
        <f t="shared" ref="C112:C175" ca="1" si="24">IF($B$6="n",RADIANS($B$7),C111+$B$2/2*(D111+D112))</f>
        <v>6.8461246905587497E-2</v>
      </c>
      <c r="D112" s="19">
        <f t="shared" ref="D112:D175" ca="1" si="25">E112</f>
        <v>-0.35485446514276375</v>
      </c>
      <c r="E112" s="19">
        <f t="shared" ref="E112:E175" ca="1" si="26">IF($B$6="n",RADIANS($B$7),E111+$B$2/2*(F111+F112))</f>
        <v>-0.35485446514276375</v>
      </c>
      <c r="F112" s="68">
        <f t="shared" ref="F112:F175" ca="1" si="27">-$B$3/$B$4*SIN(C112)</f>
        <v>-0.33519812420914108</v>
      </c>
    </row>
    <row r="113" spans="1:6" x14ac:dyDescent="0.25">
      <c r="A113" s="68">
        <f t="shared" si="22"/>
        <v>9.1799999999999908</v>
      </c>
      <c r="B113" s="71">
        <f t="shared" ca="1" si="23"/>
        <v>2.0336253973701353</v>
      </c>
      <c r="C113" s="33">
        <f t="shared" ca="1" si="24"/>
        <v>3.5493458936286894E-2</v>
      </c>
      <c r="D113" s="19">
        <f t="shared" ca="1" si="25"/>
        <v>-0.37776304528613852</v>
      </c>
      <c r="E113" s="19">
        <f t="shared" ca="1" si="26"/>
        <v>-0.37776304528613852</v>
      </c>
      <c r="F113" s="68">
        <f t="shared" ca="1" si="27"/>
        <v>-0.17388143453252078</v>
      </c>
    </row>
    <row r="114" spans="1:6" x14ac:dyDescent="0.25">
      <c r="A114" s="68">
        <f t="shared" si="22"/>
        <v>9.2699999999999907</v>
      </c>
      <c r="B114" s="71">
        <f t="shared" ca="1" si="23"/>
        <v>6.4827204512001441E-2</v>
      </c>
      <c r="C114" s="33">
        <f t="shared" ca="1" si="24"/>
        <v>1.1314481635981491E-3</v>
      </c>
      <c r="D114" s="19">
        <f t="shared" ca="1" si="25"/>
        <v>-0.38583719410694478</v>
      </c>
      <c r="E114" s="19">
        <f t="shared" ca="1" si="26"/>
        <v>-0.38583719410694478</v>
      </c>
      <c r="F114" s="68">
        <f t="shared" ca="1" si="27"/>
        <v>-5.5440948187288723E-3</v>
      </c>
    </row>
    <row r="115" spans="1:6" x14ac:dyDescent="0.25">
      <c r="A115" s="68">
        <f t="shared" si="22"/>
        <v>9.3599999999999905</v>
      </c>
      <c r="B115" s="71">
        <f t="shared" ca="1" si="23"/>
        <v>-1.9065179617332524</v>
      </c>
      <c r="C115" s="33">
        <f t="shared" ca="1" si="24"/>
        <v>-3.3275015680656508E-2</v>
      </c>
      <c r="D115" s="19">
        <f t="shared" ca="1" si="25"/>
        <v>-0.37875089132093653</v>
      </c>
      <c r="E115" s="19">
        <f t="shared" ca="1" si="26"/>
        <v>-0.37875089132093653</v>
      </c>
      <c r="F115" s="68">
        <f t="shared" ca="1" si="27"/>
        <v>0.16301749006335667</v>
      </c>
    </row>
    <row r="116" spans="1:6" x14ac:dyDescent="0.25">
      <c r="A116" s="68">
        <f t="shared" si="22"/>
        <v>9.4499999999999904</v>
      </c>
      <c r="B116" s="71">
        <f t="shared" ca="1" si="23"/>
        <v>-3.8029712275601248</v>
      </c>
      <c r="C116" s="33">
        <f t="shared" ca="1" si="24"/>
        <v>-6.6374369279534703E-2</v>
      </c>
      <c r="D116" s="19">
        <f t="shared" ca="1" si="25"/>
        <v>-0.35679029976524568</v>
      </c>
      <c r="E116" s="19">
        <f t="shared" ca="1" si="26"/>
        <v>-0.35679029976524568</v>
      </c>
      <c r="F116" s="68">
        <f t="shared" ca="1" si="27"/>
        <v>0.32499565561866189</v>
      </c>
    </row>
    <row r="117" spans="1:6" x14ac:dyDescent="0.25">
      <c r="A117" s="68">
        <f t="shared" si="22"/>
        <v>9.5399999999999903</v>
      </c>
      <c r="B117" s="71">
        <f t="shared" ca="1" si="23"/>
        <v>-5.5501111052555787</v>
      </c>
      <c r="C117" s="33">
        <f t="shared" ca="1" si="24"/>
        <v>-9.6867712638211409E-2</v>
      </c>
      <c r="D117" s="19">
        <f t="shared" ca="1" si="25"/>
        <v>-0.32083955264979214</v>
      </c>
      <c r="E117" s="19">
        <f t="shared" ca="1" si="26"/>
        <v>-0.32083955264979214</v>
      </c>
      <c r="F117" s="68">
        <f t="shared" ca="1" si="27"/>
        <v>0.4739098358358611</v>
      </c>
    </row>
    <row r="118" spans="1:6" x14ac:dyDescent="0.25">
      <c r="A118" s="68">
        <f t="shared" si="22"/>
        <v>9.6299999999999901</v>
      </c>
      <c r="B118" s="71">
        <f t="shared" ca="1" si="23"/>
        <v>-7.0795061254834213</v>
      </c>
      <c r="C118" s="33">
        <f t="shared" ca="1" si="24"/>
        <v>-0.12356069130479254</v>
      </c>
      <c r="D118" s="19">
        <f t="shared" ca="1" si="25"/>
        <v>-0.27233775105201086</v>
      </c>
      <c r="E118" s="19">
        <f t="shared" ca="1" si="26"/>
        <v>-0.27233775105201086</v>
      </c>
      <c r="F118" s="68">
        <f t="shared" ca="1" si="27"/>
        <v>0.60390797744816771</v>
      </c>
    </row>
    <row r="119" spans="1:6" x14ac:dyDescent="0.25">
      <c r="A119" s="68">
        <f t="shared" si="22"/>
        <v>9.71999999999999</v>
      </c>
      <c r="B119" s="71">
        <f t="shared" ca="1" si="23"/>
        <v>-8.3314033391574203</v>
      </c>
      <c r="C119" s="33">
        <f t="shared" ca="1" si="24"/>
        <v>-0.1454104195799468</v>
      </c>
      <c r="D119" s="19">
        <f t="shared" ca="1" si="25"/>
        <v>-0.2132117661736391</v>
      </c>
      <c r="E119" s="19">
        <f t="shared" ca="1" si="26"/>
        <v>-0.2132117661736391</v>
      </c>
      <c r="F119" s="68">
        <f t="shared" ca="1" si="27"/>
        <v>0.71000279762676022</v>
      </c>
    </row>
    <row r="120" spans="1:6" x14ac:dyDescent="0.25">
      <c r="A120" s="68">
        <f t="shared" si="22"/>
        <v>9.8099999999999898</v>
      </c>
      <c r="B120" s="71">
        <f t="shared" ca="1" si="23"/>
        <v>-9.257024365320925</v>
      </c>
      <c r="C120" s="33">
        <f t="shared" ca="1" si="24"/>
        <v>-0.16156555411218854</v>
      </c>
      <c r="D120" s="19">
        <f t="shared" ca="1" si="25"/>
        <v>-0.14579122343173284</v>
      </c>
      <c r="E120" s="19">
        <f t="shared" ca="1" si="26"/>
        <v>-0.14579122343173284</v>
      </c>
      <c r="F120" s="68">
        <f t="shared" ca="1" si="27"/>
        <v>0.78823148552671218</v>
      </c>
    </row>
    <row r="121" spans="1:6" x14ac:dyDescent="0.25">
      <c r="A121" s="68">
        <f t="shared" si="22"/>
        <v>9.8999999999999897</v>
      </c>
      <c r="B121" s="71">
        <f t="shared" ca="1" si="23"/>
        <v>-9.8203941344398231</v>
      </c>
      <c r="C121" s="33">
        <f t="shared" ca="1" si="24"/>
        <v>-0.17139821148951359</v>
      </c>
      <c r="D121" s="19">
        <f t="shared" ca="1" si="25"/>
        <v>-7.2712273842157157E-2</v>
      </c>
      <c r="E121" s="19">
        <f t="shared" ca="1" si="26"/>
        <v>-7.2712273842157157E-2</v>
      </c>
      <c r="F121" s="68">
        <f t="shared" ca="1" si="27"/>
        <v>0.83574517201941412</v>
      </c>
    </row>
    <row r="122" spans="1:6" x14ac:dyDescent="0.25">
      <c r="A122" s="68">
        <f t="shared" si="22"/>
        <v>9.9899999999999896</v>
      </c>
      <c r="B122" s="71">
        <f t="shared" ca="1" si="23"/>
        <v>-9.9996585829357478</v>
      </c>
      <c r="C122" s="33">
        <f t="shared" ca="1" si="24"/>
        <v>-0.17452696634753925</v>
      </c>
      <c r="D122" s="19">
        <f t="shared" ca="1" si="25"/>
        <v>3.1843881082533887E-3</v>
      </c>
      <c r="E122" s="19">
        <f t="shared" ca="1" si="26"/>
        <v>3.1843881082533887E-3</v>
      </c>
      <c r="F122" s="68">
        <f t="shared" ca="1" si="27"/>
        <v>0.85084731576748707</v>
      </c>
    </row>
    <row r="123" spans="1:6" x14ac:dyDescent="0.25">
      <c r="A123" s="68">
        <f t="shared" si="22"/>
        <v>10.079999999999989</v>
      </c>
      <c r="B123" s="71">
        <f t="shared" ca="1" si="23"/>
        <v>-9.7878707746409646</v>
      </c>
      <c r="C123" s="33">
        <f t="shared" ca="1" si="24"/>
        <v>-0.17083057177721275</v>
      </c>
      <c r="D123" s="19">
        <f t="shared" ca="1" si="25"/>
        <v>7.8957713454557751E-2</v>
      </c>
      <c r="E123" s="19">
        <f t="shared" ca="1" si="26"/>
        <v>7.8957713454557751E-2</v>
      </c>
      <c r="F123" s="68">
        <f t="shared" ca="1" si="27"/>
        <v>0.83300435859483213</v>
      </c>
    </row>
    <row r="124" spans="1:6" x14ac:dyDescent="0.25">
      <c r="A124" s="68">
        <f t="shared" si="22"/>
        <v>10.169999999999989</v>
      </c>
      <c r="B124" s="71">
        <f t="shared" ca="1" si="23"/>
        <v>-9.1932383760729692</v>
      </c>
      <c r="C124" s="33">
        <f t="shared" ca="1" si="24"/>
        <v>-0.16045227858317002</v>
      </c>
      <c r="D124" s="19">
        <f t="shared" ca="1" si="25"/>
        <v>0.15167102419083628</v>
      </c>
      <c r="E124" s="19">
        <f t="shared" ca="1" si="26"/>
        <v>0.15167102419083628</v>
      </c>
      <c r="F124" s="68">
        <f t="shared" ca="1" si="27"/>
        <v>0.78284699110024658</v>
      </c>
    </row>
    <row r="125" spans="1:6" x14ac:dyDescent="0.25">
      <c r="A125" s="68">
        <f t="shared" si="22"/>
        <v>10.259999999999989</v>
      </c>
      <c r="B125" s="71">
        <f t="shared" ca="1" si="23"/>
        <v>-8.2388311420096407</v>
      </c>
      <c r="C125" s="33">
        <f t="shared" ca="1" si="24"/>
        <v>-0.14379472994391274</v>
      </c>
      <c r="D125" s="19">
        <f t="shared" ca="1" si="25"/>
        <v>0.21849672334821468</v>
      </c>
      <c r="E125" s="19">
        <f t="shared" ca="1" si="26"/>
        <v>0.21849672334821468</v>
      </c>
      <c r="F125" s="68">
        <f t="shared" ca="1" si="27"/>
        <v>0.70216854573038501</v>
      </c>
    </row>
    <row r="126" spans="1:6" x14ac:dyDescent="0.25">
      <c r="A126" s="68">
        <f t="shared" si="22"/>
        <v>10.349999999999989</v>
      </c>
      <c r="B126" s="71">
        <f t="shared" ca="1" si="23"/>
        <v>-6.961750046336884</v>
      </c>
      <c r="C126" s="33">
        <f t="shared" ca="1" si="24"/>
        <v>-0.12150546000944643</v>
      </c>
      <c r="D126" s="19">
        <f t="shared" ca="1" si="25"/>
        <v>0.27682038630659217</v>
      </c>
      <c r="E126" s="19">
        <f t="shared" ca="1" si="26"/>
        <v>0.27682038630659217</v>
      </c>
      <c r="F126" s="68">
        <f t="shared" ca="1" si="27"/>
        <v>0.59391285334467014</v>
      </c>
    </row>
    <row r="127" spans="1:6" x14ac:dyDescent="0.25">
      <c r="A127" s="68">
        <f t="shared" si="22"/>
        <v>10.439999999999989</v>
      </c>
      <c r="B127" s="71">
        <f t="shared" ca="1" si="23"/>
        <v>-5.4117659064384229</v>
      </c>
      <c r="C127" s="33">
        <f t="shared" ca="1" si="24"/>
        <v>-9.4453133414525881E-2</v>
      </c>
      <c r="D127" s="19">
        <f t="shared" ca="1" si="25"/>
        <v>0.32434242691386433</v>
      </c>
      <c r="E127" s="19">
        <f t="shared" ca="1" si="26"/>
        <v>0.32434242691386433</v>
      </c>
      <c r="F127" s="68">
        <f t="shared" ca="1" si="27"/>
        <v>0.46213249348360053</v>
      </c>
    </row>
    <row r="128" spans="1:6" x14ac:dyDescent="0.25">
      <c r="A128" s="68">
        <f t="shared" si="22"/>
        <v>10.529999999999989</v>
      </c>
      <c r="B128" s="71">
        <f t="shared" ca="1" si="23"/>
        <v>-3.6494495882355285</v>
      </c>
      <c r="C128" s="33">
        <f t="shared" ca="1" si="24"/>
        <v>-6.3694911200261287E-2</v>
      </c>
      <c r="D128" s="19">
        <f t="shared" ca="1" si="25"/>
        <v>0.3591736222920156</v>
      </c>
      <c r="E128" s="19">
        <f t="shared" ca="1" si="26"/>
        <v>0.3591736222920156</v>
      </c>
      <c r="F128" s="68">
        <f t="shared" ca="1" si="27"/>
        <v>0.31189407047531675</v>
      </c>
    </row>
    <row r="129" spans="1:6" x14ac:dyDescent="0.25">
      <c r="A129" s="68">
        <f t="shared" si="22"/>
        <v>10.619999999999989</v>
      </c>
      <c r="B129" s="71">
        <f t="shared" ca="1" si="23"/>
        <v>-1.7438398848755174</v>
      </c>
      <c r="C129" s="33">
        <f t="shared" ca="1" si="24"/>
        <v>-3.0435747618676644E-2</v>
      </c>
      <c r="D129" s="19">
        <f t="shared" ca="1" si="25"/>
        <v>0.3799189017431987</v>
      </c>
      <c r="E129" s="19">
        <f t="shared" ca="1" si="26"/>
        <v>0.3799189017431987</v>
      </c>
      <c r="F129" s="68">
        <f t="shared" ca="1" si="27"/>
        <v>0.14911213955097422</v>
      </c>
    </row>
    <row r="130" spans="1:6" x14ac:dyDescent="0.25">
      <c r="A130" s="68">
        <f t="shared" si="22"/>
        <v>10.709999999999988</v>
      </c>
      <c r="B130" s="71">
        <f t="shared" ca="1" si="23"/>
        <v>0.23027328103394967</v>
      </c>
      <c r="C130" s="33">
        <f t="shared" ca="1" si="24"/>
        <v>4.0190269334126338E-3</v>
      </c>
      <c r="D130" s="19">
        <f t="shared" ca="1" si="25"/>
        <v>0.38574275496989652</v>
      </c>
      <c r="E130" s="19">
        <f t="shared" ca="1" si="26"/>
        <v>0.38574275496989652</v>
      </c>
      <c r="F130" s="68">
        <f t="shared" ca="1" si="27"/>
        <v>-1.9693178957688805E-2</v>
      </c>
    </row>
    <row r="131" spans="1:6" x14ac:dyDescent="0.25">
      <c r="A131" s="68">
        <f t="shared" si="22"/>
        <v>10.799999999999988</v>
      </c>
      <c r="B131" s="71">
        <f t="shared" ca="1" si="23"/>
        <v>2.1953393409583031</v>
      </c>
      <c r="C131" s="33">
        <f t="shared" ca="1" si="24"/>
        <v>3.8315899698284799E-2</v>
      </c>
      <c r="D131" s="19">
        <f t="shared" ca="1" si="25"/>
        <v>0.37640997313837377</v>
      </c>
      <c r="E131" s="19">
        <f t="shared" ca="1" si="26"/>
        <v>0.37640997313837377</v>
      </c>
      <c r="F131" s="68">
        <f t="shared" ca="1" si="27"/>
        <v>-0.18770197285392787</v>
      </c>
    </row>
    <row r="132" spans="1:6" x14ac:dyDescent="0.25">
      <c r="A132" s="68">
        <f t="shared" si="22"/>
        <v>10.889999999999988</v>
      </c>
      <c r="B132" s="71">
        <f t="shared" ca="1" si="23"/>
        <v>4.074172750436575</v>
      </c>
      <c r="C132" s="33">
        <f t="shared" ca="1" si="24"/>
        <v>7.1107728790151481E-2</v>
      </c>
      <c r="D132" s="19">
        <f t="shared" ca="1" si="25"/>
        <v>0.35229734001421892</v>
      </c>
      <c r="E132" s="19">
        <f t="shared" ca="1" si="26"/>
        <v>0.35229734001421892</v>
      </c>
      <c r="F132" s="68">
        <f t="shared" ca="1" si="27"/>
        <v>-0.34813431879395768</v>
      </c>
    </row>
    <row r="133" spans="1:6" x14ac:dyDescent="0.25">
      <c r="A133" s="68">
        <f t="shared" si="22"/>
        <v>10.979999999999988</v>
      </c>
      <c r="B133" s="71">
        <f t="shared" ca="1" si="23"/>
        <v>5.7930606381270318</v>
      </c>
      <c r="C133" s="33">
        <f t="shared" ca="1" si="24"/>
        <v>0.10110798190300047</v>
      </c>
      <c r="D133" s="19">
        <f t="shared" ca="1" si="25"/>
        <v>0.31437495138242538</v>
      </c>
      <c r="E133" s="19">
        <f t="shared" ca="1" si="26"/>
        <v>0.31437495138242538</v>
      </c>
      <c r="F133" s="68">
        <f t="shared" ca="1" si="27"/>
        <v>-0.4945854285792316</v>
      </c>
    </row>
    <row r="134" spans="1:6" x14ac:dyDescent="0.25">
      <c r="A134" s="68">
        <f t="shared" si="22"/>
        <v>11.069999999999988</v>
      </c>
      <c r="B134" s="71">
        <f t="shared" ca="1" si="23"/>
        <v>7.2847012290525841</v>
      </c>
      <c r="C134" s="33">
        <f t="shared" ca="1" si="24"/>
        <v>0.1271420214710452</v>
      </c>
      <c r="D134" s="19">
        <f t="shared" ca="1" si="25"/>
        <v>0.26415926124079103</v>
      </c>
      <c r="E134" s="19">
        <f t="shared" ca="1" si="26"/>
        <v>0.26415926124079103</v>
      </c>
      <c r="F134" s="68">
        <f t="shared" ca="1" si="27"/>
        <v>-0.62131879679042035</v>
      </c>
    </row>
    <row r="135" spans="1:6" x14ac:dyDescent="0.25">
      <c r="A135" s="68">
        <f t="shared" si="22"/>
        <v>11.159999999999988</v>
      </c>
      <c r="B135" s="71">
        <f t="shared" ca="1" si="23"/>
        <v>8.4908400115182179</v>
      </c>
      <c r="C135" s="33">
        <f t="shared" ca="1" si="24"/>
        <v>0.14819311446106614</v>
      </c>
      <c r="D135" s="19">
        <f t="shared" ca="1" si="25"/>
        <v>0.20364280520411926</v>
      </c>
      <c r="E135" s="19">
        <f t="shared" ca="1" si="26"/>
        <v>0.20364280520411926</v>
      </c>
      <c r="F135" s="68">
        <f t="shared" ca="1" si="27"/>
        <v>-0.72349133735784155</v>
      </c>
    </row>
    <row r="136" spans="1:6" x14ac:dyDescent="0.25">
      <c r="A136" s="68">
        <f t="shared" si="22"/>
        <v>11.249999999999988</v>
      </c>
      <c r="B136" s="71">
        <f t="shared" ca="1" si="23"/>
        <v>9.3645001682960292</v>
      </c>
      <c r="C136" s="33">
        <f t="shared" ca="1" si="24"/>
        <v>0.16344136074032881</v>
      </c>
      <c r="D136" s="19">
        <f t="shared" ca="1" si="25"/>
        <v>0.13520711211282857</v>
      </c>
      <c r="E136" s="19">
        <f t="shared" ca="1" si="26"/>
        <v>0.13520711211282857</v>
      </c>
      <c r="F136" s="68">
        <f t="shared" ca="1" si="27"/>
        <v>-0.79730184244861813</v>
      </c>
    </row>
    <row r="137" spans="1:6" x14ac:dyDescent="0.25">
      <c r="A137" s="68">
        <f t="shared" si="22"/>
        <v>11.339999999999987</v>
      </c>
      <c r="B137" s="71">
        <f t="shared" ca="1" si="23"/>
        <v>9.8717373676414439</v>
      </c>
      <c r="C137" s="33">
        <f t="shared" ca="1" si="24"/>
        <v>0.17229431995750111</v>
      </c>
      <c r="D137" s="19">
        <f t="shared" ca="1" si="25"/>
        <v>6.15253149354449E-2</v>
      </c>
      <c r="E137" s="19">
        <f t="shared" ca="1" si="26"/>
        <v>6.15253149354449E-2</v>
      </c>
      <c r="F137" s="68">
        <f t="shared" ca="1" si="27"/>
        <v>-0.84007142815990787</v>
      </c>
    </row>
    <row r="138" spans="1:6" x14ac:dyDescent="0.25">
      <c r="A138" s="68">
        <f t="shared" si="22"/>
        <v>11.429999999999987</v>
      </c>
      <c r="B138" s="71">
        <f t="shared" ca="1" si="23"/>
        <v>9.9928792160832991</v>
      </c>
      <c r="C138" s="33">
        <f t="shared" ca="1" si="24"/>
        <v>0.17440864407476345</v>
      </c>
      <c r="D138" s="19">
        <f t="shared" ca="1" si="25"/>
        <v>-1.4540334551837591E-2</v>
      </c>
      <c r="E138" s="19">
        <f t="shared" ca="1" si="26"/>
        <v>-1.4540334551837591E-2</v>
      </c>
      <c r="F138" s="68">
        <f t="shared" ca="1" si="27"/>
        <v>-0.85027633822414739</v>
      </c>
    </row>
    <row r="139" spans="1:6" x14ac:dyDescent="0.25">
      <c r="A139" s="68">
        <f t="shared" si="22"/>
        <v>11.519999999999987</v>
      </c>
      <c r="B139" s="71">
        <f t="shared" ca="1" si="23"/>
        <v>9.7232314614554891</v>
      </c>
      <c r="C139" s="33">
        <f t="shared" ca="1" si="24"/>
        <v>0.16970240293589842</v>
      </c>
      <c r="D139" s="19">
        <f t="shared" ca="1" si="25"/>
        <v>-9.0042801867385433E-2</v>
      </c>
      <c r="E139" s="19">
        <f t="shared" ca="1" si="26"/>
        <v>-9.0042801867385433E-2</v>
      </c>
      <c r="F139" s="68">
        <f t="shared" ca="1" si="27"/>
        <v>-0.82755626878802702</v>
      </c>
    </row>
    <row r="140" spans="1:6" x14ac:dyDescent="0.25">
      <c r="A140" s="68">
        <f t="shared" si="22"/>
        <v>11.609999999999987</v>
      </c>
      <c r="B140" s="71">
        <f t="shared" ca="1" si="23"/>
        <v>9.0732451193500889</v>
      </c>
      <c r="C140" s="33">
        <f t="shared" ca="1" si="24"/>
        <v>0.15835800117316493</v>
      </c>
      <c r="D140" s="19">
        <f t="shared" ca="1" si="25"/>
        <v>-0.16205501508224779</v>
      </c>
      <c r="E140" s="19">
        <f t="shared" ca="1" si="26"/>
        <v>-0.16205501508224779</v>
      </c>
      <c r="F140" s="68">
        <f t="shared" ca="1" si="27"/>
        <v>-0.77271513598669217</v>
      </c>
    </row>
    <row r="141" spans="1:6" x14ac:dyDescent="0.25">
      <c r="A141" s="68">
        <f t="shared" si="22"/>
        <v>11.699999999999987</v>
      </c>
      <c r="B141" s="71">
        <f t="shared" ca="1" si="23"/>
        <v>8.0681436525317327</v>
      </c>
      <c r="C141" s="33">
        <f t="shared" ca="1" si="24"/>
        <v>0.14081567126056005</v>
      </c>
      <c r="D141" s="19">
        <f t="shared" ca="1" si="25"/>
        <v>-0.22777453853119389</v>
      </c>
      <c r="E141" s="19">
        <f t="shared" ca="1" si="26"/>
        <v>-0.22777453853119389</v>
      </c>
      <c r="F141" s="68">
        <f t="shared" ca="1" si="27"/>
        <v>-0.68771871843433252</v>
      </c>
    </row>
    <row r="142" spans="1:6" x14ac:dyDescent="0.25">
      <c r="A142" s="68">
        <f t="shared" si="22"/>
        <v>11.789999999999987</v>
      </c>
      <c r="B142" s="71">
        <f t="shared" ca="1" si="23"/>
        <v>6.7470124180117912</v>
      </c>
      <c r="C142" s="33">
        <f t="shared" ca="1" si="24"/>
        <v>0.11775758136724973</v>
      </c>
      <c r="D142" s="19">
        <f t="shared" ca="1" si="25"/>
        <v>-0.28462745909792436</v>
      </c>
      <c r="E142" s="19">
        <f t="shared" ca="1" si="26"/>
        <v>-0.28462745909792436</v>
      </c>
      <c r="F142" s="68">
        <f t="shared" ca="1" si="27"/>
        <v>-0.57567951638189963</v>
      </c>
    </row>
    <row r="143" spans="1:6" x14ac:dyDescent="0.25">
      <c r="A143" s="68">
        <f t="shared" si="22"/>
        <v>11.879999999999987</v>
      </c>
      <c r="B143" s="71">
        <f t="shared" ca="1" si="23"/>
        <v>5.1613597571908469</v>
      </c>
      <c r="C143" s="33">
        <f t="shared" ca="1" si="24"/>
        <v>9.008272164291535E-2</v>
      </c>
      <c r="D143" s="19">
        <f t="shared" ca="1" si="25"/>
        <v>-0.33036942366506195</v>
      </c>
      <c r="E143" s="19">
        <f t="shared" ca="1" si="26"/>
        <v>-0.33036942366506195</v>
      </c>
      <c r="F143" s="68">
        <f t="shared" ca="1" si="27"/>
        <v>-0.44080858511004689</v>
      </c>
    </row>
    <row r="144" spans="1:6" x14ac:dyDescent="0.25">
      <c r="A144" s="68">
        <f t="shared" si="22"/>
        <v>11.969999999999986</v>
      </c>
      <c r="B144" s="71">
        <f t="shared" ca="1" si="23"/>
        <v>3.3731747781252364</v>
      </c>
      <c r="C144" s="33">
        <f t="shared" ca="1" si="24"/>
        <v>5.8873006123514572E-2</v>
      </c>
      <c r="D144" s="19">
        <f t="shared" ca="1" si="25"/>
        <v>-0.36317981009939981</v>
      </c>
      <c r="E144" s="19">
        <f t="shared" ca="1" si="26"/>
        <v>-0.36317981009939981</v>
      </c>
      <c r="F144" s="68">
        <f t="shared" ca="1" si="27"/>
        <v>-0.28831111343079519</v>
      </c>
    </row>
    <row r="145" spans="1:6" x14ac:dyDescent="0.25">
      <c r="A145" s="68">
        <f t="shared" si="22"/>
        <v>12.059999999999986</v>
      </c>
      <c r="B145" s="71">
        <f t="shared" ca="1" si="23"/>
        <v>1.4525322464019517</v>
      </c>
      <c r="C145" s="33">
        <f t="shared" ca="1" si="24"/>
        <v>2.5351470191103613E-2</v>
      </c>
      <c r="D145" s="19">
        <f t="shared" ca="1" si="25"/>
        <v>-0.38174321062084376</v>
      </c>
      <c r="E145" s="19">
        <f t="shared" ca="1" si="26"/>
        <v>-0.38174321062084376</v>
      </c>
      <c r="F145" s="68">
        <f t="shared" ca="1" si="27"/>
        <v>-0.12420889815684787</v>
      </c>
    </row>
    <row r="146" spans="1:6" x14ac:dyDescent="0.25">
      <c r="A146" s="68">
        <f t="shared" si="22"/>
        <v>12.149999999999986</v>
      </c>
      <c r="B146" s="71">
        <f t="shared" ca="1" si="23"/>
        <v>-0.5251727418317893</v>
      </c>
      <c r="C146" s="33">
        <f t="shared" ca="1" si="24"/>
        <v>-9.1659934866908793E-3</v>
      </c>
      <c r="D146" s="19">
        <f t="shared" ca="1" si="25"/>
        <v>-0.38531153777458943</v>
      </c>
      <c r="E146" s="19">
        <f t="shared" ca="1" si="26"/>
        <v>-0.38531153777458943</v>
      </c>
      <c r="F146" s="68">
        <f t="shared" ca="1" si="27"/>
        <v>4.4912739184722397E-2</v>
      </c>
    </row>
    <row r="147" spans="1:6" x14ac:dyDescent="0.25">
      <c r="A147" s="68">
        <f t="shared" si="22"/>
        <v>12.239999999999986</v>
      </c>
      <c r="B147" s="71">
        <f t="shared" ca="1" si="23"/>
        <v>-2.4822446617319356</v>
      </c>
      <c r="C147" s="33">
        <f t="shared" ca="1" si="24"/>
        <v>-4.3323342187275161E-2</v>
      </c>
      <c r="D147" s="19">
        <f t="shared" ca="1" si="25"/>
        <v>-0.37374065557172809</v>
      </c>
      <c r="E147" s="19">
        <f t="shared" ca="1" si="26"/>
        <v>-0.37374065557172809</v>
      </c>
      <c r="F147" s="68">
        <f t="shared" ca="1" si="27"/>
        <v>0.21221797643441861</v>
      </c>
    </row>
    <row r="148" spans="1:6" x14ac:dyDescent="0.25">
      <c r="A148" s="68">
        <f t="shared" si="22"/>
        <v>12.329999999999986</v>
      </c>
      <c r="B148" s="71">
        <f t="shared" ca="1" si="23"/>
        <v>-4.3418203986074273</v>
      </c>
      <c r="C148" s="33">
        <f t="shared" ca="1" si="24"/>
        <v>-7.5779061485952232E-2</v>
      </c>
      <c r="D148" s="19">
        <f t="shared" ca="1" si="25"/>
        <v>-0.34749755106554026</v>
      </c>
      <c r="E148" s="19">
        <f t="shared" ca="1" si="26"/>
        <v>-0.34749755106554026</v>
      </c>
      <c r="F148" s="68">
        <f t="shared" ca="1" si="27"/>
        <v>0.37096212370308917</v>
      </c>
    </row>
    <row r="149" spans="1:6" x14ac:dyDescent="0.25">
      <c r="A149" s="68">
        <f t="shared" si="22"/>
        <v>12.419999999999986</v>
      </c>
      <c r="B149" s="71">
        <f t="shared" ca="1" si="23"/>
        <v>-6.0309610161400915</v>
      </c>
      <c r="C149" s="33">
        <f t="shared" ca="1" si="24"/>
        <v>-0.10526012679106747</v>
      </c>
      <c r="D149" s="19">
        <f t="shared" ca="1" si="25"/>
        <v>-0.30763723349257638</v>
      </c>
      <c r="E149" s="19">
        <f t="shared" ca="1" si="26"/>
        <v>-0.30763723349257638</v>
      </c>
      <c r="F149" s="68">
        <f t="shared" ca="1" si="27"/>
        <v>0.51482271125166401</v>
      </c>
    </row>
    <row r="150" spans="1:6" x14ac:dyDescent="0.25">
      <c r="A150" s="68">
        <f t="shared" si="22"/>
        <v>12.509999999999986</v>
      </c>
      <c r="B150" s="71">
        <f t="shared" ca="1" si="23"/>
        <v>-7.4835530032553734</v>
      </c>
      <c r="C150" s="33">
        <f t="shared" ca="1" si="24"/>
        <v>-0.13061263965431619</v>
      </c>
      <c r="D150" s="19">
        <f t="shared" ca="1" si="25"/>
        <v>-0.25575194124628409</v>
      </c>
      <c r="E150" s="19">
        <f t="shared" ca="1" si="26"/>
        <v>-0.25575194124628409</v>
      </c>
      <c r="F150" s="68">
        <f t="shared" ca="1" si="27"/>
        <v>0.63818378311038637</v>
      </c>
    </row>
    <row r="151" spans="1:6" x14ac:dyDescent="0.25">
      <c r="A151" s="68">
        <f t="shared" si="22"/>
        <v>12.599999999999985</v>
      </c>
      <c r="B151" s="71">
        <f t="shared" ca="1" si="23"/>
        <v>-8.6428898071142441</v>
      </c>
      <c r="C151" s="33">
        <f t="shared" ca="1" si="24"/>
        <v>-0.15084688402120119</v>
      </c>
      <c r="D151" s="19">
        <f t="shared" ca="1" si="25"/>
        <v>-0.19389793357338275</v>
      </c>
      <c r="E151" s="19">
        <f t="shared" ca="1" si="26"/>
        <v>-0.19389793357338275</v>
      </c>
      <c r="F151" s="68">
        <f t="shared" ca="1" si="27"/>
        <v>0.73634972073186533</v>
      </c>
    </row>
    <row r="152" spans="1:6" x14ac:dyDescent="0.25">
      <c r="A152" s="68">
        <f t="shared" si="22"/>
        <v>12.689999999999985</v>
      </c>
      <c r="B152" s="71">
        <f t="shared" ca="1" si="23"/>
        <v>-9.4638351061451864</v>
      </c>
      <c r="C152" s="33">
        <f t="shared" ca="1" si="24"/>
        <v>-0.16517508246806054</v>
      </c>
      <c r="D152" s="19">
        <f t="shared" ca="1" si="25"/>
        <v>-0.12450647635682488</v>
      </c>
      <c r="E152" s="19">
        <f t="shared" ca="1" si="26"/>
        <v>-0.12450647635682488</v>
      </c>
      <c r="F152" s="68">
        <f t="shared" ca="1" si="27"/>
        <v>0.8056826618583095</v>
      </c>
    </row>
    <row r="153" spans="1:6" x14ac:dyDescent="0.25">
      <c r="A153" s="68">
        <f t="shared" si="22"/>
        <v>12.779999999999985</v>
      </c>
      <c r="B153" s="71">
        <f t="shared" ca="1" si="23"/>
        <v>-9.9145027857631547</v>
      </c>
      <c r="C153" s="33">
        <f t="shared" ca="1" si="24"/>
        <v>-0.17304071730971701</v>
      </c>
      <c r="D153" s="19">
        <f t="shared" ca="1" si="25"/>
        <v>-5.0285409013319099E-2</v>
      </c>
      <c r="E153" s="19">
        <f t="shared" ca="1" si="26"/>
        <v>-5.0285409013319099E-2</v>
      </c>
      <c r="F153" s="68">
        <f t="shared" ca="1" si="27"/>
        <v>0.84367439021959667</v>
      </c>
    </row>
    <row r="154" spans="1:6" x14ac:dyDescent="0.25">
      <c r="A154" s="68">
        <f t="shared" si="22"/>
        <v>12.869999999999985</v>
      </c>
      <c r="B154" s="71">
        <f t="shared" ca="1" si="23"/>
        <v>-9.9774177712208321</v>
      </c>
      <c r="C154" s="33">
        <f t="shared" ca="1" si="24"/>
        <v>-0.17413879095479784</v>
      </c>
      <c r="D154" s="19">
        <f t="shared" ca="1" si="25"/>
        <v>2.5883772455967111E-2</v>
      </c>
      <c r="E154" s="19">
        <f t="shared" ca="1" si="26"/>
        <v>2.5883772455967111E-2</v>
      </c>
      <c r="F154" s="68">
        <f t="shared" ca="1" si="27"/>
        <v>0.84897408687565257</v>
      </c>
    </row>
    <row r="155" spans="1:6" x14ac:dyDescent="0.25">
      <c r="A155" s="68">
        <f t="shared" si="22"/>
        <v>12.959999999999985</v>
      </c>
      <c r="B155" s="71">
        <f t="shared" ca="1" si="23"/>
        <v>-9.6501421967126664</v>
      </c>
      <c r="C155" s="33">
        <f t="shared" ca="1" si="24"/>
        <v>-0.16842675461827433</v>
      </c>
      <c r="D155" s="19">
        <f t="shared" ca="1" si="25"/>
        <v>0.10105036835566636</v>
      </c>
      <c r="E155" s="19">
        <f t="shared" ca="1" si="26"/>
        <v>0.10105036835566636</v>
      </c>
      <c r="F155" s="68">
        <f t="shared" ca="1" si="27"/>
        <v>0.82139471089544203</v>
      </c>
    </row>
    <row r="156" spans="1:6" x14ac:dyDescent="0.25">
      <c r="A156" s="68">
        <f t="shared" si="22"/>
        <v>13.049999999999985</v>
      </c>
      <c r="B156" s="71">
        <f t="shared" ca="1" si="23"/>
        <v>-8.9453621672788852</v>
      </c>
      <c r="C156" s="33">
        <f t="shared" ca="1" si="24"/>
        <v>-0.15612602260235231</v>
      </c>
      <c r="D156" s="19">
        <f t="shared" ca="1" si="25"/>
        <v>0.17229923199815617</v>
      </c>
      <c r="E156" s="19">
        <f t="shared" ca="1" si="26"/>
        <v>0.17229923199815617</v>
      </c>
      <c r="F156" s="68">
        <f t="shared" ca="1" si="27"/>
        <v>0.76191337004877568</v>
      </c>
    </row>
    <row r="157" spans="1:6" x14ac:dyDescent="0.25">
      <c r="A157" s="68">
        <f t="shared" si="22"/>
        <v>13.139999999999985</v>
      </c>
      <c r="B157" s="71">
        <f t="shared" ca="1" si="23"/>
        <v>-7.8904346733728241</v>
      </c>
      <c r="C157" s="33">
        <f t="shared" ca="1" si="24"/>
        <v>-0.13771406446387913</v>
      </c>
      <c r="D157" s="19">
        <f t="shared" ca="1" si="25"/>
        <v>0.23685539330124822</v>
      </c>
      <c r="E157" s="19">
        <f t="shared" ca="1" si="26"/>
        <v>0.23685539330124822</v>
      </c>
      <c r="F157" s="68">
        <f t="shared" ca="1" si="27"/>
        <v>0.67266799224215856</v>
      </c>
    </row>
    <row r="158" spans="1:6" x14ac:dyDescent="0.25">
      <c r="A158" s="68">
        <f t="shared" si="22"/>
        <v>13.229999999999984</v>
      </c>
      <c r="B158" s="71">
        <f t="shared" ca="1" si="23"/>
        <v>-6.5263975456109797</v>
      </c>
      <c r="C158" s="33">
        <f t="shared" ca="1" si="24"/>
        <v>-0.11390712546498838</v>
      </c>
      <c r="D158" s="19">
        <f t="shared" ca="1" si="25"/>
        <v>0.29218769556299051</v>
      </c>
      <c r="E158" s="19">
        <f t="shared" ca="1" si="26"/>
        <v>0.29218769556299051</v>
      </c>
      <c r="F158" s="68">
        <f t="shared" ca="1" si="27"/>
        <v>0.55693872468544803</v>
      </c>
    </row>
    <row r="159" spans="1:6" x14ac:dyDescent="0.25">
      <c r="A159" s="68">
        <f t="shared" si="22"/>
        <v>13.319999999999984</v>
      </c>
      <c r="B159" s="71">
        <f t="shared" ca="1" si="23"/>
        <v>-4.9064535469147765</v>
      </c>
      <c r="C159" s="33">
        <f t="shared" ca="1" si="24"/>
        <v>-8.5633768989816922E-2</v>
      </c>
      <c r="D159" s="19">
        <f t="shared" ca="1" si="25"/>
        <v>0.33610911499637536</v>
      </c>
      <c r="E159" s="19">
        <f t="shared" ca="1" si="26"/>
        <v>0.33610911499637536</v>
      </c>
      <c r="F159" s="68">
        <f t="shared" ca="1" si="27"/>
        <v>0.41909281827865963</v>
      </c>
    </row>
    <row r="160" spans="1:6" x14ac:dyDescent="0.25">
      <c r="A160" s="68">
        <f t="shared" si="22"/>
        <v>13.409999999999984</v>
      </c>
      <c r="B160" s="71">
        <f t="shared" ca="1" si="23"/>
        <v>-3.0939568352596596</v>
      </c>
      <c r="C160" s="33">
        <f t="shared" ca="1" si="24"/>
        <v>-5.3999733689864847E-2</v>
      </c>
      <c r="D160" s="19">
        <f t="shared" ca="1" si="25"/>
        <v>0.36686944722478193</v>
      </c>
      <c r="E160" s="19">
        <f t="shared" ca="1" si="26"/>
        <v>0.36686944722478193</v>
      </c>
      <c r="F160" s="68">
        <f t="shared" ca="1" si="27"/>
        <v>0.26447012013037574</v>
      </c>
    </row>
    <row r="161" spans="1:6" x14ac:dyDescent="0.25">
      <c r="A161" s="68">
        <f t="shared" si="22"/>
        <v>13.499999999999984</v>
      </c>
      <c r="B161" s="71">
        <f t="shared" ca="1" si="23"/>
        <v>-1.1599566959893337</v>
      </c>
      <c r="C161" s="33">
        <f t="shared" ca="1" si="24"/>
        <v>-2.0245063525568777E-2</v>
      </c>
      <c r="D161" s="19">
        <f t="shared" ca="1" si="25"/>
        <v>0.38323433420401976</v>
      </c>
      <c r="E161" s="19">
        <f t="shared" ca="1" si="26"/>
        <v>0.38323433420401976</v>
      </c>
      <c r="F161" s="68">
        <f t="shared" ca="1" si="27"/>
        <v>9.9194034963798153E-2</v>
      </c>
    </row>
    <row r="162" spans="1:6" x14ac:dyDescent="0.25">
      <c r="A162" s="68">
        <f t="shared" si="22"/>
        <v>13.589999999999984</v>
      </c>
      <c r="B162" s="71">
        <f t="shared" ca="1" si="23"/>
        <v>0.81961374043098445</v>
      </c>
      <c r="C162" s="33">
        <f t="shared" ca="1" si="24"/>
        <v>1.4304958365106847E-2</v>
      </c>
      <c r="D162" s="19">
        <f t="shared" ca="1" si="25"/>
        <v>0.38454393003321641</v>
      </c>
      <c r="E162" s="19">
        <f t="shared" ca="1" si="26"/>
        <v>0.38454393003321641</v>
      </c>
      <c r="F162" s="68">
        <f t="shared" ca="1" si="27"/>
        <v>-7.0091905426094767E-2</v>
      </c>
    </row>
    <row r="163" spans="1:6" x14ac:dyDescent="0.25">
      <c r="A163" s="68">
        <f t="shared" si="22"/>
        <v>13.679999999999984</v>
      </c>
      <c r="B163" s="71">
        <f t="shared" ca="1" si="23"/>
        <v>2.7669836563887222</v>
      </c>
      <c r="C163" s="33">
        <f t="shared" ca="1" si="24"/>
        <v>4.8292975152854634E-2</v>
      </c>
      <c r="D163" s="19">
        <f t="shared" ca="1" si="25"/>
        <v>0.37074533191673442</v>
      </c>
      <c r="E163" s="19">
        <f t="shared" ca="1" si="26"/>
        <v>0.37074533191673442</v>
      </c>
      <c r="F163" s="68">
        <f t="shared" ca="1" si="27"/>
        <v>-0.23654360827350432</v>
      </c>
    </row>
    <row r="164" spans="1:6" x14ac:dyDescent="0.25">
      <c r="A164" s="68">
        <f t="shared" si="22"/>
        <v>13.769999999999984</v>
      </c>
      <c r="B164" s="71">
        <f t="shared" ca="1" si="23"/>
        <v>4.6056811123984538</v>
      </c>
      <c r="C164" s="33">
        <f t="shared" ca="1" si="24"/>
        <v>8.0384299708268048E-2</v>
      </c>
      <c r="D164" s="19">
        <f t="shared" ca="1" si="25"/>
        <v>0.34239521375911935</v>
      </c>
      <c r="E164" s="19">
        <f t="shared" ca="1" si="26"/>
        <v>0.34239521375911935</v>
      </c>
      <c r="F164" s="68">
        <f t="shared" ca="1" si="27"/>
        <v>-0.39345901745127515</v>
      </c>
    </row>
    <row r="165" spans="1:6" x14ac:dyDescent="0.25">
      <c r="A165" s="68">
        <f t="shared" si="22"/>
        <v>13.859999999999983</v>
      </c>
      <c r="B165" s="71">
        <f t="shared" ca="1" si="23"/>
        <v>6.263605595314627</v>
      </c>
      <c r="C165" s="33">
        <f t="shared" ca="1" si="24"/>
        <v>0.10932054068457975</v>
      </c>
      <c r="D165" s="19">
        <f t="shared" ca="1" si="25"/>
        <v>0.30063236349225175</v>
      </c>
      <c r="E165" s="19">
        <f t="shared" ca="1" si="26"/>
        <v>0.30063236349225175</v>
      </c>
      <c r="F165" s="68">
        <f t="shared" ca="1" si="27"/>
        <v>-0.53460432181244977</v>
      </c>
    </row>
    <row r="166" spans="1:6" x14ac:dyDescent="0.25">
      <c r="A166" s="68">
        <f t="shared" si="22"/>
        <v>13.949999999999983</v>
      </c>
      <c r="B166" s="71">
        <f t="shared" ca="1" si="23"/>
        <v>7.6758892083623769</v>
      </c>
      <c r="C166" s="33">
        <f t="shared" ca="1" si="24"/>
        <v>0.13396953970422454</v>
      </c>
      <c r="D166" s="19">
        <f t="shared" ca="1" si="25"/>
        <v>0.24712317027763239</v>
      </c>
      <c r="E166" s="19">
        <f t="shared" ca="1" si="26"/>
        <v>0.24712317027763239</v>
      </c>
      <c r="F166" s="68">
        <f t="shared" ca="1" si="27"/>
        <v>-0.65448886073464729</v>
      </c>
    </row>
    <row r="167" spans="1:6" x14ac:dyDescent="0.25">
      <c r="A167" s="68">
        <f t="shared" si="22"/>
        <v>14.039999999999983</v>
      </c>
      <c r="B167" s="71">
        <f t="shared" ca="1" si="23"/>
        <v>8.7874213826842418</v>
      </c>
      <c r="C167" s="33">
        <f t="shared" ca="1" si="24"/>
        <v>0.15336943588799265</v>
      </c>
      <c r="D167" s="19">
        <f t="shared" ca="1" si="25"/>
        <v>0.18398563380610322</v>
      </c>
      <c r="E167" s="19">
        <f t="shared" ca="1" si="26"/>
        <v>0.18398563380610322</v>
      </c>
      <c r="F167" s="68">
        <f t="shared" ca="1" si="27"/>
        <v>-0.74856750529933425</v>
      </c>
    </row>
    <row r="168" spans="1:6" x14ac:dyDescent="0.25">
      <c r="A168" s="68">
        <f t="shared" si="22"/>
        <v>14.129999999999983</v>
      </c>
      <c r="B168" s="71">
        <f t="shared" ca="1" si="23"/>
        <v>9.5549435603333102</v>
      </c>
      <c r="C168" s="33">
        <f t="shared" ca="1" si="24"/>
        <v>0.16676522497004573</v>
      </c>
      <c r="D168" s="19">
        <f t="shared" ca="1" si="25"/>
        <v>0.11369856801729859</v>
      </c>
      <c r="E168" s="19">
        <f t="shared" ca="1" si="26"/>
        <v>0.11369856801729859</v>
      </c>
      <c r="F168" s="68">
        <f t="shared" ca="1" si="27"/>
        <v>-0.81336729000743557</v>
      </c>
    </row>
    <row r="169" spans="1:6" x14ac:dyDescent="0.25">
      <c r="A169" s="68">
        <f t="shared" si="22"/>
        <v>14.219999999999983</v>
      </c>
      <c r="B169" s="71">
        <f t="shared" ca="1" si="23"/>
        <v>9.9486535778255956</v>
      </c>
      <c r="C169" s="33">
        <f t="shared" ca="1" si="24"/>
        <v>0.17363676107337056</v>
      </c>
      <c r="D169" s="19">
        <f t="shared" ca="1" si="25"/>
        <v>3.9002234278808556E-2</v>
      </c>
      <c r="E169" s="19">
        <f t="shared" ca="1" si="26"/>
        <v>3.9002234278808556E-2</v>
      </c>
      <c r="F169" s="68">
        <f t="shared" ca="1" si="27"/>
        <v>-0.84655123751456518</v>
      </c>
    </row>
    <row r="170" spans="1:6" x14ac:dyDescent="0.25">
      <c r="A170" s="68">
        <f t="shared" si="22"/>
        <v>14.309999999999983</v>
      </c>
      <c r="B170" s="71">
        <f t="shared" ca="1" si="23"/>
        <v>9.9532875534959473</v>
      </c>
      <c r="C170" s="33">
        <f t="shared" ca="1" si="24"/>
        <v>0.1737176392062755</v>
      </c>
      <c r="D170" s="19">
        <f t="shared" ca="1" si="25"/>
        <v>-3.720494243647629E-2</v>
      </c>
      <c r="E170" s="19">
        <f t="shared" ca="1" si="26"/>
        <v>-3.720494243647629E-2</v>
      </c>
      <c r="F170" s="68">
        <f t="shared" ca="1" si="27"/>
        <v>-0.84694157838065365</v>
      </c>
    </row>
    <row r="171" spans="1:6" x14ac:dyDescent="0.25">
      <c r="A171" s="68">
        <f t="shared" si="22"/>
        <v>14.399999999999983</v>
      </c>
      <c r="B171" s="71">
        <f t="shared" ca="1" si="23"/>
        <v>9.5686659299169747</v>
      </c>
      <c r="C171" s="33">
        <f t="shared" ca="1" si="24"/>
        <v>0.1670047255004562</v>
      </c>
      <c r="D171" s="19">
        <f t="shared" ca="1" si="25"/>
        <v>-0.11197091769284175</v>
      </c>
      <c r="E171" s="19">
        <f t="shared" ca="1" si="26"/>
        <v>-0.11197091769284175</v>
      </c>
      <c r="F171" s="68">
        <f t="shared" ca="1" si="27"/>
        <v>-0.81452453842746753</v>
      </c>
    </row>
    <row r="172" spans="1:6" x14ac:dyDescent="0.25">
      <c r="A172" s="68">
        <f t="shared" si="22"/>
        <v>14.489999999999982</v>
      </c>
      <c r="B172" s="71">
        <f t="shared" ca="1" si="23"/>
        <v>8.8096998633574088</v>
      </c>
      <c r="C172" s="33">
        <f t="shared" ca="1" si="24"/>
        <v>0.15375826872808132</v>
      </c>
      <c r="D172" s="19">
        <f t="shared" ca="1" si="25"/>
        <v>-0.18239478835993314</v>
      </c>
      <c r="E172" s="19">
        <f t="shared" ca="1" si="26"/>
        <v>-0.18239478835993314</v>
      </c>
      <c r="F172" s="68">
        <f t="shared" ca="1" si="27"/>
        <v>-0.75045036528567466</v>
      </c>
    </row>
    <row r="173" spans="1:6" x14ac:dyDescent="0.25">
      <c r="A173" s="68">
        <f t="shared" si="22"/>
        <v>14.579999999999982</v>
      </c>
      <c r="B173" s="71">
        <f t="shared" ca="1" si="23"/>
        <v>7.7058579281847663</v>
      </c>
      <c r="C173" s="33">
        <f t="shared" ca="1" si="24"/>
        <v>0.13449259253773294</v>
      </c>
      <c r="D173" s="19">
        <f t="shared" ca="1" si="25"/>
        <v>-0.2457313492033642</v>
      </c>
      <c r="E173" s="19">
        <f t="shared" ca="1" si="26"/>
        <v>-0.2457313492033642</v>
      </c>
      <c r="F173" s="68">
        <f t="shared" ca="1" si="27"/>
        <v>-0.65702876456834858</v>
      </c>
    </row>
    <row r="174" spans="1:6" x14ac:dyDescent="0.25">
      <c r="A174" s="68">
        <f t="shared" si="22"/>
        <v>14.669999999999982</v>
      </c>
      <c r="B174" s="71">
        <f t="shared" ca="1" si="23"/>
        <v>6.300096808079596</v>
      </c>
      <c r="C174" s="33">
        <f t="shared" ca="1" si="24"/>
        <v>0.10995743249537424</v>
      </c>
      <c r="D174" s="19">
        <f t="shared" ca="1" si="25"/>
        <v>-0.29949442951571825</v>
      </c>
      <c r="E174" s="19">
        <f t="shared" ca="1" si="26"/>
        <v>-0.29949442951571825</v>
      </c>
      <c r="F174" s="68">
        <f t="shared" ca="1" si="27"/>
        <v>-0.53770635348396334</v>
      </c>
    </row>
    <row r="175" spans="1:6" x14ac:dyDescent="0.25">
      <c r="A175" s="68">
        <f t="shared" si="22"/>
        <v>14.759999999999982</v>
      </c>
      <c r="B175" s="71">
        <f t="shared" ca="1" si="23"/>
        <v>4.6472689972370622</v>
      </c>
      <c r="C175" s="33">
        <f t="shared" ca="1" si="24"/>
        <v>8.1110145227641997E-2</v>
      </c>
      <c r="D175" s="19">
        <f t="shared" ca="1" si="25"/>
        <v>-0.34155639865610921</v>
      </c>
      <c r="E175" s="19">
        <f t="shared" ca="1" si="26"/>
        <v>-0.34155639865610921</v>
      </c>
      <c r="F175" s="68">
        <f t="shared" ca="1" si="27"/>
        <v>-0.39700407185805853</v>
      </c>
    </row>
    <row r="176" spans="1:6" x14ac:dyDescent="0.25">
      <c r="A176" s="68">
        <f t="shared" ref="A176:A239" si="28">A175+$B$2</f>
        <v>14.849999999999982</v>
      </c>
      <c r="B176" s="71">
        <f t="shared" ref="B176:B239" ca="1" si="29">C176*180/PI()</f>
        <v>2.812039147509569</v>
      </c>
      <c r="C176" s="33">
        <f t="shared" ref="C176:C239" ca="1" si="30">IF($B$6="n",RADIANS($B$7),C175+$B$2/2*(D175+D176))</f>
        <v>4.9079341819016478E-2</v>
      </c>
      <c r="D176" s="19">
        <f t="shared" ref="D176:D239" ca="1" si="31">E176</f>
        <v>-0.37023923264668018</v>
      </c>
      <c r="E176" s="19">
        <f t="shared" ref="E176:E239" ca="1" si="32">IF($B$6="n",RADIANS($B$7),E175+$B$2/2*(F175+F176))</f>
        <v>-0.37023923264668018</v>
      </c>
      <c r="F176" s="68">
        <f t="shared" ref="F176:F239" ca="1" si="33">-$B$3/$B$4*SIN(C176)</f>
        <v>-0.24039223904351906</v>
      </c>
    </row>
    <row r="177" spans="1:6" x14ac:dyDescent="0.25">
      <c r="A177" s="68">
        <f t="shared" si="28"/>
        <v>14.939999999999982</v>
      </c>
      <c r="B177" s="71">
        <f t="shared" ca="1" si="29"/>
        <v>0.86636858516958348</v>
      </c>
      <c r="C177" s="33">
        <f t="shared" ca="1" si="30"/>
        <v>1.5120984347054146E-2</v>
      </c>
      <c r="D177" s="19">
        <f t="shared" ca="1" si="31"/>
        <v>-0.3843909333969272</v>
      </c>
      <c r="E177" s="19">
        <f t="shared" ca="1" si="32"/>
        <v>-0.3843909333969272</v>
      </c>
      <c r="F177" s="68">
        <f t="shared" ca="1" si="33"/>
        <v>-7.4089999850858707E-2</v>
      </c>
    </row>
    <row r="178" spans="1:6" x14ac:dyDescent="0.25">
      <c r="A178" s="68">
        <f t="shared" si="28"/>
        <v>15.029999999999982</v>
      </c>
      <c r="B178" s="71">
        <f t="shared" ca="1" si="29"/>
        <v>-1.113339251000057</v>
      </c>
      <c r="C178" s="33">
        <f t="shared" ca="1" si="30"/>
        <v>-1.9431435621638564E-2</v>
      </c>
      <c r="D178" s="19">
        <f t="shared" ca="1" si="31"/>
        <v>-0.38344062146291086</v>
      </c>
      <c r="E178" s="19">
        <f t="shared" ca="1" si="32"/>
        <v>-0.38344062146291086</v>
      </c>
      <c r="F178" s="68">
        <f t="shared" ca="1" si="33"/>
        <v>9.5208042828999279E-2</v>
      </c>
    </row>
    <row r="179" spans="1:6" x14ac:dyDescent="0.25">
      <c r="A179" s="68">
        <f t="shared" si="28"/>
        <v>15.119999999999981</v>
      </c>
      <c r="B179" s="71">
        <f t="shared" ca="1" si="29"/>
        <v>-3.0493079974671309</v>
      </c>
      <c r="C179" s="33">
        <f t="shared" ca="1" si="30"/>
        <v>-5.3220464463196344E-2</v>
      </c>
      <c r="D179" s="19">
        <f t="shared" ca="1" si="31"/>
        <v>-0.36742668612726215</v>
      </c>
      <c r="E179" s="19">
        <f t="shared" ca="1" si="32"/>
        <v>-0.36742668612726215</v>
      </c>
      <c r="F179" s="68">
        <f t="shared" ca="1" si="33"/>
        <v>0.26065718685208378</v>
      </c>
    </row>
    <row r="180" spans="1:6" x14ac:dyDescent="0.25">
      <c r="A180" s="68">
        <f t="shared" si="28"/>
        <v>15.209999999999981</v>
      </c>
      <c r="B180" s="71">
        <f t="shared" ca="1" si="29"/>
        <v>-4.8655252057815943</v>
      </c>
      <c r="C180" s="33">
        <f t="shared" ca="1" si="30"/>
        <v>-8.4919434679663466E-2</v>
      </c>
      <c r="D180" s="19">
        <f t="shared" ca="1" si="31"/>
        <v>-0.33699487423867397</v>
      </c>
      <c r="E180" s="19">
        <f t="shared" ca="1" si="32"/>
        <v>-0.33699487423867397</v>
      </c>
      <c r="F180" s="68">
        <f t="shared" ca="1" si="33"/>
        <v>0.4156052995609873</v>
      </c>
    </row>
    <row r="181" spans="1:6" x14ac:dyDescent="0.25">
      <c r="A181" s="68">
        <f t="shared" si="28"/>
        <v>15.299999999999981</v>
      </c>
      <c r="B181" s="71">
        <f t="shared" ca="1" si="29"/>
        <v>-6.4907923793888385</v>
      </c>
      <c r="C181" s="33">
        <f t="shared" ca="1" si="30"/>
        <v>-0.11328569808369215</v>
      </c>
      <c r="D181" s="19">
        <f t="shared" ca="1" si="31"/>
        <v>-0.29336653473974145</v>
      </c>
      <c r="E181" s="19">
        <f t="shared" ca="1" si="32"/>
        <v>-0.29336653473974145</v>
      </c>
      <c r="F181" s="68">
        <f t="shared" ca="1" si="33"/>
        <v>0.55391335597084679</v>
      </c>
    </row>
    <row r="182" spans="1:6" x14ac:dyDescent="0.25">
      <c r="A182" s="68">
        <f t="shared" si="28"/>
        <v>15.389999999999981</v>
      </c>
      <c r="B182" s="71">
        <f t="shared" ca="1" si="29"/>
        <v>-7.8615433185078079</v>
      </c>
      <c r="C182" s="33">
        <f t="shared" ca="1" si="30"/>
        <v>-0.13720981519612252</v>
      </c>
      <c r="D182" s="19">
        <f t="shared" ca="1" si="31"/>
        <v>-0.2382805122031556</v>
      </c>
      <c r="E182" s="19">
        <f t="shared" ca="1" si="32"/>
        <v>-0.2382805122031556</v>
      </c>
      <c r="F182" s="68">
        <f t="shared" ca="1" si="33"/>
        <v>0.67022047817550556</v>
      </c>
    </row>
    <row r="183" spans="1:6" x14ac:dyDescent="0.25">
      <c r="A183" s="68">
        <f t="shared" si="28"/>
        <v>15.479999999999981</v>
      </c>
      <c r="B183" s="71">
        <f t="shared" ca="1" si="29"/>
        <v>-8.9243099355347546</v>
      </c>
      <c r="C183" s="33">
        <f t="shared" ca="1" si="30"/>
        <v>-0.15575859184352436</v>
      </c>
      <c r="D183" s="19">
        <f t="shared" ca="1" si="31"/>
        <v>-0.17391452440577454</v>
      </c>
      <c r="E183" s="19">
        <f t="shared" ca="1" si="32"/>
        <v>-0.17391452440577454</v>
      </c>
      <c r="F183" s="68">
        <f t="shared" ca="1" si="33"/>
        <v>0.76013480621073992</v>
      </c>
    </row>
    <row r="184" spans="1:6" x14ac:dyDescent="0.25">
      <c r="A184" s="68">
        <f t="shared" si="28"/>
        <v>15.569999999999981</v>
      </c>
      <c r="B184" s="71">
        <f t="shared" ca="1" si="29"/>
        <v>-9.6377470233412623</v>
      </c>
      <c r="C184" s="33">
        <f t="shared" ca="1" si="30"/>
        <v>-0.16821041803158782</v>
      </c>
      <c r="D184" s="19">
        <f t="shared" ca="1" si="31"/>
        <v>-0.10279272421785758</v>
      </c>
      <c r="E184" s="19">
        <f t="shared" ca="1" si="32"/>
        <v>-0.10279272421785758</v>
      </c>
      <c r="F184" s="68">
        <f t="shared" ca="1" si="33"/>
        <v>0.82034964240963726</v>
      </c>
    </row>
    <row r="185" spans="1:6" x14ac:dyDescent="0.25">
      <c r="A185" s="68">
        <f t="shared" si="28"/>
        <v>15.659999999999981</v>
      </c>
      <c r="B185" s="71">
        <f t="shared" ca="1" si="29"/>
        <v>-9.9741603512634018</v>
      </c>
      <c r="C185" s="33">
        <f t="shared" ca="1" si="30"/>
        <v>-0.17408193825142051</v>
      </c>
      <c r="D185" s="19">
        <f t="shared" ca="1" si="31"/>
        <v>-2.7685502889535724E-2</v>
      </c>
      <c r="E185" s="19">
        <f t="shared" ca="1" si="32"/>
        <v>-2.7685502889535724E-2</v>
      </c>
      <c r="F185" s="68">
        <f t="shared" ca="1" si="33"/>
        <v>0.84869972044195952</v>
      </c>
    </row>
    <row r="186" spans="1:6" x14ac:dyDescent="0.25">
      <c r="A186" s="68">
        <f t="shared" si="28"/>
        <v>15.74999999999998</v>
      </c>
      <c r="B186" s="71">
        <f t="shared" ca="1" si="29"/>
        <v>-9.9205093290447603</v>
      </c>
      <c r="C186" s="33">
        <f t="shared" ca="1" si="30"/>
        <v>-0.17314555126664458</v>
      </c>
      <c r="D186" s="19">
        <f t="shared" ca="1" si="31"/>
        <v>4.8494102551222953E-2</v>
      </c>
      <c r="E186" s="19">
        <f t="shared" ca="1" si="32"/>
        <v>4.8494102551222953E-2</v>
      </c>
      <c r="F186" s="68">
        <f t="shared" ca="1" si="33"/>
        <v>0.84418040046378895</v>
      </c>
    </row>
    <row r="187" spans="1:6" x14ac:dyDescent="0.25">
      <c r="A187" s="68">
        <f t="shared" si="28"/>
        <v>15.83999999999998</v>
      </c>
      <c r="B187" s="71">
        <f t="shared" ca="1" si="29"/>
        <v>-9.4788728491797887</v>
      </c>
      <c r="C187" s="33">
        <f t="shared" ca="1" si="30"/>
        <v>-0.1654375405960832</v>
      </c>
      <c r="D187" s="19">
        <f t="shared" ca="1" si="31"/>
        <v>0.12279502346125198</v>
      </c>
      <c r="E187" s="19">
        <f t="shared" ca="1" si="32"/>
        <v>0.12279502346125198</v>
      </c>
      <c r="F187" s="68">
        <f t="shared" ca="1" si="33"/>
        <v>0.80695117531463412</v>
      </c>
    </row>
    <row r="188" spans="1:6" x14ac:dyDescent="0.25">
      <c r="A188" s="68">
        <f t="shared" si="28"/>
        <v>15.92999999999998</v>
      </c>
      <c r="B188" s="71">
        <f t="shared" ca="1" si="29"/>
        <v>-8.6663753033522433</v>
      </c>
      <c r="C188" s="33">
        <f t="shared" ca="1" si="30"/>
        <v>-0.151256783257019</v>
      </c>
      <c r="D188" s="19">
        <f t="shared" ca="1" si="31"/>
        <v>0.19233291740684166</v>
      </c>
      <c r="E188" s="19">
        <f t="shared" ca="1" si="32"/>
        <v>0.19233291740684166</v>
      </c>
      <c r="F188" s="68">
        <f t="shared" ca="1" si="33"/>
        <v>0.7383353568095814</v>
      </c>
    </row>
    <row r="189" spans="1:6" x14ac:dyDescent="0.25">
      <c r="A189" s="68">
        <f t="shared" si="28"/>
        <v>16.019999999999982</v>
      </c>
      <c r="B189" s="71">
        <f t="shared" ca="1" si="29"/>
        <v>-7.5145731472715678</v>
      </c>
      <c r="C189" s="33">
        <f t="shared" ca="1" si="30"/>
        <v>-0.13115404330184161</v>
      </c>
      <c r="D189" s="19">
        <f t="shared" ca="1" si="31"/>
        <v>0.25439463715265587</v>
      </c>
      <c r="E189" s="19">
        <f t="shared" ca="1" si="32"/>
        <v>0.25439463715265587</v>
      </c>
      <c r="F189" s="68">
        <f t="shared" ca="1" si="33"/>
        <v>0.64081397087517922</v>
      </c>
    </row>
    <row r="190" spans="1:6" x14ac:dyDescent="0.25">
      <c r="A190" s="68">
        <f t="shared" si="28"/>
        <v>16.109999999999982</v>
      </c>
      <c r="B190" s="71">
        <f t="shared" ca="1" si="29"/>
        <v>-6.0683065991473635</v>
      </c>
      <c r="C190" s="33">
        <f t="shared" ca="1" si="30"/>
        <v>-0.10591193017562121</v>
      </c>
      <c r="D190" s="19">
        <f t="shared" ca="1" si="31"/>
        <v>0.306541210096686</v>
      </c>
      <c r="E190" s="19">
        <f t="shared" ca="1" si="32"/>
        <v>0.306541210096686</v>
      </c>
      <c r="F190" s="68">
        <f t="shared" ca="1" si="33"/>
        <v>0.51799876121437938</v>
      </c>
    </row>
    <row r="191" spans="1:6" x14ac:dyDescent="0.25">
      <c r="A191" s="68">
        <f t="shared" si="28"/>
        <v>16.199999999999982</v>
      </c>
      <c r="B191" s="71">
        <f t="shared" ca="1" si="29"/>
        <v>-4.3840316328375746</v>
      </c>
      <c r="C191" s="33">
        <f t="shared" ca="1" si="30"/>
        <v>-7.6515786504598837E-2</v>
      </c>
      <c r="D191" s="19">
        <f t="shared" ca="1" si="31"/>
        <v>0.34670642703714472</v>
      </c>
      <c r="E191" s="19">
        <f t="shared" ca="1" si="32"/>
        <v>0.34670642703714477</v>
      </c>
      <c r="F191" s="68">
        <f t="shared" ca="1" si="33"/>
        <v>0.3745616152402596</v>
      </c>
    </row>
    <row r="192" spans="1:6" x14ac:dyDescent="0.25">
      <c r="A192" s="68">
        <f t="shared" si="28"/>
        <v>16.289999999999981</v>
      </c>
      <c r="B192" s="71">
        <f t="shared" ca="1" si="29"/>
        <v>-2.5276675172388439</v>
      </c>
      <c r="C192" s="33">
        <f t="shared" ca="1" si="30"/>
        <v>-4.4116120571528382E-2</v>
      </c>
      <c r="D192" s="19">
        <f t="shared" ca="1" si="31"/>
        <v>0.37328614925330994</v>
      </c>
      <c r="E192" s="19">
        <f t="shared" ca="1" si="32"/>
        <v>0.37328614925331</v>
      </c>
      <c r="F192" s="68">
        <f t="shared" ca="1" si="33"/>
        <v>0.21609887845230127</v>
      </c>
    </row>
    <row r="193" spans="1:6" x14ac:dyDescent="0.25">
      <c r="A193" s="68">
        <f t="shared" si="28"/>
        <v>16.379999999999981</v>
      </c>
      <c r="B193" s="71">
        <f t="shared" ca="1" si="29"/>
        <v>-0.5720241741711749</v>
      </c>
      <c r="C193" s="33">
        <f t="shared" ca="1" si="30"/>
        <v>-9.9837052402885484E-3</v>
      </c>
      <c r="D193" s="19">
        <f t="shared" ca="1" si="31"/>
        <v>0.3852119692186865</v>
      </c>
      <c r="E193" s="19">
        <f t="shared" ca="1" si="32"/>
        <v>0.38521196921868656</v>
      </c>
      <c r="F193" s="68">
        <f t="shared" ca="1" si="33"/>
        <v>4.8919343000511831E-2</v>
      </c>
    </row>
    <row r="194" spans="1:6" x14ac:dyDescent="0.25">
      <c r="A194" s="68">
        <f t="shared" si="28"/>
        <v>16.469999999999981</v>
      </c>
      <c r="B194" s="71">
        <f t="shared" ca="1" si="29"/>
        <v>1.4060928899847212</v>
      </c>
      <c r="C194" s="33">
        <f t="shared" ca="1" si="30"/>
        <v>2.4540950519115735E-2</v>
      </c>
      <c r="D194" s="19">
        <f t="shared" ca="1" si="31"/>
        <v>0.38200260321251989</v>
      </c>
      <c r="E194" s="19">
        <f t="shared" ca="1" si="32"/>
        <v>0.38200260321252</v>
      </c>
      <c r="F194" s="68">
        <f t="shared" ca="1" si="33"/>
        <v>-0.12023858758199121</v>
      </c>
    </row>
    <row r="195" spans="1:6" x14ac:dyDescent="0.25">
      <c r="A195" s="68">
        <f t="shared" si="28"/>
        <v>16.559999999999981</v>
      </c>
      <c r="B195" s="71">
        <f t="shared" ca="1" si="29"/>
        <v>3.3289715187638844</v>
      </c>
      <c r="C195" s="33">
        <f t="shared" ca="1" si="30"/>
        <v>5.8101513707545918E-2</v>
      </c>
      <c r="D195" s="19">
        <f t="shared" ca="1" si="31"/>
        <v>0.36378768986370646</v>
      </c>
      <c r="E195" s="19">
        <f t="shared" ca="1" si="32"/>
        <v>0.36378768986370663</v>
      </c>
      <c r="F195" s="68">
        <f t="shared" ca="1" si="33"/>
        <v>-0.28453726461386064</v>
      </c>
    </row>
    <row r="196" spans="1:6" x14ac:dyDescent="0.25">
      <c r="A196" s="68">
        <f t="shared" si="28"/>
        <v>16.649999999999981</v>
      </c>
      <c r="B196" s="71">
        <f t="shared" ca="1" si="29"/>
        <v>5.1211265674418645</v>
      </c>
      <c r="C196" s="33">
        <f t="shared" ca="1" si="30"/>
        <v>8.9380520013215906E-2</v>
      </c>
      <c r="D196" s="19">
        <f t="shared" ca="1" si="31"/>
        <v>0.33130133915118232</v>
      </c>
      <c r="E196" s="19">
        <f t="shared" ca="1" si="32"/>
        <v>0.33130133915118254</v>
      </c>
      <c r="F196" s="68">
        <f t="shared" ca="1" si="33"/>
        <v>-0.43738164010889602</v>
      </c>
    </row>
    <row r="197" spans="1:6" x14ac:dyDescent="0.25">
      <c r="A197" s="68">
        <f t="shared" si="28"/>
        <v>16.739999999999981</v>
      </c>
      <c r="B197" s="71">
        <f t="shared" ca="1" si="29"/>
        <v>6.712324192600744</v>
      </c>
      <c r="C197" s="33">
        <f t="shared" ca="1" si="30"/>
        <v>0.11715215762215289</v>
      </c>
      <c r="D197" s="19">
        <f t="shared" ca="1" si="31"/>
        <v>0.28584616326963991</v>
      </c>
      <c r="E197" s="19">
        <f t="shared" ca="1" si="32"/>
        <v>0.28584616326964024</v>
      </c>
      <c r="F197" s="68">
        <f t="shared" ca="1" si="33"/>
        <v>-0.57273337948093306</v>
      </c>
    </row>
    <row r="198" spans="1:6" x14ac:dyDescent="0.25">
      <c r="A198" s="68">
        <f t="shared" si="28"/>
        <v>16.829999999999981</v>
      </c>
      <c r="B198" s="71">
        <f t="shared" ca="1" si="29"/>
        <v>8.040354660435824</v>
      </c>
      <c r="C198" s="33">
        <f t="shared" ca="1" si="30"/>
        <v>0.1403306618526757</v>
      </c>
      <c r="D198" s="19">
        <f t="shared" ca="1" si="31"/>
        <v>0.22923170851975599</v>
      </c>
      <c r="E198" s="19">
        <f t="shared" ca="1" si="32"/>
        <v>0.22923170851975644</v>
      </c>
      <c r="F198" s="68">
        <f t="shared" ca="1" si="33"/>
        <v>-0.68536561496092918</v>
      </c>
    </row>
    <row r="199" spans="1:6" x14ac:dyDescent="0.25">
      <c r="A199" s="68">
        <f t="shared" si="28"/>
        <v>16.91999999999998</v>
      </c>
      <c r="B199" s="71">
        <f t="shared" ca="1" si="29"/>
        <v>9.0534373049141852</v>
      </c>
      <c r="C199" s="33">
        <f t="shared" ca="1" si="30"/>
        <v>0.15801228959363423</v>
      </c>
      <c r="D199" s="19">
        <f t="shared" ca="1" si="31"/>
        <v>0.16369335239043364</v>
      </c>
      <c r="E199" s="19">
        <f t="shared" ca="1" si="32"/>
        <v>0.1636933523904342</v>
      </c>
      <c r="F199" s="68">
        <f t="shared" ca="1" si="33"/>
        <v>-0.77104229902400889</v>
      </c>
    </row>
    <row r="200" spans="1:6" x14ac:dyDescent="0.25">
      <c r="A200" s="68">
        <f t="shared" si="28"/>
        <v>17.00999999999998</v>
      </c>
      <c r="B200" s="71">
        <f t="shared" ca="1" si="29"/>
        <v>9.7121741611498056</v>
      </c>
      <c r="C200" s="33">
        <f t="shared" ca="1" si="30"/>
        <v>0.16950941663918234</v>
      </c>
      <c r="D200" s="19">
        <f t="shared" ca="1" si="31"/>
        <v>9.1798359732858145E-2</v>
      </c>
      <c r="E200" s="19">
        <f t="shared" ca="1" si="32"/>
        <v>9.1798359732858839E-2</v>
      </c>
      <c r="F200" s="68">
        <f t="shared" ca="1" si="33"/>
        <v>-0.82662420447766527</v>
      </c>
    </row>
    <row r="201" spans="1:6" x14ac:dyDescent="0.25">
      <c r="A201" s="68">
        <f t="shared" si="28"/>
        <v>17.09999999999998</v>
      </c>
      <c r="B201" s="71">
        <f t="shared" ca="1" si="29"/>
        <v>9.9910011550454865</v>
      </c>
      <c r="C201" s="33">
        <f t="shared" ca="1" si="30"/>
        <v>0.17437586572610009</v>
      </c>
      <c r="D201" s="19">
        <f t="shared" ca="1" si="31"/>
        <v>1.6344953309758659E-2</v>
      </c>
      <c r="E201" s="19">
        <f t="shared" ca="1" si="32"/>
        <v>1.6344953309759505E-2</v>
      </c>
      <c r="F201" s="68">
        <f t="shared" ca="1" si="33"/>
        <v>-0.85011816048009736</v>
      </c>
    </row>
    <row r="202" spans="1:6" x14ac:dyDescent="0.25">
      <c r="A202" s="68">
        <f t="shared" si="28"/>
        <v>17.18999999999998</v>
      </c>
      <c r="B202" s="71">
        <f t="shared" ca="1" si="29"/>
        <v>9.8791113086729769</v>
      </c>
      <c r="C202" s="33">
        <f t="shared" ca="1" si="30"/>
        <v>0.17242301950734917</v>
      </c>
      <c r="D202" s="19">
        <f t="shared" ca="1" si="31"/>
        <v>-5.9741535948667407E-2</v>
      </c>
      <c r="E202" s="19">
        <f t="shared" ca="1" si="32"/>
        <v>-5.9741535948666394E-2</v>
      </c>
      <c r="F202" s="68">
        <f t="shared" ca="1" si="33"/>
        <v>-0.84069271192936679</v>
      </c>
    </row>
    <row r="203" spans="1:6" x14ac:dyDescent="0.25">
      <c r="A203" s="68">
        <f t="shared" si="28"/>
        <v>17.27999999999998</v>
      </c>
      <c r="B203" s="71">
        <f t="shared" ca="1" si="29"/>
        <v>9.3808403255087214</v>
      </c>
      <c r="C203" s="33">
        <f t="shared" ca="1" si="30"/>
        <v>0.16372655028398364</v>
      </c>
      <c r="D203" s="19">
        <f t="shared" ca="1" si="31"/>
        <v>-0.13351333568167673</v>
      </c>
      <c r="E203" s="19">
        <f t="shared" ca="1" si="32"/>
        <v>-0.13351333568167553</v>
      </c>
      <c r="F203" s="68">
        <f t="shared" ca="1" si="33"/>
        <v>-0.79868061547083569</v>
      </c>
    </row>
    <row r="204" spans="1:6" x14ac:dyDescent="0.25">
      <c r="A204" s="68">
        <f t="shared" si="28"/>
        <v>17.36999999999998</v>
      </c>
      <c r="B204" s="71">
        <f t="shared" ca="1" si="29"/>
        <v>8.5155122405628489</v>
      </c>
      <c r="C204" s="33">
        <f t="shared" ca="1" si="30"/>
        <v>0.14862372609170099</v>
      </c>
      <c r="D204" s="19">
        <f t="shared" ca="1" si="31"/>
        <v>-0.202104979702381</v>
      </c>
      <c r="E204" s="19">
        <f t="shared" ca="1" si="32"/>
        <v>-0.20210497970237962</v>
      </c>
      <c r="F204" s="68">
        <f t="shared" ca="1" si="33"/>
        <v>-0.72557814054480985</v>
      </c>
    </row>
    <row r="205" spans="1:6" x14ac:dyDescent="0.25">
      <c r="A205" s="68">
        <f t="shared" si="28"/>
        <v>17.45999999999998</v>
      </c>
      <c r="B205" s="71">
        <f t="shared" ca="1" si="29"/>
        <v>7.316745935110883</v>
      </c>
      <c r="C205" s="33">
        <f t="shared" ca="1" si="30"/>
        <v>0.12770130709959615</v>
      </c>
      <c r="D205" s="19">
        <f t="shared" ca="1" si="31"/>
        <v>-0.26283766456661389</v>
      </c>
      <c r="E205" s="19">
        <f t="shared" ca="1" si="32"/>
        <v>-0.26283766456661228</v>
      </c>
      <c r="F205" s="68">
        <f t="shared" ca="1" si="33"/>
        <v>-0.62403707866035962</v>
      </c>
    </row>
    <row r="206" spans="1:6" x14ac:dyDescent="0.25">
      <c r="A206" s="68">
        <f t="shared" si="28"/>
        <v>17.549999999999979</v>
      </c>
      <c r="B206" s="71">
        <f t="shared" ca="1" si="29"/>
        <v>5.8312281600791467</v>
      </c>
      <c r="C206" s="33">
        <f t="shared" ca="1" si="30"/>
        <v>0.10177413082839196</v>
      </c>
      <c r="D206" s="19">
        <f t="shared" ca="1" si="31"/>
        <v>-0.31332180812681099</v>
      </c>
      <c r="E206" s="19">
        <f t="shared" ca="1" si="32"/>
        <v>-0.3133218081268091</v>
      </c>
      <c r="F206" s="68">
        <f t="shared" ca="1" si="33"/>
        <v>-0.49783277823290195</v>
      </c>
    </row>
    <row r="207" spans="1:6" x14ac:dyDescent="0.25">
      <c r="A207" s="68">
        <f t="shared" si="28"/>
        <v>17.639999999999979</v>
      </c>
      <c r="B207" s="71">
        <f t="shared" ca="1" si="29"/>
        <v>4.1169705847372509</v>
      </c>
      <c r="C207" s="33">
        <f t="shared" ca="1" si="30"/>
        <v>7.1854691911421145E-2</v>
      </c>
      <c r="D207" s="19">
        <f t="shared" ca="1" si="31"/>
        <v>-0.35155461225031626</v>
      </c>
      <c r="E207" s="19">
        <f t="shared" ca="1" si="32"/>
        <v>-0.35155461225031404</v>
      </c>
      <c r="F207" s="68">
        <f t="shared" ca="1" si="33"/>
        <v>-0.35178509117831869</v>
      </c>
    </row>
    <row r="208" spans="1:6" x14ac:dyDescent="0.25">
      <c r="A208" s="68">
        <f t="shared" si="28"/>
        <v>17.729999999999979</v>
      </c>
      <c r="B208" s="71">
        <f t="shared" ca="1" si="29"/>
        <v>2.2410899430043383</v>
      </c>
      <c r="C208" s="33">
        <f t="shared" ca="1" si="30"/>
        <v>3.9114398338757718E-2</v>
      </c>
      <c r="D208" s="19">
        <f t="shared" ca="1" si="31"/>
        <v>-0.3760074671422019</v>
      </c>
      <c r="E208" s="19">
        <f t="shared" ca="1" si="32"/>
        <v>-0.37600746714219935</v>
      </c>
      <c r="F208" s="68">
        <f t="shared" ca="1" si="33"/>
        <v>-0.1916116841969098</v>
      </c>
    </row>
    <row r="209" spans="1:6" x14ac:dyDescent="0.25">
      <c r="A209" s="68">
        <f t="shared" si="28"/>
        <v>17.819999999999979</v>
      </c>
      <c r="B209" s="71">
        <f t="shared" ca="1" si="29"/>
        <v>0.27718040211348549</v>
      </c>
      <c r="C209" s="33">
        <f t="shared" ca="1" si="30"/>
        <v>4.8377106388821992E-3</v>
      </c>
      <c r="D209" s="19">
        <f t="shared" ca="1" si="31"/>
        <v>-0.38569670396613998</v>
      </c>
      <c r="E209" s="19">
        <f t="shared" ca="1" si="32"/>
        <v>-0.38569670396613709</v>
      </c>
      <c r="F209" s="68">
        <f t="shared" ca="1" si="33"/>
        <v>-2.3704689668373229E-2</v>
      </c>
    </row>
    <row r="210" spans="1:6" x14ac:dyDescent="0.25">
      <c r="A210" s="68">
        <f t="shared" si="28"/>
        <v>17.909999999999979</v>
      </c>
      <c r="B210" s="71">
        <f t="shared" ca="1" si="29"/>
        <v>-1.6976191460507957</v>
      </c>
      <c r="C210" s="33">
        <f t="shared" ca="1" si="30"/>
        <v>-2.9629043543480733E-2</v>
      </c>
      <c r="D210" s="19">
        <f t="shared" ca="1" si="31"/>
        <v>-0.38023116675303281</v>
      </c>
      <c r="E210" s="19">
        <f t="shared" ca="1" si="32"/>
        <v>-0.38023116675302954</v>
      </c>
      <c r="F210" s="68">
        <f t="shared" ca="1" si="33"/>
        <v>0.14516107218187366</v>
      </c>
    </row>
    <row r="211" spans="1:6" x14ac:dyDescent="0.25">
      <c r="A211" s="68">
        <f t="shared" si="28"/>
        <v>17.999999999999979</v>
      </c>
      <c r="B211" s="71">
        <f t="shared" ca="1" si="29"/>
        <v>-3.6057304340300949</v>
      </c>
      <c r="C211" s="33">
        <f t="shared" ca="1" si="30"/>
        <v>-6.2931868013189063E-2</v>
      </c>
      <c r="D211" s="19">
        <f t="shared" ca="1" si="31"/>
        <v>-0.35983159924048119</v>
      </c>
      <c r="E211" s="19">
        <f t="shared" ca="1" si="32"/>
        <v>-0.35983159924047753</v>
      </c>
      <c r="F211" s="68">
        <f t="shared" ca="1" si="33"/>
        <v>0.30816265031928042</v>
      </c>
    </row>
    <row r="212" spans="1:6" x14ac:dyDescent="0.25">
      <c r="A212" s="68">
        <f t="shared" si="28"/>
        <v>18.089999999999979</v>
      </c>
      <c r="B212" s="71">
        <f t="shared" ca="1" si="29"/>
        <v>-5.3722628581010357</v>
      </c>
      <c r="C212" s="33">
        <f t="shared" ca="1" si="30"/>
        <v>-9.3763675156463527E-2</v>
      </c>
      <c r="D212" s="19">
        <f t="shared" ca="1" si="31"/>
        <v>-0.32531967061005718</v>
      </c>
      <c r="E212" s="19">
        <f t="shared" ca="1" si="32"/>
        <v>-0.32531967061005307</v>
      </c>
      <c r="F212" s="68">
        <f t="shared" ca="1" si="33"/>
        <v>0.45876909702348256</v>
      </c>
    </row>
    <row r="213" spans="1:6" x14ac:dyDescent="0.25">
      <c r="A213" s="68">
        <f t="shared" si="28"/>
        <v>18.179999999999978</v>
      </c>
      <c r="B213" s="71">
        <f t="shared" ca="1" si="29"/>
        <v>-6.9280088477062618</v>
      </c>
      <c r="C213" s="33">
        <f t="shared" ca="1" si="30"/>
        <v>-0.12091656499977191</v>
      </c>
      <c r="D213" s="19">
        <f t="shared" ca="1" si="31"/>
        <v>-0.27807788146345652</v>
      </c>
      <c r="E213" s="19">
        <f t="shared" ca="1" si="32"/>
        <v>-0.27807788146345203</v>
      </c>
      <c r="F213" s="68">
        <f t="shared" ca="1" si="33"/>
        <v>0.59104843956764819</v>
      </c>
    </row>
    <row r="214" spans="1:6" x14ac:dyDescent="0.25">
      <c r="A214" s="68">
        <f t="shared" si="28"/>
        <v>18.269999999999978</v>
      </c>
      <c r="B214" s="71">
        <f t="shared" ca="1" si="29"/>
        <v>-8.2121685468444259</v>
      </c>
      <c r="C214" s="33">
        <f t="shared" ca="1" si="30"/>
        <v>-0.14332937987115232</v>
      </c>
      <c r="D214" s="19">
        <f t="shared" ca="1" si="31"/>
        <v>-0.2199846712338791</v>
      </c>
      <c r="E214" s="19">
        <f t="shared" ca="1" si="32"/>
        <v>-0.21998467123387425</v>
      </c>
      <c r="F214" s="68">
        <f t="shared" ca="1" si="33"/>
        <v>0.69991178775629737</v>
      </c>
    </row>
    <row r="215" spans="1:6" x14ac:dyDescent="0.25">
      <c r="A215" s="68">
        <f t="shared" si="28"/>
        <v>18.359999999999978</v>
      </c>
      <c r="B215" s="71">
        <f t="shared" ca="1" si="29"/>
        <v>-9.1746920676616419</v>
      </c>
      <c r="C215" s="33">
        <f t="shared" ca="1" si="30"/>
        <v>-0.16012858443730046</v>
      </c>
      <c r="D215" s="19">
        <f t="shared" ca="1" si="31"/>
        <v>-0.15333098579162691</v>
      </c>
      <c r="E215" s="19">
        <f t="shared" ca="1" si="32"/>
        <v>-0.15333098579162174</v>
      </c>
      <c r="F215" s="68">
        <f t="shared" ca="1" si="33"/>
        <v>0.78128122207152861</v>
      </c>
    </row>
    <row r="216" spans="1:6" x14ac:dyDescent="0.25">
      <c r="A216" s="68">
        <f t="shared" si="28"/>
        <v>18.449999999999978</v>
      </c>
      <c r="B216" s="71">
        <f t="shared" ca="1" si="29"/>
        <v>-9.7781608698803506</v>
      </c>
      <c r="C216" s="33">
        <f t="shared" ca="1" si="30"/>
        <v>-0.17066110196908285</v>
      </c>
      <c r="D216" s="19">
        <f t="shared" ca="1" si="31"/>
        <v>-8.0724959359082679E-2</v>
      </c>
      <c r="E216" s="19">
        <f t="shared" ca="1" si="32"/>
        <v>-8.0724959359077267E-2</v>
      </c>
      <c r="F216" s="68">
        <f t="shared" ca="1" si="33"/>
        <v>0.83218603198500529</v>
      </c>
    </row>
    <row r="217" spans="1:6" x14ac:dyDescent="0.25">
      <c r="A217" s="68">
        <f t="shared" si="28"/>
        <v>18.539999999999978</v>
      </c>
      <c r="B217" s="71">
        <f t="shared" ca="1" si="29"/>
        <v>-9.9991614969274032</v>
      </c>
      <c r="C217" s="33">
        <f t="shared" ca="1" si="30"/>
        <v>-0.1745182905600253</v>
      </c>
      <c r="D217" s="19">
        <f t="shared" ca="1" si="31"/>
        <v>-4.9903426618494312E-3</v>
      </c>
      <c r="E217" s="19">
        <f t="shared" ca="1" si="32"/>
        <v>-4.9903426618438801E-3</v>
      </c>
      <c r="F217" s="68">
        <f t="shared" ca="1" si="33"/>
        <v>0.85080545017572329</v>
      </c>
    </row>
    <row r="218" spans="1:6" x14ac:dyDescent="0.25">
      <c r="A218" s="68">
        <f t="shared" si="28"/>
        <v>18.629999999999978</v>
      </c>
      <c r="B218" s="71">
        <f t="shared" ca="1" si="29"/>
        <v>-9.8291291256689686</v>
      </c>
      <c r="C218" s="33">
        <f t="shared" ca="1" si="30"/>
        <v>-0.17155066584659143</v>
      </c>
      <c r="D218" s="19">
        <f t="shared" ca="1" si="31"/>
        <v>7.0937558515948795E-2</v>
      </c>
      <c r="E218" s="19">
        <f t="shared" ca="1" si="32"/>
        <v>7.0937558515954333E-2</v>
      </c>
      <c r="F218" s="68">
        <f t="shared" ca="1" si="33"/>
        <v>0.83648124266421997</v>
      </c>
    </row>
    <row r="219" spans="1:6" x14ac:dyDescent="0.25">
      <c r="A219" s="68">
        <f t="shared" si="28"/>
        <v>18.719999999999978</v>
      </c>
      <c r="B219" s="71">
        <f t="shared" ca="1" si="29"/>
        <v>-9.274652851252652</v>
      </c>
      <c r="C219" s="33">
        <f t="shared" ca="1" si="30"/>
        <v>-0.16187322923383413</v>
      </c>
      <c r="D219" s="19">
        <f t="shared" ca="1" si="31"/>
        <v>0.14411658843422881</v>
      </c>
      <c r="E219" s="19">
        <f t="shared" ca="1" si="32"/>
        <v>0.14411658843423414</v>
      </c>
      <c r="F219" s="68">
        <f t="shared" ca="1" si="33"/>
        <v>0.78971942218642044</v>
      </c>
    </row>
    <row r="220" spans="1:6" x14ac:dyDescent="0.25">
      <c r="A220" s="68">
        <f t="shared" si="28"/>
        <v>18.809999999999977</v>
      </c>
      <c r="B220" s="71">
        <f t="shared" ca="1" si="29"/>
        <v>-8.3572409853563556</v>
      </c>
      <c r="C220" s="33">
        <f t="shared" ca="1" si="30"/>
        <v>-0.14586137157707793</v>
      </c>
      <c r="D220" s="19">
        <f t="shared" ca="1" si="31"/>
        <v>0.21170247060481517</v>
      </c>
      <c r="E220" s="19">
        <f t="shared" ca="1" si="32"/>
        <v>0.21170247060482</v>
      </c>
      <c r="F220" s="68">
        <f t="shared" ca="1" si="33"/>
        <v>0.71218907049323765</v>
      </c>
    </row>
    <row r="221" spans="1:6" x14ac:dyDescent="0.25">
      <c r="A221" s="68">
        <f t="shared" si="28"/>
        <v>18.899999999999977</v>
      </c>
      <c r="B221" s="71">
        <f t="shared" ca="1" si="29"/>
        <v>-7.11254763246267</v>
      </c>
      <c r="C221" s="33">
        <f t="shared" ca="1" si="30"/>
        <v>-0.12413737439139397</v>
      </c>
      <c r="D221" s="19">
        <f t="shared" ca="1" si="31"/>
        <v>0.2710530224104033</v>
      </c>
      <c r="E221" s="19">
        <f t="shared" ca="1" si="32"/>
        <v>0.2710530224104073</v>
      </c>
      <c r="F221" s="68">
        <f t="shared" ca="1" si="33"/>
        <v>0.60671208074200023</v>
      </c>
    </row>
    <row r="222" spans="1:6" x14ac:dyDescent="0.25">
      <c r="A222" s="68">
        <f t="shared" si="28"/>
        <v>18.989999999999977</v>
      </c>
      <c r="B222" s="71">
        <f t="shared" ca="1" si="29"/>
        <v>-5.5890674076433333</v>
      </c>
      <c r="C222" s="33">
        <f t="shared" ca="1" si="30"/>
        <v>-9.7547628379271417E-2</v>
      </c>
      <c r="D222" s="19">
        <f t="shared" ca="1" si="31"/>
        <v>0.31983022230345304</v>
      </c>
      <c r="E222" s="19">
        <f t="shared" ca="1" si="32"/>
        <v>0.3198302223034557</v>
      </c>
      <c r="F222" s="68">
        <f t="shared" ca="1" si="33"/>
        <v>0.47722569465903308</v>
      </c>
    </row>
    <row r="223" spans="1:6" x14ac:dyDescent="0.25">
      <c r="A223" s="68">
        <f t="shared" si="28"/>
        <v>19.079999999999977</v>
      </c>
      <c r="B223" s="71">
        <f t="shared" ca="1" si="29"/>
        <v>-3.8463183898151105</v>
      </c>
      <c r="C223" s="33">
        <f t="shared" ca="1" si="30"/>
        <v>-6.7130919982269582E-2</v>
      </c>
      <c r="D223" s="19">
        <f t="shared" ca="1" si="31"/>
        <v>0.35609663096327887</v>
      </c>
      <c r="E223" s="19">
        <f t="shared" ca="1" si="32"/>
        <v>0.3560966309632797</v>
      </c>
      <c r="F223" s="68">
        <f t="shared" ca="1" si="33"/>
        <v>0.32869449778144677</v>
      </c>
    </row>
    <row r="224" spans="1:6" x14ac:dyDescent="0.25">
      <c r="A224" s="68">
        <f t="shared" si="28"/>
        <v>19.169999999999977</v>
      </c>
      <c r="B224" s="71">
        <f t="shared" ca="1" si="29"/>
        <v>-1.9525563988621215</v>
      </c>
      <c r="C224" s="33">
        <f t="shared" ca="1" si="30"/>
        <v>-3.4078537991014499E-2</v>
      </c>
      <c r="D224" s="19">
        <f t="shared" ca="1" si="31"/>
        <v>0.37840074662019435</v>
      </c>
      <c r="E224" s="19">
        <f t="shared" ca="1" si="32"/>
        <v>0.37840074662019263</v>
      </c>
      <c r="F224" s="68">
        <f t="shared" ca="1" si="33"/>
        <v>0.16695251681655329</v>
      </c>
    </row>
    <row r="225" spans="1:6" x14ac:dyDescent="0.25">
      <c r="A225" s="68">
        <f t="shared" si="28"/>
        <v>19.259999999999977</v>
      </c>
      <c r="B225" s="71">
        <f t="shared" ca="1" si="29"/>
        <v>1.7905343553578319E-2</v>
      </c>
      <c r="C225" s="33">
        <f t="shared" ca="1" si="30"/>
        <v>3.1250719872661509E-4</v>
      </c>
      <c r="D225" s="19">
        <f t="shared" ca="1" si="31"/>
        <v>0.38584470204074861</v>
      </c>
      <c r="E225" s="19">
        <f t="shared" ca="1" si="32"/>
        <v>0.38584470204074345</v>
      </c>
      <c r="F225" s="68">
        <f t="shared" ca="1" si="33"/>
        <v>-1.5312852488360029E-3</v>
      </c>
    </row>
    <row r="226" spans="1:6" x14ac:dyDescent="0.25">
      <c r="A226" s="68">
        <f t="shared" si="28"/>
        <v>19.349999999999977</v>
      </c>
      <c r="B226" s="71">
        <f t="shared" ca="1" si="29"/>
        <v>1.987663609055883</v>
      </c>
      <c r="C226" s="33">
        <f t="shared" ca="1" si="30"/>
        <v>3.4691274400117655E-2</v>
      </c>
      <c r="D226" s="19">
        <f t="shared" ca="1" si="31"/>
        <v>0.37812790243463956</v>
      </c>
      <c r="E226" s="19">
        <f t="shared" ca="1" si="32"/>
        <v>0.37812790243462985</v>
      </c>
      <c r="F226" s="68">
        <f t="shared" ca="1" si="33"/>
        <v>-0.16995315044267137</v>
      </c>
    </row>
    <row r="227" spans="1:6" x14ac:dyDescent="0.25">
      <c r="A227" s="68">
        <f t="shared" si="28"/>
        <v>19.439999999999976</v>
      </c>
      <c r="B227" s="71">
        <f t="shared" ca="1" si="29"/>
        <v>3.8793435530814921</v>
      </c>
      <c r="C227" s="33">
        <f t="shared" ca="1" si="30"/>
        <v>6.7707317817310236E-2</v>
      </c>
      <c r="D227" s="19">
        <f t="shared" ca="1" si="31"/>
        <v>0.35556195128078488</v>
      </c>
      <c r="E227" s="19">
        <f t="shared" ca="1" si="32"/>
        <v>0.35556195128076934</v>
      </c>
      <c r="F227" s="68">
        <f t="shared" ca="1" si="33"/>
        <v>-0.33151243075434061</v>
      </c>
    </row>
    <row r="228" spans="1:6" x14ac:dyDescent="0.25">
      <c r="A228" s="68">
        <f t="shared" si="28"/>
        <v>19.529999999999976</v>
      </c>
      <c r="B228" s="71">
        <f t="shared" ca="1" si="29"/>
        <v>5.6187157039198334</v>
      </c>
      <c r="C228" s="33">
        <f t="shared" ca="1" si="30"/>
        <v>9.806508876693891E-2</v>
      </c>
      <c r="D228" s="19">
        <f t="shared" ca="1" si="31"/>
        <v>0.31905518093322122</v>
      </c>
      <c r="E228" s="19">
        <f t="shared" ca="1" si="32"/>
        <v>0.31905518093319829</v>
      </c>
      <c r="F228" s="68">
        <f t="shared" ca="1" si="33"/>
        <v>-0.47974913252514811</v>
      </c>
    </row>
    <row r="229" spans="1:6" x14ac:dyDescent="0.25">
      <c r="A229" s="68">
        <f t="shared" si="28"/>
        <v>19.619999999999976</v>
      </c>
      <c r="B229" s="71">
        <f t="shared" ca="1" si="29"/>
        <v>7.1376593091132943</v>
      </c>
      <c r="C229" s="33">
        <f t="shared" ca="1" si="30"/>
        <v>0.12457565582968236</v>
      </c>
      <c r="D229" s="19">
        <f t="shared" ca="1" si="31"/>
        <v>0.27006853157222532</v>
      </c>
      <c r="E229" s="19">
        <f t="shared" ca="1" si="32"/>
        <v>0.27006853157219313</v>
      </c>
      <c r="F229" s="68">
        <f t="shared" ca="1" si="33"/>
        <v>-0.60884307549734273</v>
      </c>
    </row>
    <row r="230" spans="1:6" x14ac:dyDescent="0.25">
      <c r="A230" s="68">
        <f t="shared" si="28"/>
        <v>19.709999999999976</v>
      </c>
      <c r="B230" s="71">
        <f t="shared" ca="1" si="29"/>
        <v>8.376836404258885</v>
      </c>
      <c r="C230" s="33">
        <f t="shared" ca="1" si="30"/>
        <v>0.14620337615527726</v>
      </c>
      <c r="D230" s="19">
        <f t="shared" ca="1" si="31"/>
        <v>0.21054747566325366</v>
      </c>
      <c r="E230" s="19">
        <f t="shared" ca="1" si="32"/>
        <v>0.21054747566321005</v>
      </c>
      <c r="F230" s="68">
        <f t="shared" ca="1" si="33"/>
        <v>-0.71384705581357155</v>
      </c>
    </row>
    <row r="231" spans="1:6" x14ac:dyDescent="0.25">
      <c r="A231" s="68">
        <f t="shared" si="28"/>
        <v>19.799999999999976</v>
      </c>
      <c r="B231" s="71">
        <f t="shared" ca="1" si="29"/>
        <v>9.2879696281004041</v>
      </c>
      <c r="C231" s="33">
        <f t="shared" ca="1" si="30"/>
        <v>0.16210565083562814</v>
      </c>
      <c r="D231" s="19">
        <f t="shared" ca="1" si="31"/>
        <v>0.14283640612235687</v>
      </c>
      <c r="E231" s="19">
        <f t="shared" ca="1" si="32"/>
        <v>0.14283640612229931</v>
      </c>
      <c r="F231" s="68">
        <f t="shared" ca="1" si="33"/>
        <v>-0.79084337842909702</v>
      </c>
    </row>
    <row r="232" spans="1:6" x14ac:dyDescent="0.25">
      <c r="A232" s="68">
        <f t="shared" si="28"/>
        <v>19.889999999999976</v>
      </c>
      <c r="B232" s="71">
        <f t="shared" ca="1" si="29"/>
        <v>9.8356503265823569</v>
      </c>
      <c r="C232" s="33">
        <f t="shared" ca="1" si="30"/>
        <v>0.17166448227376702</v>
      </c>
      <c r="D232" s="19">
        <f t="shared" ca="1" si="31"/>
        <v>6.9582070280761882E-2</v>
      </c>
      <c r="E232" s="19">
        <f t="shared" ca="1" si="32"/>
        <v>6.9582070280687386E-2</v>
      </c>
      <c r="F232" s="68">
        <f t="shared" ca="1" si="33"/>
        <v>-0.83703075138473959</v>
      </c>
    </row>
    <row r="233" spans="1:6" x14ac:dyDescent="0.25">
      <c r="A233" s="68">
        <f t="shared" si="28"/>
        <v>19.979999999999976</v>
      </c>
      <c r="B233" s="71">
        <f t="shared" ca="1" si="29"/>
        <v>9.9986343548320189</v>
      </c>
      <c r="C233" s="33">
        <f t="shared" ca="1" si="30"/>
        <v>0.17450909019489411</v>
      </c>
      <c r="D233" s="19">
        <f t="shared" ca="1" si="31"/>
        <v>-6.368560922354688E-3</v>
      </c>
      <c r="E233" s="19">
        <f t="shared" ca="1" si="32"/>
        <v>-6.3685609224495565E-3</v>
      </c>
      <c r="F233" s="68">
        <f t="shared" ca="1" si="33"/>
        <v>-0.85076105312968675</v>
      </c>
    </row>
    <row r="234" spans="1:6" x14ac:dyDescent="0.25">
      <c r="A234" s="68">
        <f t="shared" si="28"/>
        <v>20.069999999999975</v>
      </c>
      <c r="B234" s="71">
        <f t="shared" ca="1" si="29"/>
        <v>9.7706058077466924</v>
      </c>
      <c r="C234" s="33">
        <f t="shared" ca="1" si="30"/>
        <v>0.1705292412597238</v>
      </c>
      <c r="D234" s="19">
        <f t="shared" ca="1" si="31"/>
        <v>-8.2072526525854922E-2</v>
      </c>
      <c r="E234" s="19">
        <f t="shared" ca="1" si="32"/>
        <v>-8.207252652597416E-2</v>
      </c>
      <c r="F234" s="68">
        <f t="shared" ca="1" si="33"/>
        <v>-0.83154929361561347</v>
      </c>
    </row>
    <row r="235" spans="1:6" x14ac:dyDescent="0.25">
      <c r="A235" s="68">
        <f t="shared" si="28"/>
        <v>20.159999999999975</v>
      </c>
      <c r="B235" s="71">
        <f t="shared" ca="1" si="29"/>
        <v>9.1604019727080157</v>
      </c>
      <c r="C235" s="33">
        <f t="shared" ca="1" si="30"/>
        <v>0.15987917523001061</v>
      </c>
      <c r="D235" s="19">
        <f t="shared" ca="1" si="31"/>
        <v>-0.15459560746776396</v>
      </c>
      <c r="E235" s="19">
        <f t="shared" ca="1" si="32"/>
        <v>-0.15459560746791215</v>
      </c>
      <c r="F235" s="68">
        <f t="shared" ca="1" si="33"/>
        <v>-0.78007472731669036</v>
      </c>
    </row>
    <row r="236" spans="1:6" x14ac:dyDescent="0.25">
      <c r="A236" s="68">
        <f t="shared" si="28"/>
        <v>20.249999999999975</v>
      </c>
      <c r="B236" s="71">
        <f t="shared" ca="1" si="29"/>
        <v>8.191698299000743</v>
      </c>
      <c r="C236" s="33">
        <f t="shared" ca="1" si="30"/>
        <v>0.14297210664766227</v>
      </c>
      <c r="D236" s="19">
        <f t="shared" ca="1" si="31"/>
        <v>-0.22111702769554098</v>
      </c>
      <c r="E236" s="19">
        <f t="shared" ca="1" si="32"/>
        <v>-0.22111702769572344</v>
      </c>
      <c r="F236" s="68">
        <f t="shared" ca="1" si="33"/>
        <v>-0.69817905552395021</v>
      </c>
    </row>
    <row r="237" spans="1:6" x14ac:dyDescent="0.25">
      <c r="A237" s="68">
        <f t="shared" si="28"/>
        <v>20.339999999999975</v>
      </c>
      <c r="B237" s="71">
        <f t="shared" ca="1" si="29"/>
        <v>6.902155173133119</v>
      </c>
      <c r="C237" s="33">
        <f t="shared" ca="1" si="30"/>
        <v>0.12046533325482109</v>
      </c>
      <c r="D237" s="19">
        <f t="shared" ca="1" si="31"/>
        <v>-0.2790334921454044</v>
      </c>
      <c r="E237" s="19">
        <f t="shared" ca="1" si="32"/>
        <v>-0.27903349214562706</v>
      </c>
      <c r="F237" s="68">
        <f t="shared" ca="1" si="33"/>
        <v>-0.58885348780767388</v>
      </c>
    </row>
    <row r="238" spans="1:6" x14ac:dyDescent="0.25">
      <c r="A238" s="68">
        <f t="shared" si="28"/>
        <v>20.429999999999975</v>
      </c>
      <c r="B238" s="71">
        <f t="shared" ca="1" si="29"/>
        <v>5.3420347574203779</v>
      </c>
      <c r="C238" s="33">
        <f t="shared" ca="1" si="30"/>
        <v>9.3236095273059483E-2</v>
      </c>
      <c r="D238" s="19">
        <f t="shared" ca="1" si="31"/>
        <v>-0.32606068522713472</v>
      </c>
      <c r="E238" s="19">
        <f t="shared" ca="1" si="32"/>
        <v>-0.32606068522740433</v>
      </c>
      <c r="F238" s="68">
        <f t="shared" ca="1" si="33"/>
        <v>-0.4561952473434065</v>
      </c>
    </row>
    <row r="239" spans="1:6" x14ac:dyDescent="0.25">
      <c r="A239" s="68">
        <f t="shared" si="28"/>
        <v>20.519999999999975</v>
      </c>
      <c r="B239" s="71">
        <f t="shared" ca="1" si="29"/>
        <v>3.5723107867345201</v>
      </c>
      <c r="C239" s="33">
        <f t="shared" ca="1" si="30"/>
        <v>6.2348585133131594E-2</v>
      </c>
      <c r="D239" s="19">
        <f t="shared" ca="1" si="31"/>
        <v>-0.36032842899358092</v>
      </c>
      <c r="E239" s="19">
        <f t="shared" ca="1" si="32"/>
        <v>-0.36032842899390488</v>
      </c>
      <c r="F239" s="68">
        <f t="shared" ca="1" si="33"/>
        <v>-0.30531016969045416</v>
      </c>
    </row>
    <row r="240" spans="1:6" x14ac:dyDescent="0.25">
      <c r="A240" s="68">
        <f t="shared" ref="A240:A241" si="34">A239+$B$2</f>
        <v>20.609999999999975</v>
      </c>
      <c r="B240" s="71">
        <f t="shared" ref="B240:B241" ca="1" si="35">C240*180/PI()</f>
        <v>1.6623186115085378</v>
      </c>
      <c r="C240" s="33">
        <f t="shared" ref="C240:C241" ca="1" si="36">IF($B$6="n",RADIANS($B$7),C239+$B$2/2*(D239+D240))</f>
        <v>2.9012932988116726E-2</v>
      </c>
      <c r="D240" s="19">
        <f t="shared" ref="D240:D241" ca="1" si="37">E240</f>
        <v>-0.38046384089578172</v>
      </c>
      <c r="E240" s="19">
        <f t="shared" ref="E240:E241" ca="1" si="38">IF($B$6="n",RADIANS($B$7),E239+$B$2/2*(F239+F240))</f>
        <v>-0.38046384089616814</v>
      </c>
      <c r="F240" s="68">
        <f t="shared" ref="F240:F241" ca="1" si="39">-$B$3/$B$4*SIN(C240)</f>
        <v>-0.14214342813816852</v>
      </c>
    </row>
    <row r="241" spans="1:6" x14ac:dyDescent="0.25">
      <c r="A241" s="68">
        <f t="shared" si="34"/>
        <v>20.699999999999974</v>
      </c>
      <c r="B241" s="71">
        <f t="shared" ca="1" si="35"/>
        <v>-0.31297545811027488</v>
      </c>
      <c r="C241" s="33">
        <f t="shared" ca="1" si="36"/>
        <v>-5.4624522218442162E-3</v>
      </c>
      <c r="D241" s="19">
        <f t="shared" ca="1" si="37"/>
        <v>-0.3856558304368865</v>
      </c>
      <c r="E241" s="19">
        <f t="shared" ca="1" si="38"/>
        <v>-0.38565583043734419</v>
      </c>
      <c r="F241" s="68">
        <f t="shared" ca="1" si="39"/>
        <v>2.6765882778123987E-2</v>
      </c>
    </row>
    <row r="242" spans="1:6" x14ac:dyDescent="0.25">
      <c r="A242" s="68">
        <f>A241+$B$2</f>
        <v>20.789999999999974</v>
      </c>
      <c r="B242" s="71">
        <f ca="1">C242*180/PI()</f>
        <v>-2.2759731977984288</v>
      </c>
      <c r="C242" s="33">
        <f ca="1">IF($B$6="n",RADIANS($B$7),C241+$B$2/2*(D241+D242))</f>
        <v>-3.9723225988605962E-2</v>
      </c>
      <c r="D242" s="19">
        <f ca="1">E242</f>
        <v>-0.37569469771365149</v>
      </c>
      <c r="E242" s="19">
        <f ca="1">IF($B$6="n",RADIANS($B$7),E241+$B$2/2*(F241+F242))</f>
        <v>-0.37569469771418967</v>
      </c>
      <c r="F242" s="68">
        <f ca="1">-$B$3/$B$4*SIN(C242)</f>
        <v>0.19459262218027368</v>
      </c>
    </row>
    <row r="243" spans="1:6" x14ac:dyDescent="0.25">
      <c r="A243" s="68">
        <f t="shared" ref="A243:A306" si="40">A242+$B$2</f>
        <v>20.879999999999974</v>
      </c>
      <c r="B243" s="71">
        <f t="shared" ref="B243:B306" ca="1" si="41">C243*180/PI()</f>
        <v>-4.1495724951020998</v>
      </c>
      <c r="C243" s="33">
        <f t="shared" ref="C243:C306" ca="1" si="42">IF($B$6="n",RADIANS($B$7),C242+$B$2/2*(D242+D243))</f>
        <v>-7.2423702589607342E-2</v>
      </c>
      <c r="D243" s="19">
        <f t="shared" ref="D243:D306" ca="1" si="43">E243</f>
        <v>-0.35098256008674716</v>
      </c>
      <c r="E243" s="19">
        <f t="shared" ref="E243:E306" ca="1" si="44">IF($B$6="n",RADIANS($B$7),E242+$B$2/2*(F242+F243))</f>
        <v>-0.35098256008737549</v>
      </c>
      <c r="F243" s="68">
        <f t="shared" ref="F243:F306" ca="1" si="45">-$B$3/$B$4*SIN(C243)</f>
        <v>0.35456599174834069</v>
      </c>
    </row>
    <row r="244" spans="1:6" x14ac:dyDescent="0.25">
      <c r="A244" s="68">
        <f t="shared" si="40"/>
        <v>20.969999999999974</v>
      </c>
      <c r="B244" s="71">
        <f t="shared" ca="1" si="41"/>
        <v>-5.8602708858076396</v>
      </c>
      <c r="C244" s="33">
        <f t="shared" ca="1" si="42"/>
        <v>-0.10228102201599211</v>
      </c>
      <c r="D244" s="19">
        <f t="shared" ca="1" si="43"/>
        <v>-0.31251342716672659</v>
      </c>
      <c r="E244" s="19">
        <f t="shared" ca="1" si="44"/>
        <v>-0.31251342716745489</v>
      </c>
      <c r="F244" s="68">
        <f t="shared" ca="1" si="45"/>
        <v>0.50030362869377509</v>
      </c>
    </row>
    <row r="245" spans="1:6" x14ac:dyDescent="0.25">
      <c r="A245" s="68">
        <f t="shared" si="40"/>
        <v>21.059999999999974</v>
      </c>
      <c r="B245" s="71">
        <f t="shared" ca="1" si="41"/>
        <v>-7.3410938510160531</v>
      </c>
      <c r="C245" s="33">
        <f t="shared" ca="1" si="42"/>
        <v>-0.1281262583980351</v>
      </c>
      <c r="D245" s="19">
        <f t="shared" ca="1" si="43"/>
        <v>-0.26182515910150794</v>
      </c>
      <c r="E245" s="19">
        <f t="shared" ca="1" si="44"/>
        <v>-0.26182515910234583</v>
      </c>
      <c r="F245" s="68">
        <f t="shared" ca="1" si="45"/>
        <v>0.62610232830813739</v>
      </c>
    </row>
    <row r="246" spans="1:6" x14ac:dyDescent="0.25">
      <c r="A246" s="68">
        <f t="shared" si="40"/>
        <v>21.149999999999974</v>
      </c>
      <c r="B246" s="71">
        <f t="shared" ca="1" si="41"/>
        <v>-8.5342158953665308</v>
      </c>
      <c r="C246" s="33">
        <f t="shared" ca="1" si="42"/>
        <v>-0.14895016645009523</v>
      </c>
      <c r="D246" s="19">
        <f t="shared" ca="1" si="43"/>
        <v>-0.20092835316726843</v>
      </c>
      <c r="E246" s="19">
        <f t="shared" ca="1" si="44"/>
        <v>-0.20092835316822516</v>
      </c>
      <c r="F246" s="68">
        <f t="shared" ca="1" si="45"/>
        <v>0.7271600257830132</v>
      </c>
    </row>
    <row r="247" spans="1:6" x14ac:dyDescent="0.25">
      <c r="A247" s="68">
        <f t="shared" si="40"/>
        <v>21.239999999999974</v>
      </c>
      <c r="B247" s="71">
        <f t="shared" ca="1" si="41"/>
        <v>-9.3931723021388098</v>
      </c>
      <c r="C247" s="33">
        <f t="shared" ca="1" si="42"/>
        <v>-0.16394178387939976</v>
      </c>
      <c r="D247" s="19">
        <f t="shared" ca="1" si="43"/>
        <v>-0.13221870081824</v>
      </c>
      <c r="E247" s="19">
        <f t="shared" ca="1" si="44"/>
        <v>-0.13221870081932408</v>
      </c>
      <c r="F247" s="68">
        <f t="shared" ca="1" si="45"/>
        <v>0.79972113752561924</v>
      </c>
    </row>
    <row r="248" spans="1:6" x14ac:dyDescent="0.25">
      <c r="A248" s="68">
        <f t="shared" si="40"/>
        <v>21.329999999999973</v>
      </c>
      <c r="B248" s="71">
        <f t="shared" ca="1" si="41"/>
        <v>-9.8845930341426023</v>
      </c>
      <c r="C248" s="33">
        <f t="shared" ca="1" si="42"/>
        <v>-0.17251869366546768</v>
      </c>
      <c r="D248" s="19">
        <f t="shared" ca="1" si="43"/>
        <v>-5.8379294428902551E-2</v>
      </c>
      <c r="E248" s="19">
        <f t="shared" ca="1" si="44"/>
        <v>-5.8379294430121006E-2</v>
      </c>
      <c r="F248" s="68">
        <f t="shared" ca="1" si="45"/>
        <v>0.8411545600121445</v>
      </c>
    </row>
    <row r="249" spans="1:6" x14ac:dyDescent="0.25">
      <c r="A249" s="68">
        <f t="shared" si="40"/>
        <v>21.419999999999973</v>
      </c>
      <c r="B249" s="71">
        <f t="shared" ca="1" si="41"/>
        <v>-9.989420182331969</v>
      </c>
      <c r="C249" s="33">
        <f t="shared" ca="1" si="42"/>
        <v>-0.17434827254690483</v>
      </c>
      <c r="D249" s="19">
        <f t="shared" ca="1" si="43"/>
        <v>1.7721985951067915E-2</v>
      </c>
      <c r="E249" s="19">
        <f t="shared" ca="1" si="44"/>
        <v>1.7721985949710084E-2</v>
      </c>
      <c r="F249" s="68">
        <f t="shared" ca="1" si="45"/>
        <v>0.84998500398429366</v>
      </c>
    </row>
    <row r="250" spans="1:6" x14ac:dyDescent="0.25">
      <c r="A250" s="68">
        <f t="shared" si="40"/>
        <v>21.509999999999973</v>
      </c>
      <c r="B250" s="71">
        <f t="shared" ca="1" si="41"/>
        <v>-9.7035917430855854</v>
      </c>
      <c r="C250" s="33">
        <f t="shared" ca="1" si="42"/>
        <v>-0.16935962518629491</v>
      </c>
      <c r="D250" s="19">
        <f t="shared" ca="1" si="43"/>
        <v>9.3136844282945511E-2</v>
      </c>
      <c r="E250" s="19">
        <f t="shared" ca="1" si="44"/>
        <v>9.3136844281446321E-2</v>
      </c>
      <c r="F250" s="68">
        <f t="shared" ca="1" si="45"/>
        <v>0.82590073672151532</v>
      </c>
    </row>
    <row r="251" spans="1:6" x14ac:dyDescent="0.25">
      <c r="A251" s="68">
        <f t="shared" si="40"/>
        <v>21.599999999999973</v>
      </c>
      <c r="B251" s="71">
        <f t="shared" ca="1" si="41"/>
        <v>-9.0381862168527789</v>
      </c>
      <c r="C251" s="33">
        <f t="shared" ca="1" si="42"/>
        <v>-0.15774610789266669</v>
      </c>
      <c r="D251" s="19">
        <f t="shared" ca="1" si="43"/>
        <v>0.16494131779556048</v>
      </c>
      <c r="E251" s="19">
        <f t="shared" ca="1" si="44"/>
        <v>0.16494131779392224</v>
      </c>
      <c r="F251" s="68">
        <f t="shared" ca="1" si="45"/>
        <v>0.76975423022343681</v>
      </c>
    </row>
    <row r="252" spans="1:6" x14ac:dyDescent="0.25">
      <c r="A252" s="68">
        <f t="shared" si="40"/>
        <v>21.689999999999973</v>
      </c>
      <c r="B252" s="71">
        <f t="shared" ca="1" si="41"/>
        <v>-8.0190272817755925</v>
      </c>
      <c r="C252" s="33">
        <f t="shared" ca="1" si="42"/>
        <v>-0.13995842887457924</v>
      </c>
      <c r="D252" s="19">
        <f t="shared" ca="1" si="43"/>
        <v>0.23034043815940203</v>
      </c>
      <c r="E252" s="19">
        <f t="shared" ca="1" si="44"/>
        <v>0.23034043815763289</v>
      </c>
      <c r="F252" s="68">
        <f t="shared" ca="1" si="45"/>
        <v>0.68355955563846926</v>
      </c>
    </row>
    <row r="253" spans="1:6" x14ac:dyDescent="0.25">
      <c r="A253" s="68">
        <f t="shared" si="40"/>
        <v>21.779999999999973</v>
      </c>
      <c r="B253" s="71">
        <f t="shared" ca="1" si="41"/>
        <v>-6.6857509354010265</v>
      </c>
      <c r="C253" s="33">
        <f t="shared" ca="1" si="42"/>
        <v>-0.11668836679154604</v>
      </c>
      <c r="D253" s="19">
        <f t="shared" ca="1" si="43"/>
        <v>0.28677205257165633</v>
      </c>
      <c r="E253" s="19">
        <f t="shared" ca="1" si="44"/>
        <v>0.28677205256977245</v>
      </c>
      <c r="F253" s="68">
        <f t="shared" ca="1" si="45"/>
        <v>0.57047632018932337</v>
      </c>
    </row>
    <row r="254" spans="1:6" x14ac:dyDescent="0.25">
      <c r="A254" s="68">
        <f t="shared" si="40"/>
        <v>21.869999999999973</v>
      </c>
      <c r="B254" s="71">
        <f t="shared" ca="1" si="41"/>
        <v>-5.0903449424964133</v>
      </c>
      <c r="C254" s="33">
        <f t="shared" ca="1" si="42"/>
        <v>-8.8843279309516326E-2</v>
      </c>
      <c r="D254" s="19">
        <f t="shared" ca="1" si="43"/>
        <v>0.332007669247671</v>
      </c>
      <c r="E254" s="19">
        <f t="shared" ca="1" si="44"/>
        <v>0.33200766924569886</v>
      </c>
      <c r="F254" s="68">
        <f t="shared" ca="1" si="45"/>
        <v>0.43475960594585195</v>
      </c>
    </row>
    <row r="255" spans="1:6" x14ac:dyDescent="0.25">
      <c r="A255" s="68">
        <f t="shared" si="40"/>
        <v>21.959999999999972</v>
      </c>
      <c r="B255" s="71">
        <f t="shared" ca="1" si="41"/>
        <v>-3.2951865083598166</v>
      </c>
      <c r="C255" s="33">
        <f t="shared" ca="1" si="42"/>
        <v>-5.7511854039141726E-2</v>
      </c>
      <c r="D255" s="19">
        <f t="shared" ca="1" si="43"/>
        <v>0.36424622564537334</v>
      </c>
      <c r="E255" s="19">
        <f t="shared" ca="1" si="44"/>
        <v>0.36424622564335291</v>
      </c>
      <c r="F255" s="68">
        <f t="shared" ca="1" si="45"/>
        <v>0.2816527584511922</v>
      </c>
    </row>
    <row r="256" spans="1:6" x14ac:dyDescent="0.25">
      <c r="A256" s="68">
        <f t="shared" si="40"/>
        <v>22.049999999999972</v>
      </c>
      <c r="B256" s="71">
        <f t="shared" ca="1" si="41"/>
        <v>-1.3706298353576671</v>
      </c>
      <c r="C256" s="33">
        <f t="shared" ca="1" si="42"/>
        <v>-2.3922003454339952E-2</v>
      </c>
      <c r="D256" s="19">
        <f t="shared" ca="1" si="43"/>
        <v>0.3821948984564762</v>
      </c>
      <c r="E256" s="19">
        <f t="shared" ca="1" si="44"/>
        <v>0.3821948984544643</v>
      </c>
      <c r="F256" s="68">
        <f t="shared" ca="1" si="45"/>
        <v>0.11720663735755804</v>
      </c>
    </row>
    <row r="257" spans="1:6" x14ac:dyDescent="0.25">
      <c r="A257" s="68">
        <f t="shared" si="40"/>
        <v>22.139999999999972</v>
      </c>
      <c r="B257" s="71">
        <f t="shared" ca="1" si="41"/>
        <v>0.60777235103393956</v>
      </c>
      <c r="C257" s="33">
        <f t="shared" ca="1" si="42"/>
        <v>1.0607628626465561E-2</v>
      </c>
      <c r="D257" s="19">
        <f t="shared" ca="1" si="43"/>
        <v>0.38513025888913782</v>
      </c>
      <c r="E257" s="19">
        <f t="shared" ca="1" si="44"/>
        <v>0.38513025888721231</v>
      </c>
      <c r="F257" s="68">
        <f t="shared" ca="1" si="45"/>
        <v>-5.1976405510563421E-2</v>
      </c>
    </row>
    <row r="258" spans="1:6" x14ac:dyDescent="0.25">
      <c r="A258" s="68">
        <f t="shared" si="40"/>
        <v>22.229999999999972</v>
      </c>
      <c r="B258" s="71">
        <f t="shared" ca="1" si="41"/>
        <v>2.5622963864917465</v>
      </c>
      <c r="C258" s="33">
        <f t="shared" ca="1" si="42"/>
        <v>4.4720508354107763E-2</v>
      </c>
      <c r="D258" s="19">
        <f t="shared" ca="1" si="43"/>
        <v>0.37293373505201038</v>
      </c>
      <c r="E258" s="19">
        <f t="shared" ca="1" si="44"/>
        <v>0.37293373505027455</v>
      </c>
      <c r="F258" s="68">
        <f t="shared" ca="1" si="45"/>
        <v>-0.21905745752208935</v>
      </c>
    </row>
    <row r="259" spans="1:6" x14ac:dyDescent="0.25">
      <c r="A259" s="68">
        <f t="shared" si="40"/>
        <v>22.319999999999972</v>
      </c>
      <c r="B259" s="71">
        <f t="shared" ca="1" si="41"/>
        <v>4.4161818991629378</v>
      </c>
      <c r="C259" s="33">
        <f t="shared" ca="1" si="42"/>
        <v>7.7076914504687372E-2</v>
      </c>
      <c r="D259" s="19">
        <f t="shared" ca="1" si="43"/>
        <v>0.34609751273128508</v>
      </c>
      <c r="E259" s="19">
        <f t="shared" ca="1" si="44"/>
        <v>0.34609751272987288</v>
      </c>
      <c r="F259" s="68">
        <f t="shared" ca="1" si="45"/>
        <v>-0.37730303847373325</v>
      </c>
    </row>
    <row r="260" spans="1:6" x14ac:dyDescent="0.25">
      <c r="A260" s="68">
        <f t="shared" si="40"/>
        <v>22.409999999999972</v>
      </c>
      <c r="B260" s="71">
        <f t="shared" ca="1" si="41"/>
        <v>6.0967185247583355</v>
      </c>
      <c r="C260" s="33">
        <f t="shared" ca="1" si="42"/>
        <v>0.10640781182102016</v>
      </c>
      <c r="D260" s="19">
        <f t="shared" ca="1" si="43"/>
        <v>0.30570020540111309</v>
      </c>
      <c r="E260" s="19">
        <f t="shared" ca="1" si="44"/>
        <v>0.30570020540019499</v>
      </c>
      <c r="F260" s="68">
        <f t="shared" ca="1" si="45"/>
        <v>-0.52041490216948161</v>
      </c>
    </row>
    <row r="261" spans="1:6" x14ac:dyDescent="0.25">
      <c r="A261" s="68">
        <f t="shared" si="40"/>
        <v>22.499999999999972</v>
      </c>
      <c r="B261" s="71">
        <f t="shared" ca="1" si="41"/>
        <v>7.5381362107551837</v>
      </c>
      <c r="C261" s="33">
        <f t="shared" ca="1" si="42"/>
        <v>0.13156529633735986</v>
      </c>
      <c r="D261" s="19">
        <f t="shared" ca="1" si="43"/>
        <v>0.25335500606375516</v>
      </c>
      <c r="E261" s="19">
        <f t="shared" ca="1" si="44"/>
        <v>0.25335500606354511</v>
      </c>
      <c r="F261" s="68">
        <f t="shared" ca="1" si="45"/>
        <v>-0.64281174973602306</v>
      </c>
    </row>
    <row r="262" spans="1:6" x14ac:dyDescent="0.25">
      <c r="A262" s="68">
        <f t="shared" si="40"/>
        <v>22.589999999999971</v>
      </c>
      <c r="B262" s="71">
        <f t="shared" ca="1" si="41"/>
        <v>8.6841710361429456</v>
      </c>
      <c r="C262" s="33">
        <f t="shared" ca="1" si="42"/>
        <v>0.15156737738197507</v>
      </c>
      <c r="D262" s="19">
        <f t="shared" ca="1" si="43"/>
        <v>0.19113568380618842</v>
      </c>
      <c r="E262" s="19">
        <f t="shared" ca="1" si="44"/>
        <v>0.19113568380695173</v>
      </c>
      <c r="F262" s="68">
        <f t="shared" ca="1" si="45"/>
        <v>-0.73983985594160617</v>
      </c>
    </row>
    <row r="263" spans="1:6" x14ac:dyDescent="0.25">
      <c r="A263" s="68">
        <f t="shared" si="40"/>
        <v>22.679999999999971</v>
      </c>
      <c r="B263" s="71">
        <f t="shared" ca="1" si="41"/>
        <v>9.4902093960031202</v>
      </c>
      <c r="C263" s="33">
        <f t="shared" ca="1" si="42"/>
        <v>0.16563540065783766</v>
      </c>
      <c r="D263" s="19">
        <f t="shared" ca="1" si="43"/>
        <v>0.12148705564597824</v>
      </c>
      <c r="E263" s="19">
        <f t="shared" ca="1" si="44"/>
        <v>0.12148705564804115</v>
      </c>
      <c r="F263" s="68">
        <f t="shared" ca="1" si="45"/>
        <v>-0.80790743644905549</v>
      </c>
    </row>
    <row r="264" spans="1:6" x14ac:dyDescent="0.25">
      <c r="A264" s="68">
        <f t="shared" si="40"/>
        <v>22.769999999999971</v>
      </c>
      <c r="B264" s="71">
        <f t="shared" ca="1" si="41"/>
        <v>9.9249468608244147</v>
      </c>
      <c r="C264" s="33">
        <f t="shared" ca="1" si="42"/>
        <v>0.17322300079950034</v>
      </c>
      <c r="D264" s="19">
        <f t="shared" ca="1" si="43"/>
        <v>4.7126280822943969E-2</v>
      </c>
      <c r="E264" s="19">
        <f t="shared" ca="1" si="44"/>
        <v>4.7126280826704919E-2</v>
      </c>
      <c r="F264" s="68">
        <f t="shared" ca="1" si="45"/>
        <v>-0.84455422621177534</v>
      </c>
    </row>
    <row r="265" spans="1:6" x14ac:dyDescent="0.25">
      <c r="A265" s="68">
        <f t="shared" si="40"/>
        <v>22.859999999999971</v>
      </c>
      <c r="B265" s="71">
        <f t="shared" ca="1" si="41"/>
        <v>9.9715269088204899</v>
      </c>
      <c r="C265" s="33">
        <f t="shared" ca="1" si="42"/>
        <v>0.17403597600134008</v>
      </c>
      <c r="D265" s="19">
        <f t="shared" ca="1" si="43"/>
        <v>-2.9060165239925898E-2</v>
      </c>
      <c r="E265" s="19">
        <f t="shared" ca="1" si="44"/>
        <v>-2.906016523398311E-2</v>
      </c>
      <c r="F265" s="68">
        <f t="shared" ca="1" si="45"/>
        <v>-0.84847790842776116</v>
      </c>
    </row>
    <row r="266" spans="1:6" x14ac:dyDescent="0.25">
      <c r="A266" s="68">
        <f t="shared" si="40"/>
        <v>22.949999999999971</v>
      </c>
      <c r="B266" s="71">
        <f t="shared" ca="1" si="41"/>
        <v>9.6281446411368243</v>
      </c>
      <c r="C266" s="33">
        <f t="shared" ca="1" si="42"/>
        <v>0.16804282483566313</v>
      </c>
      <c r="D266" s="19">
        <f t="shared" ca="1" si="43"/>
        <v>-0.10412097178935313</v>
      </c>
      <c r="E266" s="19">
        <f t="shared" ca="1" si="44"/>
        <v>-0.10412097178064407</v>
      </c>
      <c r="F266" s="68">
        <f t="shared" ca="1" si="45"/>
        <v>-0.81954001478102156</v>
      </c>
    </row>
    <row r="267" spans="1:6" x14ac:dyDescent="0.25">
      <c r="A267" s="68">
        <f t="shared" si="40"/>
        <v>23.039999999999971</v>
      </c>
      <c r="B267" s="71">
        <f t="shared" ca="1" si="41"/>
        <v>8.9081110129745404</v>
      </c>
      <c r="C267" s="33">
        <f t="shared" ca="1" si="42"/>
        <v>0.15547586729729851</v>
      </c>
      <c r="D267" s="19">
        <f t="shared" ca="1" si="43"/>
        <v>-0.17514475130025553</v>
      </c>
      <c r="E267" s="19">
        <f t="shared" ca="1" si="44"/>
        <v>-0.17514475128807813</v>
      </c>
      <c r="F267" s="68">
        <f t="shared" ca="1" si="45"/>
        <v>-0.75876619643587129</v>
      </c>
    </row>
    <row r="268" spans="1:6" x14ac:dyDescent="0.25">
      <c r="A268" s="68">
        <f t="shared" si="40"/>
        <v>23.129999999999971</v>
      </c>
      <c r="B268" s="71">
        <f t="shared" ca="1" si="41"/>
        <v>7.8393772562441395</v>
      </c>
      <c r="C268" s="33">
        <f t="shared" ca="1" si="42"/>
        <v>0.13682294441305887</v>
      </c>
      <c r="D268" s="19">
        <f t="shared" ca="1" si="43"/>
        <v>-0.23936464614242142</v>
      </c>
      <c r="E268" s="19">
        <f t="shared" ca="1" si="44"/>
        <v>-0.2393646461259375</v>
      </c>
      <c r="F268" s="68">
        <f t="shared" ca="1" si="45"/>
        <v>-0.66834257766907235</v>
      </c>
    </row>
    <row r="269" spans="1:6" x14ac:dyDescent="0.25">
      <c r="A269" s="68">
        <f t="shared" si="40"/>
        <v>23.21999999999997</v>
      </c>
      <c r="B269" s="71">
        <f t="shared" ca="1" si="41"/>
        <v>6.4635225891271864</v>
      </c>
      <c r="C269" s="33">
        <f t="shared" ca="1" si="42"/>
        <v>0.11280975044060687</v>
      </c>
      <c r="D269" s="19">
        <f t="shared" ca="1" si="43"/>
        <v>-0.29426188659371233</v>
      </c>
      <c r="E269" s="19">
        <f t="shared" ca="1" si="44"/>
        <v>-0.29426188657192831</v>
      </c>
      <c r="F269" s="68">
        <f t="shared" ca="1" si="45"/>
        <v>-0.55159609882723359</v>
      </c>
    </row>
    <row r="270" spans="1:6" x14ac:dyDescent="0.25">
      <c r="A270" s="68">
        <f t="shared" si="40"/>
        <v>23.30999999999997</v>
      </c>
      <c r="B270" s="71">
        <f t="shared" ca="1" si="41"/>
        <v>4.8342168287105904</v>
      </c>
      <c r="C270" s="33">
        <f t="shared" ca="1" si="42"/>
        <v>8.4373000397046552E-2</v>
      </c>
      <c r="D270" s="19">
        <f t="shared" ca="1" si="43"/>
        <v>-0.33766589216629739</v>
      </c>
      <c r="E270" s="19">
        <f t="shared" ca="1" si="44"/>
        <v>-0.33766589213804499</v>
      </c>
      <c r="F270" s="68">
        <f t="shared" ca="1" si="45"/>
        <v>-0.41293735810348431</v>
      </c>
    </row>
    <row r="271" spans="1:6" x14ac:dyDescent="0.25">
      <c r="A271" s="68">
        <f t="shared" si="40"/>
        <v>23.39999999999997</v>
      </c>
      <c r="B271" s="71">
        <f t="shared" ca="1" si="41"/>
        <v>3.0151870719760696</v>
      </c>
      <c r="C271" s="33">
        <f t="shared" ca="1" si="42"/>
        <v>5.2624941947448538E-2</v>
      </c>
      <c r="D271" s="19">
        <f t="shared" ca="1" si="43"/>
        <v>-0.36784651783744032</v>
      </c>
      <c r="E271" s="19">
        <f t="shared" ca="1" si="44"/>
        <v>-0.36784651780135835</v>
      </c>
      <c r="F271" s="68">
        <f t="shared" ca="1" si="45"/>
        <v>-0.25774321208422318</v>
      </c>
    </row>
    <row r="272" spans="1:6" x14ac:dyDescent="0.25">
      <c r="A272" s="68">
        <f t="shared" si="40"/>
        <v>23.48999999999997</v>
      </c>
      <c r="B272" s="71">
        <f t="shared" ca="1" si="41"/>
        <v>1.0777446269898112</v>
      </c>
      <c r="C272" s="33">
        <f t="shared" ca="1" si="42"/>
        <v>1.8810192211483966E-2</v>
      </c>
      <c r="D272" s="19">
        <f t="shared" ca="1" si="43"/>
        <v>-0.38359236519406931</v>
      </c>
      <c r="E272" s="19">
        <f t="shared" ca="1" si="44"/>
        <v>-0.38359236514858702</v>
      </c>
      <c r="F272" s="68">
        <f t="shared" ca="1" si="45"/>
        <v>-9.2164506619787367E-2</v>
      </c>
    </row>
    <row r="273" spans="1:6" x14ac:dyDescent="0.25">
      <c r="A273" s="68">
        <f t="shared" si="40"/>
        <v>23.57999999999997</v>
      </c>
      <c r="B273" s="71">
        <f t="shared" ca="1" si="41"/>
        <v>-0.90203867635510693</v>
      </c>
      <c r="C273" s="33">
        <f t="shared" ca="1" si="42"/>
        <v>-1.574354491116995E-2</v>
      </c>
      <c r="D273" s="19">
        <f t="shared" ca="1" si="43"/>
        <v>-0.38426845975994395</v>
      </c>
      <c r="E273" s="19">
        <f t="shared" ca="1" si="44"/>
        <v>-0.38426845970326651</v>
      </c>
      <c r="F273" s="68">
        <f t="shared" ca="1" si="45"/>
        <v>7.7140183321812703E-2</v>
      </c>
    </row>
    <row r="274" spans="1:6" x14ac:dyDescent="0.25">
      <c r="A274" s="68">
        <f t="shared" si="40"/>
        <v>23.66999999999997</v>
      </c>
      <c r="B274" s="71">
        <f t="shared" ca="1" si="41"/>
        <v>-2.8463834284153937</v>
      </c>
      <c r="C274" s="33">
        <f t="shared" ca="1" si="42"/>
        <v>-4.9678762631936699E-2</v>
      </c>
      <c r="D274" s="19">
        <f t="shared" ca="1" si="43"/>
        <v>-0.3698474895909788</v>
      </c>
      <c r="E274" s="19">
        <f t="shared" ca="1" si="44"/>
        <v>-0.3698474895210751</v>
      </c>
      <c r="F274" s="68">
        <f t="shared" ca="1" si="45"/>
        <v>0.24332582088292268</v>
      </c>
    </row>
    <row r="275" spans="1:6" x14ac:dyDescent="0.25">
      <c r="A275" s="68">
        <f t="shared" si="40"/>
        <v>23.75999999999997</v>
      </c>
      <c r="B275" s="71">
        <f t="shared" ca="1" si="41"/>
        <v>-4.6789396304353561</v>
      </c>
      <c r="C275" s="33">
        <f t="shared" ca="1" si="42"/>
        <v>-8.1662902088569883E-2</v>
      </c>
      <c r="D275" s="19">
        <f t="shared" ca="1" si="43"/>
        <v>-0.3409111649937499</v>
      </c>
      <c r="E275" s="19">
        <f t="shared" ca="1" si="44"/>
        <v>-0.34091116490834245</v>
      </c>
      <c r="F275" s="68">
        <f t="shared" ca="1" si="45"/>
        <v>0.39970361512859071</v>
      </c>
    </row>
    <row r="276" spans="1:6" x14ac:dyDescent="0.25">
      <c r="A276" s="68">
        <f t="shared" si="40"/>
        <v>23.849999999999969</v>
      </c>
      <c r="B276" s="71">
        <f t="shared" ca="1" si="41"/>
        <v>-6.3278532617783947</v>
      </c>
      <c r="C276" s="33">
        <f t="shared" ca="1" si="42"/>
        <v>-0.11044187404007139</v>
      </c>
      <c r="D276" s="19">
        <f t="shared" ca="1" si="43"/>
        <v>-0.29862154502228694</v>
      </c>
      <c r="E276" s="19">
        <f t="shared" ca="1" si="44"/>
        <v>-0.29862154491884335</v>
      </c>
      <c r="F276" s="68">
        <f t="shared" ca="1" si="45"/>
        <v>0.54006571816120674</v>
      </c>
    </row>
    <row r="277" spans="1:6" x14ac:dyDescent="0.25">
      <c r="A277" s="68">
        <f t="shared" si="40"/>
        <v>23.939999999999969</v>
      </c>
      <c r="B277" s="71">
        <f t="shared" ca="1" si="41"/>
        <v>-7.7286157361167511</v>
      </c>
      <c r="C277" s="33">
        <f t="shared" ca="1" si="42"/>
        <v>-0.13488979125908754</v>
      </c>
      <c r="D277" s="19">
        <f t="shared" ca="1" si="43"/>
        <v>-0.24466550425855987</v>
      </c>
      <c r="E277" s="19">
        <f t="shared" ca="1" si="44"/>
        <v>-0.24466550413428603</v>
      </c>
      <c r="F277" s="68">
        <f t="shared" ca="1" si="45"/>
        <v>0.65895741059040835</v>
      </c>
    </row>
    <row r="278" spans="1:6" x14ac:dyDescent="0.25">
      <c r="A278" s="68">
        <f t="shared" si="40"/>
        <v>24.029999999999969</v>
      </c>
      <c r="B278" s="71">
        <f t="shared" ca="1" si="41"/>
        <v>-8.8265723066957094</v>
      </c>
      <c r="C278" s="33">
        <f t="shared" ca="1" si="42"/>
        <v>-0.15405274846273659</v>
      </c>
      <c r="D278" s="19">
        <f t="shared" ca="1" si="43"/>
        <v>-0.18117798910822952</v>
      </c>
      <c r="E278" s="19">
        <f t="shared" ca="1" si="44"/>
        <v>-0.18117798896006482</v>
      </c>
      <c r="F278" s="68">
        <f t="shared" ca="1" si="45"/>
        <v>0.75187626016837239</v>
      </c>
    </row>
    <row r="279" spans="1:6" x14ac:dyDescent="0.25">
      <c r="A279" s="68">
        <f t="shared" si="40"/>
        <v>24.119999999999969</v>
      </c>
      <c r="B279" s="71">
        <f t="shared" ca="1" si="41"/>
        <v>-9.578997278822353</v>
      </c>
      <c r="C279" s="33">
        <f t="shared" ca="1" si="42"/>
        <v>-0.16718504160320741</v>
      </c>
      <c r="D279" s="19">
        <f t="shared" ca="1" si="43"/>
        <v>-0.11065074727757732</v>
      </c>
      <c r="E279" s="19">
        <f t="shared" ca="1" si="44"/>
        <v>-0.11065074710219422</v>
      </c>
      <c r="F279" s="68">
        <f t="shared" ca="1" si="45"/>
        <v>0.81539578135043156</v>
      </c>
    </row>
    <row r="280" spans="1:6" x14ac:dyDescent="0.25">
      <c r="A280" s="68">
        <f t="shared" si="40"/>
        <v>24.209999999999969</v>
      </c>
      <c r="B280" s="71">
        <f t="shared" ca="1" si="41"/>
        <v>-9.9566770740579127</v>
      </c>
      <c r="C280" s="33">
        <f t="shared" ca="1" si="42"/>
        <v>-0.17377679755017558</v>
      </c>
      <c r="D280" s="19">
        <f t="shared" ca="1" si="43"/>
        <v>-3.5832718114723106E-2</v>
      </c>
      <c r="E280" s="19">
        <f t="shared" ca="1" si="44"/>
        <v>-3.5832717908534956E-2</v>
      </c>
      <c r="F280" s="68">
        <f t="shared" ca="1" si="45"/>
        <v>0.84722708986122786</v>
      </c>
    </row>
    <row r="281" spans="1:6" x14ac:dyDescent="0.25">
      <c r="A281" s="68">
        <f t="shared" si="40"/>
        <v>24.299999999999969</v>
      </c>
      <c r="B281" s="71">
        <f t="shared" ca="1" si="41"/>
        <v>-9.9449699345373102</v>
      </c>
      <c r="C281" s="33">
        <f t="shared" ca="1" si="42"/>
        <v>-0.17357246942026466</v>
      </c>
      <c r="D281" s="19">
        <f t="shared" ca="1" si="43"/>
        <v>4.0373343352830521E-2</v>
      </c>
      <c r="E281" s="19">
        <f t="shared" ca="1" si="44"/>
        <v>4.0373343593647082E-2</v>
      </c>
      <c r="F281" s="68">
        <f t="shared" ca="1" si="45"/>
        <v>0.84624094376550296</v>
      </c>
    </row>
    <row r="282" spans="1:6" x14ac:dyDescent="0.25">
      <c r="A282" s="68">
        <f t="shared" si="40"/>
        <v>24.389999999999969</v>
      </c>
      <c r="B282" s="71">
        <f t="shared" ca="1" si="41"/>
        <v>-9.5443294891003934</v>
      </c>
      <c r="C282" s="33">
        <f t="shared" ca="1" si="42"/>
        <v>-0.16657997452987253</v>
      </c>
      <c r="D282" s="19">
        <f t="shared" ca="1" si="43"/>
        <v>0.11501543215875439</v>
      </c>
      <c r="E282" s="19">
        <f t="shared" ca="1" si="44"/>
        <v>0.11501543243821377</v>
      </c>
      <c r="F282" s="68">
        <f t="shared" ca="1" si="45"/>
        <v>0.81247214191035289</v>
      </c>
    </row>
    <row r="283" spans="1:6" x14ac:dyDescent="0.25">
      <c r="A283" s="68">
        <f t="shared" si="40"/>
        <v>24.479999999999968</v>
      </c>
      <c r="B283" s="71">
        <f t="shared" ca="1" si="41"/>
        <v>-8.7702886110812095</v>
      </c>
      <c r="C283" s="33">
        <f t="shared" ca="1" si="42"/>
        <v>-0.15307041266042792</v>
      </c>
      <c r="D283" s="19">
        <f t="shared" ca="1" si="43"/>
        <v>0.18519705404778908</v>
      </c>
      <c r="E283" s="19">
        <f t="shared" ca="1" si="44"/>
        <v>0.18519705437001727</v>
      </c>
      <c r="F283" s="68">
        <f t="shared" ca="1" si="45"/>
        <v>0.74711945680129466</v>
      </c>
    </row>
    <row r="284" spans="1:6" x14ac:dyDescent="0.25">
      <c r="A284" s="68">
        <f t="shared" si="40"/>
        <v>24.569999999999968</v>
      </c>
      <c r="B284" s="71">
        <f t="shared" ca="1" si="41"/>
        <v>-7.652903648863485</v>
      </c>
      <c r="C284" s="33">
        <f t="shared" ca="1" si="42"/>
        <v>-0.13356836605168101</v>
      </c>
      <c r="D284" s="19">
        <f t="shared" ca="1" si="43"/>
        <v>0.24818175975842527</v>
      </c>
      <c r="E284" s="19">
        <f t="shared" ca="1" si="44"/>
        <v>0.24818176012753462</v>
      </c>
      <c r="F284" s="68">
        <f t="shared" ca="1" si="45"/>
        <v>0.65254067134325477</v>
      </c>
    </row>
    <row r="285" spans="1:6" x14ac:dyDescent="0.25">
      <c r="A285" s="68">
        <f t="shared" si="40"/>
        <v>24.659999999999968</v>
      </c>
      <c r="B285" s="71">
        <f t="shared" ca="1" si="41"/>
        <v>-6.2356629433772737</v>
      </c>
      <c r="C285" s="33">
        <f t="shared" ca="1" si="42"/>
        <v>-0.10883284943826874</v>
      </c>
      <c r="D285" s="19">
        <f t="shared" ca="1" si="43"/>
        <v>0.30149638755633645</v>
      </c>
      <c r="E285" s="19">
        <f t="shared" ca="1" si="44"/>
        <v>0.3014963879762429</v>
      </c>
      <c r="F285" s="68">
        <f t="shared" ca="1" si="45"/>
        <v>0.53222883656039754</v>
      </c>
    </row>
    <row r="286" spans="1:6" x14ac:dyDescent="0.25">
      <c r="A286" s="68">
        <f t="shared" si="40"/>
        <v>24.749999999999968</v>
      </c>
      <c r="B286" s="71">
        <f t="shared" ca="1" si="41"/>
        <v>-4.5738732333686158</v>
      </c>
      <c r="C286" s="33">
        <f t="shared" ca="1" si="42"/>
        <v>-7.982914750885288E-2</v>
      </c>
      <c r="D286" s="19">
        <f t="shared" ca="1" si="43"/>
        <v>0.34303032242152898</v>
      </c>
      <c r="E286" s="19">
        <f t="shared" ca="1" si="44"/>
        <v>0.34303032289570068</v>
      </c>
      <c r="F286" s="68">
        <f t="shared" ca="1" si="45"/>
        <v>0.39074749506971712</v>
      </c>
    </row>
    <row r="287" spans="1:6" x14ac:dyDescent="0.25">
      <c r="A287" s="68">
        <f t="shared" si="40"/>
        <v>24.839999999999968</v>
      </c>
      <c r="B287" s="71">
        <f t="shared" ca="1" si="41"/>
        <v>-2.7325565768036255</v>
      </c>
      <c r="C287" s="33">
        <f t="shared" ca="1" si="42"/>
        <v>-4.7692109260166884E-2</v>
      </c>
      <c r="D287" s="19">
        <f t="shared" ca="1" si="43"/>
        <v>0.37112608364096961</v>
      </c>
      <c r="E287" s="19">
        <f t="shared" ca="1" si="44"/>
        <v>0.37112608417209886</v>
      </c>
      <c r="F287" s="68">
        <f t="shared" ca="1" si="45"/>
        <v>0.23360275550671997</v>
      </c>
    </row>
    <row r="288" spans="1:6" x14ac:dyDescent="0.25">
      <c r="A288" s="68">
        <f t="shared" si="40"/>
        <v>24.929999999999968</v>
      </c>
      <c r="B288" s="71">
        <f t="shared" ca="1" si="41"/>
        <v>-0.78391863161745678</v>
      </c>
      <c r="C288" s="33">
        <f t="shared" ca="1" si="42"/>
        <v>-1.3681961160322803E-2</v>
      </c>
      <c r="D288" s="19">
        <f t="shared" ca="1" si="43"/>
        <v>0.38465498589902519</v>
      </c>
      <c r="E288" s="19">
        <f t="shared" ca="1" si="44"/>
        <v>0.38465498648861651</v>
      </c>
      <c r="F288" s="68">
        <f t="shared" ca="1" si="45"/>
        <v>6.70395180509476E-2</v>
      </c>
    </row>
    <row r="289" spans="1:6" x14ac:dyDescent="0.25">
      <c r="A289" s="68">
        <f t="shared" si="40"/>
        <v>25.019999999999968</v>
      </c>
      <c r="B289" s="71">
        <f t="shared" ca="1" si="41"/>
        <v>1.1955175454325133</v>
      </c>
      <c r="C289" s="33">
        <f t="shared" ca="1" si="42"/>
        <v>2.0865717498252126E-2</v>
      </c>
      <c r="D289" s="19">
        <f t="shared" ca="1" si="43"/>
        <v>0.38307120730631705</v>
      </c>
      <c r="E289" s="19">
        <f t="shared" ca="1" si="44"/>
        <v>0.38307120795418736</v>
      </c>
      <c r="F289" s="68">
        <f t="shared" ca="1" si="45"/>
        <v>-0.10223459691270791</v>
      </c>
    </row>
    <row r="290" spans="1:6" x14ac:dyDescent="0.25">
      <c r="A290" s="68">
        <f t="shared" si="40"/>
        <v>25.109999999999967</v>
      </c>
      <c r="B290" s="71">
        <f t="shared" ca="1" si="41"/>
        <v>3.1279865556683664</v>
      </c>
      <c r="C290" s="33">
        <f t="shared" ca="1" si="42"/>
        <v>5.459366446646257E-2</v>
      </c>
      <c r="D290" s="19">
        <f t="shared" ca="1" si="43"/>
        <v>0.36643872627268004</v>
      </c>
      <c r="E290" s="19">
        <f t="shared" ca="1" si="44"/>
        <v>0.3664387269763647</v>
      </c>
      <c r="F290" s="68">
        <f t="shared" ca="1" si="45"/>
        <v>-0.26737609203100371</v>
      </c>
    </row>
    <row r="291" spans="1:6" x14ac:dyDescent="0.25">
      <c r="A291" s="68">
        <f t="shared" si="40"/>
        <v>25.199999999999967</v>
      </c>
      <c r="B291" s="71">
        <f t="shared" ca="1" si="41"/>
        <v>4.9376169555046694</v>
      </c>
      <c r="C291" s="33">
        <f t="shared" ca="1" si="42"/>
        <v>8.6177673247769968E-2</v>
      </c>
      <c r="D291" s="19">
        <f t="shared" ca="1" si="43"/>
        <v>0.335428136669215</v>
      </c>
      <c r="E291" s="19">
        <f t="shared" ca="1" si="44"/>
        <v>0.3354281374232701</v>
      </c>
      <c r="F291" s="68">
        <f t="shared" ca="1" si="45"/>
        <v>-0.42174812109924559</v>
      </c>
    </row>
    <row r="292" spans="1:6" x14ac:dyDescent="0.25">
      <c r="A292" s="68">
        <f t="shared" si="40"/>
        <v>25.289999999999967</v>
      </c>
      <c r="B292" s="71">
        <f t="shared" ca="1" si="41"/>
        <v>6.553474399230268</v>
      </c>
      <c r="C292" s="33">
        <f t="shared" ca="1" si="42"/>
        <v>0.11437970595937139</v>
      </c>
      <c r="D292" s="19">
        <f t="shared" ca="1" si="43"/>
        <v>0.29128370270961124</v>
      </c>
      <c r="E292" s="19">
        <f t="shared" ca="1" si="44"/>
        <v>0.2912837035047936</v>
      </c>
      <c r="F292" s="68">
        <f t="shared" ca="1" si="45"/>
        <v>-0.55923930051687909</v>
      </c>
    </row>
    <row r="293" spans="1:6" x14ac:dyDescent="0.25">
      <c r="A293" s="68">
        <f t="shared" si="40"/>
        <v>25.379999999999967</v>
      </c>
      <c r="B293" s="71">
        <f t="shared" ca="1" si="41"/>
        <v>7.9123674855826964</v>
      </c>
      <c r="C293" s="33">
        <f t="shared" ca="1" si="42"/>
        <v>0.13809686459325907</v>
      </c>
      <c r="D293" s="19">
        <f t="shared" ca="1" si="43"/>
        <v>0.23576426851056104</v>
      </c>
      <c r="E293" s="19">
        <f t="shared" ca="1" si="44"/>
        <v>0.23576426933285635</v>
      </c>
      <c r="F293" s="68">
        <f t="shared" ca="1" si="45"/>
        <v>-0.67452590496426101</v>
      </c>
    </row>
    <row r="294" spans="1:6" x14ac:dyDescent="0.25">
      <c r="A294" s="68">
        <f t="shared" si="40"/>
        <v>25.469999999999967</v>
      </c>
      <c r="B294" s="71">
        <f t="shared" ca="1" si="41"/>
        <v>8.9612967056280262</v>
      </c>
      <c r="C294" s="33">
        <f t="shared" ca="1" si="42"/>
        <v>0.15640413321996688</v>
      </c>
      <c r="D294" s="19">
        <f t="shared" ca="1" si="43"/>
        <v>0.17106392503542273</v>
      </c>
      <c r="E294" s="19">
        <f t="shared" ca="1" si="44"/>
        <v>0.1710639258648774</v>
      </c>
      <c r="F294" s="68">
        <f t="shared" ca="1" si="45"/>
        <v>-0.76325950765516049</v>
      </c>
    </row>
    <row r="295" spans="1:6" x14ac:dyDescent="0.25">
      <c r="A295" s="68">
        <f t="shared" si="40"/>
        <v>25.559999999999967</v>
      </c>
      <c r="B295" s="71">
        <f t="shared" ca="1" si="41"/>
        <v>9.6594593880821016</v>
      </c>
      <c r="C295" s="33">
        <f t="shared" ca="1" si="42"/>
        <v>0.16858937088578443</v>
      </c>
      <c r="D295" s="19">
        <f t="shared" ca="1" si="43"/>
        <v>9.971913633861211E-2</v>
      </c>
      <c r="E295" s="19">
        <f t="shared" ca="1" si="44"/>
        <v>9.9719137147912584E-2</v>
      </c>
      <c r="F295" s="68">
        <f t="shared" ca="1" si="45"/>
        <v>-0.82218024451423533</v>
      </c>
    </row>
    <row r="296" spans="1:6" x14ac:dyDescent="0.25">
      <c r="A296" s="68">
        <f t="shared" si="40"/>
        <v>25.649999999999967</v>
      </c>
      <c r="B296" s="71">
        <f t="shared" ca="1" si="41"/>
        <v>9.9797562949619838</v>
      </c>
      <c r="C296" s="33">
        <f t="shared" ca="1" si="42"/>
        <v>0.174179606667408</v>
      </c>
      <c r="D296" s="19">
        <f t="shared" ca="1" si="43"/>
        <v>2.4508327930742799E-2</v>
      </c>
      <c r="E296" s="19">
        <f t="shared" ca="1" si="44"/>
        <v>2.4508328683477174E-2</v>
      </c>
      <c r="F296" s="68">
        <f t="shared" ca="1" si="45"/>
        <v>-0.84917105842916363</v>
      </c>
    </row>
    <row r="297" spans="1:6" x14ac:dyDescent="0.25">
      <c r="A297" s="68">
        <f t="shared" si="40"/>
        <v>25.739999999999966</v>
      </c>
      <c r="B297" s="71">
        <f t="shared" ca="1" si="41"/>
        <v>9.9097720324696716</v>
      </c>
      <c r="C297" s="33">
        <f t="shared" ca="1" si="42"/>
        <v>0.17295815106991858</v>
      </c>
      <c r="D297" s="19">
        <f t="shared" ca="1" si="43"/>
        <v>-5.1651782846182895E-2</v>
      </c>
      <c r="E297" s="19">
        <f t="shared" ca="1" si="44"/>
        <v>-5.1651782197646962E-2</v>
      </c>
      <c r="F297" s="68">
        <f t="shared" ca="1" si="45"/>
        <v>-0.84327585477675726</v>
      </c>
    </row>
    <row r="298" spans="1:6" x14ac:dyDescent="0.25">
      <c r="A298" s="68">
        <f t="shared" si="40"/>
        <v>25.829999999999966</v>
      </c>
      <c r="B298" s="71">
        <f t="shared" ca="1" si="41"/>
        <v>9.4522183995377045</v>
      </c>
      <c r="C298" s="33">
        <f t="shared" ca="1" si="42"/>
        <v>0.16497233391866156</v>
      </c>
      <c r="D298" s="19">
        <f t="shared" ca="1" si="43"/>
        <v>-0.12581081732985366</v>
      </c>
      <c r="E298" s="19">
        <f t="shared" ca="1" si="44"/>
        <v>-0.12581081684693174</v>
      </c>
      <c r="F298" s="68">
        <f t="shared" ca="1" si="45"/>
        <v>-0.80470269892613966</v>
      </c>
    </row>
    <row r="299" spans="1:6" x14ac:dyDescent="0.25">
      <c r="A299" s="68">
        <f t="shared" si="40"/>
        <v>25.919999999999966</v>
      </c>
      <c r="B299" s="71">
        <f t="shared" ca="1" si="41"/>
        <v>8.6248378737455429</v>
      </c>
      <c r="C299" s="33">
        <f t="shared" ca="1" si="42"/>
        <v>0.15053181987072067</v>
      </c>
      <c r="D299" s="19">
        <f t="shared" ca="1" si="43"/>
        <v>-0.19508949125832023</v>
      </c>
      <c r="E299" s="19">
        <f t="shared" ca="1" si="44"/>
        <v>-0.19508949101925183</v>
      </c>
      <c r="F299" s="68">
        <f t="shared" ca="1" si="45"/>
        <v>-0.73482340117113809</v>
      </c>
    </row>
    <row r="300" spans="1:6" x14ac:dyDescent="0.25">
      <c r="A300" s="68">
        <f t="shared" si="40"/>
        <v>26.009999999999966</v>
      </c>
      <c r="B300" s="71">
        <f t="shared" ca="1" si="41"/>
        <v>7.4597677253625498</v>
      </c>
      <c r="C300" s="33">
        <f t="shared" ca="1" si="42"/>
        <v>0.13019751011127834</v>
      </c>
      <c r="D300" s="19">
        <f t="shared" ca="1" si="43"/>
        <v>-0.25678405494136258</v>
      </c>
      <c r="E300" s="19">
        <f t="shared" ca="1" si="44"/>
        <v>-0.25678405504473872</v>
      </c>
      <c r="F300" s="68">
        <f t="shared" ca="1" si="45"/>
        <v>-0.63616691959030791</v>
      </c>
    </row>
    <row r="301" spans="1:6" x14ac:dyDescent="0.25">
      <c r="A301" s="68">
        <f t="shared" si="40"/>
        <v>26.099999999999966</v>
      </c>
      <c r="B301" s="71">
        <f t="shared" ca="1" si="41"/>
        <v>6.0023696262317934</v>
      </c>
      <c r="C301" s="33">
        <f t="shared" ca="1" si="42"/>
        <v>0.10476111517503883</v>
      </c>
      <c r="D301" s="19">
        <f t="shared" ca="1" si="43"/>
        <v>-0.30846916142181957</v>
      </c>
      <c r="E301" s="19">
        <f t="shared" ca="1" si="44"/>
        <v>-0.30846916199057361</v>
      </c>
      <c r="F301" s="68">
        <f t="shared" ca="1" si="45"/>
        <v>-0.51239102362862887</v>
      </c>
    </row>
    <row r="302" spans="1:6" x14ac:dyDescent="0.25">
      <c r="A302" s="68">
        <f t="shared" si="40"/>
        <v>26.189999999999966</v>
      </c>
      <c r="B302" s="71">
        <f t="shared" ca="1" si="41"/>
        <v>4.309540552722444</v>
      </c>
      <c r="C302" s="33">
        <f t="shared" ca="1" si="42"/>
        <v>7.5215674641244193E-2</v>
      </c>
      <c r="D302" s="19">
        <f t="shared" ca="1" si="43"/>
        <v>-0.34809617890193678</v>
      </c>
      <c r="E302" s="19">
        <f t="shared" ca="1" si="44"/>
        <v>-0.34809618008774557</v>
      </c>
      <c r="F302" s="68">
        <f t="shared" ca="1" si="45"/>
        <v>-0.36820939195798136</v>
      </c>
    </row>
    <row r="303" spans="1:6" x14ac:dyDescent="0.25">
      <c r="A303" s="68">
        <f t="shared" si="40"/>
        <v>26.279999999999966</v>
      </c>
      <c r="B303" s="71">
        <f t="shared" ca="1" si="41"/>
        <v>2.4475412851001552</v>
      </c>
      <c r="C303" s="33">
        <f t="shared" ca="1" si="42"/>
        <v>4.2717657297796356E-2</v>
      </c>
      <c r="D303" s="19">
        <f t="shared" ca="1" si="43"/>
        <v>-0.37408197900447454</v>
      </c>
      <c r="E303" s="19">
        <f t="shared" ca="1" si="44"/>
        <v>-0.37408198099250306</v>
      </c>
      <c r="F303" s="68">
        <f t="shared" ca="1" si="45"/>
        <v>-0.20925286649733343</v>
      </c>
    </row>
    <row r="304" spans="1:6" x14ac:dyDescent="0.25">
      <c r="A304" s="68">
        <f t="shared" si="40"/>
        <v>26.369999999999965</v>
      </c>
      <c r="B304" s="71">
        <f t="shared" ca="1" si="41"/>
        <v>0.48940812630474223</v>
      </c>
      <c r="C304" s="33">
        <f t="shared" ca="1" si="42"/>
        <v>8.5417871117054039E-3</v>
      </c>
      <c r="D304" s="19">
        <f t="shared" ca="1" si="43"/>
        <v>-0.3853817972608814</v>
      </c>
      <c r="E304" s="19">
        <f t="shared" ca="1" si="44"/>
        <v>-0.38538180027481</v>
      </c>
      <c r="F304" s="68">
        <f t="shared" ca="1" si="45"/>
        <v>-4.1854247880532047E-2</v>
      </c>
    </row>
    <row r="305" spans="1:6" x14ac:dyDescent="0.25">
      <c r="A305" s="68">
        <f t="shared" si="40"/>
        <v>26.459999999999965</v>
      </c>
      <c r="B305" s="71">
        <f t="shared" ca="1" si="41"/>
        <v>-1.487953011294912</v>
      </c>
      <c r="C305" s="33">
        <f t="shared" ca="1" si="42"/>
        <v>-2.5969674525147479E-2</v>
      </c>
      <c r="D305" s="19">
        <f t="shared" ca="1" si="43"/>
        <v>-0.38153956650603627</v>
      </c>
      <c r="E305" s="19">
        <f t="shared" ca="1" si="44"/>
        <v>-0.3815395708133475</v>
      </c>
      <c r="F305" s="68">
        <f t="shared" ca="1" si="45"/>
        <v>0.12723710208870853</v>
      </c>
    </row>
    <row r="306" spans="1:6" x14ac:dyDescent="0.25">
      <c r="A306" s="68">
        <f t="shared" si="40"/>
        <v>26.549999999999965</v>
      </c>
      <c r="B306" s="71">
        <f t="shared" ca="1" si="41"/>
        <v>-3.4068604799800126</v>
      </c>
      <c r="C306" s="33">
        <f t="shared" ca="1" si="42"/>
        <v>-5.9460927085747885E-2</v>
      </c>
      <c r="D306" s="19">
        <f t="shared" ca="1" si="43"/>
        <v>-0.36271048427350855</v>
      </c>
      <c r="E306" s="19">
        <f t="shared" ca="1" si="44"/>
        <v>-0.36271049019107132</v>
      </c>
      <c r="F306" s="68">
        <f t="shared" ca="1" si="45"/>
        <v>0.29118688510152041</v>
      </c>
    </row>
    <row r="307" spans="1:6" x14ac:dyDescent="0.25">
      <c r="A307" s="68">
        <f t="shared" ref="A307:A311" si="46">A306+$B$2</f>
        <v>26.639999999999965</v>
      </c>
      <c r="B307" s="71">
        <f t="shared" ref="B307:B311" ca="1" si="47">C307*180/PI()</f>
        <v>-5.191989048841358</v>
      </c>
      <c r="C307" s="33">
        <f t="shared" ref="C307:C311" ca="1" si="48">IF($B$6="n",RADIANS($B$7),C306+$B$2/2*(D306+D307))</f>
        <v>-9.0617297276306061E-2</v>
      </c>
      <c r="D307" s="19">
        <f t="shared" ref="D307:D311" ca="1" si="49">E307</f>
        <v>-0.32965329159309298</v>
      </c>
      <c r="E307" s="19">
        <f t="shared" ref="E307:E311" ca="1" si="50">IF($B$6="n",RADIANS($B$7),E306+$B$2/2*(F306+F307))</f>
        <v>-0.32965329949315841</v>
      </c>
      <c r="F307" s="68">
        <f t="shared" ref="F307:F311" ca="1" si="51">-$B$3/$B$4*SIN(C307)</f>
        <v>0.44341732162563463</v>
      </c>
    </row>
    <row r="308" spans="1:6" x14ac:dyDescent="0.25">
      <c r="A308" s="68">
        <f t="shared" si="46"/>
        <v>26.729999999999965</v>
      </c>
      <c r="B308" s="71">
        <f t="shared" ca="1" si="47"/>
        <v>-6.7733864031342526</v>
      </c>
      <c r="C308" s="33">
        <f t="shared" ca="1" si="48"/>
        <v>-0.11821788688248225</v>
      </c>
      <c r="D308" s="19">
        <f t="shared" ca="1" si="49"/>
        <v>-0.28369313814738323</v>
      </c>
      <c r="E308" s="19">
        <f t="shared" ca="1" si="50"/>
        <v>-0.2836931484641706</v>
      </c>
      <c r="F308" s="68">
        <f t="shared" ca="1" si="51"/>
        <v>0.57791933208527968</v>
      </c>
    </row>
    <row r="309" spans="1:6" x14ac:dyDescent="0.25">
      <c r="A309" s="68">
        <f t="shared" si="46"/>
        <v>26.819999999999965</v>
      </c>
      <c r="B309" s="71">
        <f t="shared" ca="1" si="47"/>
        <v>-8.0892327177020764</v>
      </c>
      <c r="C309" s="33">
        <f t="shared" ca="1" si="48"/>
        <v>-0.14118373641229306</v>
      </c>
      <c r="D309" s="19">
        <f t="shared" ca="1" si="49"/>
        <v>-0.22665906815444836</v>
      </c>
      <c r="E309" s="19">
        <f t="shared" ca="1" si="50"/>
        <v>-0.22665908139152391</v>
      </c>
      <c r="F309" s="68">
        <f t="shared" ca="1" si="51"/>
        <v>0.68950433954211277</v>
      </c>
    </row>
    <row r="310" spans="1:6" x14ac:dyDescent="0.25">
      <c r="A310" s="68">
        <f t="shared" si="46"/>
        <v>26.909999999999965</v>
      </c>
      <c r="B310" s="71">
        <f t="shared" ca="1" si="47"/>
        <v>-9.0882282182088723</v>
      </c>
      <c r="C310" s="33">
        <f t="shared" ca="1" si="48"/>
        <v>-0.15861949590157953</v>
      </c>
      <c r="D310" s="19">
        <f t="shared" ca="1" si="49"/>
        <v>-0.16080224921117314</v>
      </c>
      <c r="E310" s="19">
        <f t="shared" ca="1" si="50"/>
        <v>-0.16080226594977573</v>
      </c>
      <c r="F310" s="68">
        <f t="shared" ca="1" si="51"/>
        <v>0.7739804012214343</v>
      </c>
    </row>
    <row r="311" spans="1:6" x14ac:dyDescent="0.25">
      <c r="A311" s="68">
        <f t="shared" si="46"/>
        <v>26.999999999999964</v>
      </c>
      <c r="B311" s="71">
        <f t="shared" ca="1" si="47"/>
        <v>-9.7315266677033776</v>
      </c>
      <c r="C311" s="33">
        <f t="shared" ca="1" si="48"/>
        <v>-0.16984717062166219</v>
      </c>
      <c r="D311" s="19">
        <f t="shared" ca="1" si="49"/>
        <v>-8.8701630168236636E-2</v>
      </c>
      <c r="E311" s="19">
        <f t="shared" ca="1" si="50"/>
        <v>-8.8701651076561305E-2</v>
      </c>
      <c r="F311" s="68">
        <f t="shared" ca="1" si="51"/>
        <v>0.82825543184442063</v>
      </c>
    </row>
    <row r="312" spans="1:6" x14ac:dyDescent="0.25">
      <c r="A312" s="68">
        <f>A311+$B$2</f>
        <v>27.089999999999964</v>
      </c>
      <c r="B312" s="71">
        <f ca="1">C312*180/PI()</f>
        <v>-9.9941648954411573</v>
      </c>
      <c r="C312" s="33">
        <f ca="1">IF($B$6="n",RADIANS($B$7),C311+$B$2/2*(D311+D312))</f>
        <v>-0.17443107106538017</v>
      </c>
      <c r="D312" s="19">
        <f ca="1">E312</f>
        <v>-1.3162822778474775E-2</v>
      </c>
      <c r="E312" s="19">
        <f ca="1">IF($B$6="n",RADIANS($B$7),E311+$B$2/2*(F311+F312))</f>
        <v>-1.3162848621678575E-2</v>
      </c>
      <c r="F312" s="68">
        <f ca="1">-$B$3/$B$4*SIN(C312)</f>
        <v>0.85038456312483335</v>
      </c>
    </row>
    <row r="313" spans="1:6" x14ac:dyDescent="0.25">
      <c r="A313" s="68">
        <f t="shared" ref="A313:A336" si="52">A312+$B$2</f>
        <v>27.179999999999964</v>
      </c>
      <c r="B313" s="71">
        <f t="shared" ref="B313:B336" ca="1" si="53">C313*180/PI()</f>
        <v>-9.8659636902142775</v>
      </c>
      <c r="C313" s="33">
        <f t="shared" ref="C313:C336" ca="1" si="54">IF($B$6="n",RADIANS($B$7),C312+$B$2/2*(D312+D313))</f>
        <v>-0.17219353650359492</v>
      </c>
      <c r="D313" s="19">
        <f t="shared" ref="D313:D336" ca="1" si="55">E313</f>
        <v>6.2885811714687351E-2</v>
      </c>
      <c r="E313" s="19">
        <f t="shared" ref="E313:E336" ca="1" si="56">IF($B$6="n",RADIANS($B$7),E312+$B$2/2*(F312+F313))</f>
        <v>6.2885780064329516E-2</v>
      </c>
      <c r="F313" s="68">
        <f t="shared" ref="F313:F336" ca="1" si="57">-$B$3/$B$4*SIN(C313)</f>
        <v>0.83958489674196268</v>
      </c>
    </row>
    <row r="314" spans="1:6" x14ac:dyDescent="0.25">
      <c r="A314" s="68">
        <f t="shared" si="52"/>
        <v>27.269999999999964</v>
      </c>
      <c r="B314" s="71">
        <f t="shared" ca="1" si="53"/>
        <v>-9.3518908782568477</v>
      </c>
      <c r="C314" s="33">
        <f t="shared" ca="1" si="54"/>
        <v>-0.1632212718922092</v>
      </c>
      <c r="D314" s="19">
        <f t="shared" ca="1" si="55"/>
        <v>0.13649784137184592</v>
      </c>
      <c r="E314" s="19">
        <f t="shared" ca="1" si="56"/>
        <v>0.13649780292559924</v>
      </c>
      <c r="F314" s="68">
        <f t="shared" ca="1" si="57"/>
        <v>0.79623775991880918</v>
      </c>
    </row>
    <row r="315" spans="1:6" x14ac:dyDescent="0.25">
      <c r="A315" s="68">
        <f t="shared" si="52"/>
        <v>27.359999999999964</v>
      </c>
      <c r="B315" s="71">
        <f t="shared" ca="1" si="53"/>
        <v>-8.4718844459623828</v>
      </c>
      <c r="C315" s="33">
        <f t="shared" ca="1" si="54"/>
        <v>-0.14786226078385045</v>
      </c>
      <c r="D315" s="19">
        <f t="shared" ca="1" si="55"/>
        <v>0.20481350687697236</v>
      </c>
      <c r="E315" s="19">
        <f t="shared" ca="1" si="56"/>
        <v>0.20481346052246821</v>
      </c>
      <c r="F315" s="68">
        <f t="shared" ca="1" si="57"/>
        <v>0.72188788377733792</v>
      </c>
    </row>
    <row r="316" spans="1:6" x14ac:dyDescent="0.25">
      <c r="A316" s="68">
        <f t="shared" si="52"/>
        <v>27.449999999999964</v>
      </c>
      <c r="B316" s="71">
        <f t="shared" ca="1" si="53"/>
        <v>-7.2601366325970522</v>
      </c>
      <c r="C316" s="33">
        <f t="shared" ca="1" si="54"/>
        <v>-0.12671327039178557</v>
      </c>
      <c r="D316" s="19">
        <f t="shared" ca="1" si="55"/>
        <v>0.2651640414975856</v>
      </c>
      <c r="E316" s="19">
        <f t="shared" ca="1" si="56"/>
        <v>0.26516398599548774</v>
      </c>
      <c r="F316" s="68">
        <f t="shared" ca="1" si="57"/>
        <v>0.61923481705952654</v>
      </c>
    </row>
    <row r="317" spans="1:6" x14ac:dyDescent="0.25">
      <c r="A317" s="68">
        <f t="shared" si="52"/>
        <v>27.539999999999964</v>
      </c>
      <c r="B317" s="71">
        <f t="shared" ca="1" si="53"/>
        <v>-5.7638449620928052</v>
      </c>
      <c r="C317" s="33">
        <f t="shared" ca="1" si="54"/>
        <v>-0.1005980529862666</v>
      </c>
      <c r="D317" s="19">
        <f t="shared" ca="1" si="55"/>
        <v>0.31517409928932794</v>
      </c>
      <c r="E317" s="19">
        <f t="shared" ca="1" si="56"/>
        <v>0.31517403327568233</v>
      </c>
      <c r="F317" s="68">
        <f t="shared" ca="1" si="57"/>
        <v>0.4920994734538347</v>
      </c>
    </row>
    <row r="318" spans="1:6" x14ac:dyDescent="0.25">
      <c r="A318" s="68">
        <f t="shared" si="52"/>
        <v>27.629999999999963</v>
      </c>
      <c r="B318" s="71">
        <f t="shared" ca="1" si="53"/>
        <v>-4.0414484306087113</v>
      </c>
      <c r="C318" s="33">
        <f t="shared" ca="1" si="54"/>
        <v>-7.0536561564497141E-2</v>
      </c>
      <c r="D318" s="19">
        <f t="shared" ca="1" si="55"/>
        <v>0.35285900969743622</v>
      </c>
      <c r="E318" s="19">
        <f t="shared" ca="1" si="56"/>
        <v>0.35285893169351806</v>
      </c>
      <c r="F318" s="68">
        <f t="shared" ca="1" si="57"/>
        <v>0.3453426153680898</v>
      </c>
    </row>
    <row r="319" spans="1:6" x14ac:dyDescent="0.25">
      <c r="A319" s="68">
        <f t="shared" si="52"/>
        <v>27.719999999999963</v>
      </c>
      <c r="B319" s="71">
        <f t="shared" ca="1" si="53"/>
        <v>-2.1603890287911556</v>
      </c>
      <c r="C319" s="33">
        <f t="shared" ca="1" si="54"/>
        <v>-3.7705881048820764E-2</v>
      </c>
      <c r="D319" s="19">
        <f t="shared" ca="1" si="55"/>
        <v>0.37671162232685051</v>
      </c>
      <c r="E319" s="19">
        <f t="shared" ca="1" si="56"/>
        <v>0.37671153075807978</v>
      </c>
      <c r="F319" s="68">
        <f t="shared" ca="1" si="57"/>
        <v>0.18471504061903082</v>
      </c>
    </row>
    <row r="320" spans="1:6" x14ac:dyDescent="0.25">
      <c r="A320" s="68">
        <f t="shared" si="52"/>
        <v>27.809999999999963</v>
      </c>
      <c r="B320" s="71">
        <f t="shared" ca="1" si="53"/>
        <v>-0.19446909958135752</v>
      </c>
      <c r="C320" s="33">
        <f t="shared" ca="1" si="54"/>
        <v>-3.3941054850243207E-3</v>
      </c>
      <c r="D320" s="19">
        <f t="shared" ca="1" si="55"/>
        <v>0.38577221772476172</v>
      </c>
      <c r="E320" s="19">
        <f t="shared" ca="1" si="56"/>
        <v>0.38577211094986719</v>
      </c>
      <c r="F320" s="68">
        <f t="shared" ca="1" si="57"/>
        <v>1.6631084945026093E-2</v>
      </c>
    </row>
    <row r="321" spans="1:6" x14ac:dyDescent="0.25">
      <c r="A321" s="68">
        <f t="shared" si="52"/>
        <v>27.899999999999963</v>
      </c>
      <c r="B321" s="71">
        <f t="shared" ca="1" si="53"/>
        <v>1.7790913959374279</v>
      </c>
      <c r="C321" s="33">
        <f t="shared" ca="1" si="54"/>
        <v>3.1051022351613618E-2</v>
      </c>
      <c r="D321" s="19">
        <f t="shared" ca="1" si="55"/>
        <v>0.3796749875370784</v>
      </c>
      <c r="E321" s="19">
        <f t="shared" ca="1" si="56"/>
        <v>0.37967486388829419</v>
      </c>
      <c r="F321" s="68">
        <f t="shared" ca="1" si="57"/>
        <v>-0.1521255610574854</v>
      </c>
    </row>
    <row r="322" spans="1:6" x14ac:dyDescent="0.25">
      <c r="A322" s="68">
        <f t="shared" si="52"/>
        <v>27.989999999999963</v>
      </c>
      <c r="B322" s="71">
        <f t="shared" ca="1" si="53"/>
        <v>3.6827642254461681</v>
      </c>
      <c r="C322" s="33">
        <f t="shared" ca="1" si="54"/>
        <v>6.4276379290859414E-2</v>
      </c>
      <c r="D322" s="19">
        <f t="shared" ca="1" si="55"/>
        <v>0.35866617525349787</v>
      </c>
      <c r="E322" s="19">
        <f t="shared" ca="1" si="56"/>
        <v>0.3586660330883969</v>
      </c>
      <c r="F322" s="68">
        <f t="shared" ca="1" si="57"/>
        <v>-0.31473743353755401</v>
      </c>
    </row>
    <row r="323" spans="1:6" x14ac:dyDescent="0.25">
      <c r="A323" s="68">
        <f t="shared" si="52"/>
        <v>28.079999999999963</v>
      </c>
      <c r="B323" s="71">
        <f t="shared" ca="1" si="53"/>
        <v>5.441837452079759</v>
      </c>
      <c r="C323" s="33">
        <f t="shared" ca="1" si="54"/>
        <v>9.4977995736748061E-2</v>
      </c>
      <c r="D323" s="19">
        <f t="shared" ca="1" si="55"/>
        <v>0.32359183845401507</v>
      </c>
      <c r="E323" s="19">
        <f t="shared" ca="1" si="56"/>
        <v>0.32359167621986734</v>
      </c>
      <c r="F323" s="68">
        <f t="shared" ca="1" si="57"/>
        <v>-0.46469279148283565</v>
      </c>
    </row>
    <row r="324" spans="1:6" x14ac:dyDescent="0.25">
      <c r="A324" s="68">
        <f t="shared" si="52"/>
        <v>28.169999999999963</v>
      </c>
      <c r="B324" s="71">
        <f t="shared" ca="1" si="53"/>
        <v>6.98740213645205</v>
      </c>
      <c r="C324" s="33">
        <f t="shared" ca="1" si="54"/>
        <v>0.1219531834436394</v>
      </c>
      <c r="D324" s="19">
        <f t="shared" ca="1" si="55"/>
        <v>0.27585661560014701</v>
      </c>
      <c r="E324" s="19">
        <f t="shared" ca="1" si="56"/>
        <v>0.2758564319126392</v>
      </c>
      <c r="F324" s="68">
        <f t="shared" ca="1" si="57"/>
        <v>-0.59609046398862831</v>
      </c>
    </row>
    <row r="325" spans="1:6" x14ac:dyDescent="0.25">
      <c r="A325" s="68">
        <f t="shared" si="52"/>
        <v>28.259999999999962</v>
      </c>
      <c r="B325" s="71">
        <f t="shared" ca="1" si="53"/>
        <v>8.259063075631687</v>
      </c>
      <c r="C325" s="33">
        <f t="shared" ca="1" si="54"/>
        <v>0.14414784682732187</v>
      </c>
      <c r="D325" s="19">
        <f t="shared" ca="1" si="55"/>
        <v>0.21735792668497561</v>
      </c>
      <c r="E325" s="19">
        <f t="shared" ca="1" si="56"/>
        <v>0.21735772042482615</v>
      </c>
      <c r="F325" s="68">
        <f t="shared" ca="1" si="57"/>
        <v>-0.70388091708888467</v>
      </c>
    </row>
    <row r="326" spans="1:6" x14ac:dyDescent="0.25">
      <c r="A326" s="68">
        <f t="shared" si="52"/>
        <v>28.349999999999962</v>
      </c>
      <c r="B326" s="71">
        <f t="shared" ca="1" si="53"/>
        <v>9.2072631622809293</v>
      </c>
      <c r="C326" s="33">
        <f t="shared" ca="1" si="54"/>
        <v>0.16069705067434578</v>
      </c>
      <c r="D326" s="19">
        <f t="shared" ca="1" si="55"/>
        <v>0.15040191476175041</v>
      </c>
      <c r="E326" s="19">
        <f t="shared" ca="1" si="56"/>
        <v>0.15040168519510369</v>
      </c>
      <c r="F326" s="68">
        <f t="shared" ca="1" si="57"/>
        <v>-0.78403094495723202</v>
      </c>
    </row>
    <row r="327" spans="1:6" x14ac:dyDescent="0.25">
      <c r="A327" s="68">
        <f t="shared" si="52"/>
        <v>28.439999999999962</v>
      </c>
      <c r="B327" s="71">
        <f t="shared" ca="1" si="53"/>
        <v>9.7951443211674469</v>
      </c>
      <c r="C327" s="33">
        <f t="shared" ca="1" si="54"/>
        <v>0.17095749959895717</v>
      </c>
      <c r="D327" s="19">
        <f t="shared" ca="1" si="55"/>
        <v>7.7607765471244441E-2</v>
      </c>
      <c r="E327" s="19">
        <f t="shared" ca="1" si="56"/>
        <v>7.7607512402438988E-2</v>
      </c>
      <c r="F327" s="68">
        <f t="shared" ca="1" si="57"/>
        <v>-0.83361724510220869</v>
      </c>
    </row>
    <row r="328" spans="1:6" x14ac:dyDescent="0.25">
      <c r="A328" s="68">
        <f t="shared" si="52"/>
        <v>28.529999999999962</v>
      </c>
      <c r="B328" s="71">
        <f t="shared" ca="1" si="53"/>
        <v>9.9998994430784123</v>
      </c>
      <c r="C328" s="33">
        <f t="shared" ca="1" si="54"/>
        <v>0.17453113372693813</v>
      </c>
      <c r="D328" s="19">
        <f t="shared" ca="1" si="55"/>
        <v>1.8059703385757964E-3</v>
      </c>
      <c r="E328" s="19">
        <f t="shared" ca="1" si="56"/>
        <v>1.8056943065027919E-3</v>
      </c>
      <c r="F328" s="68">
        <f t="shared" ca="1" si="57"/>
        <v>-0.85086742571218255</v>
      </c>
    </row>
    <row r="329" spans="1:6" x14ac:dyDescent="0.25">
      <c r="A329" s="68">
        <f t="shared" si="52"/>
        <v>28.619999999999962</v>
      </c>
      <c r="B329" s="71">
        <f t="shared" ca="1" si="53"/>
        <v>9.8135935731688928</v>
      </c>
      <c r="C329" s="33">
        <f t="shared" ca="1" si="54"/>
        <v>0.17127946112009629</v>
      </c>
      <c r="D329" s="19">
        <f t="shared" ca="1" si="55"/>
        <v>-7.4065786717281673E-2</v>
      </c>
      <c r="E329" s="19">
        <f t="shared" ca="1" si="56"/>
        <v>-7.4066084186022216E-2</v>
      </c>
      <c r="F329" s="68">
        <f t="shared" ca="1" si="57"/>
        <v>-0.83517181541284402</v>
      </c>
    </row>
    <row r="330" spans="1:6" x14ac:dyDescent="0.25">
      <c r="A330" s="68">
        <f t="shared" si="52"/>
        <v>28.709999999999962</v>
      </c>
      <c r="B330" s="71">
        <f t="shared" ca="1" si="53"/>
        <v>9.243446677987464</v>
      </c>
      <c r="C330" s="33">
        <f t="shared" ca="1" si="54"/>
        <v>0.16132849297464807</v>
      </c>
      <c r="D330" s="19">
        <f t="shared" ca="1" si="55"/>
        <v>-0.14706734311113467</v>
      </c>
      <c r="E330" s="19">
        <f t="shared" ca="1" si="56"/>
        <v>-0.14706765917824038</v>
      </c>
      <c r="F330" s="68">
        <f t="shared" ca="1" si="57"/>
        <v>-0.78708499173004254</v>
      </c>
    </row>
    <row r="331" spans="1:6" x14ac:dyDescent="0.25">
      <c r="A331" s="68">
        <f t="shared" si="52"/>
        <v>28.799999999999962</v>
      </c>
      <c r="B331" s="71">
        <f t="shared" ca="1" si="53"/>
        <v>8.3115764210521803</v>
      </c>
      <c r="C331" s="33">
        <f t="shared" ca="1" si="54"/>
        <v>0.14506425419049823</v>
      </c>
      <c r="D331" s="19">
        <f t="shared" ca="1" si="55"/>
        <v>-0.21436078001907716</v>
      </c>
      <c r="E331" s="19">
        <f t="shared" ca="1" si="56"/>
        <v>-0.2143611101263822</v>
      </c>
      <c r="F331" s="68">
        <f t="shared" ca="1" si="57"/>
        <v>-0.7083244456345914</v>
      </c>
    </row>
    <row r="332" spans="1:6" x14ac:dyDescent="0.25">
      <c r="A332" s="68">
        <f t="shared" si="52"/>
        <v>28.889999999999961</v>
      </c>
      <c r="B332" s="71">
        <f t="shared" ca="1" si="53"/>
        <v>7.0542023516884367</v>
      </c>
      <c r="C332" s="33">
        <f t="shared" ca="1" si="54"/>
        <v>0.12311889382954466</v>
      </c>
      <c r="D332" s="19">
        <f t="shared" ca="1" si="55"/>
        <v>-0.27331459123769886</v>
      </c>
      <c r="E332" s="19">
        <f t="shared" ca="1" si="56"/>
        <v>-0.27331492860386486</v>
      </c>
      <c r="F332" s="68">
        <f t="shared" ca="1" si="57"/>
        <v>-0.60175961526207722</v>
      </c>
    </row>
    <row r="333" spans="1:6" x14ac:dyDescent="0.25">
      <c r="A333" s="68">
        <f t="shared" si="52"/>
        <v>28.979999999999961</v>
      </c>
      <c r="B333" s="71">
        <f t="shared" ca="1" si="53"/>
        <v>5.5203187431260483</v>
      </c>
      <c r="C333" s="33">
        <f t="shared" ca="1" si="54"/>
        <v>9.6347521756584592E-2</v>
      </c>
      <c r="D333" s="19">
        <f t="shared" ca="1" si="55"/>
        <v>-0.32160559906596853</v>
      </c>
      <c r="E333" s="19">
        <f t="shared" ca="1" si="56"/>
        <v>-0.32160593408069549</v>
      </c>
      <c r="F333" s="68">
        <f t="shared" ca="1" si="57"/>
        <v>-0.47137278594335108</v>
      </c>
    </row>
    <row r="334" spans="1:6" x14ac:dyDescent="0.25">
      <c r="A334" s="68">
        <f t="shared" si="52"/>
        <v>29.069999999999961</v>
      </c>
      <c r="B334" s="71">
        <f t="shared" ca="1" si="53"/>
        <v>3.7698569363570678</v>
      </c>
      <c r="C334" s="33">
        <f t="shared" ca="1" si="54"/>
        <v>6.5796135479174594E-2</v>
      </c>
      <c r="D334" s="19">
        <f t="shared" ca="1" si="55"/>
        <v>-0.35731503389213431</v>
      </c>
      <c r="E334" s="19">
        <f t="shared" ca="1" si="56"/>
        <v>-0.35731535340462267</v>
      </c>
      <c r="F334" s="68">
        <f t="shared" ca="1" si="57"/>
        <v>-0.32216849476425685</v>
      </c>
    </row>
    <row r="335" spans="1:6" x14ac:dyDescent="0.25">
      <c r="A335" s="68">
        <f t="shared" si="52"/>
        <v>29.159999999999961</v>
      </c>
      <c r="B335" s="71">
        <f t="shared" ca="1" si="53"/>
        <v>1.87138143745444</v>
      </c>
      <c r="C335" s="33">
        <f t="shared" ca="1" si="54"/>
        <v>3.2661409456125591E-2</v>
      </c>
      <c r="D335" s="19">
        <f t="shared" ca="1" si="55"/>
        <v>-0.37901328851080218</v>
      </c>
      <c r="E335" s="19">
        <f t="shared" ca="1" si="56"/>
        <v>-0.37901357501226773</v>
      </c>
      <c r="F335" s="68">
        <f t="shared" ca="1" si="57"/>
        <v>-0.16001245344195891</v>
      </c>
    </row>
    <row r="336" spans="1:6" x14ac:dyDescent="0.25">
      <c r="A336" s="68">
        <f t="shared" si="52"/>
        <v>29.249999999999961</v>
      </c>
      <c r="B336" s="71">
        <f t="shared" ca="1" si="53"/>
        <v>-0.10060477661248418</v>
      </c>
      <c r="C336" s="33">
        <f t="shared" ca="1" si="54"/>
        <v>-1.756336185272378E-3</v>
      </c>
      <c r="D336" s="19">
        <f t="shared" ca="1" si="55"/>
        <v>-0.38582673236247117</v>
      </c>
      <c r="E336" s="19">
        <f t="shared" ca="1" si="56"/>
        <v>-0.38582696306288222</v>
      </c>
      <c r="F336" s="68">
        <f t="shared" ca="1" si="57"/>
        <v>8.6060428832988884E-3</v>
      </c>
    </row>
    <row r="337" spans="1:6" x14ac:dyDescent="0.25">
      <c r="A337" s="68">
        <f>A336+$B$2</f>
        <v>29.339999999999961</v>
      </c>
      <c r="B337" s="71">
        <f ca="1">C337*180/PI()</f>
        <v>-2.0686368396407997</v>
      </c>
      <c r="C337" s="33">
        <f ca="1">IF($B$6="n",RADIANS($B$7),C336+$B$2/2*(D336+D337))</f>
        <v>-3.6105086788726017E-2</v>
      </c>
      <c r="D337" s="19">
        <f ca="1">E337</f>
        <v>-0.37748022729577491</v>
      </c>
      <c r="E337" s="19">
        <f ca="1">IF($B$6="n",RADIANS($B$7),E336+$B$2/2*(F336+F337))</f>
        <v>-0.37748037309111071</v>
      </c>
      <c r="F337" s="68">
        <f ca="1">-$B$3/$B$4*SIN(C337)</f>
        <v>0.17687649072343034</v>
      </c>
    </row>
    <row r="338" spans="1:6" x14ac:dyDescent="0.25">
      <c r="A338" s="68">
        <f t="shared" ref="A338:A350" si="58">A337+$B$2</f>
        <v>29.429999999999961</v>
      </c>
      <c r="B338" s="71">
        <f t="shared" ref="B338:B350" ca="1" si="59">C338*180/PI()</f>
        <v>-3.9554094375768916</v>
      </c>
      <c r="C338" s="33">
        <f t="shared" ref="C338:C350" ca="1" si="60">IF($B$6="n",RADIANS($B$7),C337+$B$2/2*(D337+D338))</f>
        <v>-6.9035612579292333E-2</v>
      </c>
      <c r="D338" s="19">
        <f t="shared" ref="D338:D350" ca="1" si="61">E338</f>
        <v>-0.35431079544564698</v>
      </c>
      <c r="E338" s="19">
        <f t="shared" ref="E338:E350" ca="1" si="62">IF($B$6="n",RADIANS($B$7),E337+$B$2/2*(F337+F338))</f>
        <v>-0.35431081976315071</v>
      </c>
      <c r="F338" s="68">
        <f t="shared" ref="F338:F350" ca="1" si="63">-$B$3/$B$4*SIN(C338)</f>
        <v>0.33800586769527524</v>
      </c>
    </row>
    <row r="339" spans="1:6" x14ac:dyDescent="0.25">
      <c r="A339" s="68">
        <f t="shared" si="58"/>
        <v>29.51999999999996</v>
      </c>
      <c r="B339" s="71">
        <f t="shared" ca="1" si="59"/>
        <v>-5.686890373873541</v>
      </c>
      <c r="C339" s="33">
        <f t="shared" ca="1" si="60"/>
        <v>-9.925581060290678E-2</v>
      </c>
      <c r="D339" s="19">
        <f t="shared" ca="1" si="61"/>
        <v>-0.31725089627399372</v>
      </c>
      <c r="E339" s="19">
        <f t="shared" ca="1" si="62"/>
        <v>-0.3172507537698277</v>
      </c>
      <c r="F339" s="68">
        <f t="shared" ca="1" si="63"/>
        <v>0.48555529585069079</v>
      </c>
    </row>
    <row r="340" spans="1:6" x14ac:dyDescent="0.25">
      <c r="A340" s="68">
        <f t="shared" si="58"/>
        <v>29.60999999999996</v>
      </c>
      <c r="B340" s="71">
        <f t="shared" ca="1" si="59"/>
        <v>-7.1952743987165055</v>
      </c>
      <c r="C340" s="33">
        <f t="shared" ca="1" si="60"/>
        <v>-0.12558225873585749</v>
      </c>
      <c r="D340" s="19">
        <f t="shared" ca="1" si="61"/>
        <v>-0.26778319532171257</v>
      </c>
      <c r="E340" s="19">
        <f t="shared" ca="1" si="62"/>
        <v>-0.26778283039060846</v>
      </c>
      <c r="F340" s="68">
        <f t="shared" ca="1" si="63"/>
        <v>0.61373689709262236</v>
      </c>
    </row>
    <row r="341" spans="1:6" x14ac:dyDescent="0.25">
      <c r="A341" s="68">
        <f t="shared" si="58"/>
        <v>29.69999999999996</v>
      </c>
      <c r="B341" s="71">
        <f t="shared" ca="1" si="59"/>
        <v>-8.4216426655940708</v>
      </c>
      <c r="C341" s="33">
        <f t="shared" ca="1" si="60"/>
        <v>-0.14698663191199454</v>
      </c>
      <c r="D341" s="19">
        <f t="shared" ca="1" si="61"/>
        <v>-0.20787162225662992</v>
      </c>
      <c r="E341" s="19">
        <f t="shared" ca="1" si="62"/>
        <v>-0.20787096730065532</v>
      </c>
      <c r="F341" s="68">
        <f t="shared" ca="1" si="63"/>
        <v>0.71764384373411427</v>
      </c>
    </row>
    <row r="342" spans="1:6" x14ac:dyDescent="0.25">
      <c r="A342" s="68">
        <f t="shared" si="58"/>
        <v>29.78999999999996</v>
      </c>
      <c r="B342" s="71">
        <f t="shared" ca="1" si="59"/>
        <v>-9.3182221954213986</v>
      </c>
      <c r="C342" s="33">
        <f t="shared" ca="1" si="60"/>
        <v>-0.16263513715107322</v>
      </c>
      <c r="D342" s="19">
        <f t="shared" ca="1" si="61"/>
        <v>-0.13987517473014907</v>
      </c>
      <c r="E342" s="19">
        <f t="shared" ca="1" si="62"/>
        <v>-0.13987414812857205</v>
      </c>
      <c r="F342" s="68">
        <f t="shared" ca="1" si="63"/>
        <v>0.79340373575604528</v>
      </c>
    </row>
    <row r="343" spans="1:6" x14ac:dyDescent="0.25">
      <c r="A343" s="68">
        <f t="shared" si="58"/>
        <v>29.87999999999996</v>
      </c>
      <c r="B343" s="71">
        <f t="shared" ca="1" si="59"/>
        <v>-9.8501732796453503</v>
      </c>
      <c r="C343" s="33">
        <f t="shared" ca="1" si="60"/>
        <v>-0.17191970954800123</v>
      </c>
      <c r="D343" s="19">
        <f t="shared" ca="1" si="61"/>
        <v>-6.6451024310581197E-2</v>
      </c>
      <c r="E343" s="19">
        <f t="shared" ca="1" si="62"/>
        <v>-6.644952803979029E-2</v>
      </c>
      <c r="F343" s="68">
        <f t="shared" ca="1" si="63"/>
        <v>0.8382629559840783</v>
      </c>
    </row>
    <row r="344" spans="1:6" x14ac:dyDescent="0.25">
      <c r="A344" s="68">
        <f t="shared" si="58"/>
        <v>29.96999999999996</v>
      </c>
      <c r="B344" s="71">
        <f t="shared" ca="1" si="59"/>
        <v>-9.9968633703447338</v>
      </c>
      <c r="C344" s="33">
        <f t="shared" ca="1" si="60"/>
        <v>-0.17448024573982299</v>
      </c>
      <c r="D344" s="19">
        <f t="shared" ca="1" si="61"/>
        <v>9.5477571951576856E-3</v>
      </c>
      <c r="E344" s="19">
        <f t="shared" ca="1" si="62"/>
        <v>9.5498403202741167E-3</v>
      </c>
      <c r="F344" s="68">
        <f t="shared" ca="1" si="63"/>
        <v>0.85062186160021525</v>
      </c>
    </row>
    <row r="345" spans="1:6" x14ac:dyDescent="0.25">
      <c r="A345" s="68">
        <f t="shared" si="58"/>
        <v>30.05999999999996</v>
      </c>
      <c r="B345" s="71">
        <f t="shared" ca="1" si="59"/>
        <v>-9.7526084258594175</v>
      </c>
      <c r="C345" s="33">
        <f t="shared" ca="1" si="60"/>
        <v>-0.17021754267597258</v>
      </c>
      <c r="D345" s="19">
        <f t="shared" ca="1" si="61"/>
        <v>8.5176473604264891E-2</v>
      </c>
      <c r="E345" s="19">
        <f t="shared" ca="1" si="62"/>
        <v>8.5179283057358487E-2</v>
      </c>
      <c r="F345" s="68">
        <f t="shared" ca="1" si="63"/>
        <v>0.83004408386720885</v>
      </c>
    </row>
    <row r="346" spans="1:6" x14ac:dyDescent="0.25">
      <c r="A346" s="68">
        <f t="shared" si="58"/>
        <v>30.149999999999959</v>
      </c>
      <c r="B346" s="71">
        <f t="shared" ca="1" si="59"/>
        <v>-9.1268753588223053</v>
      </c>
      <c r="C346" s="33">
        <f t="shared" ca="1" si="60"/>
        <v>-0.15929683079360921</v>
      </c>
      <c r="D346" s="19">
        <f t="shared" ca="1" si="61"/>
        <v>0.15750354257500715</v>
      </c>
      <c r="E346" s="19">
        <f t="shared" ca="1" si="62"/>
        <v>0.15750724355121351</v>
      </c>
      <c r="F346" s="68">
        <f t="shared" ca="1" si="63"/>
        <v>0.77725749934849353</v>
      </c>
    </row>
    <row r="347" spans="1:6" x14ac:dyDescent="0.25">
      <c r="A347" s="68">
        <f t="shared" si="58"/>
        <v>30.239999999999959</v>
      </c>
      <c r="B347" s="71">
        <f t="shared" ca="1" si="59"/>
        <v>-8.1439445148865843</v>
      </c>
      <c r="C347" s="33">
        <f t="shared" ca="1" si="60"/>
        <v>-0.14214188287675145</v>
      </c>
      <c r="D347" s="19">
        <f t="shared" ca="1" si="61"/>
        <v>0.22371518760703474</v>
      </c>
      <c r="E347" s="19">
        <f t="shared" ca="1" si="62"/>
        <v>0.22371997463970333</v>
      </c>
      <c r="F347" s="68">
        <f t="shared" ca="1" si="63"/>
        <v>0.69415222614245764</v>
      </c>
    </row>
    <row r="348" spans="1:6" x14ac:dyDescent="0.25">
      <c r="A348" s="68">
        <f t="shared" si="58"/>
        <v>30.329999999999959</v>
      </c>
      <c r="B348" s="71">
        <f t="shared" ca="1" si="59"/>
        <v>-6.842034131667571</v>
      </c>
      <c r="C348" s="33">
        <f t="shared" ca="1" si="60"/>
        <v>-0.11941973260877413</v>
      </c>
      <c r="D348" s="19">
        <f t="shared" ca="1" si="61"/>
        <v>0.28121942055727778</v>
      </c>
      <c r="E348" s="19">
        <f t="shared" ca="1" si="62"/>
        <v>0.28122552113973892</v>
      </c>
      <c r="F348" s="68">
        <f t="shared" ca="1" si="63"/>
        <v>0.58376685418086594</v>
      </c>
    </row>
    <row r="349" spans="1:6" x14ac:dyDescent="0.25">
      <c r="A349" s="68">
        <f t="shared" si="58"/>
        <v>30.419999999999959</v>
      </c>
      <c r="B349" s="71">
        <f t="shared" ca="1" si="59"/>
        <v>-5.2718954586211195</v>
      </c>
      <c r="C349" s="33">
        <f t="shared" ca="1" si="60"/>
        <v>-9.2016154311821266E-2</v>
      </c>
      <c r="D349" s="19">
        <f t="shared" ca="1" si="61"/>
        <v>0.32774736713293517</v>
      </c>
      <c r="E349" s="19">
        <f t="shared" ca="1" si="62"/>
        <v>0.32775504512562376</v>
      </c>
      <c r="F349" s="68">
        <f t="shared" ca="1" si="63"/>
        <v>0.45024316185405494</v>
      </c>
    </row>
    <row r="350" spans="1:6" x14ac:dyDescent="0.25">
      <c r="A350" s="68">
        <f t="shared" si="58"/>
        <v>30.509999999999959</v>
      </c>
      <c r="B350" s="71">
        <f t="shared" ca="1" si="59"/>
        <v>-3.4949022574933908</v>
      </c>
      <c r="C350" s="33">
        <f t="shared" ca="1" si="60"/>
        <v>-6.1002317849040921E-2</v>
      </c>
      <c r="D350" s="19">
        <f t="shared" ca="1" si="61"/>
        <v>0.36144804991262619</v>
      </c>
      <c r="E350" s="19">
        <f t="shared" ca="1" si="62"/>
        <v>0.36145760850328085</v>
      </c>
      <c r="F350" s="68">
        <f t="shared" ca="1" si="63"/>
        <v>0.29872600300345498</v>
      </c>
    </row>
    <row r="351" spans="1:6" x14ac:dyDescent="0.25">
      <c r="A351" s="68">
        <f>A350+$B$2</f>
        <v>30.599999999999959</v>
      </c>
      <c r="B351" s="71">
        <f ca="1">C351*180/PI()</f>
        <v>-1.5806831791490368</v>
      </c>
      <c r="C351" s="33">
        <f ca="1">IF($B$6="n",RADIANS($B$7),C350+$B$2/2*(D350+D351))</f>
        <v>-2.7593465095556539E-2</v>
      </c>
      <c r="D351" s="19">
        <f ca="1">E351</f>
        <v>0.38097090476524226</v>
      </c>
      <c r="E351" s="19">
        <f ca="1">IF($B$6="n",RADIANS($B$7),E350+$B$2/2*(F350+F351))</f>
        <v>0.38098268877394148</v>
      </c>
      <c r="F351" s="68">
        <f ca="1">-$B$3/$B$4*SIN(C351)</f>
        <v>0.13519082174429811</v>
      </c>
    </row>
    <row r="352" spans="1:6" x14ac:dyDescent="0.25">
      <c r="A352" s="68">
        <f t="shared" ref="A352:A359" si="64">A351+$B$2</f>
        <v>30.689999999999959</v>
      </c>
      <c r="B352" s="71">
        <f t="shared" ref="B352:B359" ca="1" si="65">C352*180/PI()</f>
        <v>0.39562252110250529</v>
      </c>
      <c r="C352" s="33">
        <f t="shared" ref="C352:C359" ca="1" si="66">IF($B$6="n",RADIANS($B$7),C351+$B$2/2*(D351+D352))</f>
        <v>6.898987695528741E-3</v>
      </c>
      <c r="D352" s="19">
        <f t="shared" ref="D352:D359" ca="1" si="67">E352</f>
        <v>0.38552935658333665</v>
      </c>
      <c r="E352" s="19">
        <f t="shared" ref="E352:E359" ca="1" si="68">IF($B$6="n",RADIANS($B$7),E351+$B$2/2*(F351+F352))</f>
        <v>0.38554375396371648</v>
      </c>
      <c r="F352" s="68">
        <f t="shared" ref="F352:F359" ca="1" si="69">-$B$3/$B$4*SIN(C352)</f>
        <v>-3.3804771544441441E-2</v>
      </c>
    </row>
    <row r="353" spans="1:6" x14ac:dyDescent="0.25">
      <c r="A353" s="68">
        <f t="shared" si="64"/>
        <v>30.779999999999959</v>
      </c>
      <c r="B353" s="71">
        <f t="shared" ca="1" si="65"/>
        <v>2.3563723131715273</v>
      </c>
      <c r="C353" s="33">
        <f t="shared" ca="1" si="66"/>
        <v>4.1119938652795805E-2</v>
      </c>
      <c r="D353" s="19">
        <f t="shared" ca="1" si="67"/>
        <v>0.37493926952827533</v>
      </c>
      <c r="E353" s="19">
        <f t="shared" ca="1" si="68"/>
        <v>0.37495671199660696</v>
      </c>
      <c r="F353" s="68">
        <f t="shared" ca="1" si="69"/>
        <v>-0.20143092330781445</v>
      </c>
    </row>
    <row r="354" spans="1:6" x14ac:dyDescent="0.25">
      <c r="A354" s="68">
        <f t="shared" si="64"/>
        <v>30.869999999999958</v>
      </c>
      <c r="B354" s="71">
        <f t="shared" ca="1" si="65"/>
        <v>4.2245504707275563</v>
      </c>
      <c r="C354" s="33">
        <f t="shared" ca="1" si="66"/>
        <v>7.3725231550938936E-2</v>
      </c>
      <c r="D354" s="19">
        <f t="shared" ca="1" si="67"/>
        <v>0.34962810911922909</v>
      </c>
      <c r="E354" s="19">
        <f t="shared" ca="1" si="68"/>
        <v>0.34964907191448319</v>
      </c>
      <c r="F354" s="68">
        <f t="shared" ca="1" si="69"/>
        <v>-0.36092646327211214</v>
      </c>
    </row>
    <row r="355" spans="1:6" x14ac:dyDescent="0.25">
      <c r="A355" s="68">
        <f t="shared" si="64"/>
        <v>30.959999999999958</v>
      </c>
      <c r="B355" s="71">
        <f t="shared" ca="1" si="65"/>
        <v>5.9268671947661078</v>
      </c>
      <c r="C355" s="33">
        <f t="shared" ca="1" si="66"/>
        <v>0.10343574696120042</v>
      </c>
      <c r="D355" s="19">
        <f t="shared" ca="1" si="67"/>
        <v>0.31061377903208903</v>
      </c>
      <c r="E355" s="19">
        <f t="shared" ca="1" si="68"/>
        <v>0.31063877983204452</v>
      </c>
      <c r="F355" s="68">
        <f t="shared" ca="1" si="69"/>
        <v>-0.50593187579906129</v>
      </c>
    </row>
    <row r="356" spans="1:6" x14ac:dyDescent="0.25">
      <c r="A356" s="68">
        <f t="shared" si="64"/>
        <v>31.049999999999958</v>
      </c>
      <c r="B356" s="71">
        <f t="shared" ca="1" si="65"/>
        <v>7.3966765151705767</v>
      </c>
      <c r="C356" s="33">
        <f t="shared" ca="1" si="66"/>
        <v>0.12908833066904607</v>
      </c>
      <c r="D356" s="19">
        <f t="shared" ca="1" si="67"/>
        <v>0.25945550321572824</v>
      </c>
      <c r="E356" s="19">
        <f t="shared" ca="1" si="68"/>
        <v>0.25948510016395226</v>
      </c>
      <c r="F356" s="68">
        <f t="shared" ca="1" si="69"/>
        <v>-0.6307775502923183</v>
      </c>
    </row>
    <row r="357" spans="1:6" x14ac:dyDescent="0.25">
      <c r="A357" s="68">
        <f t="shared" si="64"/>
        <v>31.139999999999958</v>
      </c>
      <c r="B357" s="71">
        <f t="shared" ca="1" si="65"/>
        <v>8.5765820601635259</v>
      </c>
      <c r="C357" s="33">
        <f t="shared" ca="1" si="66"/>
        <v>0.14968127460090713</v>
      </c>
      <c r="D357" s="19">
        <f t="shared" ca="1" si="67"/>
        <v>0.19818189080707738</v>
      </c>
      <c r="E357" s="19">
        <f t="shared" ca="1" si="68"/>
        <v>0.19821667941068843</v>
      </c>
      <c r="F357" s="68">
        <f t="shared" ca="1" si="69"/>
        <v>-0.73070259431732087</v>
      </c>
    </row>
    <row r="358" spans="1:6" x14ac:dyDescent="0.25">
      <c r="A358" s="68">
        <f t="shared" si="64"/>
        <v>31.229999999999958</v>
      </c>
      <c r="B358" s="71">
        <f t="shared" ca="1" si="65"/>
        <v>9.4206299703285001</v>
      </c>
      <c r="C358" s="33">
        <f t="shared" ca="1" si="66"/>
        <v>0.16441259237686986</v>
      </c>
      <c r="D358" s="19">
        <f t="shared" ca="1" si="67"/>
        <v>0.12920275465272268</v>
      </c>
      <c r="E358" s="19">
        <f t="shared" ca="1" si="68"/>
        <v>0.12924336298047295</v>
      </c>
      <c r="F358" s="68">
        <f t="shared" ca="1" si="69"/>
        <v>-0.80199707782167617</v>
      </c>
    </row>
    <row r="359" spans="1:6" x14ac:dyDescent="0.25">
      <c r="A359" s="68">
        <f t="shared" si="64"/>
        <v>31.319999999999958</v>
      </c>
      <c r="B359" s="71">
        <f t="shared" ca="1" si="65"/>
        <v>9.8960217935411325</v>
      </c>
      <c r="C359" s="33">
        <f t="shared" ca="1" si="66"/>
        <v>0.17270991734127386</v>
      </c>
      <c r="D359" s="19">
        <f t="shared" ca="1" si="67"/>
        <v>5.5211128752737815E-2</v>
      </c>
      <c r="E359" s="19">
        <f t="shared" ca="1" si="68"/>
        <v>5.5258209915670972E-2</v>
      </c>
      <c r="F359" s="68">
        <f t="shared" ca="1" si="69"/>
        <v>-0.84207763142287839</v>
      </c>
    </row>
    <row r="360" spans="1:6" x14ac:dyDescent="0.25">
      <c r="A360" s="68">
        <f>A359+$B$2</f>
        <v>31.409999999999958</v>
      </c>
      <c r="B360" s="71">
        <f ca="1">C360*180/PI()</f>
        <v>9.9843098502488541</v>
      </c>
      <c r="C360" s="33">
        <f ca="1">IF($B$6="n",RADIANS($B$7),C359+$B$2/2*(D359+D360))</f>
        <v>0.17425136846314992</v>
      </c>
      <c r="D360" s="19">
        <f ca="1">E360</f>
        <v>-2.0919460198656092E-2</v>
      </c>
      <c r="E360" s="19">
        <f ca="1">IF($B$6="n",RADIANS($B$7),E359+$B$2/2*(F359+F360))</f>
        <v>-2.0865239816463321E-2</v>
      </c>
      <c r="F360" s="68">
        <f ca="1">-$B$3/$B$4*SIN(C360)</f>
        <v>-0.84951736850131088</v>
      </c>
    </row>
    <row r="361" spans="1:6" x14ac:dyDescent="0.25">
      <c r="A361" s="68">
        <f t="shared" ref="A361" si="70">A360+$B$2</f>
        <v>31.499999999999957</v>
      </c>
      <c r="B361" s="71">
        <f t="shared" ref="B361" ca="1" si="71">C361*180/PI()</f>
        <v>9.6820585308732152</v>
      </c>
      <c r="C361" s="33">
        <f t="shared" ref="C361" ca="1" si="72">IF($B$6="n",RADIANS($B$7),C360+$B$2/2*(D360+D361))</f>
        <v>0.16897709551402815</v>
      </c>
      <c r="D361" s="19">
        <f t="shared" ref="D361" ca="1" si="73">E361</f>
        <v>-9.6239389238818293E-2</v>
      </c>
      <c r="E361" s="19">
        <f t="shared" ref="E361" ca="1" si="74">IF($B$6="n",RADIANS($B$7),E360+$B$2/2*(F360+F361))</f>
        <v>-9.6177368038571395E-2</v>
      </c>
      <c r="F361" s="68">
        <f t="shared" ref="F361" ca="1" si="75">-$B$3/$B$4*SIN(C361)</f>
        <v>-0.82405309809897032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F361"/>
  <sheetViews>
    <sheetView zoomScale="210" zoomScaleNormal="210" workbookViewId="0">
      <selection activeCell="B9" sqref="B9"/>
    </sheetView>
  </sheetViews>
  <sheetFormatPr defaultRowHeight="15" x14ac:dyDescent="0.25"/>
  <sheetData>
    <row r="1" spans="1:6" x14ac:dyDescent="0.25">
      <c r="A1" s="1" t="s">
        <v>120</v>
      </c>
      <c r="E1" s="1"/>
    </row>
    <row r="2" spans="1:6" x14ac:dyDescent="0.25">
      <c r="A2" s="67" t="s">
        <v>2</v>
      </c>
      <c r="B2" s="17">
        <v>0.09</v>
      </c>
      <c r="F2" s="19"/>
    </row>
    <row r="3" spans="1:6" x14ac:dyDescent="0.25">
      <c r="A3" s="67" t="s">
        <v>104</v>
      </c>
      <c r="B3" s="17">
        <v>9.8000000000000007</v>
      </c>
      <c r="C3" s="19" t="s">
        <v>103</v>
      </c>
      <c r="D3" s="1" t="s">
        <v>94</v>
      </c>
    </row>
    <row r="4" spans="1:6" x14ac:dyDescent="0.25">
      <c r="A4" s="67" t="s">
        <v>101</v>
      </c>
      <c r="B4" s="17">
        <v>2</v>
      </c>
      <c r="C4" s="19" t="s">
        <v>100</v>
      </c>
      <c r="D4" s="1" t="s">
        <v>91</v>
      </c>
    </row>
    <row r="7" spans="1:6" x14ac:dyDescent="0.25">
      <c r="A7" t="s">
        <v>93</v>
      </c>
      <c r="B7" s="104">
        <v>10</v>
      </c>
      <c r="C7" t="s">
        <v>102</v>
      </c>
    </row>
    <row r="8" spans="1:6" x14ac:dyDescent="0.25">
      <c r="A8" s="76" t="s">
        <v>90</v>
      </c>
      <c r="B8" s="103">
        <v>0</v>
      </c>
      <c r="C8" t="s">
        <v>117</v>
      </c>
    </row>
    <row r="9" spans="1:6" x14ac:dyDescent="0.25">
      <c r="A9" s="76"/>
    </row>
    <row r="10" spans="1:6" ht="15.75" thickBot="1" x14ac:dyDescent="0.3">
      <c r="A10" s="101" t="s">
        <v>4</v>
      </c>
      <c r="B10" s="1" t="s">
        <v>61</v>
      </c>
      <c r="C10" s="1" t="s">
        <v>70</v>
      </c>
      <c r="D10" s="1" t="s">
        <v>88</v>
      </c>
      <c r="E10" s="106" t="s">
        <v>87</v>
      </c>
    </row>
    <row r="11" spans="1:6" x14ac:dyDescent="0.25">
      <c r="A11" s="110">
        <v>0</v>
      </c>
      <c r="B11" s="100">
        <f>'pêndulo - euler x exata'!B9</f>
        <v>10</v>
      </c>
      <c r="C11" s="87">
        <f>'pêndulo - euler x exata'!D9</f>
        <v>10</v>
      </c>
      <c r="D11" s="87">
        <f>'pêndulo - rk4 x exata'!B10</f>
        <v>10</v>
      </c>
      <c r="E11" s="77">
        <f>'pêndulo - dif.fin.'!B11</f>
        <v>10</v>
      </c>
    </row>
    <row r="12" spans="1:6" x14ac:dyDescent="0.25">
      <c r="A12" s="68">
        <f t="shared" ref="A12:A43" si="0">A11+$B$2</f>
        <v>0.09</v>
      </c>
      <c r="B12" s="71">
        <f>'pêndulo - euler x exata'!B10</f>
        <v>9.8022055056082191</v>
      </c>
      <c r="C12" s="33">
        <f>'pêndulo - euler x exata'!D10</f>
        <v>10</v>
      </c>
      <c r="D12" s="33">
        <f>'pêndulo - rk4 x exata'!B11</f>
        <v>10</v>
      </c>
      <c r="E12" s="68">
        <f ca="1">'pêndulo - dif.fin.'!B12</f>
        <v>9.804467257892318</v>
      </c>
    </row>
    <row r="13" spans="1:6" x14ac:dyDescent="0.25">
      <c r="A13" s="68">
        <f t="shared" si="0"/>
        <v>0.18</v>
      </c>
      <c r="B13" s="71">
        <f>'pêndulo - euler x exata'!B11</f>
        <v>9.2166465548352168</v>
      </c>
      <c r="C13" s="33">
        <f>'pêndulo - euler x exata'!D11</f>
        <v>9.6051119773690203</v>
      </c>
      <c r="D13" s="33">
        <f>'pêndulo - rk4 x exata'!B12</f>
        <v>9.665190469899736</v>
      </c>
      <c r="E13" s="68">
        <f ca="1">'pêndulo - dif.fin.'!B13</f>
        <v>9.2254465679458502</v>
      </c>
    </row>
    <row r="14" spans="1:6" x14ac:dyDescent="0.25">
      <c r="A14" s="68">
        <f t="shared" si="0"/>
        <v>0.27</v>
      </c>
      <c r="B14" s="71">
        <f>'pêndulo - euler x exata'!B12</f>
        <v>8.2664872150019395</v>
      </c>
      <c r="C14" s="33">
        <f>'pêndulo - euler x exata'!D12</f>
        <v>8.815335932107061</v>
      </c>
      <c r="D14" s="33">
        <f>'pêndulo - rk4 x exata'!B13</f>
        <v>8.9955714096992097</v>
      </c>
      <c r="E14" s="68">
        <f ca="1">'pêndulo - dif.fin.'!B14</f>
        <v>8.2854005433748998</v>
      </c>
    </row>
    <row r="15" spans="1:6" x14ac:dyDescent="0.25">
      <c r="A15" s="68">
        <f t="shared" si="0"/>
        <v>0.36</v>
      </c>
      <c r="B15" s="71">
        <f>'pêndulo - euler x exata'!B13</f>
        <v>6.9893147433511746</v>
      </c>
      <c r="C15" s="33">
        <f>'pêndulo - euler x exata'!D13</f>
        <v>7.6461161166935687</v>
      </c>
      <c r="D15" s="33">
        <f>'pêndulo - rk4 x exata'!B14</f>
        <v>8.0022951770143518</v>
      </c>
      <c r="E15" s="68">
        <f ca="1">'pêndulo - dif.fin.'!B15</f>
        <v>7.0208683730420685</v>
      </c>
    </row>
    <row r="16" spans="1:6" x14ac:dyDescent="0.25">
      <c r="A16" s="68">
        <f t="shared" si="0"/>
        <v>0.44999999999999996</v>
      </c>
      <c r="B16" s="71">
        <f>'pêndulo - euler x exata'!B14</f>
        <v>5.4356526765391804</v>
      </c>
      <c r="C16" s="33">
        <f>'pêndulo - euler x exata'!D14</f>
        <v>6.128394373266647</v>
      </c>
      <c r="D16" s="33">
        <f>'pêndulo - rk4 x exata'!B15</f>
        <v>6.7076838918991086</v>
      </c>
      <c r="E16" s="68">
        <f ca="1">'pêndulo - dif.fin.'!B16</f>
        <v>5.4811262686010016</v>
      </c>
    </row>
    <row r="17" spans="1:5" x14ac:dyDescent="0.25">
      <c r="A17" s="68">
        <f t="shared" si="0"/>
        <v>0.53999999999999992</v>
      </c>
      <c r="B17" s="71">
        <f>'pêndulo - euler x exata'!B15</f>
        <v>3.6669621751581047</v>
      </c>
      <c r="C17" s="33">
        <f>'pêndulo - euler x exata'!D15</f>
        <v>4.3080982356164617</v>
      </c>
      <c r="D17" s="33">
        <f>'pêndulo - rk4 x exata'!B16</f>
        <v>5.1448887094402327</v>
      </c>
      <c r="E17" s="68">
        <f ca="1">'pêndulo - dif.fin.'!B17</f>
        <v>3.7263381568824991</v>
      </c>
    </row>
    <row r="18" spans="1:5" x14ac:dyDescent="0.25">
      <c r="A18" s="68">
        <f t="shared" si="0"/>
        <v>0.62999999999999989</v>
      </c>
      <c r="B18" s="71">
        <f>'pêndulo - euler x exata'!B16</f>
        <v>1.7532106878991938</v>
      </c>
      <c r="C18" s="33">
        <f>'pêndulo - euler x exata'!D16</f>
        <v>2.2450296536043854</v>
      </c>
      <c r="D18" s="33">
        <f>'pêndulo - rk4 x exata'!B17</f>
        <v>3.3571813401987152</v>
      </c>
      <c r="E18" s="68">
        <f ca="1">'pêndulo - dif.fin.'!B18</f>
        <v>1.8252415291163073</v>
      </c>
    </row>
    <row r="19" spans="1:5" x14ac:dyDescent="0.25">
      <c r="A19" s="68">
        <f t="shared" si="0"/>
        <v>0.71999999999999986</v>
      </c>
      <c r="B19" s="71">
        <f>'pêndulo - euler x exata'!B17</f>
        <v>-0.2298958836747769</v>
      </c>
      <c r="C19" s="33">
        <f>'pêndulo - euler x exata'!D17</f>
        <v>1.1133724085987078E-2</v>
      </c>
      <c r="D19" s="33">
        <f>'pêndulo - rk4 x exata'!B18</f>
        <v>1.3968773145731053</v>
      </c>
      <c r="E19" s="68">
        <f ca="1">'pêndulo - dif.fin.'!B19</f>
        <v>-0.14755530472285841</v>
      </c>
    </row>
    <row r="20" spans="1:5" x14ac:dyDescent="0.25">
      <c r="A20" s="68">
        <f t="shared" si="0"/>
        <v>0.80999999999999983</v>
      </c>
      <c r="B20" s="71">
        <f>'pêndulo - euler x exata'!B18</f>
        <v>-2.2039080272339042</v>
      </c>
      <c r="C20" s="33">
        <f>'pêndulo - euler x exata'!D18</f>
        <v>-2.3118446332951788</v>
      </c>
      <c r="D20" s="33">
        <f>'pêndulo - rk4 x exata'!B19</f>
        <v>-0.6760967072081554</v>
      </c>
      <c r="E20" s="68">
        <f ca="1">'pêndulo - dif.fin.'!B20</f>
        <v>-2.114554894477406</v>
      </c>
    </row>
    <row r="21" spans="1:5" x14ac:dyDescent="0.25">
      <c r="A21" s="68">
        <f t="shared" si="0"/>
        <v>0.8999999999999998</v>
      </c>
      <c r="B21" s="71">
        <f>'pêndulo - euler x exata'!B19</f>
        <v>-4.0907359960064884</v>
      </c>
      <c r="C21" s="33">
        <f>'pêndulo - euler x exata'!D19</f>
        <v>-4.6352648881825367</v>
      </c>
      <c r="D21" s="33">
        <f>'pêndulo - rk4 x exata'!B20</f>
        <v>-2.7959628910910559</v>
      </c>
      <c r="E21" s="68">
        <f ca="1">'pêndulo - dif.fin.'!B21</f>
        <v>-3.9984936946017315</v>
      </c>
    </row>
    <row r="22" spans="1:5" x14ac:dyDescent="0.25">
      <c r="A22" s="68">
        <f t="shared" si="0"/>
        <v>0.98999999999999977</v>
      </c>
      <c r="B22" s="71">
        <f>'pêndulo - euler x exata'!B20</f>
        <v>-5.8157389531750026</v>
      </c>
      <c r="C22" s="33">
        <f>'pêndulo - euler x exata'!D20</f>
        <v>-6.8669529253214732</v>
      </c>
      <c r="D22" s="33">
        <f>'pêndulo - rk4 x exata'!B21</f>
        <v>-4.8931320880623321</v>
      </c>
      <c r="E22" s="68">
        <f ca="1">'pêndulo - dif.fin.'!B22</f>
        <v>-5.7254535602900978</v>
      </c>
    </row>
    <row r="23" spans="1:5" x14ac:dyDescent="0.25">
      <c r="A23" s="68">
        <f t="shared" si="0"/>
        <v>1.0799999999999998</v>
      </c>
      <c r="B23" s="71">
        <f>'pêndulo - euler x exata'!B21</f>
        <v>-7.3106776811919492</v>
      </c>
      <c r="C23" s="33">
        <f>'pêndulo - euler x exata'!D21</f>
        <v>-8.9148679153104577</v>
      </c>
      <c r="D23" s="33">
        <f>'pêndulo - rk4 x exata'!B22</f>
        <v>-6.8964575904937213</v>
      </c>
      <c r="E23" s="68">
        <f ca="1">'pêndulo - dif.fin.'!B23</f>
        <v>-7.2278100636608782</v>
      </c>
    </row>
    <row r="24" spans="1:5" x14ac:dyDescent="0.25">
      <c r="A24" s="68">
        <f t="shared" si="0"/>
        <v>1.17</v>
      </c>
      <c r="B24" s="71">
        <f>'pêndulo - euler x exata'!B22</f>
        <v>-8.5164140500863699</v>
      </c>
      <c r="C24" s="33">
        <f>'pêndulo - euler x exata'!D22</f>
        <v>-10.690885569632552</v>
      </c>
      <c r="D24" s="33">
        <f>'pêndulo - rk4 x exata'!B23</f>
        <v>-8.7356210357969797</v>
      </c>
      <c r="E24" s="68">
        <f ca="1">'pêndulo - dif.fin.'!B24</f>
        <v>-8.4468835686844503</v>
      </c>
    </row>
    <row r="25" spans="1:5" x14ac:dyDescent="0.25">
      <c r="A25" s="68">
        <f t="shared" si="0"/>
        <v>1.26</v>
      </c>
      <c r="B25" s="71">
        <f>'pêndulo - euler x exata'!B23</f>
        <v>-9.3852504567672099</v>
      </c>
      <c r="C25" s="33">
        <f>'pêndulo - euler x exata'!D23</f>
        <v>-12.11449806412652</v>
      </c>
      <c r="D25" s="33">
        <f>'pêndulo - rk4 x exata'!B24</f>
        <v>-10.343558565002022</v>
      </c>
      <c r="E25" s="68">
        <f ca="1">'pêndulo - dif.fin.'!B25</f>
        <v>-9.3351882173219174</v>
      </c>
    </row>
    <row r="26" spans="1:5" x14ac:dyDescent="0.25">
      <c r="A26" s="68">
        <f t="shared" si="0"/>
        <v>1.35</v>
      </c>
      <c r="B26" s="71">
        <f>'pêndulo - euler x exata'!B24</f>
        <v>-9.8828166896807517</v>
      </c>
      <c r="C26" s="33">
        <f>'pêndulo - euler x exata'!D24</f>
        <v>-13.116247240700472</v>
      </c>
      <c r="D26" s="33">
        <f>'pêndulo - rk4 x exata'!B25</f>
        <v>-11.658832606074652</v>
      </c>
      <c r="E26" s="68">
        <f ca="1">'pêndulo - dif.fin.'!B26</f>
        <v>-9.858207542871936</v>
      </c>
    </row>
    <row r="27" spans="1:5" x14ac:dyDescent="0.25">
      <c r="A27" s="68">
        <f t="shared" si="0"/>
        <v>1.4400000000000002</v>
      </c>
      <c r="B27" s="71">
        <f>'pêndulo - euler x exata'!B25</f>
        <v>-9.9894295765338779</v>
      </c>
      <c r="C27" s="33">
        <f>'pêndulo - euler x exata'!D25</f>
        <v>-13.640746610326143</v>
      </c>
      <c r="D27" s="33">
        <f>'pêndulo - rk4 x exata'!B26</f>
        <v>-12.627859649663344</v>
      </c>
      <c r="E27" s="68">
        <f ca="1">'pêndulo - dif.fin.'!B27</f>
        <v>-9.9956558972455571</v>
      </c>
    </row>
    <row r="28" spans="1:5" x14ac:dyDescent="0.25">
      <c r="A28" s="68">
        <f t="shared" si="0"/>
        <v>1.5300000000000002</v>
      </c>
      <c r="B28" s="71">
        <f>'pêndulo - euler x exata'!B26</f>
        <v>-9.7008716289164436</v>
      </c>
      <c r="C28" s="33">
        <f>'pêndulo - euler x exata'!D26</f>
        <v>-13.649197106519043</v>
      </c>
      <c r="D28" s="33">
        <f>'pêndulo - rk4 x exata'!B27</f>
        <v>-13.206915778104213</v>
      </c>
      <c r="E28" s="68">
        <f ca="1">'pêndulo - dif.fin.'!B28</f>
        <v>-9.742207070694473</v>
      </c>
    </row>
    <row r="29" spans="1:5" x14ac:dyDescent="0.25">
      <c r="A29" s="68">
        <f t="shared" si="0"/>
        <v>1.6200000000000003</v>
      </c>
      <c r="B29" s="71">
        <f>'pêndulo - euler x exata'!B27</f>
        <v>-9.0285578814987861</v>
      </c>
      <c r="C29" s="33">
        <f>'pêndulo - euler x exata'!D27</f>
        <v>-13.121346345739003</v>
      </c>
      <c r="D29" s="33">
        <f>'pêndulo - rk4 x exata'!B28</f>
        <v>-13.36385675455575</v>
      </c>
      <c r="E29" s="68">
        <f ca="1">'pêndulo - dif.fin.'!B29</f>
        <v>-9.1076839448411366</v>
      </c>
    </row>
    <row r="30" spans="1:5" x14ac:dyDescent="0.25">
      <c r="A30" s="68">
        <f t="shared" si="0"/>
        <v>1.7100000000000004</v>
      </c>
      <c r="B30" s="71">
        <f>'pêndulo - euler x exata'!B28</f>
        <v>-7.999084325829533</v>
      </c>
      <c r="C30" s="33">
        <f>'pêndulo - euler x exata'!D28</f>
        <v>-12.056868394081709</v>
      </c>
      <c r="D30" s="33">
        <f>'pêndulo - rk4 x exata'!B29</f>
        <v>-13.079504746211081</v>
      </c>
      <c r="E30" s="68">
        <f ca="1">'pêndulo - dif.fin.'!B30</f>
        <v>-8.116708181119364</v>
      </c>
    </row>
    <row r="31" spans="1:5" x14ac:dyDescent="0.25">
      <c r="A31" s="68">
        <f t="shared" si="0"/>
        <v>1.8000000000000005</v>
      </c>
      <c r="B31" s="71">
        <f>'pêndulo - euler x exata'!B29</f>
        <v>-6.6531758021953467</v>
      </c>
      <c r="C31" s="33">
        <f>'pêndulo - euler x exata'!D29</f>
        <v>-10.47614446740616</v>
      </c>
      <c r="D31" s="33">
        <f>'pêndulo - rk4 x exata'!B30</f>
        <v>-12.348666105434599</v>
      </c>
      <c r="E31" s="68">
        <f ca="1">'pêndulo - dif.fin.'!B31</f>
        <v>-6.8078119882292132</v>
      </c>
    </row>
    <row r="32" spans="1:5" x14ac:dyDescent="0.25">
      <c r="A32" s="68">
        <f t="shared" si="0"/>
        <v>1.8900000000000006</v>
      </c>
      <c r="B32" s="71">
        <f>'pêndulo - euler x exata'!B30</f>
        <v>-5.0440749697821818</v>
      </c>
      <c r="C32" s="33">
        <f>'pêndulo - euler x exata'!D30</f>
        <v>-8.4204073581459973</v>
      </c>
      <c r="D32" s="33">
        <f>'pêndulo - rk4 x exata'!B31</f>
        <v>-11.180752194150967</v>
      </c>
      <c r="E32" s="68">
        <f ca="1">'pêndulo - dif.fin.'!B32</f>
        <v>-5.2320208967183381</v>
      </c>
    </row>
    <row r="33" spans="1:5" x14ac:dyDescent="0.25">
      <c r="A33" s="68">
        <f t="shared" si="0"/>
        <v>1.9800000000000006</v>
      </c>
      <c r="B33" s="71">
        <f>'pêndulo - euler x exata'!B31</f>
        <v>-3.2354360857045679</v>
      </c>
      <c r="C33" s="33">
        <f>'pêndulo - euler x exata'!D31</f>
        <v>-5.9511850078668402</v>
      </c>
      <c r="D33" s="33">
        <f>'pêndulo - rk4 x exata'!B32</f>
        <v>-9.59997805997968</v>
      </c>
      <c r="E33" s="68">
        <f ca="1">'pêndulo - dif.fin.'!B33</f>
        <v>-3.4509317368852472</v>
      </c>
    </row>
    <row r="34" spans="1:5" x14ac:dyDescent="0.25">
      <c r="A34" s="68">
        <f t="shared" si="0"/>
        <v>2.0700000000000007</v>
      </c>
      <c r="B34" s="71">
        <f>'pêndulo - euler x exata'!B32</f>
        <v>-1.2988069126851738</v>
      </c>
      <c r="C34" s="33">
        <f>'pêndulo - euler x exata'!D32</f>
        <v>-3.1489584416029901</v>
      </c>
      <c r="D34" s="33">
        <f>'pêndulo - rk4 x exata'!B33</f>
        <v>-7.6451139275296232</v>
      </c>
      <c r="E34" s="68">
        <f ca="1">'pêndulo - dif.fin.'!B34</f>
        <v>-1.5343350077459479</v>
      </c>
    </row>
    <row r="35" spans="1:5" x14ac:dyDescent="0.25">
      <c r="A35" s="68">
        <f t="shared" si="0"/>
        <v>2.1600000000000006</v>
      </c>
      <c r="B35" s="71">
        <f>'pêndulo - euler x exata'!B33</f>
        <v>0.68920163165563397</v>
      </c>
      <c r="C35" s="33">
        <f>'pêndulo - euler x exata'!D33</f>
        <v>-0.11095382573267941</v>
      </c>
      <c r="D35" s="33">
        <f>'pêndulo - rk4 x exata'!B34</f>
        <v>-5.3687655085610873</v>
      </c>
      <c r="E35" s="68">
        <f ca="1">'pêndulo - dif.fin.'!B35</f>
        <v>0.4425371006470355</v>
      </c>
    </row>
    <row r="36" spans="1:5" x14ac:dyDescent="0.25">
      <c r="A36" s="68">
        <f t="shared" si="0"/>
        <v>2.2500000000000004</v>
      </c>
      <c r="B36" s="71">
        <f>'pêndulo - euler x exata'!B34</f>
        <v>2.6499461183429873</v>
      </c>
      <c r="C36" s="33">
        <f>'pêndulo - euler x exata'!D34</f>
        <v>3.0519700406711361</v>
      </c>
      <c r="D36" s="33">
        <f>'pêndulo - rk4 x exata'!B35</f>
        <v>-2.8361650409645924</v>
      </c>
      <c r="E36" s="68">
        <f ca="1">'pêndulo - dif.fin.'!B36</f>
        <v>2.4020226781142653</v>
      </c>
    </row>
    <row r="37" spans="1:5" x14ac:dyDescent="0.25">
      <c r="A37" s="68">
        <f t="shared" si="0"/>
        <v>2.3400000000000003</v>
      </c>
      <c r="B37" s="71">
        <f>'pêndulo - euler x exata'!B35</f>
        <v>4.5058616545017101</v>
      </c>
      <c r="C37" s="33">
        <f>'pêndulo - euler x exata'!D35</f>
        <v>6.2192976616658822</v>
      </c>
      <c r="D37" s="33">
        <f>'pêndulo - rk4 x exata'!B36</f>
        <v>-0.12346885272270473</v>
      </c>
      <c r="E37" s="68">
        <f ca="1">'pêndulo - dif.fin.'!B37</f>
        <v>4.2671612701455501</v>
      </c>
    </row>
    <row r="38" spans="1:5" x14ac:dyDescent="0.25">
      <c r="A38" s="68">
        <f t="shared" si="0"/>
        <v>2.4300000000000002</v>
      </c>
      <c r="B38" s="71">
        <f>'pêndulo - euler x exata'!B36</f>
        <v>6.1835302651101367</v>
      </c>
      <c r="C38" s="33">
        <f>'pêndulo - euler x exata'!D36</f>
        <v>9.2655498665711651</v>
      </c>
      <c r="D38" s="33">
        <f>'pêndulo - rk4 x exata'!B37</f>
        <v>2.6844197970396659</v>
      </c>
      <c r="E38" s="68">
        <f ca="1">'pêndulo - dif.fin.'!B38</f>
        <v>5.9647904367781956</v>
      </c>
    </row>
    <row r="39" spans="1:5" x14ac:dyDescent="0.25">
      <c r="A39" s="68">
        <f t="shared" si="0"/>
        <v>2.52</v>
      </c>
      <c r="B39" s="71">
        <f>'pêndulo - euler x exata'!B37</f>
        <v>7.6165852272498258</v>
      </c>
      <c r="C39" s="33">
        <f>'pêndulo - euler x exata'!D37</f>
        <v>12.065442601518628</v>
      </c>
      <c r="D39" s="33">
        <f>'pêndulo - rk4 x exata'!B38</f>
        <v>5.4964534220596439</v>
      </c>
      <c r="E39" s="68">
        <f ca="1">'pêndulo - dif.fin.'!B39</f>
        <v>7.428457715733658</v>
      </c>
    </row>
    <row r="40" spans="1:5" x14ac:dyDescent="0.25">
      <c r="A40" s="68">
        <f t="shared" si="0"/>
        <v>2.61</v>
      </c>
      <c r="B40" s="71">
        <f>'pêndulo - euler x exata'!B38</f>
        <v>8.7483364645863517</v>
      </c>
      <c r="C40" s="33">
        <f>'pêndulo - euler x exata'!D38</f>
        <v>14.499186437235547</v>
      </c>
      <c r="D40" s="33">
        <f>'pêndulo - rk4 x exata'!B39</f>
        <v>8.2183857080135123</v>
      </c>
      <c r="E40" s="68">
        <f ca="1">'pêndulo - dif.fin.'!B40</f>
        <v>8.6010176967343792</v>
      </c>
    </row>
    <row r="41" spans="1:5" x14ac:dyDescent="0.25">
      <c r="A41" s="68">
        <f t="shared" si="0"/>
        <v>2.6999999999999997</v>
      </c>
      <c r="B41" s="71">
        <f>'pêndulo - euler x exata'!B39</f>
        <v>9.5340131443664724</v>
      </c>
      <c r="C41" s="33">
        <f>'pêndulo - euler x exata'!D39</f>
        <v>16.457584292381853</v>
      </c>
      <c r="D41" s="33">
        <f>'pêndulo - rk4 x exata'!B40</f>
        <v>10.755945836724019</v>
      </c>
      <c r="E41" s="68">
        <f ca="1">'pêndulo - dif.fin.'!B41</f>
        <v>9.4368142704729721</v>
      </c>
    </row>
    <row r="42" spans="1:5" x14ac:dyDescent="0.25">
      <c r="A42" s="68">
        <f t="shared" si="0"/>
        <v>2.7899999999999996</v>
      </c>
      <c r="B42" s="71">
        <f>'pêndulo - euler x exata'!B40</f>
        <v>9.9425347622636817</v>
      </c>
      <c r="C42" s="33">
        <f>'pêndulo - euler x exata'!D40</f>
        <v>17.846631881524818</v>
      </c>
      <c r="D42" s="33">
        <f>'pêndulo - rk4 x exata'!B41</f>
        <v>13.018106103949599</v>
      </c>
      <c r="E42" s="68">
        <f ca="1">'pêndulo - dif.fin.'!B42</f>
        <v>9.9033816597105595</v>
      </c>
    </row>
    <row r="43" spans="1:5" x14ac:dyDescent="0.25">
      <c r="A43" s="68">
        <f t="shared" si="0"/>
        <v>2.8799999999999994</v>
      </c>
      <c r="B43" s="71">
        <f>'pêndulo - euler x exata'!B41</f>
        <v>9.9577406529059651</v>
      </c>
      <c r="C43" s="33">
        <f>'pêndulo - euler x exata'!D41</f>
        <v>18.591423171042727</v>
      </c>
      <c r="D43" s="33">
        <f>'pêndulo - rk4 x exata'!B42</f>
        <v>14.920299276851999</v>
      </c>
      <c r="E43" s="68">
        <f ca="1">'pêndulo - dif.fin.'!B43</f>
        <v>9.9826273271068473</v>
      </c>
    </row>
    <row r="44" spans="1:5" x14ac:dyDescent="0.25">
      <c r="A44" s="68">
        <f t="shared" ref="A44:A75" si="1">A43+$B$2</f>
        <v>2.9699999999999993</v>
      </c>
      <c r="B44" s="71">
        <f>'pêndulo - euler x exata'!B42</f>
        <v>9.5790292880030457</v>
      </c>
      <c r="C44" s="33">
        <f>'pêndulo - euler x exata'!D42</f>
        <v>18.639280105557525</v>
      </c>
      <c r="D44" s="33">
        <f>'pêndulo - rk4 x exata'!B43</f>
        <v>16.387450084107442</v>
      </c>
      <c r="E44" s="68">
        <f ca="1">'pêndulo - dif.fin.'!B44</f>
        <v>9.6714805909520365</v>
      </c>
    </row>
    <row r="45" spans="1:5" x14ac:dyDescent="0.25">
      <c r="A45" s="68">
        <f t="shared" si="1"/>
        <v>3.0599999999999992</v>
      </c>
      <c r="B45" s="71">
        <f>'pêndulo - euler x exata'!B43</f>
        <v>8.8213820721432032</v>
      </c>
      <c r="C45" s="33">
        <f>'pêndulo - euler x exata'!D43</f>
        <v>17.962124048689745</v>
      </c>
      <c r="D45" s="33">
        <f>'pêndulo - rk4 x exata'!B44</f>
        <v>17.356707188531502</v>
      </c>
      <c r="E45" s="68">
        <f ca="1">'pêndulo - dif.fin.'!B45</f>
        <v>8.9820019172334504</v>
      </c>
    </row>
    <row r="46" spans="1:5" x14ac:dyDescent="0.25">
      <c r="A46" s="68">
        <f t="shared" si="1"/>
        <v>3.149999999999999</v>
      </c>
      <c r="B46" s="71">
        <f>'pêndulo - euler x exata'!B44</f>
        <v>7.7147706949241082</v>
      </c>
      <c r="C46" s="33">
        <f>'pêndulo - euler x exata'!D44</f>
        <v>16.558154932015107</v>
      </c>
      <c r="D46" s="33">
        <f>'pêndulo - rk4 x exata'!B45</f>
        <v>17.779792507858136</v>
      </c>
      <c r="E46" s="68">
        <f ca="1">'pêndulo - dif.fin.'!B46</f>
        <v>7.9409523303983409</v>
      </c>
    </row>
    <row r="47" spans="1:5" x14ac:dyDescent="0.25">
      <c r="A47" s="68">
        <f t="shared" si="1"/>
        <v>3.2399999999999989</v>
      </c>
      <c r="B47" s="71">
        <f>'pêndulo - euler x exata'!B45</f>
        <v>6.3029714839147974</v>
      </c>
      <c r="C47" s="33">
        <f>'pêndulo - euler x exata'!D45</f>
        <v>14.452889570269825</v>
      </c>
      <c r="D47" s="33">
        <f>'pêndulo - rk4 x exata'!B46</f>
        <v>17.624916093439428</v>
      </c>
      <c r="E47" s="68">
        <f ca="1">'pêndulo - dif.fin.'!B47</f>
        <v>6.5888256312440205</v>
      </c>
    </row>
    <row r="48" spans="1:5" x14ac:dyDescent="0.25">
      <c r="A48" s="68">
        <f t="shared" si="1"/>
        <v>3.3299999999999987</v>
      </c>
      <c r="B48" s="71">
        <f>'pêndulo - euler x exata'!B46</f>
        <v>4.6418336613401463</v>
      </c>
      <c r="C48" s="33">
        <f>'pêndulo - euler x exata'!D46</f>
        <v>11.699540793604079</v>
      </c>
      <c r="D48" s="33">
        <f>'pêndulo - rk4 x exata'!B47</f>
        <v>16.878229097332216</v>
      </c>
      <c r="E48" s="68">
        <f ca="1">'pêndulo - dif.fin.'!B48</f>
        <v>4.978354016244384</v>
      </c>
    </row>
    <row r="49" spans="1:5" x14ac:dyDescent="0.25">
      <c r="A49" s="68">
        <f t="shared" si="1"/>
        <v>3.4199999999999986</v>
      </c>
      <c r="B49" s="71">
        <f>'pêndulo - euler x exata'!B47</f>
        <v>2.7970700103463924</v>
      </c>
      <c r="C49" s="33">
        <f>'pêndulo - euler x exata'!D47</f>
        <v>8.3786209363608695</v>
      </c>
      <c r="D49" s="33">
        <f>'pêndulo - rk4 x exata'!B48</f>
        <v>15.544799092681961</v>
      </c>
      <c r="E49" s="68">
        <f ca="1">'pêndulo - dif.fin.'!B49</f>
        <v>3.1725144166516079</v>
      </c>
    </row>
    <row r="50" spans="1:5" x14ac:dyDescent="0.25">
      <c r="A50" s="68">
        <f t="shared" si="1"/>
        <v>3.5099999999999985</v>
      </c>
      <c r="B50" s="71">
        <f>'pêndulo - euler x exata'!B48</f>
        <v>0.84165734965765415</v>
      </c>
      <c r="C50" s="33">
        <f>'pêndulo - euler x exata'!D48</f>
        <v>4.5965665252497372</v>
      </c>
      <c r="D50" s="33">
        <f>'pêndulo - rk4 x exata'!B49</f>
        <v>13.649089792627716</v>
      </c>
      <c r="E50" s="68">
        <f ca="1">'pêndulo - dif.fin.'!B50</f>
        <v>1.2420891846326561</v>
      </c>
    </row>
    <row r="51" spans="1:5" x14ac:dyDescent="0.25">
      <c r="A51" s="68">
        <f t="shared" si="1"/>
        <v>3.5999999999999983</v>
      </c>
      <c r="B51" s="71">
        <f>'pêndulo - euler x exata'!B49</f>
        <v>-1.1470503490164075</v>
      </c>
      <c r="C51" s="33">
        <f>'pêndulo - euler x exata'!D49</f>
        <v>0.48314861138377557</v>
      </c>
      <c r="D51" s="33">
        <f>'pêndulo - rk4 x exata'!B50</f>
        <v>11.234914601611473</v>
      </c>
      <c r="E51" s="68">
        <f ca="1">'pêndulo - dif.fin.'!B51</f>
        <v>-0.73713257167093638</v>
      </c>
    </row>
    <row r="52" spans="1:5" x14ac:dyDescent="0.25">
      <c r="A52" s="68">
        <f t="shared" si="1"/>
        <v>3.6899999999999982</v>
      </c>
      <c r="B52" s="71">
        <f>'pêndulo - euler x exata'!B50</f>
        <v>-3.0903819989253458</v>
      </c>
      <c r="C52" s="33">
        <f>'pêndulo - euler x exata'!D50</f>
        <v>-3.8125113933558472</v>
      </c>
      <c r="D52" s="33">
        <f>'pêndulo - rk4 x exata'!B51</f>
        <v>8.3648181567182434</v>
      </c>
      <c r="E52" s="68">
        <f ca="1">'pêndulo - dif.fin.'!B52</f>
        <v>-2.6873941084199671</v>
      </c>
    </row>
    <row r="53" spans="1:5" x14ac:dyDescent="0.25">
      <c r="A53" s="68">
        <f t="shared" si="1"/>
        <v>3.779999999999998</v>
      </c>
      <c r="B53" s="71">
        <f>'pêndulo - euler x exata'!B51</f>
        <v>-4.9114615398433141</v>
      </c>
      <c r="C53" s="33">
        <f>'pêndulo - euler x exata'!D51</f>
        <v>-8.127347339220119</v>
      </c>
      <c r="D53" s="33">
        <f>'pêndulo - rk4 x exata'!B52</f>
        <v>5.1188318345733057</v>
      </c>
      <c r="E53" s="68">
        <f ca="1">'pêndulo - dif.fin.'!B53</f>
        <v>-4.5321069146606332</v>
      </c>
    </row>
    <row r="54" spans="1:5" x14ac:dyDescent="0.25">
      <c r="A54" s="68">
        <f t="shared" si="1"/>
        <v>3.8699999999999979</v>
      </c>
      <c r="B54" s="71">
        <f>'pêndulo - euler x exata'!B52</f>
        <v>-6.5382490703616698</v>
      </c>
      <c r="C54" s="33">
        <f>'pêndulo - euler x exata'!D52</f>
        <v>-12.290976348411636</v>
      </c>
      <c r="D54" s="33">
        <f>'pêndulo - rk4 x exata'!B53</f>
        <v>1.5925569735499991</v>
      </c>
      <c r="E54" s="68">
        <f ca="1">'pêndulo - dif.fin.'!B54</f>
        <v>-6.1989289828077823</v>
      </c>
    </row>
    <row r="55" spans="1:5" x14ac:dyDescent="0.25">
      <c r="A55" s="68">
        <f t="shared" si="1"/>
        <v>3.9599999999999977</v>
      </c>
      <c r="B55" s="71">
        <f>'pêndulo - euler x exata'!B53</f>
        <v>-7.9063906670640973</v>
      </c>
      <c r="C55" s="33">
        <f>'pêndulo - euler x exata'!D53</f>
        <v>-16.133111614235098</v>
      </c>
      <c r="D55" s="33">
        <f>'pêndulo - rk4 x exata'!B54</f>
        <v>-2.1054416409536731</v>
      </c>
      <c r="E55" s="68">
        <f ca="1">'pêndulo - dif.fin.'!B55</f>
        <v>-7.622637513360373</v>
      </c>
    </row>
    <row r="56" spans="1:5" x14ac:dyDescent="0.25">
      <c r="A56" s="68">
        <f t="shared" si="1"/>
        <v>4.049999999999998</v>
      </c>
      <c r="B56" s="71">
        <f>'pêndulo - euler x exata'!B54</f>
        <v>-8.9617641548753575</v>
      </c>
      <c r="C56" s="33">
        <f>'pêndulo - euler x exata'!D54</f>
        <v>-19.491150912067305</v>
      </c>
      <c r="D56" s="33">
        <f>'pêndulo - rk4 x exata'!B55</f>
        <v>-5.8569004040377628</v>
      </c>
      <c r="E56" s="68">
        <f ca="1">'pêndulo - dif.fin.'!B56</f>
        <v>-8.7476697696798524</v>
      </c>
    </row>
    <row r="57" spans="1:5" x14ac:dyDescent="0.25">
      <c r="A57" s="68">
        <f t="shared" si="1"/>
        <v>4.1399999999999979</v>
      </c>
      <c r="B57" s="71">
        <f>'pêndulo - euler x exata'!B55</f>
        <v>-9.6626201207122229</v>
      </c>
      <c r="C57" s="33">
        <f>'pêndulo - euler x exata'!D55</f>
        <v>-22.217294867450672</v>
      </c>
      <c r="D57" s="33">
        <f>'pêndulo - rk4 x exata'!B56</f>
        <v>-9.5376857141873899</v>
      </c>
      <c r="E57" s="68">
        <f ca="1">'pêndulo - dif.fin.'!B57</f>
        <v>-9.5302371274027813</v>
      </c>
    </row>
    <row r="58" spans="1:5" x14ac:dyDescent="0.25">
      <c r="A58" s="68">
        <f t="shared" si="1"/>
        <v>4.2299999999999978</v>
      </c>
      <c r="B58" s="71">
        <f>'pêndulo - euler x exata'!B56</f>
        <v>-9.9812334742938624</v>
      </c>
      <c r="C58" s="33">
        <f>'pêndulo - euler x exata'!D56</f>
        <v>-24.184669912953186</v>
      </c>
      <c r="D58" s="33">
        <f>'pêndulo - rk4 x exata'!B57</f>
        <v>-13.02202967281659</v>
      </c>
      <c r="E58" s="68">
        <f ca="1">'pêndulo - dif.fin.'!B58</f>
        <v>-9.9399507227330464</v>
      </c>
    </row>
    <row r="59" spans="1:5" x14ac:dyDescent="0.25">
      <c r="A59" s="68">
        <f t="shared" si="1"/>
        <v>4.3199999999999976</v>
      </c>
      <c r="B59" s="71">
        <f>'pêndulo - euler x exata'!B57</f>
        <v>-9.9050002221846523</v>
      </c>
      <c r="C59" s="33">
        <f>'pêndulo - euler x exata'!D57</f>
        <v>-25.292173244263015</v>
      </c>
      <c r="D59" s="33">
        <f>'pêndulo - rk4 x exata'!B58</f>
        <v>-16.186965140536376</v>
      </c>
      <c r="E59" s="68">
        <f ca="1">'pêndulo - dif.fin.'!B59</f>
        <v>-9.9609255010229329</v>
      </c>
    </row>
    <row r="60" spans="1:5" x14ac:dyDescent="0.25">
      <c r="A60" s="68">
        <f t="shared" si="1"/>
        <v>4.4099999999999975</v>
      </c>
      <c r="B60" s="71">
        <f>'pêndulo - euler x exata'!B58</f>
        <v>-9.4369360678959424</v>
      </c>
      <c r="C60" s="33">
        <f>'pêndulo - euler x exata'!D58</f>
        <v>-25.468038125425636</v>
      </c>
      <c r="D60" s="33">
        <f>'pêndulo - rk4 x exata'!B59</f>
        <v>-18.916728325522737</v>
      </c>
      <c r="E60" s="68">
        <f ca="1">'pêndulo - dif.fin.'!B60</f>
        <v>-9.592348729730622</v>
      </c>
    </row>
    <row r="61" spans="1:5" x14ac:dyDescent="0.25">
      <c r="A61" s="68">
        <f t="shared" si="1"/>
        <v>4.4999999999999973</v>
      </c>
      <c r="B61" s="71">
        <f>'pêndulo - euler x exata'!B59</f>
        <v>-8.5955571139758327</v>
      </c>
      <c r="C61" s="33">
        <f>'pêndulo - euler x exata'!D59</f>
        <v>-24.672342385456485</v>
      </c>
      <c r="D61" s="33">
        <f>'pêndulo - rk4 x exata'!B60</f>
        <v>-21.106905929875449</v>
      </c>
      <c r="E61" s="68">
        <f ca="1">'pêndulo - dif.fin.'!B61</f>
        <v>-8.8485089195030469</v>
      </c>
    </row>
    <row r="62" spans="1:5" x14ac:dyDescent="0.25">
      <c r="A62" s="68">
        <f t="shared" si="1"/>
        <v>4.5899999999999972</v>
      </c>
      <c r="B62" s="71">
        <f>'pêndulo - euler x exata'!B60</f>
        <v>-7.4141473853808106</v>
      </c>
      <c r="C62" s="33">
        <f>'pêndulo - euler x exata'!D60</f>
        <v>-22.898779637609131</v>
      </c>
      <c r="D62" s="33">
        <f>'pêndulo - rk4 x exata'!B61</f>
        <v>-22.668144967877186</v>
      </c>
      <c r="E62" s="68">
        <f ca="1">'pêndulo - dif.fin.'!B62</f>
        <v>-7.7582850079563661</v>
      </c>
    </row>
    <row r="63" spans="1:5" x14ac:dyDescent="0.25">
      <c r="A63" s="68">
        <f t="shared" si="1"/>
        <v>4.6799999999999971</v>
      </c>
      <c r="B63" s="71">
        <f>'pêndulo - euler x exata'!B61</f>
        <v>-5.9394421500982792</v>
      </c>
      <c r="C63" s="33">
        <f>'pêndulo - euler x exata'!D61</f>
        <v>-20.175955534836163</v>
      </c>
      <c r="D63" s="33">
        <f>'pêndulo - rk4 x exata'!B62</f>
        <v>-23.529306950389966</v>
      </c>
      <c r="E63" s="68">
        <f ca="1">'pêndulo - dif.fin.'!B63</f>
        <v>-6.3640992458599266</v>
      </c>
    </row>
    <row r="64" spans="1:5" x14ac:dyDescent="0.25">
      <c r="A64" s="68">
        <f t="shared" si="1"/>
        <v>4.7699999999999969</v>
      </c>
      <c r="B64" s="71">
        <f>'pêndulo - euler x exata'!B62</f>
        <v>-4.2297791234061801</v>
      </c>
      <c r="C64" s="33">
        <f>'pêndulo - euler x exata'!D62</f>
        <v>-16.568281148565003</v>
      </c>
      <c r="D64" s="33">
        <f>'pêndulo - rk4 x exata'!B63</f>
        <v>-23.640017622707084</v>
      </c>
      <c r="E64" s="68">
        <f ca="1">'pêndulo - dif.fin.'!B64</f>
        <v>-4.7203462479069112</v>
      </c>
    </row>
    <row r="65" spans="1:5" x14ac:dyDescent="0.25">
      <c r="A65" s="68">
        <f t="shared" si="1"/>
        <v>4.8599999999999968</v>
      </c>
      <c r="B65" s="71">
        <f>'pêndulo - euler x exata'!B63</f>
        <v>-2.3527906920934591</v>
      </c>
      <c r="C65" s="33">
        <f>'pêndulo - euler x exata'!D63</f>
        <v>-12.176270359692754</v>
      </c>
      <c r="D65" s="33">
        <f>'pêndulo - rk4 x exata'!B64</f>
        <v>-22.972619857553191</v>
      </c>
      <c r="E65" s="68">
        <f ca="1">'pêndulo - dif.fin.'!B65</f>
        <v>-2.891328868359448</v>
      </c>
    </row>
    <row r="66" spans="1:5" x14ac:dyDescent="0.25">
      <c r="A66" s="68">
        <f t="shared" si="1"/>
        <v>4.9499999999999966</v>
      </c>
      <c r="B66" s="71">
        <f>'pêndulo - euler x exata'!B64</f>
        <v>-0.38272845171029279</v>
      </c>
      <c r="C66" s="33">
        <f>'pêndulo - euler x exata'!D64</f>
        <v>-7.1357909232886243</v>
      </c>
      <c r="D66" s="33">
        <f>'pêndulo - rk4 x exata'!B65</f>
        <v>-21.523564965004166</v>
      </c>
      <c r="E66" s="68">
        <f ca="1">'pêndulo - dif.fin.'!B66</f>
        <v>-0.9487591154586501</v>
      </c>
    </row>
    <row r="67" spans="1:5" x14ac:dyDescent="0.25">
      <c r="A67" s="68">
        <f t="shared" si="1"/>
        <v>5.0399999999999965</v>
      </c>
      <c r="B67" s="71">
        <f>'pêndulo - euler x exata'!B65</f>
        <v>1.6024741047919682</v>
      </c>
      <c r="C67" s="33">
        <f>'pêndulo - euler x exata'!D65</f>
        <v>-1.6156648152605046</v>
      </c>
      <c r="D67" s="33">
        <f>'pêndulo - rk4 x exata'!B66</f>
        <v>-19.314269467298388</v>
      </c>
      <c r="E67" s="68">
        <f ca="1">'pêndulo - dif.fin.'!B67</f>
        <v>1.0310845532797375</v>
      </c>
    </row>
    <row r="68" spans="1:5" x14ac:dyDescent="0.25">
      <c r="A68" s="68">
        <f t="shared" si="1"/>
        <v>5.1299999999999963</v>
      </c>
      <c r="B68" s="71">
        <f>'pêndulo - euler x exata'!B66</f>
        <v>3.5242845502275792</v>
      </c>
      <c r="C68" s="33">
        <f>'pêndulo - euler x exata'!D66</f>
        <v>4.1869492338142171</v>
      </c>
      <c r="D68" s="33">
        <f>'pêndulo - rk4 x exata'!B67</f>
        <v>-16.391424652270295</v>
      </c>
      <c r="E68" s="68">
        <f ca="1">'pêndulo - dif.fin.'!B68</f>
        <v>2.9704202916303184</v>
      </c>
    </row>
    <row r="69" spans="1:5" x14ac:dyDescent="0.25">
      <c r="A69" s="68">
        <f t="shared" si="1"/>
        <v>5.2199999999999962</v>
      </c>
      <c r="B69" s="71">
        <f>'pêndulo - euler x exata'!B67</f>
        <v>5.3066781795221694</v>
      </c>
      <c r="C69" s="33">
        <f>'pêndulo - euler x exata'!D67</f>
        <v>10.053680521320684</v>
      </c>
      <c r="D69" s="33">
        <f>'pêndulo - rk4 x exata'!B68</f>
        <v>-12.826690244262288</v>
      </c>
      <c r="E69" s="68">
        <f ca="1">'pêndulo - dif.fin.'!B69</f>
        <v>4.7930999759267952</v>
      </c>
    </row>
    <row r="70" spans="1:5" x14ac:dyDescent="0.25">
      <c r="A70" s="68">
        <f t="shared" si="1"/>
        <v>5.3099999999999961</v>
      </c>
      <c r="B70" s="71">
        <f>'pêndulo - euler x exata'!B68</f>
        <v>6.8791454633330789</v>
      </c>
      <c r="C70" s="33">
        <f>'pêndulo - euler x exata'!D68</f>
        <v>15.754379657484764</v>
      </c>
      <c r="D70" s="33">
        <f>'pêndulo - rk4 x exata'!B69</f>
        <v>-8.7156535173242453</v>
      </c>
      <c r="E70" s="68">
        <f ca="1">'pêndulo - dif.fin.'!B70</f>
        <v>6.4276658815650984</v>
      </c>
    </row>
    <row r="71" spans="1:5" x14ac:dyDescent="0.25">
      <c r="A71" s="68">
        <f t="shared" si="1"/>
        <v>5.3999999999999959</v>
      </c>
      <c r="B71" s="71">
        <f>'pêndulo - euler x exata'!B69</f>
        <v>8.1794813273904907</v>
      </c>
      <c r="C71" s="33">
        <f>'pêndulo - euler x exata'!D69</f>
        <v>21.058092733042933</v>
      </c>
      <c r="D71" s="33">
        <f>'pêndulo - rk4 x exata'!B70</f>
        <v>-4.1759138964757732</v>
      </c>
      <c r="E71" s="68">
        <f ca="1">'pêndulo - dif.fin.'!B71</f>
        <v>7.8101813146492383</v>
      </c>
    </row>
    <row r="72" spans="1:5" x14ac:dyDescent="0.25">
      <c r="A72" s="68">
        <f t="shared" si="1"/>
        <v>5.4899999999999958</v>
      </c>
      <c r="B72" s="71">
        <f>'pêndulo - euler x exata'!B70</f>
        <v>9.1562459167402537</v>
      </c>
      <c r="C72" s="33">
        <f>'pêndulo - euler x exata'!D70</f>
        <v>25.744364063068492</v>
      </c>
      <c r="D72" s="33">
        <f>'pêndulo - rk4 x exata'!B71</f>
        <v>0.65582299189615678</v>
      </c>
      <c r="E72" s="68">
        <f ca="1">'pêndulo - dif.fin.'!B72</f>
        <v>8.8867131408018363</v>
      </c>
    </row>
    <row r="73" spans="1:5" x14ac:dyDescent="0.25">
      <c r="A73" s="68">
        <f t="shared" si="1"/>
        <v>5.5799999999999956</v>
      </c>
      <c r="B73" s="71">
        <f>'pêndulo - euler x exata'!B71</f>
        <v>9.770799499764335</v>
      </c>
      <c r="C73" s="33">
        <f>'pêndulo - euler x exata'!D71</f>
        <v>29.613529635576953</v>
      </c>
      <c r="D73" s="33">
        <f>'pêndulo - rk4 x exata'!B72</f>
        <v>5.6276840885764461</v>
      </c>
      <c r="E73" s="68">
        <f ca="1">'pêndulo - dif.fin.'!B73</f>
        <v>9.6153762805670802</v>
      </c>
    </row>
    <row r="74" spans="1:5" x14ac:dyDescent="0.25">
      <c r="A74" s="68">
        <f t="shared" si="1"/>
        <v>5.6699999999999955</v>
      </c>
      <c r="B74" s="71">
        <f>'pêndulo - euler x exata'!B72</f>
        <v>9.9988310134165435</v>
      </c>
      <c r="C74" s="33">
        <f>'pêndulo - euler x exata'!D72</f>
        <v>32.494937985907754</v>
      </c>
      <c r="D74" s="33">
        <f>'pêndulo - rk4 x exata'!B73</f>
        <v>10.577528783641394</v>
      </c>
      <c r="E74" s="68">
        <f ca="1">'pêndulo - dif.fin.'!B74</f>
        <v>9.9678832571438178</v>
      </c>
    </row>
    <row r="75" spans="1:5" x14ac:dyDescent="0.25">
      <c r="A75" s="68">
        <f t="shared" si="1"/>
        <v>5.7599999999999953</v>
      </c>
      <c r="B75" s="71">
        <f>'pêndulo - euler x exata'!B73</f>
        <v>9.83131978210724</v>
      </c>
      <c r="C75" s="33">
        <f>'pêndulo - euler x exata'!D73</f>
        <v>34.252621328325908</v>
      </c>
      <c r="D75" s="33">
        <f>'pêndulo - rk4 x exata'!B74</f>
        <v>15.33860673820551</v>
      </c>
      <c r="E75" s="68">
        <f ca="1">'pêndulo - dif.fin.'!B75</f>
        <v>9.9305690949428858</v>
      </c>
    </row>
    <row r="76" spans="1:5" x14ac:dyDescent="0.25">
      <c r="A76" s="68">
        <f t="shared" ref="A76:A111" si="2">A75+$B$2</f>
        <v>5.8499999999999952</v>
      </c>
      <c r="B76" s="71">
        <f>'pêndulo - euler x exata'!B74</f>
        <v>9.2748923656967719</v>
      </c>
      <c r="C76" s="33">
        <f>'pêndulo - euler x exata'!D74</f>
        <v>34.788617476691819</v>
      </c>
      <c r="D76" s="33">
        <f>'pêndulo - rk4 x exata'!B75</f>
        <v>19.745652326993319</v>
      </c>
      <c r="E76" s="68">
        <f ca="1">'pêndulo - dif.fin.'!B76</f>
        <v>9.5048796512704836</v>
      </c>
    </row>
    <row r="77" spans="1:5" x14ac:dyDescent="0.25">
      <c r="A77" s="68">
        <f t="shared" si="2"/>
        <v>5.9399999999999951</v>
      </c>
      <c r="B77" s="71">
        <f>'pêndulo - euler x exata'!B75</f>
        <v>8.351560420084077</v>
      </c>
      <c r="C77" s="33">
        <f>'pêndulo - euler x exata'!D75</f>
        <v>34.044670113309422</v>
      </c>
      <c r="D77" s="33">
        <f>'pêndulo - rk4 x exata'!B76</f>
        <v>23.641020799263067</v>
      </c>
      <c r="E77" s="68">
        <f ca="1">'pêndulo - dif.fin.'!B77</f>
        <v>8.7073201638243614</v>
      </c>
    </row>
    <row r="78" spans="1:5" x14ac:dyDescent="0.25">
      <c r="A78" s="68">
        <f t="shared" si="2"/>
        <v>6.0299999999999949</v>
      </c>
      <c r="B78" s="71">
        <f>'pêndulo - euler x exata'!B76</f>
        <v>7.0978499403367854</v>
      </c>
      <c r="C78" s="33">
        <f>'pêndulo - euler x exata'!D76</f>
        <v>32.003251436885691</v>
      </c>
      <c r="D78" s="33">
        <f>'pêndulo - rk4 x exata'!B77</f>
        <v>26.880465080240366</v>
      </c>
      <c r="E78" s="68">
        <f ca="1">'pêndulo - dif.fin.'!B78</f>
        <v>7.5688642733480389</v>
      </c>
    </row>
    <row r="79" spans="1:5" x14ac:dyDescent="0.25">
      <c r="A79" s="68">
        <f t="shared" si="2"/>
        <v>6.1199999999999948</v>
      </c>
      <c r="B79" s="71">
        <f>'pêndulo - euler x exata'!B77</f>
        <v>5.5633563325459647</v>
      </c>
      <c r="C79" s="33">
        <f>'pêndulo - euler x exata'!D77</f>
        <v>28.688719779111096</v>
      </c>
      <c r="D79" s="33">
        <f>'pêndulo - rk4 x exata'!B78</f>
        <v>29.338220085564085</v>
      </c>
      <c r="E79" s="68">
        <f ca="1">'pêndulo - dif.fin.'!B79</f>
        <v>6.1338278366463399</v>
      </c>
    </row>
    <row r="80" spans="1:5" x14ac:dyDescent="0.25">
      <c r="A80" s="68">
        <f t="shared" si="2"/>
        <v>6.2099999999999946</v>
      </c>
      <c r="B80" s="71">
        <f>'pêndulo - euler x exata'!B78</f>
        <v>3.8087824741717116</v>
      </c>
      <c r="C80" s="33">
        <f>'pêndulo - euler x exata'!D78</f>
        <v>24.169005452709314</v>
      </c>
      <c r="D80" s="33">
        <f>'pêndulo - rk4 x exata'!B79</f>
        <v>30.911189868130695</v>
      </c>
      <c r="E80" s="68">
        <f ca="1">'pêndulo - dif.fin.'!B80</f>
        <v>4.4582220699310389</v>
      </c>
    </row>
    <row r="81" spans="1:5" x14ac:dyDescent="0.25">
      <c r="A81" s="68">
        <f t="shared" si="2"/>
        <v>6.2999999999999945</v>
      </c>
      <c r="B81" s="71">
        <f>'pêndulo - euler x exata'!B79</f>
        <v>1.9035373750520288</v>
      </c>
      <c r="C81" s="33">
        <f>'pêndulo - euler x exata'!D79</f>
        <v>18.557622252927786</v>
      </c>
      <c r="D81" s="33">
        <f>'pêndulo - rk4 x exata'!B80</f>
        <v>31.522189306064195</v>
      </c>
      <c r="E81" s="68">
        <f ca="1">'pêndulo - dif.fin.'!B81</f>
        <v>2.6076202394164079</v>
      </c>
    </row>
    <row r="82" spans="1:5" x14ac:dyDescent="0.25">
      <c r="A82" s="68">
        <f t="shared" si="2"/>
        <v>6.3899999999999944</v>
      </c>
      <c r="B82" s="71">
        <f>'pêndulo - euler x exata'!B80</f>
        <v>-7.7009566598508411E-2</v>
      </c>
      <c r="C82" s="33">
        <f>'pêndulo - euler x exata'!D80</f>
        <v>12.015167791512068</v>
      </c>
      <c r="D82" s="33">
        <f>'pêndulo - rk4 x exata'!B81</f>
        <v>31.122332763181358</v>
      </c>
      <c r="E82" s="68">
        <f ca="1">'pêndulo - dif.fin.'!B82</f>
        <v>0.65460082885498316</v>
      </c>
    </row>
    <row r="83" spans="1:5" x14ac:dyDescent="0.25">
      <c r="A83" s="68">
        <f t="shared" si="2"/>
        <v>6.4799999999999942</v>
      </c>
      <c r="B83" s="71">
        <f>'pêndulo - euler x exata'!B81</f>
        <v>-2.0545100945912922</v>
      </c>
      <c r="C83" s="33">
        <f>'pêndulo - euler x exata'!D81</f>
        <v>4.7489720155514608</v>
      </c>
      <c r="D83" s="33">
        <f>'pêndulo - rk4 x exata'!B82</f>
        <v>29.692745371730801</v>
      </c>
      <c r="E83" s="68">
        <f ca="1">'pêndulo - dif.fin.'!B83</f>
        <v>-1.3241364586352851</v>
      </c>
    </row>
    <row r="84" spans="1:5" x14ac:dyDescent="0.25">
      <c r="A84" s="68">
        <f t="shared" si="2"/>
        <v>6.5699999999999941</v>
      </c>
      <c r="B84" s="71">
        <f>'pêndulo - euler x exata'!B82</f>
        <v>-3.9507364655075943</v>
      </c>
      <c r="C84" s="33">
        <f>'pêndulo - euler x exata'!D82</f>
        <v>-2.9906182305938618</v>
      </c>
      <c r="D84" s="33">
        <f>'pêndulo - rk4 x exata'!B83</f>
        <v>27.245772046814171</v>
      </c>
      <c r="E84" s="68">
        <f ca="1">'pêndulo - dif.fin.'!B84</f>
        <v>-3.2508544334980076</v>
      </c>
    </row>
    <row r="85" spans="1:5" x14ac:dyDescent="0.25">
      <c r="A85" s="68">
        <f t="shared" si="2"/>
        <v>6.6599999999999939</v>
      </c>
      <c r="B85" s="71">
        <f>'pêndulo - euler x exata'!B83</f>
        <v>-5.6906760520898478</v>
      </c>
      <c r="C85" s="33">
        <f>'pêndulo - euler x exata'!D83</f>
        <v>-10.918479434267898</v>
      </c>
      <c r="D85" s="33">
        <f>'pêndulo - rk4 x exata'!B84</f>
        <v>23.825774086994741</v>
      </c>
      <c r="E85" s="68">
        <f ca="1">'pêndulo - dif.fin.'!B85</f>
        <v>-5.0499133204405391</v>
      </c>
    </row>
    <row r="86" spans="1:5" x14ac:dyDescent="0.25">
      <c r="A86" s="68">
        <f t="shared" si="2"/>
        <v>6.7499999999999938</v>
      </c>
      <c r="B86" s="71">
        <f>'pêndulo - euler x exata'!B84</f>
        <v>-7.2054987601779823</v>
      </c>
      <c r="C86" s="33">
        <f>'pêndulo - euler x exata'!D84</f>
        <v>-18.7276968903906</v>
      </c>
      <c r="D86" s="33">
        <f>'pêndulo - rk4 x exata'!B85</f>
        <v>19.509459442555759</v>
      </c>
      <c r="E86" s="68">
        <f ca="1">'pêndulo - dif.fin.'!B86</f>
        <v>-6.6508025887746172</v>
      </c>
    </row>
    <row r="87" spans="1:5" x14ac:dyDescent="0.25">
      <c r="A87" s="68">
        <f t="shared" si="2"/>
        <v>6.8399999999999936</v>
      </c>
      <c r="B87" s="71">
        <f>'pêndulo - euler x exata'!B85</f>
        <v>-8.4352798714441271</v>
      </c>
      <c r="C87" s="33">
        <f>'pêndulo - euler x exata'!D85</f>
        <v>-26.106177975116708</v>
      </c>
      <c r="D87" s="33">
        <f>'pêndulo - rk4 x exata'!B86</f>
        <v>14.405537076013909</v>
      </c>
      <c r="E87" s="68">
        <f ca="1">'pêndulo - dif.fin.'!B87</f>
        <v>-7.9909267919648821</v>
      </c>
    </row>
    <row r="88" spans="1:5" x14ac:dyDescent="0.25">
      <c r="A88" s="68">
        <f t="shared" si="2"/>
        <v>6.9299999999999935</v>
      </c>
      <c r="B88" s="71">
        <f>'pêndulo - euler x exata'!B86</f>
        <v>-9.3313705992651759</v>
      </c>
      <c r="C88" s="33">
        <f>'pêndulo - euler x exata'!D86</f>
        <v>-32.754521667054398</v>
      </c>
      <c r="D88" s="33">
        <f>'pêndulo - rk4 x exata'!B87</f>
        <v>8.6533723464154271</v>
      </c>
      <c r="E88" s="68">
        <f ca="1">'pêndulo - dif.fin.'!B88</f>
        <v>-9.0180277774806594</v>
      </c>
    </row>
    <row r="89" spans="1:5" x14ac:dyDescent="0.25">
      <c r="A89" s="68">
        <f t="shared" si="2"/>
        <v>7.0199999999999934</v>
      </c>
      <c r="B89" s="71">
        <f>'pêndulo - euler x exata'!B87</f>
        <v>-9.8583225811534358</v>
      </c>
      <c r="C89" s="33">
        <f>'pêndulo - euler x exata'!D87</f>
        <v>-38.402192921875212</v>
      </c>
      <c r="D89" s="33">
        <f>'pêndulo - rk4 x exata'!B88</f>
        <v>2.4202950182942362</v>
      </c>
      <c r="E89" s="68">
        <f ca="1">'pêndulo - dif.fin.'!B89</f>
        <v>-9.6921583789941472</v>
      </c>
    </row>
    <row r="90" spans="1:5" x14ac:dyDescent="0.25">
      <c r="A90" s="68">
        <f t="shared" si="2"/>
        <v>7.1099999999999932</v>
      </c>
      <c r="B90" s="71">
        <f>'pêndulo - euler x exata'!B88</f>
        <v>-9.9952901769436302</v>
      </c>
      <c r="C90" s="33">
        <f>'pêndulo - euler x exata'!D88</f>
        <v>-42.819499703891921</v>
      </c>
      <c r="D90" s="33">
        <f>'pêndulo - rk4 x exata'!B89</f>
        <v>-4.1027014318337978</v>
      </c>
      <c r="E90" s="68">
        <f ca="1">'pêndulo - dif.fin.'!B90</f>
        <v>-9.9871552237920529</v>
      </c>
    </row>
    <row r="91" spans="1:5" x14ac:dyDescent="0.25">
      <c r="A91" s="68">
        <f t="shared" si="2"/>
        <v>7.1999999999999931</v>
      </c>
      <c r="B91" s="71">
        <f>'pêndulo - euler x exata'!B89</f>
        <v>-9.7368550993642859</v>
      </c>
      <c r="C91" s="33">
        <f>'pêndulo - euler x exata'!D89</f>
        <v>-45.824205061348671</v>
      </c>
      <c r="D91" s="33">
        <f>'pêndulo - rk4 x exata'!B90</f>
        <v>-10.706936928661698</v>
      </c>
      <c r="E91" s="68">
        <f ca="1">'pêndulo - dif.fin.'!B91</f>
        <v>-9.8915842346521714</v>
      </c>
    </row>
    <row r="92" spans="1:5" x14ac:dyDescent="0.25">
      <c r="A92" s="68">
        <f t="shared" si="2"/>
        <v>7.2899999999999929</v>
      </c>
      <c r="B92" s="71">
        <f>'pêndulo - euler x exata'!B90</f>
        <v>-9.0932407555159855</v>
      </c>
      <c r="C92" s="33">
        <f>'pêndulo - euler x exata'!D90</f>
        <v>-47.28324590352242</v>
      </c>
      <c r="D92" s="33">
        <f>'pêndulo - rk4 x exata'!B91</f>
        <v>-17.173502647983195</v>
      </c>
      <c r="E92" s="68">
        <f ca="1">'pêndulo - dif.fin.'!B92</f>
        <v>-9.4091487189157341</v>
      </c>
    </row>
    <row r="93" spans="1:5" x14ac:dyDescent="0.25">
      <c r="A93" s="68">
        <f t="shared" si="2"/>
        <v>7.3799999999999928</v>
      </c>
      <c r="B93" s="71">
        <f>'pêndulo - euler x exata'!B91</f>
        <v>-8.0899078201436776</v>
      </c>
      <c r="C93" s="33">
        <f>'pêndulo - euler x exata'!D91</f>
        <v>-47.111312586351758</v>
      </c>
      <c r="D93" s="33">
        <f>'pêndulo - rk4 x exata'!B92</f>
        <v>-23.281731284228712</v>
      </c>
      <c r="E93" s="68">
        <f ca="1">'pêndulo - dif.fin.'!B93</f>
        <v>-8.558557547041767</v>
      </c>
    </row>
    <row r="94" spans="1:5" x14ac:dyDescent="0.25">
      <c r="A94" s="68">
        <f t="shared" si="2"/>
        <v>7.4699999999999926</v>
      </c>
      <c r="B94" s="71">
        <f>'pêndulo - euler x exata'!B92</f>
        <v>-6.7665470393790823</v>
      </c>
      <c r="C94" s="33">
        <f>'pêndulo - euler x exata'!D92</f>
        <v>-45.268583438762796</v>
      </c>
      <c r="D94" s="33">
        <f>'pêndulo - rk4 x exata'!B93</f>
        <v>-28.81800030755716</v>
      </c>
      <c r="E94" s="68">
        <f ca="1">'pêndulo - dif.fin.'!B94</f>
        <v>-7.3728540979890695</v>
      </c>
    </row>
    <row r="95" spans="1:5" x14ac:dyDescent="0.25">
      <c r="A95" s="68">
        <f t="shared" si="2"/>
        <v>7.5599999999999925</v>
      </c>
      <c r="B95" s="71">
        <f>'pêndulo - euler x exata'!B93</f>
        <v>-5.1755091085280798</v>
      </c>
      <c r="C95" s="33">
        <f>'pêndulo - euler x exata'!D93</f>
        <v>-41.759695226898948</v>
      </c>
      <c r="D95" s="33">
        <f>'pêndulo - rk4 x exata'!B94</f>
        <v>-33.584102357462342</v>
      </c>
      <c r="E95" s="68">
        <f ca="1">'pêndulo - dif.fin.'!B95</f>
        <v>-5.8982113030814869</v>
      </c>
    </row>
    <row r="96" spans="1:5" x14ac:dyDescent="0.25">
      <c r="A96" s="68">
        <f t="shared" si="2"/>
        <v>7.6499999999999924</v>
      </c>
      <c r="B96" s="71">
        <f>'pêndulo - euler x exata'!B94</f>
        <v>-3.3797337362087769</v>
      </c>
      <c r="C96" s="33">
        <f>'pêndulo - euler x exata'!D94</f>
        <v>-36.635276940996128</v>
      </c>
      <c r="D96" s="33">
        <f>'pêndulo - rk4 x exata'!B95</f>
        <v>-37.404491940694172</v>
      </c>
      <c r="E96" s="68">
        <f ca="1">'pêndulo - dif.fin.'!B96</f>
        <v>-4.1922096224165371</v>
      </c>
    </row>
    <row r="97" spans="1:5" x14ac:dyDescent="0.25">
      <c r="A97" s="68">
        <f t="shared" si="2"/>
        <v>7.7399999999999922</v>
      </c>
      <c r="B97" s="71">
        <f>'pêndulo - euler x exata'!B95</f>
        <v>-1.450259818783022</v>
      </c>
      <c r="C97" s="33">
        <f>'pêndulo - euler x exata'!D95</f>
        <v>-29.996310411389942</v>
      </c>
      <c r="D97" s="33">
        <f>'pêndulo - rk4 x exata'!B96</f>
        <v>-40.131949226947988</v>
      </c>
      <c r="E97" s="68">
        <f ca="1">'pêndulo - dif.fin.'!B97</f>
        <v>-2.3216359348718045</v>
      </c>
    </row>
    <row r="98" spans="1:5" x14ac:dyDescent="0.25">
      <c r="A98" s="68">
        <f t="shared" si="2"/>
        <v>7.8299999999999921</v>
      </c>
      <c r="B98" s="71">
        <f>'pêndulo - euler x exata'!B96</f>
        <v>0.53658478016131417</v>
      </c>
      <c r="C98" s="33">
        <f>'pêndulo - euler x exata'!D96</f>
        <v>-22.000363283884802</v>
      </c>
      <c r="D98" s="33">
        <f>'pêndulo - rk4 x exata'!B97</f>
        <v>-41.651537617123658</v>
      </c>
      <c r="E98" s="68">
        <f ca="1">'pêndulo - dif.fin.'!B98</f>
        <v>-0.35987109685360463</v>
      </c>
    </row>
    <row r="99" spans="1:5" x14ac:dyDescent="0.25">
      <c r="A99" s="68">
        <f t="shared" si="2"/>
        <v>7.9199999999999919</v>
      </c>
      <c r="B99" s="71">
        <f>'pêndulo - euler x exata'!B97</f>
        <v>2.5022026760475842</v>
      </c>
      <c r="C99" s="33">
        <f>'pêndulo - euler x exata'!D97</f>
        <v>-12.867508234862589</v>
      </c>
      <c r="D99" s="33">
        <f>'pêndulo - rk4 x exata'!B98</f>
        <v>-41.883080845848816</v>
      </c>
      <c r="E99" s="68">
        <f ca="1">'pêndulo - dif.fin.'!B99</f>
        <v>1.6160325087451963</v>
      </c>
    </row>
    <row r="100" spans="1:5" x14ac:dyDescent="0.25">
      <c r="A100" s="68">
        <f t="shared" si="2"/>
        <v>8.0099999999999927</v>
      </c>
      <c r="B100" s="71">
        <f>'pêndulo - euler x exata'!B98</f>
        <v>4.3688361892989338</v>
      </c>
      <c r="C100" s="33">
        <f>'pêndulo - euler x exata'!D98</f>
        <v>-2.8827583926187503</v>
      </c>
      <c r="D100" s="33">
        <f>'pêndulo - rk4 x exata'!B99</f>
        <v>-40.782642999516703</v>
      </c>
      <c r="E100" s="68">
        <f ca="1">'pêndulo - dif.fin.'!B100</f>
        <v>3.5284520586727988</v>
      </c>
    </row>
    <row r="101" spans="1:5" x14ac:dyDescent="0.25">
      <c r="A101" s="68">
        <f t="shared" si="2"/>
        <v>8.0999999999999925</v>
      </c>
      <c r="B101" s="71">
        <f>'pêndulo - euler x exata'!B99</f>
        <v>6.0626433535217066</v>
      </c>
      <c r="C101" s="33">
        <f>'pêndulo - euler x exata'!D99</f>
        <v>7.6084205950265993</v>
      </c>
      <c r="D101" s="33">
        <f>'pêndulo - rk4 x exata'!B100</f>
        <v>-38.343577504190421</v>
      </c>
      <c r="E101" s="68">
        <f ca="1">'pêndulo - dif.fin.'!B101</f>
        <v>5.3023235318061381</v>
      </c>
    </row>
    <row r="102" spans="1:5" x14ac:dyDescent="0.25">
      <c r="A102" s="68">
        <f t="shared" si="2"/>
        <v>8.1899999999999924</v>
      </c>
      <c r="B102" s="71">
        <f>'pêndulo - euler x exata'!B100</f>
        <v>7.5166190223869718</v>
      </c>
      <c r="C102" s="33">
        <f>'pêndulo - euler x exata'!D100</f>
        <v>18.213967995825683</v>
      </c>
      <c r="D102" s="33">
        <f>'pêndulo - rk4 x exata'!B101</f>
        <v>-34.597586990317957</v>
      </c>
      <c r="E102" s="68">
        <f ca="1">'pêndulo - dif.fin.'!B102</f>
        <v>6.8681455020646851</v>
      </c>
    </row>
    <row r="103" spans="1:5" x14ac:dyDescent="0.25">
      <c r="A103" s="68">
        <f t="shared" si="2"/>
        <v>8.2799999999999923</v>
      </c>
      <c r="B103" s="71">
        <f>'pêndulo - euler x exata'!B101</f>
        <v>8.6732455194385043</v>
      </c>
      <c r="C103" s="33">
        <f>'pêndulo - euler x exata'!D101</f>
        <v>28.518423900549401</v>
      </c>
      <c r="D103" s="33">
        <f>'pêndulo - rk4 x exata'!B102</f>
        <v>-29.615937161994538</v>
      </c>
      <c r="E103" s="68">
        <f ca="1">'pêndulo - dif.fin.'!B103</f>
        <v>8.1647175667935059</v>
      </c>
    </row>
    <row r="104" spans="1:5" x14ac:dyDescent="0.25">
      <c r="A104" s="68">
        <f t="shared" si="2"/>
        <v>8.3699999999999921</v>
      </c>
      <c r="B104" s="71">
        <f>'pêndulo - euler x exata'!B102</f>
        <v>9.4867679740393989</v>
      </c>
      <c r="C104" s="33">
        <f>'pêndulo - euler x exata'!D102</f>
        <v>38.112081863113936</v>
      </c>
      <c r="D104" s="33">
        <f>'pêndulo - rk4 x exata'!B103</f>
        <v>-23.510581257536661</v>
      </c>
      <c r="E104" s="68">
        <f ca="1">'pêndulo - dif.fin.'!B104</f>
        <v>9.1415003584526371</v>
      </c>
    </row>
    <row r="105" spans="1:5" x14ac:dyDescent="0.25">
      <c r="A105" s="68">
        <f t="shared" si="2"/>
        <v>8.459999999999992</v>
      </c>
      <c r="B105" s="71">
        <f>'pêndulo - euler x exata'!B103</f>
        <v>9.9250043336728595</v>
      </c>
      <c r="C105" s="33">
        <f>'pêndulo - euler x exata'!D103</f>
        <v>46.620005073453761</v>
      </c>
      <c r="D105" s="33">
        <f>'pêndulo - rk4 x exata'!B104</f>
        <v>-16.434593881774912</v>
      </c>
      <c r="E105" s="68">
        <f ca="1">'pêndulo - dif.fin.'!B105</f>
        <v>9.7605172865641965</v>
      </c>
    </row>
    <row r="106" spans="1:5" x14ac:dyDescent="0.25">
      <c r="A106" s="68">
        <f t="shared" si="2"/>
        <v>8.5499999999999918</v>
      </c>
      <c r="B106" s="71">
        <f>'pêndulo - euler x exata'!B104</f>
        <v>9.9706184505033075</v>
      </c>
      <c r="C106" s="33">
        <f>'pêndulo - euler x exata'!D104</f>
        <v>53.724368499514739</v>
      </c>
      <c r="D106" s="33">
        <f>'pêndulo - rk4 x exata'!B105</f>
        <v>-8.5810984542248274</v>
      </c>
      <c r="E106" s="68">
        <f ca="1">'pêndulo - dif.fin.'!B106</f>
        <v>9.9977500380688902</v>
      </c>
    </row>
    <row r="107" spans="1:5" x14ac:dyDescent="0.25">
      <c r="A107" s="68">
        <f t="shared" si="2"/>
        <v>8.6399999999999917</v>
      </c>
      <c r="B107" s="71">
        <f>'pêndulo - euler x exata'!B105</f>
        <v>9.6218058802956197</v>
      </c>
      <c r="C107" s="33">
        <f>'pêndulo - euler x exata'!D105</f>
        <v>59.175905187234953</v>
      </c>
      <c r="D107" s="33">
        <f>'pêndulo - rk4 x exata'!B106</f>
        <v>-0.17988302337996812</v>
      </c>
      <c r="E107" s="68">
        <f ca="1">'pêndulo - dif.fin.'!B107</f>
        <v>9.8440044752303262</v>
      </c>
    </row>
    <row r="108" spans="1:5" x14ac:dyDescent="0.25">
      <c r="A108" s="68">
        <f t="shared" si="2"/>
        <v>8.7299999999999915</v>
      </c>
      <c r="B108" s="71">
        <f>'pêndulo - euler x exata'!B106</f>
        <v>8.892365264242148</v>
      </c>
      <c r="C108" s="33">
        <f>'pêndulo - euler x exata'!D106</f>
        <v>62.794132537143469</v>
      </c>
      <c r="D108" s="33">
        <f>'pêndulo - rk4 x exata'!B107</f>
        <v>8.5088397275586622</v>
      </c>
      <c r="E108" s="68">
        <f ca="1">'pêndulo - dif.fin.'!B108</f>
        <v>9.3052384351965838</v>
      </c>
    </row>
    <row r="109" spans="1:5" x14ac:dyDescent="0.25">
      <c r="A109" s="68">
        <f t="shared" si="2"/>
        <v>8.8199999999999914</v>
      </c>
      <c r="B109" s="71">
        <f>'pêndulo - euler x exata'!B107</f>
        <v>7.8111524699111303</v>
      </c>
      <c r="C109" s="33">
        <f>'pêndulo - euler x exata'!D107</f>
        <v>64.459515244412685</v>
      </c>
      <c r="D109" s="33">
        <f>'pêndulo - rk4 x exata'!B108</f>
        <v>17.203601332206038</v>
      </c>
      <c r="E109" s="68">
        <f ca="1">'pêndulo - dif.fin.'!B109</f>
        <v>8.4023495518071769</v>
      </c>
    </row>
    <row r="110" spans="1:5" x14ac:dyDescent="0.25">
      <c r="A110" s="68">
        <f t="shared" si="2"/>
        <v>8.9099999999999913</v>
      </c>
      <c r="B110" s="71">
        <f>'pêndulo - euler x exata'!B108</f>
        <v>6.4209390848994614</v>
      </c>
      <c r="C110" s="33">
        <f>'pêndulo - euler x exata'!D108</f>
        <v>64.102409773663169</v>
      </c>
      <c r="D110" s="33">
        <f>'pêndulo - rk4 x exata'!B109</f>
        <v>25.613267155179905</v>
      </c>
      <c r="E110" s="68">
        <f ca="1">'pêndulo - dif.fin.'!B110</f>
        <v>7.1704242287749542</v>
      </c>
    </row>
    <row r="111" spans="1:5" x14ac:dyDescent="0.25">
      <c r="A111" s="68">
        <f t="shared" si="2"/>
        <v>8.9999999999999911</v>
      </c>
      <c r="B111" s="71">
        <f>'pêndulo - euler x exata'!B109</f>
        <v>4.7767204199241693</v>
      </c>
      <c r="C111" s="33">
        <f>'pêndulo - euler x exata'!D109</f>
        <v>61.693454921427062</v>
      </c>
      <c r="D111" s="33">
        <f>'pêndulo - rk4 x exata'!B110</f>
        <v>33.449987059541897</v>
      </c>
      <c r="E111" s="68">
        <f ca="1">'pêndulo - dif.fin.'!B111</f>
        <v>5.6574542688485563</v>
      </c>
    </row>
    <row r="112" spans="1:5" x14ac:dyDescent="0.25">
      <c r="A112" s="68">
        <f t="shared" ref="A112:A175" si="3">A111+$B$2</f>
        <v>9.089999999999991</v>
      </c>
      <c r="B112" s="71">
        <f>'pêndulo - euler x exata'!B110</f>
        <v>2.9435399548869174</v>
      </c>
      <c r="C112" s="33">
        <f>'pêndulo - euler x exata'!D110</f>
        <v>57.238801394964966</v>
      </c>
      <c r="D112" s="33">
        <f>'pêndulo - rk4 x exata'!B111</f>
        <v>40.442075156195045</v>
      </c>
      <c r="E112" s="68">
        <f ca="1">'pêndulo - dif.fin.'!B112</f>
        <v>3.9225405078932307</v>
      </c>
    </row>
    <row r="113" spans="1:5" x14ac:dyDescent="0.25">
      <c r="A113" s="68">
        <f t="shared" si="3"/>
        <v>9.1799999999999908</v>
      </c>
      <c r="B113" s="71">
        <f>'pêndulo - euler x exata'!B111</f>
        <v>0.99391629042989282</v>
      </c>
      <c r="C113" s="33">
        <f>'pêndulo - euler x exata'!D111</f>
        <v>50.782004352177019</v>
      </c>
      <c r="D113" s="33">
        <f>'pêndulo - rk4 x exata'!B112</f>
        <v>46.345317966859987</v>
      </c>
      <c r="E113" s="68">
        <f ca="1">'pêndulo - dif.fin.'!B113</f>
        <v>2.0336253973701353</v>
      </c>
    </row>
    <row r="114" spans="1:5" x14ac:dyDescent="0.25">
      <c r="A114" s="68">
        <f t="shared" si="3"/>
        <v>9.2699999999999907</v>
      </c>
      <c r="B114" s="71">
        <f>'pêndulo - euler x exata'!B112</f>
        <v>-0.99502560805379936</v>
      </c>
      <c r="C114" s="33">
        <f>'pêndulo - euler x exata'!D112</f>
        <v>42.412866635932353</v>
      </c>
      <c r="D114" s="33">
        <f>'pêndulo - rk4 x exata'!B113</f>
        <v>50.951505069834575</v>
      </c>
      <c r="E114" s="68">
        <f ca="1">'pêndulo - dif.fin.'!B114</f>
        <v>6.4827204512001441E-2</v>
      </c>
    </row>
    <row r="115" spans="1:5" x14ac:dyDescent="0.25">
      <c r="A115" s="68">
        <f t="shared" si="3"/>
        <v>9.3599999999999905</v>
      </c>
      <c r="B115" s="71">
        <f>'pêndulo - euler x exata'!B113</f>
        <v>-2.9446053891270823</v>
      </c>
      <c r="C115" s="33">
        <f>'pêndulo - euler x exata'!D113</f>
        <v>32.281902814468701</v>
      </c>
      <c r="D115" s="33">
        <f>'pêndulo - rk4 x exata'!B114</f>
        <v>54.093596703917612</v>
      </c>
      <c r="E115" s="68">
        <f ca="1">'pêndulo - dif.fin.'!B115</f>
        <v>-1.9065179617332524</v>
      </c>
    </row>
    <row r="116" spans="1:5" x14ac:dyDescent="0.25">
      <c r="A116" s="68">
        <f t="shared" si="3"/>
        <v>9.4499999999999904</v>
      </c>
      <c r="B116" s="71">
        <f>'pêndulo - euler x exata'!B114</f>
        <v>-4.7776998233752597</v>
      </c>
      <c r="C116" s="33">
        <f>'pêndulo - euler x exata'!D114</f>
        <v>20.617151433797954</v>
      </c>
      <c r="D116" s="33">
        <f>'pêndulo - rk4 x exata'!B115</f>
        <v>55.647740222289258</v>
      </c>
      <c r="E116" s="68">
        <f ca="1">'pêndulo - dif.fin.'!B116</f>
        <v>-3.8029712275601248</v>
      </c>
    </row>
    <row r="117" spans="1:5" x14ac:dyDescent="0.25">
      <c r="A117" s="68">
        <f t="shared" si="3"/>
        <v>9.5399999999999903</v>
      </c>
      <c r="B117" s="71">
        <f>'pêndulo - euler x exata'!B115</f>
        <v>-6.4217937134393939</v>
      </c>
      <c r="C117" s="33">
        <f>'pêndulo - euler x exata'!D115</f>
        <v>7.7378528720582551</v>
      </c>
      <c r="D117" s="33">
        <f>'pêndulo - rk4 x exata'!B116</f>
        <v>55.533089299346763</v>
      </c>
      <c r="E117" s="68">
        <f ca="1">'pêndulo - dif.fin.'!B117</f>
        <v>-5.5501111052555787</v>
      </c>
    </row>
    <row r="118" spans="1:5" x14ac:dyDescent="0.25">
      <c r="A118" s="68">
        <f t="shared" si="3"/>
        <v>9.6299999999999901</v>
      </c>
      <c r="B118" s="71">
        <f>'pêndulo - euler x exata'!B116</f>
        <v>-7.8118485153759156</v>
      </c>
      <c r="C118" s="33">
        <f>'pêndulo - euler x exata'!D116</f>
        <v>-5.9421952249250634</v>
      </c>
      <c r="D118" s="33">
        <f>'pêndulo - rk4 x exata'!B117</f>
        <v>53.710826346424589</v>
      </c>
      <c r="E118" s="68">
        <f ca="1">'pêndulo - dif.fin.'!B118</f>
        <v>-7.0795061254834213</v>
      </c>
    </row>
    <row r="119" spans="1:5" x14ac:dyDescent="0.25">
      <c r="A119" s="68">
        <f t="shared" si="3"/>
        <v>9.71999999999999</v>
      </c>
      <c r="B119" s="71">
        <f>'pêndulo - euler x exata'!B117</f>
        <v>-8.8928751918396429</v>
      </c>
      <c r="C119" s="33">
        <f>'pêndulo - euler x exata'!D117</f>
        <v>-19.928425985323035</v>
      </c>
      <c r="D119" s="33">
        <f>'pêndulo - rk4 x exata'!B118</f>
        <v>50.183787604247705</v>
      </c>
      <c r="E119" s="68">
        <f ca="1">'pêndulo - dif.fin.'!B119</f>
        <v>-8.3314033391574203</v>
      </c>
    </row>
    <row r="120" spans="1:5" x14ac:dyDescent="0.25">
      <c r="A120" s="68">
        <f t="shared" si="3"/>
        <v>9.8099999999999898</v>
      </c>
      <c r="B120" s="71">
        <f>'pêndulo - euler x exata'!B118</f>
        <v>-9.6221095178515359</v>
      </c>
      <c r="C120" s="33">
        <f>'pêndulo - euler x exata'!D118</f>
        <v>-33.679233580534877</v>
      </c>
      <c r="D120" s="33">
        <f>'pêndulo - rk4 x exata'!B119</f>
        <v>44.997636169101554</v>
      </c>
      <c r="E120" s="68">
        <f ca="1">'pêndulo - dif.fin.'!B120</f>
        <v>-9.257024365320925</v>
      </c>
    </row>
    <row r="121" spans="1:5" x14ac:dyDescent="0.25">
      <c r="A121" s="68">
        <f t="shared" si="3"/>
        <v>9.8999999999999897</v>
      </c>
      <c r="B121" s="71">
        <f>'pêndulo - euler x exata'!B119</f>
        <v>-9.9707037864502848</v>
      </c>
      <c r="C121" s="33">
        <f>'pêndulo - euler x exata'!D119</f>
        <v>-46.65493366248792</v>
      </c>
      <c r="D121" s="33">
        <f>'pêndulo - rk4 x exata'!B120</f>
        <v>38.243752113518696</v>
      </c>
      <c r="E121" s="68">
        <f ca="1">'pêndulo - dif.fin.'!B121</f>
        <v>-9.8203941344398231</v>
      </c>
    </row>
    <row r="122" spans="1:5" x14ac:dyDescent="0.25">
      <c r="A122" s="68">
        <f t="shared" si="3"/>
        <v>9.9899999999999896</v>
      </c>
      <c r="B122" s="71">
        <f>'pêndulo - euler x exata'!B120</f>
        <v>-9.9248679922148018</v>
      </c>
      <c r="C122" s="33">
        <f>'pêndulo - euler x exata'!D120</f>
        <v>-58.369564756320933</v>
      </c>
      <c r="D122" s="33">
        <f>'pêndulo - rk4 x exata'!B121</f>
        <v>30.063125204599679</v>
      </c>
      <c r="E122" s="68">
        <f ca="1">'pêndulo - dif.fin.'!B122</f>
        <v>-9.9996585829357478</v>
      </c>
    </row>
    <row r="123" spans="1:5" x14ac:dyDescent="0.25">
      <c r="A123" s="68">
        <f t="shared" si="3"/>
        <v>10.079999999999989</v>
      </c>
      <c r="B123" s="71">
        <f>'pêndulo - euler x exata'!B121</f>
        <v>-9.4864153486942566</v>
      </c>
      <c r="C123" s="33">
        <f>'pêndulo - euler x exata'!D121</f>
        <v>-68.430417250541751</v>
      </c>
      <c r="D123" s="33">
        <f>'pêndulo - rk4 x exata'!B122</f>
        <v>20.649784053944174</v>
      </c>
      <c r="E123" s="68">
        <f ca="1">'pêndulo - dif.fin.'!B123</f>
        <v>-9.7878707746409646</v>
      </c>
    </row>
    <row r="124" spans="1:5" x14ac:dyDescent="0.25">
      <c r="A124" s="68">
        <f t="shared" si="3"/>
        <v>10.169999999999989</v>
      </c>
      <c r="B124" s="71">
        <f>'pêndulo - euler x exata'!B122</f>
        <v>-8.6726905596766315</v>
      </c>
      <c r="C124" s="33">
        <f>'pêndulo - euler x exata'!D122</f>
        <v>-76.555016745990983</v>
      </c>
      <c r="D124" s="33">
        <f>'pêndulo - rk4 x exata'!B123</f>
        <v>10.25189187074943</v>
      </c>
      <c r="E124" s="68">
        <f ca="1">'pêndulo - dif.fin.'!B124</f>
        <v>-9.1932383760729692</v>
      </c>
    </row>
    <row r="125" spans="1:5" x14ac:dyDescent="0.25">
      <c r="A125" s="68">
        <f t="shared" si="3"/>
        <v>10.259999999999989</v>
      </c>
      <c r="B125" s="71">
        <f>'pêndulo - euler x exata'!B123</f>
        <v>-7.5158836818054846</v>
      </c>
      <c r="C125" s="33">
        <f>'pêndulo - euler x exata'!D123</f>
        <v>-82.564795779086737</v>
      </c>
      <c r="D125" s="33">
        <f>'pêndulo - rk4 x exata'!B124</f>
        <v>-0.83127365330245551</v>
      </c>
      <c r="E125" s="68">
        <f ca="1">'pêndulo - dif.fin.'!B125</f>
        <v>-8.2388311420096407</v>
      </c>
    </row>
    <row r="126" spans="1:5" x14ac:dyDescent="0.25">
      <c r="A126" s="68">
        <f t="shared" si="3"/>
        <v>10.349999999999989</v>
      </c>
      <c r="B126" s="71">
        <f>'pêndulo - euler x exata'!B124</f>
        <v>-6.0617567213843317</v>
      </c>
      <c r="C126" s="33">
        <f>'pêndulo - euler x exata'!D124</f>
        <v>-86.36282930908132</v>
      </c>
      <c r="D126" s="33">
        <f>'pêndulo - rk4 x exata'!B125</f>
        <v>-12.257635121277607</v>
      </c>
      <c r="E126" s="68">
        <f ca="1">'pêndulo - dif.fin.'!B126</f>
        <v>-6.961750046336884</v>
      </c>
    </row>
    <row r="127" spans="1:5" x14ac:dyDescent="0.25">
      <c r="A127" s="68">
        <f t="shared" si="3"/>
        <v>10.439999999999989</v>
      </c>
      <c r="B127" s="71">
        <f>'pêndulo - euler x exata'!B125</f>
        <v>-4.3678333397967188</v>
      </c>
      <c r="C127" s="33">
        <f>'pêndulo - euler x exata'!D125</f>
        <v>-87.905914091734374</v>
      </c>
      <c r="D127" s="33">
        <f>'pêndulo - rk4 x exata'!B126</f>
        <v>-23.656090390717527</v>
      </c>
      <c r="E127" s="68">
        <f ca="1">'pêndulo - dif.fin.'!B127</f>
        <v>-5.4117659064384229</v>
      </c>
    </row>
    <row r="128" spans="1:5" x14ac:dyDescent="0.25">
      <c r="A128" s="68">
        <f t="shared" si="3"/>
        <v>10.529999999999989</v>
      </c>
      <c r="B128" s="71">
        <f>'pêndulo - euler x exata'!B126</f>
        <v>-2.5011232808025725</v>
      </c>
      <c r="C128" s="33">
        <f>'pêndulo - euler x exata'!D126</f>
        <v>-87.179509854939553</v>
      </c>
      <c r="D128" s="33">
        <f>'pêndulo - rk4 x exata'!B127</f>
        <v>-34.644704140233088</v>
      </c>
      <c r="E128" s="68">
        <f ca="1">'pêndulo - dif.fin.'!B128</f>
        <v>-3.6494495882355285</v>
      </c>
    </row>
    <row r="129" spans="1:5" x14ac:dyDescent="0.25">
      <c r="A129" s="68">
        <f t="shared" si="3"/>
        <v>10.619999999999989</v>
      </c>
      <c r="B129" s="71">
        <f>'pêndulo - euler x exata'!B127</f>
        <v>-0.53547153886085508</v>
      </c>
      <c r="C129" s="33">
        <f>'pêndulo - euler x exata'!D127</f>
        <v>-84.180554819204573</v>
      </c>
      <c r="D129" s="33">
        <f>'pêndulo - rk4 x exata'!B128</f>
        <v>-44.85114570280723</v>
      </c>
      <c r="E129" s="68">
        <f ca="1">'pêndulo - dif.fin.'!B129</f>
        <v>-1.7438398848755174</v>
      </c>
    </row>
    <row r="130" spans="1:5" x14ac:dyDescent="0.25">
      <c r="A130" s="68">
        <f t="shared" si="3"/>
        <v>10.709999999999988</v>
      </c>
      <c r="B130" s="71">
        <f>'pêndulo - euler x exata'!B128</f>
        <v>1.4513628675388968</v>
      </c>
      <c r="C130" s="33">
        <f>'pêndulo - euler x exata'!D128</f>
        <v>-78.910285093748499</v>
      </c>
      <c r="D130" s="33">
        <f>'pêndulo - rk4 x exata'!B129</f>
        <v>-53.932455339240505</v>
      </c>
      <c r="E130" s="68">
        <f ca="1">'pêndulo - dif.fin.'!B130</f>
        <v>0.23027328103394967</v>
      </c>
    </row>
    <row r="131" spans="1:5" x14ac:dyDescent="0.25">
      <c r="A131" s="68">
        <f t="shared" si="3"/>
        <v>10.799999999999988</v>
      </c>
      <c r="B131" s="71">
        <f>'pêndulo - euler x exata'!B129</f>
        <v>3.380782957025843</v>
      </c>
      <c r="C131" s="33">
        <f>'pêndulo - euler x exata'!D129</f>
        <v>-71.377665626718311</v>
      </c>
      <c r="D131" s="33">
        <f>'pêndulo - rk4 x exata'!B130</f>
        <v>-61.591111214296554</v>
      </c>
      <c r="E131" s="68">
        <f ca="1">'pêndulo - dif.fin.'!B131</f>
        <v>2.1953393409583031</v>
      </c>
    </row>
    <row r="132" spans="1:5" x14ac:dyDescent="0.25">
      <c r="A132" s="68">
        <f t="shared" si="3"/>
        <v>10.889999999999988</v>
      </c>
      <c r="B132" s="71">
        <f>'pêndulo - euler x exata'!B130</f>
        <v>5.1764629953861689</v>
      </c>
      <c r="C132" s="33">
        <f>'pêndulo - euler x exata'!D130</f>
        <v>-61.613439898375404</v>
      </c>
      <c r="D132" s="33">
        <f>'pêndulo - rk4 x exata'!B131</f>
        <v>-67.585042766414375</v>
      </c>
      <c r="E132" s="68">
        <f ca="1">'pêndulo - dif.fin.'!B132</f>
        <v>4.074172750436575</v>
      </c>
    </row>
    <row r="133" spans="1:5" x14ac:dyDescent="0.25">
      <c r="A133" s="68">
        <f t="shared" si="3"/>
        <v>10.979999999999988</v>
      </c>
      <c r="B133" s="71">
        <f>'pêndulo - euler x exata'!B131</f>
        <v>6.7673678575644596</v>
      </c>
      <c r="C133" s="33">
        <f>'pêndulo - euler x exata'!D131</f>
        <v>-49.694205851939095</v>
      </c>
      <c r="D133" s="33">
        <f>'pêndulo - rk4 x exata'!B132</f>
        <v>-71.73063791834052</v>
      </c>
      <c r="E133" s="68">
        <f ca="1">'pêndulo - dif.fin.'!B133</f>
        <v>5.7930606381270318</v>
      </c>
    </row>
    <row r="134" spans="1:5" x14ac:dyDescent="0.25">
      <c r="A134" s="68">
        <f t="shared" si="3"/>
        <v>11.069999999999988</v>
      </c>
      <c r="B134" s="71">
        <f>'pêndulo - euler x exata'!B132</f>
        <v>8.0905630989927175</v>
      </c>
      <c r="C134" s="33">
        <f>'pêndulo - euler x exata'!D132</f>
        <v>-35.774336168035504</v>
      </c>
      <c r="D134" s="33">
        <f>'pêndulo - rk4 x exata'!B133</f>
        <v>-73.899587852577426</v>
      </c>
      <c r="E134" s="68">
        <f ca="1">'pêndulo - dif.fin.'!B134</f>
        <v>7.2847012290525841</v>
      </c>
    </row>
    <row r="135" spans="1:5" x14ac:dyDescent="0.25">
      <c r="A135" s="68">
        <f t="shared" si="3"/>
        <v>11.159999999999988</v>
      </c>
      <c r="B135" s="71">
        <f>'pêndulo - euler x exata'!B133</f>
        <v>9.0937045729189645</v>
      </c>
      <c r="C135" s="33">
        <f>'pêndulo - euler x exata'!D133</f>
        <v>-20.120254456383581</v>
      </c>
      <c r="D135" s="33">
        <f>'pêndulo - rk4 x exata'!B134</f>
        <v>-74.012028461180947</v>
      </c>
      <c r="E135" s="68">
        <f ca="1">'pêndulo - dif.fin.'!B135</f>
        <v>8.4908400115182179</v>
      </c>
    </row>
    <row r="136" spans="1:5" x14ac:dyDescent="0.25">
      <c r="A136" s="68">
        <f t="shared" si="3"/>
        <v>11.249999999999988</v>
      </c>
      <c r="B136" s="71">
        <f>'pêndulo - euler x exata'!B134</f>
        <v>9.7371091072154634</v>
      </c>
      <c r="C136" s="33">
        <f>'pêndulo - euler x exata'!D134</f>
        <v>-3.1367646247466223</v>
      </c>
      <c r="D136" s="33">
        <f>'pêndulo - rk4 x exata'!B135</f>
        <v>-72.029296002649687</v>
      </c>
      <c r="E136" s="68">
        <f ca="1">'pêndulo - dif.fin.'!B136</f>
        <v>9.3645001682960292</v>
      </c>
    </row>
    <row r="137" spans="1:5" x14ac:dyDescent="0.25">
      <c r="A137" s="68">
        <f t="shared" si="3"/>
        <v>11.339999999999987</v>
      </c>
      <c r="B137" s="71">
        <f>'pêndulo - euler x exata'!B135</f>
        <v>9.9953243269721028</v>
      </c>
      <c r="C137" s="33">
        <f>'pêndulo - euler x exata'!D135</f>
        <v>14.62898612133756</v>
      </c>
      <c r="D137" s="33">
        <f>'pêndulo - rk4 x exata'!B136</f>
        <v>-67.949446838162046</v>
      </c>
      <c r="E137" s="68">
        <f ca="1">'pêndulo - dif.fin.'!B137</f>
        <v>9.8717373676414439</v>
      </c>
    </row>
    <row r="138" spans="1:5" x14ac:dyDescent="0.25">
      <c r="A138" s="68">
        <f t="shared" si="3"/>
        <v>11.429999999999987</v>
      </c>
      <c r="B138" s="71">
        <f>'pêndulo - euler x exata'!B136</f>
        <v>9.8581355224216853</v>
      </c>
      <c r="C138" s="33">
        <f>'pêndulo - euler x exata'!D136</f>
        <v>32.51917287329092</v>
      </c>
      <c r="D138" s="33">
        <f>'pêndulo - rk4 x exata'!B137</f>
        <v>-61.807633768015428</v>
      </c>
      <c r="E138" s="68">
        <f ca="1">'pêndulo - dif.fin.'!B138</f>
        <v>9.9928792160832991</v>
      </c>
    </row>
    <row r="139" spans="1:5" x14ac:dyDescent="0.25">
      <c r="A139" s="68">
        <f t="shared" si="3"/>
        <v>11.519999999999987</v>
      </c>
      <c r="B139" s="71">
        <f>'pêndulo - euler x exata'!B137</f>
        <v>9.3309697316106579</v>
      </c>
      <c r="C139" s="33">
        <f>'pêndulo - euler x exata'!D137</f>
        <v>49.835023152110409</v>
      </c>
      <c r="D139" s="33">
        <f>'pêndulo - rk4 x exata'!B138</f>
        <v>-53.681852564998131</v>
      </c>
      <c r="E139" s="68">
        <f ca="1">'pêndulo - dif.fin.'!B139</f>
        <v>9.7232314614554891</v>
      </c>
    </row>
    <row r="140" spans="1:5" x14ac:dyDescent="0.25">
      <c r="A140" s="68">
        <f t="shared" si="3"/>
        <v>11.609999999999987</v>
      </c>
      <c r="B140" s="71">
        <f>'pêndulo - euler x exata'!B138</f>
        <v>8.4346810527498413</v>
      </c>
      <c r="C140" s="33">
        <f>'pêndulo - euler x exata'!D138</f>
        <v>65.928375056906802</v>
      </c>
      <c r="D140" s="33">
        <f>'pêndulo - rk4 x exata'!B139</f>
        <v>-43.702852148108391</v>
      </c>
      <c r="E140" s="68">
        <f ca="1">'pêndulo - dif.fin.'!B140</f>
        <v>9.0732451193500889</v>
      </c>
    </row>
    <row r="141" spans="1:5" x14ac:dyDescent="0.25">
      <c r="A141" s="68">
        <f t="shared" si="3"/>
        <v>11.699999999999987</v>
      </c>
      <c r="B141" s="71">
        <f>'pêndulo - euler x exata'!B139</f>
        <v>7.2047256790521033</v>
      </c>
      <c r="C141" s="33">
        <f>'pêndulo - euler x exata'!D139</f>
        <v>80.28390481115629</v>
      </c>
      <c r="D141" s="33">
        <f>'pêndulo - rk4 x exata'!B140</f>
        <v>-32.065473822283067</v>
      </c>
      <c r="E141" s="68">
        <f ca="1">'pêndulo - dif.fin.'!B141</f>
        <v>8.0681436525317327</v>
      </c>
    </row>
    <row r="142" spans="1:5" x14ac:dyDescent="0.25">
      <c r="A142" s="68">
        <f t="shared" si="3"/>
        <v>11.789999999999987</v>
      </c>
      <c r="B142" s="71">
        <f>'pêndulo - euler x exata'!B140</f>
        <v>5.6897592907704784</v>
      </c>
      <c r="C142" s="33">
        <f>'pêndulo - euler x exata'!D140</f>
        <v>92.563126604921436</v>
      </c>
      <c r="D142" s="33">
        <f>'pêndulo - rk4 x exata'!B141</f>
        <v>-19.037687045240656</v>
      </c>
      <c r="E142" s="68">
        <f ca="1">'pêndulo - dif.fin.'!B142</f>
        <v>6.7470124180117912</v>
      </c>
    </row>
    <row r="143" spans="1:5" x14ac:dyDescent="0.25">
      <c r="A143" s="68">
        <f t="shared" si="3"/>
        <v>11.879999999999987</v>
      </c>
      <c r="B143" s="71">
        <f>'pêndulo - euler x exata'!B141</f>
        <v>3.9497122900630499</v>
      </c>
      <c r="C143" s="33">
        <f>'pêndulo - euler x exata'!D141</f>
        <v>102.60089793705252</v>
      </c>
      <c r="D143" s="33">
        <f>'pêndulo - rk4 x exata'!B142</f>
        <v>-4.9634417236598551</v>
      </c>
      <c r="E143" s="68">
        <f ca="1">'pêndulo - dif.fin.'!B143</f>
        <v>5.1613597571908469</v>
      </c>
    </row>
    <row r="144" spans="1:5" x14ac:dyDescent="0.25">
      <c r="A144" s="68">
        <f t="shared" si="3"/>
        <v>11.969999999999986</v>
      </c>
      <c r="B144" s="71">
        <f>'pêndulo - euler x exata'!B142</f>
        <v>2.0534190202744171</v>
      </c>
      <c r="C144" s="33">
        <f>'pêndulo - euler x exata'!D142</f>
        <v>110.36687485762499</v>
      </c>
      <c r="D144" s="33">
        <f>'pêndulo - rk4 x exata'!B143</f>
        <v>9.7436844842709185</v>
      </c>
      <c r="E144" s="68">
        <f ca="1">'pêndulo - dif.fin.'!B144</f>
        <v>3.3731747781252364</v>
      </c>
    </row>
    <row r="145" spans="1:5" x14ac:dyDescent="0.25">
      <c r="A145" s="68">
        <f t="shared" si="3"/>
        <v>12.059999999999986</v>
      </c>
      <c r="B145" s="71">
        <f>'pêndulo - euler x exata'!B143</f>
        <v>7.5894755107854706E-2</v>
      </c>
      <c r="C145" s="33">
        <f>'pêndulo - euler x exata'!D143</f>
        <v>115.91355702089768</v>
      </c>
      <c r="D145" s="33">
        <f>'pêndulo - rk4 x exata'!B144</f>
        <v>24.617328504624481</v>
      </c>
      <c r="E145" s="68">
        <f ca="1">'pêndulo - dif.fin.'!B145</f>
        <v>1.4525322464019517</v>
      </c>
    </row>
    <row r="146" spans="1:5" x14ac:dyDescent="0.25">
      <c r="A146" s="68">
        <f t="shared" si="3"/>
        <v>12.149999999999986</v>
      </c>
      <c r="B146" s="71">
        <f>'pêndulo - euler x exata'!B144</f>
        <v>-1.9046318230014168</v>
      </c>
      <c r="C146" s="33">
        <f>'pêndulo - euler x exata'!D144</f>
        <v>119.32833688510446</v>
      </c>
      <c r="D146" s="33">
        <f>'pêndulo - rk4 x exata'!B145</f>
        <v>39.164700217212548</v>
      </c>
      <c r="E146" s="68">
        <f ca="1">'pêndulo - dif.fin.'!B146</f>
        <v>-0.5251727418317893</v>
      </c>
    </row>
    <row r="147" spans="1:5" x14ac:dyDescent="0.25">
      <c r="A147" s="68">
        <f t="shared" si="3"/>
        <v>12.239999999999986</v>
      </c>
      <c r="B147" s="71">
        <f>'pêndulo - euler x exata'!B145</f>
        <v>-3.8098132634240764</v>
      </c>
      <c r="C147" s="33">
        <f>'pêndulo - euler x exata'!D145</f>
        <v>120.69769494147454</v>
      </c>
      <c r="D147" s="33">
        <f>'pêndulo - rk4 x exata'!B146</f>
        <v>52.899158520918768</v>
      </c>
      <c r="E147" s="68">
        <f ca="1">'pêndulo - dif.fin.'!B147</f>
        <v>-2.4822446617319356</v>
      </c>
    </row>
    <row r="148" spans="1:5" x14ac:dyDescent="0.25">
      <c r="A148" s="68">
        <f t="shared" si="3"/>
        <v>12.329999999999986</v>
      </c>
      <c r="B148" s="71">
        <f>'pêndulo - euler x exata'!B146</f>
        <v>-5.5642826862134918</v>
      </c>
      <c r="C148" s="33">
        <f>'pêndulo - euler x exata'!D146</f>
        <v>120.08445751976393</v>
      </c>
      <c r="D148" s="33">
        <f>'pêndulo - rk4 x exata'!B147</f>
        <v>65.373815784349858</v>
      </c>
      <c r="E148" s="68">
        <f ca="1">'pêndulo - dif.fin.'!B148</f>
        <v>-4.3418203986074273</v>
      </c>
    </row>
    <row r="149" spans="1:5" x14ac:dyDescent="0.25">
      <c r="A149" s="68">
        <f t="shared" si="3"/>
        <v>12.419999999999986</v>
      </c>
      <c r="B149" s="71">
        <f>'pêndulo - euler x exata'!B147</f>
        <v>-7.0986352128884338</v>
      </c>
      <c r="C149" s="33">
        <f>'pêndulo - euler x exata'!D147</f>
        <v>117.51580957542357</v>
      </c>
      <c r="D149" s="33">
        <f>'pêndulo - rk4 x exata'!B148</f>
        <v>76.210046086980782</v>
      </c>
      <c r="E149" s="68">
        <f ca="1">'pêndulo - dif.fin.'!B149</f>
        <v>-6.0309610161400915</v>
      </c>
    </row>
    <row r="150" spans="1:5" x14ac:dyDescent="0.25">
      <c r="A150" s="68">
        <f t="shared" si="3"/>
        <v>12.509999999999986</v>
      </c>
      <c r="B150" s="71">
        <f>'pêndulo - euler x exata'!B148</f>
        <v>-8.3521735470023817</v>
      </c>
      <c r="C150" s="33">
        <f>'pêndulo - euler x exata'!D148</f>
        <v>112.97943788223495</v>
      </c>
      <c r="D150" s="33">
        <f>'pêndulo - rk4 x exata'!B149</f>
        <v>85.115269682997393</v>
      </c>
      <c r="E150" s="68">
        <f ca="1">'pêndulo - dif.fin.'!B150</f>
        <v>-7.4835530032553734</v>
      </c>
    </row>
    <row r="151" spans="1:5" x14ac:dyDescent="0.25">
      <c r="A151" s="68">
        <f t="shared" si="3"/>
        <v>12.599999999999985</v>
      </c>
      <c r="B151" s="71">
        <f>'pêndulo - euler x exata'!B149</f>
        <v>-9.2753090923559789</v>
      </c>
      <c r="C151" s="33">
        <f>'pêndulo - euler x exata'!D149</f>
        <v>106.42623173276569</v>
      </c>
      <c r="D151" s="33">
        <f>'pêndulo - rk4 x exata'!B150</f>
        <v>91.886616044443088</v>
      </c>
      <c r="E151" s="68">
        <f ca="1">'pêndulo - dif.fin.'!B151</f>
        <v>-8.6428898071142441</v>
      </c>
    </row>
    <row r="152" spans="1:5" x14ac:dyDescent="0.25">
      <c r="A152" s="68">
        <f t="shared" si="3"/>
        <v>12.689999999999985</v>
      </c>
      <c r="B152" s="71">
        <f>'pêndulo - euler x exata'!B150</f>
        <v>-9.8315236232595691</v>
      </c>
      <c r="C152" s="33">
        <f>'pêndulo - euler x exata'!D150</f>
        <v>97.779414836747819</v>
      </c>
      <c r="D152" s="33">
        <f>'pêndulo - rk4 x exata'!B151</f>
        <v>96.400769649501797</v>
      </c>
      <c r="E152" s="68">
        <f ca="1">'pêndulo - dif.fin.'!B152</f>
        <v>-9.4638351061451864</v>
      </c>
    </row>
    <row r="153" spans="1:5" x14ac:dyDescent="0.25">
      <c r="A153" s="68">
        <f t="shared" si="3"/>
        <v>12.779999999999985</v>
      </c>
      <c r="B153" s="71">
        <f>'pêndulo - euler x exata'!B151</f>
        <v>-9.9988139053304632</v>
      </c>
      <c r="C153" s="33">
        <f>'pêndulo - euler x exata'!D151</f>
        <v>86.951345485873759</v>
      </c>
      <c r="D153" s="33">
        <f>'pêndulo - rk4 x exata'!B152</f>
        <v>98.594245559864973</v>
      </c>
      <c r="E153" s="68">
        <f ca="1">'pêndulo - dif.fin.'!B153</f>
        <v>-9.9145027857631547</v>
      </c>
    </row>
    <row r="154" spans="1:5" x14ac:dyDescent="0.25">
      <c r="A154" s="68">
        <f t="shared" si="3"/>
        <v>12.869999999999985</v>
      </c>
      <c r="B154" s="71">
        <f>'pêndulo - euler x exata'!B152</f>
        <v>-9.7705621192168941</v>
      </c>
      <c r="C154" s="33">
        <f>'pêndulo - euler x exata'!D152</f>
        <v>73.87013596219677</v>
      </c>
      <c r="D154" s="33">
        <f>'pêndulo - rk4 x exata'!B153</f>
        <v>98.44078502626634</v>
      </c>
      <c r="E154" s="68">
        <f ca="1">'pêndulo - dif.fin.'!B154</f>
        <v>-9.9774177712208321</v>
      </c>
    </row>
    <row r="155" spans="1:5" x14ac:dyDescent="0.25">
      <c r="A155" s="68">
        <f t="shared" si="3"/>
        <v>12.959999999999985</v>
      </c>
      <c r="B155" s="71">
        <f>'pêndulo - euler x exata'!B153</f>
        <v>-9.155797654244525</v>
      </c>
      <c r="C155" s="33">
        <f>'pêndulo - euler x exata'!D153</f>
        <v>58.518075367478964</v>
      </c>
      <c r="D155" s="33">
        <f>'pêndulo - rk4 x exata'!B154</f>
        <v>95.932563834511043</v>
      </c>
      <c r="E155" s="68">
        <f ca="1">'pêndulo - dif.fin.'!B155</f>
        <v>-9.6501421967126664</v>
      </c>
    </row>
    <row r="156" spans="1:5" x14ac:dyDescent="0.25">
      <c r="A156" s="68">
        <f t="shared" si="3"/>
        <v>13.049999999999985</v>
      </c>
      <c r="B156" s="71">
        <f>'pêndulo - euler x exata'!B154</f>
        <v>-8.1788399157172051</v>
      </c>
      <c r="C156" s="33">
        <f>'pêndulo - euler x exata'!D154</f>
        <v>40.981465211593623</v>
      </c>
      <c r="D156" s="33">
        <f>'pêndulo - rk4 x exata'!B155</f>
        <v>91.070021337602753</v>
      </c>
      <c r="E156" s="68">
        <f ca="1">'pêndulo - dif.fin.'!B156</f>
        <v>-8.9453621672788852</v>
      </c>
    </row>
    <row r="157" spans="1:5" x14ac:dyDescent="0.25">
      <c r="A157" s="68">
        <f t="shared" si="3"/>
        <v>13.139999999999985</v>
      </c>
      <c r="B157" s="71">
        <f>'pêndulo - euler x exata'!B155</f>
        <v>-6.8783362760217637</v>
      </c>
      <c r="C157" s="33">
        <f>'pêndulo - euler x exata'!D155</f>
        <v>21.505517323062108</v>
      </c>
      <c r="D157" s="33">
        <f>'pêndulo - rk4 x exata'!B156</f>
        <v>83.862638004093057</v>
      </c>
      <c r="E157" s="68">
        <f ca="1">'pêndulo - dif.fin.'!B157</f>
        <v>-7.8904346733728241</v>
      </c>
    </row>
    <row r="158" spans="1:5" x14ac:dyDescent="0.25">
      <c r="A158" s="68">
        <f t="shared" si="3"/>
        <v>13.229999999999984</v>
      </c>
      <c r="B158" s="71">
        <f>'pêndulo - euler x exata'!B156</f>
        <v>-5.3057332271318476</v>
      </c>
      <c r="C158" s="33">
        <f>'pêndulo - euler x exata'!D156</f>
        <v>0.53820089075295596</v>
      </c>
      <c r="D158" s="33">
        <f>'pêndulo - rk4 x exata'!B157</f>
        <v>74.340738473355898</v>
      </c>
      <c r="E158" s="68">
        <f ca="1">'pêndulo - dif.fin.'!B158</f>
        <v>-6.5263975456109797</v>
      </c>
    </row>
    <row r="159" spans="1:5" x14ac:dyDescent="0.25">
      <c r="A159" s="68">
        <f t="shared" si="3"/>
        <v>13.319999999999984</v>
      </c>
      <c r="B159" s="71">
        <f>'pêndulo - euler x exata'!B157</f>
        <v>-3.5232412140343219</v>
      </c>
      <c r="C159" s="33">
        <f>'pêndulo - euler x exata'!D157</f>
        <v>-21.262768540234145</v>
      </c>
      <c r="D159" s="33">
        <f>'pêndulo - rk4 x exata'!B158</f>
        <v>62.576371257385709</v>
      </c>
      <c r="E159" s="68">
        <f ca="1">'pêndulo - dif.fin.'!B159</f>
        <v>-4.9064535469147765</v>
      </c>
    </row>
    <row r="160" spans="1:5" x14ac:dyDescent="0.25">
      <c r="A160" s="68">
        <f t="shared" si="3"/>
        <v>13.409999999999984</v>
      </c>
      <c r="B160" s="71">
        <f>'pêndulo - euler x exata'!B158</f>
        <v>-1.6013736580267246</v>
      </c>
      <c r="C160" s="33">
        <f>'pêndulo - euler x exata'!D158</f>
        <v>-43.085098850440538</v>
      </c>
      <c r="D160" s="33">
        <f>'pêndulo - rk4 x exata'!B159</f>
        <v>48.709240142027404</v>
      </c>
      <c r="E160" s="68">
        <f ca="1">'pêndulo - dif.fin.'!B160</f>
        <v>-3.0939568352596596</v>
      </c>
    </row>
    <row r="161" spans="1:5" x14ac:dyDescent="0.25">
      <c r="A161" s="68">
        <f t="shared" si="3"/>
        <v>13.499999999999984</v>
      </c>
      <c r="B161" s="71">
        <f>'pêndulo - euler x exata'!B159</f>
        <v>0.3838424765852152</v>
      </c>
      <c r="C161" s="33">
        <f>'pêndulo - euler x exata'!D159</f>
        <v>-64.08274757056769</v>
      </c>
      <c r="D161" s="33">
        <f>'pêndulo - rk4 x exata'!B160</f>
        <v>32.971699105803403</v>
      </c>
      <c r="E161" s="68">
        <f ca="1">'pêndulo - dif.fin.'!B161</f>
        <v>-1.1599566959893337</v>
      </c>
    </row>
    <row r="162" spans="1:5" x14ac:dyDescent="0.25">
      <c r="A162" s="68">
        <f t="shared" si="3"/>
        <v>13.589999999999984</v>
      </c>
      <c r="B162" s="71">
        <f>'pêndulo - euler x exata'!B160</f>
        <v>2.3538742254807024</v>
      </c>
      <c r="C162" s="33">
        <f>'pêndulo - euler x exata'!D160</f>
        <v>-83.527016139375007</v>
      </c>
      <c r="D162" s="33">
        <f>'pêndulo - rk4 x exata'!B161</f>
        <v>15.705741357953272</v>
      </c>
      <c r="E162" s="68">
        <f ca="1">'pêndulo - dif.fin.'!B162</f>
        <v>0.81961374043098445</v>
      </c>
    </row>
    <row r="163" spans="1:5" x14ac:dyDescent="0.25">
      <c r="A163" s="68">
        <f t="shared" si="3"/>
        <v>13.679999999999984</v>
      </c>
      <c r="B163" s="71">
        <f>'pêndulo - euler x exata'!B161</f>
        <v>4.2307893019180298</v>
      </c>
      <c r="C163" s="33">
        <f>'pêndulo - euler x exata'!D161</f>
        <v>-100.92592700186908</v>
      </c>
      <c r="D163" s="33">
        <f>'pêndulo - rk4 x exata'!B162</f>
        <v>-2.634458922617454</v>
      </c>
      <c r="E163" s="68">
        <f ca="1">'pêndulo - dif.fin.'!B163</f>
        <v>2.7669836563887222</v>
      </c>
    </row>
    <row r="164" spans="1:5" x14ac:dyDescent="0.25">
      <c r="A164" s="68">
        <f t="shared" si="3"/>
        <v>13.769999999999984</v>
      </c>
      <c r="B164" s="71">
        <f>'pêndulo - euler x exata'!B162</f>
        <v>5.9403390121851221</v>
      </c>
      <c r="C164" s="33">
        <f>'pêndulo - euler x exata'!D162</f>
        <v>-116.06526528906839</v>
      </c>
      <c r="D164" s="33">
        <f>'pêndulo - rk4 x exata'!B163</f>
        <v>-21.498421533723238</v>
      </c>
      <c r="E164" s="68">
        <f ca="1">'pêndulo - dif.fin.'!B164</f>
        <v>4.6056811123984538</v>
      </c>
    </row>
    <row r="165" spans="1:5" x14ac:dyDescent="0.25">
      <c r="A165" s="68">
        <f t="shared" si="3"/>
        <v>13.859999999999983</v>
      </c>
      <c r="B165" s="71">
        <f>'pêndulo - euler x exata'!B163</f>
        <v>7.4148954521660597</v>
      </c>
      <c r="C165" s="33">
        <f>'pêndulo - euler x exata'!D163</f>
        <v>-128.9717560442962</v>
      </c>
      <c r="D165" s="33">
        <f>'pêndulo - rk4 x exata'!B164</f>
        <v>-40.273959089955198</v>
      </c>
      <c r="E165" s="68">
        <f ca="1">'pêndulo - dif.fin.'!B165</f>
        <v>6.263605595314627</v>
      </c>
    </row>
    <row r="166" spans="1:5" x14ac:dyDescent="0.25">
      <c r="A166" s="68">
        <f t="shared" si="3"/>
        <v>13.949999999999983</v>
      </c>
      <c r="B166" s="71">
        <f>'pêndulo - euler x exata'!B164</f>
        <v>8.5961267927611758</v>
      </c>
      <c r="C166" s="33">
        <f>'pêndulo - euler x exata'!D164</f>
        <v>-139.83546355539158</v>
      </c>
      <c r="D166" s="33">
        <f>'pêndulo - rk4 x exata'!B165</f>
        <v>-58.336759739222998</v>
      </c>
      <c r="E166" s="68">
        <f ca="1">'pêndulo - dif.fin.'!B166</f>
        <v>7.6758892083623769</v>
      </c>
    </row>
    <row r="167" spans="1:5" x14ac:dyDescent="0.25">
      <c r="A167" s="68">
        <f t="shared" si="3"/>
        <v>14.039999999999983</v>
      </c>
      <c r="B167" s="71">
        <f>'pêndulo - euler x exata'!B165</f>
        <v>9.4373048228159231</v>
      </c>
      <c r="C167" s="33">
        <f>'pêndulo - euler x exata'!D165</f>
        <v>-148.93118189209338</v>
      </c>
      <c r="D167" s="33">
        <f>'pêndulo - rk4 x exata'!B166</f>
        <v>-75.10738644819169</v>
      </c>
      <c r="E167" s="68">
        <f ca="1">'pêndulo - dif.fin.'!B167</f>
        <v>8.7874213826842418</v>
      </c>
    </row>
    <row r="168" spans="1:5" x14ac:dyDescent="0.25">
      <c r="A168" s="68">
        <f t="shared" si="3"/>
        <v>14.129999999999983</v>
      </c>
      <c r="B168" s="71">
        <f>'pêndulo - euler x exata'!B166</f>
        <v>9.905153465700673</v>
      </c>
      <c r="C168" s="33">
        <f>'pêndulo - euler x exata'!D166</f>
        <v>-156.56015995584355</v>
      </c>
      <c r="D168" s="33">
        <f>'pêndulo - rk4 x exata'!B167</f>
        <v>-90.10516950117389</v>
      </c>
      <c r="E168" s="68">
        <f ca="1">'pêndulo - dif.fin.'!B168</f>
        <v>9.5549435603333102</v>
      </c>
    </row>
    <row r="169" spans="1:5" x14ac:dyDescent="0.25">
      <c r="A169" s="68">
        <f t="shared" si="3"/>
        <v>14.219999999999983</v>
      </c>
      <c r="B169" s="71">
        <f>'pêndulo - euler x exata'!B167</f>
        <v>9.9811651442611709</v>
      </c>
      <c r="C169" s="33">
        <f>'pêndulo - euler x exata'!D167</f>
        <v>-163.01556523443685</v>
      </c>
      <c r="D169" s="33">
        <f>'pêndulo - rk4 x exata'!B168</f>
        <v>-102.98722104736922</v>
      </c>
      <c r="E169" s="68">
        <f ca="1">'pêndulo - dif.fin.'!B169</f>
        <v>9.9486535778255956</v>
      </c>
    </row>
    <row r="170" spans="1:5" x14ac:dyDescent="0.25">
      <c r="A170" s="68">
        <f t="shared" si="3"/>
        <v>14.309999999999983</v>
      </c>
      <c r="B170" s="71">
        <f>'pêndulo - euler x exata'!B168</f>
        <v>9.6623329201916714</v>
      </c>
      <c r="C170" s="33">
        <f>'pêndulo - euler x exata'!D168</f>
        <v>-168.5663776300741</v>
      </c>
      <c r="D170" s="33">
        <f>'pêndulo - rk4 x exata'!B169</f>
        <v>-113.56257765653221</v>
      </c>
      <c r="E170" s="68">
        <f ca="1">'pêndulo - dif.fin.'!B170</f>
        <v>9.9532875534959473</v>
      </c>
    </row>
    <row r="171" spans="1:5" x14ac:dyDescent="0.25">
      <c r="A171" s="68">
        <f t="shared" si="3"/>
        <v>14.399999999999983</v>
      </c>
      <c r="B171" s="71">
        <f>'pêndulo - euler x exata'!B169</f>
        <v>8.9612694452032979</v>
      </c>
      <c r="C171" s="33">
        <f>'pêndulo - euler x exata'!D169</f>
        <v>-173.45290726704368</v>
      </c>
      <c r="D171" s="33">
        <f>'pêndulo - rk4 x exata'!B170</f>
        <v>-121.77768140703455</v>
      </c>
      <c r="E171" s="68">
        <f ca="1">'pêndulo - dif.fin.'!B171</f>
        <v>9.5686659299169747</v>
      </c>
    </row>
    <row r="172" spans="1:5" x14ac:dyDescent="0.25">
      <c r="A172" s="68">
        <f t="shared" si="3"/>
        <v>14.489999999999982</v>
      </c>
      <c r="B172" s="71">
        <f>'pêndulo - euler x exata'!B170</f>
        <v>7.9057080184104436</v>
      </c>
      <c r="C172" s="33">
        <f>'pêndulo - euler x exata'!D170</f>
        <v>-177.88864231017249</v>
      </c>
      <c r="D172" s="33">
        <f>'pêndulo - rk4 x exata'!B171</f>
        <v>-127.67879876941191</v>
      </c>
      <c r="E172" s="68">
        <f ca="1">'pêndulo - dif.fin.'!B172</f>
        <v>8.8096998633574088</v>
      </c>
    </row>
    <row r="173" spans="1:5" x14ac:dyDescent="0.25">
      <c r="A173" s="68">
        <f t="shared" si="3"/>
        <v>14.579999999999982</v>
      </c>
      <c r="B173" s="71">
        <f>'pêndulo - euler x exata'!B171</f>
        <v>6.5374054875554393</v>
      </c>
      <c r="C173" s="33">
        <f>'pêndulo - euler x exata'!D171</f>
        <v>-182.06508837033485</v>
      </c>
      <c r="D173" s="33">
        <f>'pêndulo - rk4 x exata'!B172</f>
        <v>-131.36435365966068</v>
      </c>
      <c r="E173" s="68">
        <f ca="1">'pêndulo - dif.fin.'!B173</f>
        <v>7.7058579281847663</v>
      </c>
    </row>
    <row r="174" spans="1:5" x14ac:dyDescent="0.25">
      <c r="A174" s="68">
        <f t="shared" si="3"/>
        <v>14.669999999999982</v>
      </c>
      <c r="B174" s="71">
        <f>'pêndulo - euler x exata'!B172</f>
        <v>4.910490394091469</v>
      </c>
      <c r="C174" s="33">
        <f>'pêndulo - euler x exata'!D172</f>
        <v>-186.15775360825057</v>
      </c>
      <c r="D174" s="33">
        <f>'pêndulo - rk4 x exata'!B173</f>
        <v>-132.94075863334993</v>
      </c>
      <c r="E174" s="68">
        <f ca="1">'pêndulo - dif.fin.'!B174</f>
        <v>6.300096808079596</v>
      </c>
    </row>
    <row r="175" spans="1:5" x14ac:dyDescent="0.25">
      <c r="A175" s="68">
        <f t="shared" si="3"/>
        <v>14.759999999999982</v>
      </c>
      <c r="B175" s="71">
        <f>'pêndulo - euler x exata'!B173</f>
        <v>3.0893217076844346</v>
      </c>
      <c r="C175" s="33">
        <f>'pêndulo - euler x exata'!D173</f>
        <v>-190.33236445873624</v>
      </c>
      <c r="D175" s="33">
        <f>'pêndulo - rk4 x exata'!B174</f>
        <v>-132.48997670103756</v>
      </c>
      <c r="E175" s="68">
        <f ca="1">'pêndulo - dif.fin.'!B175</f>
        <v>4.6472689972370622</v>
      </c>
    </row>
    <row r="176" spans="1:5" x14ac:dyDescent="0.25">
      <c r="A176" s="68">
        <f t="shared" ref="A176:A239" si="4">A175+$B$2</f>
        <v>14.849999999999982</v>
      </c>
      <c r="B176" s="71">
        <f>'pêndulo - euler x exata'!B174</f>
        <v>1.1459428562404661</v>
      </c>
      <c r="C176" s="33">
        <f>'pêndulo - euler x exata'!D174</f>
        <v>-194.75090633037715</v>
      </c>
      <c r="D176" s="33">
        <f>'pêndulo - rk4 x exata'!B175</f>
        <v>-130.05072332447395</v>
      </c>
      <c r="E176" s="68">
        <f ca="1">'pêndulo - dif.fin.'!B176</f>
        <v>2.812039147509569</v>
      </c>
    </row>
    <row r="177" spans="1:5" x14ac:dyDescent="0.25">
      <c r="A177" s="68">
        <f t="shared" si="4"/>
        <v>14.939999999999982</v>
      </c>
      <c r="B177" s="71">
        <f>'pêndulo - euler x exata'!B175</f>
        <v>-0.84276823277396251</v>
      </c>
      <c r="C177" s="33">
        <f>'pêndulo - euler x exata'!D175</f>
        <v>-199.57732064398829</v>
      </c>
      <c r="D177" s="33">
        <f>'pêndulo - rk4 x exata'!B176</f>
        <v>-125.61170395005303</v>
      </c>
      <c r="E177" s="68">
        <f ca="1">'pêndulo - dif.fin.'!B177</f>
        <v>0.86636858516958348</v>
      </c>
    </row>
    <row r="178" spans="1:5" x14ac:dyDescent="0.25">
      <c r="A178" s="68">
        <f t="shared" si="4"/>
        <v>15.029999999999982</v>
      </c>
      <c r="B178" s="71">
        <f>'pêndulo - euler x exata'!B176</f>
        <v>-2.7981403384901258</v>
      </c>
      <c r="C178" s="33">
        <f>'pêndulo - euler x exata'!D176</f>
        <v>-204.98275226657</v>
      </c>
      <c r="D178" s="33">
        <f>'pêndulo - rk4 x exata'!B177</f>
        <v>-119.11491002278476</v>
      </c>
      <c r="E178" s="68">
        <f ca="1">'pêndulo - dif.fin.'!B178</f>
        <v>-1.113339251000057</v>
      </c>
    </row>
    <row r="179" spans="1:5" x14ac:dyDescent="0.25">
      <c r="A179" s="68">
        <f t="shared" si="4"/>
        <v>15.119999999999981</v>
      </c>
      <c r="B179" s="71">
        <f>'pêndulo - euler x exata'!B177</f>
        <v>-4.6428210935085117</v>
      </c>
      <c r="C179" s="33">
        <f>'pêndulo - euler x exata'!D177</f>
        <v>-211.1501760221519</v>
      </c>
      <c r="D179" s="33">
        <f>'pêndulo - rk4 x exata'!B178</f>
        <v>-110.46822965995786</v>
      </c>
      <c r="E179" s="68">
        <f ca="1">'pêndulo - dif.fin.'!B179</f>
        <v>-3.0493079974671309</v>
      </c>
    </row>
    <row r="180" spans="1:5" x14ac:dyDescent="0.25">
      <c r="A180" s="68">
        <f t="shared" si="4"/>
        <v>15.209999999999981</v>
      </c>
      <c r="B180" s="71">
        <f>'pêndulo - euler x exata'!B178</f>
        <v>-6.3038369583785583</v>
      </c>
      <c r="C180" s="33">
        <f>'pêndulo - euler x exata'!D178</f>
        <v>-218.2780426043029</v>
      </c>
      <c r="D180" s="33">
        <f>'pêndulo - rk4 x exata'!B179</f>
        <v>-99.567843755659879</v>
      </c>
      <c r="E180" s="68">
        <f ca="1">'pêndulo - dif.fin.'!B180</f>
        <v>-4.8655252057815943</v>
      </c>
    </row>
    <row r="181" spans="1:5" x14ac:dyDescent="0.25">
      <c r="A181" s="68">
        <f t="shared" si="4"/>
        <v>15.299999999999981</v>
      </c>
      <c r="B181" s="71">
        <f>'pêndulo - euler x exata'!B179</f>
        <v>-7.7154799744664073</v>
      </c>
      <c r="C181" s="33">
        <f>'pêndulo - euler x exata'!D179</f>
        <v>-226.58224666316116</v>
      </c>
      <c r="D181" s="33">
        <f>'pêndulo - rk4 x exata'!B180</f>
        <v>-86.330867800658538</v>
      </c>
      <c r="E181" s="68">
        <f ca="1">'pêndulo - dif.fin.'!B181</f>
        <v>-6.4907923793888385</v>
      </c>
    </row>
    <row r="182" spans="1:5" x14ac:dyDescent="0.25">
      <c r="A182" s="68">
        <f t="shared" si="4"/>
        <v>15.389999999999981</v>
      </c>
      <c r="B182" s="71">
        <f>'pêndulo - euler x exata'!B180</f>
        <v>-8.8219070984464008</v>
      </c>
      <c r="C182" s="33">
        <f>'pêndulo - euler x exata'!D180</f>
        <v>-236.29518728058665</v>
      </c>
      <c r="D182" s="33">
        <f>'pêndulo - rk4 x exata'!B181</f>
        <v>-70.736727610253951</v>
      </c>
      <c r="E182" s="68">
        <f ca="1">'pêndulo - dif.fin.'!B182</f>
        <v>-7.8615433185078079</v>
      </c>
    </row>
    <row r="183" spans="1:5" x14ac:dyDescent="0.25">
      <c r="A183" s="68">
        <f t="shared" si="4"/>
        <v>15.479999999999981</v>
      </c>
      <c r="B183" s="71">
        <f>'pêndulo - euler x exata'!B181</f>
        <v>-9.5793492916046663</v>
      </c>
      <c r="C183" s="33">
        <f>'pêndulo - euler x exata'!D181</f>
        <v>-247.65992496691547</v>
      </c>
      <c r="D183" s="33">
        <f>'pêndulo - rk4 x exata'!B182</f>
        <v>-52.871969953828476</v>
      </c>
      <c r="E183" s="68">
        <f ca="1">'pêndulo - dif.fin.'!B183</f>
        <v>-8.9243099355347546</v>
      </c>
    </row>
    <row r="184" spans="1:5" x14ac:dyDescent="0.25">
      <c r="A184" s="68">
        <f t="shared" si="4"/>
        <v>15.569999999999981</v>
      </c>
      <c r="B184" s="71">
        <f>'pêndulo - euler x exata'!B182</f>
        <v>-9.9578429748159039</v>
      </c>
      <c r="C184" s="33">
        <f>'pêndulo - euler x exata'!D182</f>
        <v>-260.9164781472245</v>
      </c>
      <c r="D184" s="33">
        <f>'pêndulo - rk4 x exata'!B183</f>
        <v>-32.969150339619944</v>
      </c>
      <c r="E184" s="68">
        <f ca="1">'pêndulo - dif.fin.'!B184</f>
        <v>-9.6377470233412623</v>
      </c>
    </row>
    <row r="185" spans="1:5" x14ac:dyDescent="0.25">
      <c r="A185" s="68">
        <f t="shared" si="4"/>
        <v>15.659999999999981</v>
      </c>
      <c r="B185" s="71">
        <f>'pêndulo - euler x exata'!B183</f>
        <v>-9.9424153547398539</v>
      </c>
      <c r="C185" s="33">
        <f>'pêndulo - euler x exata'!D183</f>
        <v>-276.27641844967525</v>
      </c>
      <c r="D185" s="33">
        <f>'pêndulo - rk4 x exata'!B184</f>
        <v>-11.428600302940342</v>
      </c>
      <c r="E185" s="68">
        <f ca="1">'pêndulo - dif.fin.'!B185</f>
        <v>-9.9741603512634018</v>
      </c>
    </row>
    <row r="186" spans="1:5" x14ac:dyDescent="0.25">
      <c r="A186" s="68">
        <f t="shared" si="4"/>
        <v>15.74999999999998</v>
      </c>
      <c r="B186" s="71">
        <f>'pêndulo - euler x exata'!B184</f>
        <v>-9.5336767310390407</v>
      </c>
      <c r="C186" s="33">
        <f>'pêndulo - euler x exata'!D184</f>
        <v>-293.88190970825622</v>
      </c>
      <c r="D186" s="33">
        <f>'pêndulo - rk4 x exata'!B185</f>
        <v>11.186114335130233</v>
      </c>
      <c r="E186" s="68">
        <f ca="1">'pêndulo - dif.fin.'!B186</f>
        <v>-9.9205093290447603</v>
      </c>
    </row>
    <row r="187" spans="1:5" x14ac:dyDescent="0.25">
      <c r="A187" s="68">
        <f t="shared" si="4"/>
        <v>15.83999999999998</v>
      </c>
      <c r="B187" s="71">
        <f>'pêndulo - euler x exata'!B185</f>
        <v>-8.7477963535960956</v>
      </c>
      <c r="C187" s="33">
        <f>'pêndulo - euler x exata'!D185</f>
        <v>-313.74783976334146</v>
      </c>
      <c r="D187" s="33">
        <f>'pêndulo - rk4 x exata'!B186</f>
        <v>34.18315377974514</v>
      </c>
      <c r="E187" s="68">
        <f ca="1">'pêndulo - dif.fin.'!B187</f>
        <v>-9.4788728491797887</v>
      </c>
    </row>
    <row r="188" spans="1:5" x14ac:dyDescent="0.25">
      <c r="A188" s="68">
        <f t="shared" si="4"/>
        <v>15.92999999999998</v>
      </c>
      <c r="B188" s="71">
        <f>'pêndulo - euler x exata'!B186</f>
        <v>-7.6158627847928226</v>
      </c>
      <c r="C188" s="33">
        <f>'pêndulo - euler x exata'!D186</f>
        <v>-335.69313763262238</v>
      </c>
      <c r="D188" s="33">
        <f>'pêndulo - rk4 x exata'!B187</f>
        <v>56.805925028032284</v>
      </c>
      <c r="E188" s="68">
        <f ca="1">'pêndulo - dif.fin.'!B188</f>
        <v>-8.6663753033522397</v>
      </c>
    </row>
    <row r="189" spans="1:5" x14ac:dyDescent="0.25">
      <c r="A189" s="68">
        <f t="shared" si="4"/>
        <v>16.019999999999982</v>
      </c>
      <c r="B189" s="71">
        <f>'pêndulo - euler x exata'!B187</f>
        <v>-6.1826540702144488</v>
      </c>
      <c r="C189" s="33">
        <f>'pêndulo - euler x exata'!D187</f>
        <v>-359.28120063690443</v>
      </c>
      <c r="D189" s="33">
        <f>'pêndulo - rk4 x exata'!B188</f>
        <v>78.317550304311922</v>
      </c>
      <c r="E189" s="68">
        <f ca="1">'pêndulo - dif.fin.'!B189</f>
        <v>-7.5145731472715642</v>
      </c>
    </row>
    <row r="190" spans="1:5" x14ac:dyDescent="0.25">
      <c r="A190" s="68">
        <f t="shared" si="4"/>
        <v>16.109999999999982</v>
      </c>
      <c r="B190" s="71">
        <f>'pêndulo - euler x exata'!B188</f>
        <v>-4.5048663684726566</v>
      </c>
      <c r="C190" s="33">
        <f>'pêndulo - euler x exata'!D188</f>
        <v>-383.80532411811663</v>
      </c>
      <c r="D190" s="33">
        <f>'pêndulo - rk4 x exata'!B189</f>
        <v>98.093161694334256</v>
      </c>
      <c r="E190" s="68">
        <f ca="1">'pêndulo - dif.fin.'!B190</f>
        <v>-6.068306599147359</v>
      </c>
    </row>
    <row r="191" spans="1:5" x14ac:dyDescent="0.25">
      <c r="A191" s="68">
        <f t="shared" si="4"/>
        <v>16.199999999999982</v>
      </c>
      <c r="B191" s="71">
        <f>'pêndulo - euler x exata'!B189</f>
        <v>-2.6488711135998861</v>
      </c>
      <c r="C191" s="33">
        <f>'pêndulo - euler x exata'!D189</f>
        <v>-408.35797599770109</v>
      </c>
      <c r="D191" s="33">
        <f>'pêndulo - rk4 x exata'!B190</f>
        <v>115.70191122521032</v>
      </c>
      <c r="E191" s="68">
        <f ca="1">'pêndulo - dif.fin.'!B191</f>
        <v>-4.3840316328375692</v>
      </c>
    </row>
    <row r="192" spans="1:5" x14ac:dyDescent="0.25">
      <c r="A192" s="68">
        <f t="shared" si="4"/>
        <v>16.289999999999981</v>
      </c>
      <c r="B192" s="71">
        <f>'pêndulo - euler x exata'!B190</f>
        <v>-0.68808943420248492</v>
      </c>
      <c r="C192" s="33">
        <f>'pêndulo - euler x exata'!D190</f>
        <v>-431.99274449141996</v>
      </c>
      <c r="D192" s="33">
        <f>'pêndulo - rk4 x exata'!B191</f>
        <v>130.95739523695451</v>
      </c>
      <c r="E192" s="68">
        <f ca="1">'pêndulo - dif.fin.'!B192</f>
        <v>-2.5276675172388376</v>
      </c>
    </row>
    <row r="193" spans="1:5" x14ac:dyDescent="0.25">
      <c r="A193" s="68">
        <f t="shared" si="4"/>
        <v>16.379999999999981</v>
      </c>
      <c r="B193" s="71">
        <f>'pêndulo - euler x exata'!B191</f>
        <v>1.2999123055418671</v>
      </c>
      <c r="C193" s="33">
        <f>'pêndulo - euler x exata'!D191</f>
        <v>-453.92807600521849</v>
      </c>
      <c r="D193" s="33">
        <f>'pêndulo - rk4 x exata'!B192</f>
        <v>143.91907889080531</v>
      </c>
      <c r="E193" s="68">
        <f ca="1">'pêndulo - dif.fin.'!B193</f>
        <v>-0.57202417417116735</v>
      </c>
    </row>
    <row r="194" spans="1:5" x14ac:dyDescent="0.25">
      <c r="A194" s="68">
        <f t="shared" si="4"/>
        <v>16.469999999999981</v>
      </c>
      <c r="B194" s="71">
        <f>'pêndulo - euler x exata'!B192</f>
        <v>3.2364909458404885</v>
      </c>
      <c r="C194" s="33">
        <f>'pêndulo - euler x exata'!D192</f>
        <v>-473.70072791843069</v>
      </c>
      <c r="D194" s="33">
        <f>'pêndulo - rk4 x exata'!B193</f>
        <v>154.84393691924487</v>
      </c>
      <c r="E194" s="68">
        <f ca="1">'pêndulo - dif.fin.'!B194</f>
        <v>1.4060928899847303</v>
      </c>
    </row>
    <row r="195" spans="1:5" x14ac:dyDescent="0.25">
      <c r="A195" s="68">
        <f t="shared" si="4"/>
        <v>16.559999999999981</v>
      </c>
      <c r="B195" s="71">
        <f>'pêndulo - euler x exata'!B193</f>
        <v>5.0450375680918942</v>
      </c>
      <c r="C195" s="33">
        <f>'pêndulo - euler x exata'!D193</f>
        <v>-491.204652517932</v>
      </c>
      <c r="D195" s="33">
        <f>'pêndulo - rk4 x exata'!B194</f>
        <v>164.10995949923765</v>
      </c>
      <c r="E195" s="68">
        <f ca="1">'pêndulo - dif.fin.'!B195</f>
        <v>3.3289715187638951</v>
      </c>
    </row>
    <row r="196" spans="1:5" x14ac:dyDescent="0.25">
      <c r="A196" s="68">
        <f t="shared" si="4"/>
        <v>16.649999999999981</v>
      </c>
      <c r="B196" s="71">
        <f>'pêndulo - euler x exata'!B194</f>
        <v>6.6540080593497049</v>
      </c>
      <c r="C196" s="33">
        <f>'pêndulo - euler x exata'!D194</f>
        <v>-506.6263083646906</v>
      </c>
      <c r="D196" s="33">
        <f>'pêndulo - rk4 x exata'!B195</f>
        <v>172.14294885357137</v>
      </c>
      <c r="E196" s="68">
        <f ca="1">'pêndulo - dif.fin.'!B196</f>
        <v>5.1211265674418778</v>
      </c>
    </row>
    <row r="197" spans="1:5" x14ac:dyDescent="0.25">
      <c r="A197" s="68">
        <f t="shared" si="4"/>
        <v>16.739999999999981</v>
      </c>
      <c r="B197" s="71">
        <f>'pêndulo - euler x exata'!B195</f>
        <v>7.999753318651881</v>
      </c>
      <c r="C197" s="33">
        <f>'pêndulo - euler x exata'!D195</f>
        <v>-520.33704206236234</v>
      </c>
      <c r="D197" s="33">
        <f>'pêndulo - rk4 x exata'!B196</f>
        <v>179.36742320459021</v>
      </c>
      <c r="E197" s="68">
        <f ca="1">'pêndulo - dif.fin.'!B197</f>
        <v>6.71232419260076</v>
      </c>
    </row>
    <row r="198" spans="1:5" x14ac:dyDescent="0.25">
      <c r="A198" s="68">
        <f t="shared" si="4"/>
        <v>16.829999999999981</v>
      </c>
      <c r="B198" s="71">
        <f>'pêndulo - euler x exata'!B196</f>
        <v>9.0290371453697542</v>
      </c>
      <c r="C198" s="33">
        <f>'pêndulo - euler x exata'!D196</f>
        <v>-532.79681616733069</v>
      </c>
      <c r="D198" s="33">
        <f>'pêndulo - rk4 x exata'!B197</f>
        <v>186.1844305188491</v>
      </c>
      <c r="E198" s="68">
        <f ca="1">'pêndulo - dif.fin.'!B198</f>
        <v>8.0403546604358453</v>
      </c>
    </row>
    <row r="199" spans="1:5" x14ac:dyDescent="0.25">
      <c r="A199" s="68">
        <f t="shared" si="4"/>
        <v>16.91999999999998</v>
      </c>
      <c r="B199" s="71">
        <f>'pêndulo - euler x exata'!B197</f>
        <v>9.7011422046849916</v>
      </c>
      <c r="C199" s="33">
        <f>'pêndulo - euler x exata'!D197</f>
        <v>-544.49139653986367</v>
      </c>
      <c r="D199" s="33">
        <f>'pêndulo - rk4 x exata'!B198</f>
        <v>192.96842943368154</v>
      </c>
      <c r="E199" s="68">
        <f ca="1">'pêndulo - dif.fin.'!B199</f>
        <v>9.0534373049142083</v>
      </c>
    </row>
    <row r="200" spans="1:5" x14ac:dyDescent="0.25">
      <c r="A200" s="68">
        <f t="shared" si="4"/>
        <v>17.00999999999998</v>
      </c>
      <c r="B200" s="71">
        <f>'pêndulo - euler x exata'!B198</f>
        <v>9.9894807605205571</v>
      </c>
      <c r="C200" s="33">
        <f>'pêndulo - euler x exata'!D198</f>
        <v>-555.90083506056385</v>
      </c>
      <c r="D200" s="33">
        <f>'pêndulo - rk4 x exata'!B199</f>
        <v>200.07391065334141</v>
      </c>
      <c r="E200" s="68">
        <f ca="1">'pêndulo - dif.fin.'!B200</f>
        <v>9.712174161149834</v>
      </c>
    </row>
    <row r="201" spans="1:5" x14ac:dyDescent="0.25">
      <c r="A201" s="68">
        <f t="shared" si="4"/>
        <v>17.09999999999998</v>
      </c>
      <c r="B201" s="71">
        <f>'pêndulo - euler x exata'!B199</f>
        <v>9.8826464571034034</v>
      </c>
      <c r="C201" s="33">
        <f>'pêndulo - euler x exata'!D199</f>
        <v>-567.48835459628253</v>
      </c>
      <c r="D201" s="33">
        <f>'pêndulo - rk4 x exata'!B200</f>
        <v>207.84480983085419</v>
      </c>
      <c r="E201" s="68">
        <f ca="1">'pêndulo - dif.fin.'!B201</f>
        <v>9.9910011550455184</v>
      </c>
    </row>
    <row r="202" spans="1:5" x14ac:dyDescent="0.25">
      <c r="A202" s="68">
        <f t="shared" si="4"/>
        <v>17.18999999999998</v>
      </c>
      <c r="B202" s="71">
        <f>'pêndulo - euler x exata'!B200</f>
        <v>9.3848655418391633</v>
      </c>
      <c r="C202" s="33">
        <f>'pêndulo - euler x exata'!D200</f>
        <v>-579.69890830788404</v>
      </c>
      <c r="D202" s="33">
        <f>'pêndulo - rk4 x exata'!B201</f>
        <v>216.62202423764802</v>
      </c>
      <c r="E202" s="68">
        <f ca="1">'pêndulo - dif.fin.'!B202</f>
        <v>9.8791113086730142</v>
      </c>
    </row>
    <row r="203" spans="1:5" x14ac:dyDescent="0.25">
      <c r="A203" s="68">
        <f t="shared" si="4"/>
        <v>17.27999999999998</v>
      </c>
      <c r="B203" s="71">
        <f>'pêndulo - euler x exata'!B201</f>
        <v>8.5158296796183137</v>
      </c>
      <c r="C203" s="33">
        <f>'pêndulo - euler x exata'!D201</f>
        <v>-592.95910044889263</v>
      </c>
      <c r="D203" s="33">
        <f>'pêndulo - rk4 x exata'!B202</f>
        <v>226.74533923847065</v>
      </c>
      <c r="E203" s="68">
        <f ca="1">'pêndulo - dif.fin.'!B203</f>
        <v>9.380840325508764</v>
      </c>
    </row>
    <row r="204" spans="1:5" x14ac:dyDescent="0.25">
      <c r="A204" s="68">
        <f t="shared" si="4"/>
        <v>17.36999999999998</v>
      </c>
      <c r="B204" s="71">
        <f>'pêndulo - euler x exata'!B202</f>
        <v>7.3099169722361754</v>
      </c>
      <c r="C204" s="33">
        <f>'pêndulo - euler x exata'!D202</f>
        <v>-607.67186165641112</v>
      </c>
      <c r="D204" s="33">
        <f>'pêndulo - rk4 x exata'!B203</f>
        <v>238.54614321947079</v>
      </c>
      <c r="E204" s="68">
        <f ca="1">'pêndulo - dif.fin.'!B204</f>
        <v>8.5155122405628969</v>
      </c>
    </row>
    <row r="205" spans="1:5" x14ac:dyDescent="0.25">
      <c r="A205" s="68">
        <f t="shared" si="4"/>
        <v>17.45999999999998</v>
      </c>
      <c r="B205" s="71">
        <f>'pêndulo - euler x exata'!B203</f>
        <v>5.8148319985401171</v>
      </c>
      <c r="C205" s="33">
        <f>'pêndulo - euler x exata'!D203</f>
        <v>-624.19979811918415</v>
      </c>
      <c r="D205" s="33">
        <f>'pêndulo - rk4 x exata'!B204</f>
        <v>252.32744796065583</v>
      </c>
      <c r="E205" s="68">
        <f ca="1">'pêndulo - dif.fin.'!B205</f>
        <v>7.316745935110939</v>
      </c>
    </row>
    <row r="206" spans="1:5" x14ac:dyDescent="0.25">
      <c r="A206" s="68">
        <f t="shared" si="4"/>
        <v>17.549999999999979</v>
      </c>
      <c r="B206" s="71">
        <f>'pêndulo - euler x exata'!B204</f>
        <v>4.0897186738192373</v>
      </c>
      <c r="C206" s="33">
        <f>'pêndulo - euler x exata'!D204</f>
        <v>-642.83130173888003</v>
      </c>
      <c r="D206" s="33">
        <f>'pêndulo - rk4 x exata'!B205</f>
        <v>268.32927870180919</v>
      </c>
      <c r="E206" s="68">
        <f ca="1">'pêndulo - dif.fin.'!B206</f>
        <v>5.8312281600792097</v>
      </c>
    </row>
    <row r="207" spans="1:5" x14ac:dyDescent="0.25">
      <c r="A207" s="68">
        <f t="shared" si="4"/>
        <v>17.639999999999979</v>
      </c>
      <c r="B207" s="71">
        <f>'pêndulo - euler x exata'!B205</f>
        <v>2.2028205816398216</v>
      </c>
      <c r="C207" s="33">
        <f>'pêndulo - euler x exata'!D205</f>
        <v>-663.72523241385022</v>
      </c>
      <c r="D207" s="33">
        <f>'pêndulo - rk4 x exata'!B206</f>
        <v>286.68157356284473</v>
      </c>
      <c r="E207" s="68">
        <f ca="1">'pêndulo - dif.fin.'!B207</f>
        <v>4.1169705847373219</v>
      </c>
    </row>
    <row r="208" spans="1:5" x14ac:dyDescent="0.25">
      <c r="A208" s="68">
        <f t="shared" si="4"/>
        <v>17.729999999999979</v>
      </c>
      <c r="B208" s="71">
        <f>'pêndulo - euler x exata'!B206</f>
        <v>0.22878133282408714</v>
      </c>
      <c r="C208" s="33">
        <f>'pêndulo - euler x exata'!D206</f>
        <v>-686.83644490730126</v>
      </c>
      <c r="D208" s="33">
        <f>'pêndulo - rk4 x exata'!B207</f>
        <v>307.35295824733811</v>
      </c>
      <c r="E208" s="68">
        <f ca="1">'pêndulo - dif.fin.'!B208</f>
        <v>2.2410899430044178</v>
      </c>
    </row>
    <row r="209" spans="1:5" x14ac:dyDescent="0.25">
      <c r="A209" s="68">
        <f t="shared" si="4"/>
        <v>17.819999999999979</v>
      </c>
      <c r="B209" s="71">
        <f>'pêndulo - euler x exata'!B207</f>
        <v>-1.7543082536020216</v>
      </c>
      <c r="C209" s="33">
        <f>'pêndulo - euler x exata'!D207</f>
        <v>-711.83902304003982</v>
      </c>
      <c r="D209" s="33">
        <f>'pêndulo - rk4 x exata'!B208</f>
        <v>330.10937376800462</v>
      </c>
      <c r="E209" s="68">
        <f ca="1">'pêndulo - dif.fin.'!B209</f>
        <v>0.27718040211357459</v>
      </c>
    </row>
    <row r="210" spans="1:5" x14ac:dyDescent="0.25">
      <c r="A210" s="68">
        <f t="shared" si="4"/>
        <v>17.909999999999979</v>
      </c>
      <c r="B210" s="71">
        <f>'pêndulo - euler x exata'!B208</f>
        <v>-3.6679993372224908</v>
      </c>
      <c r="C210" s="33">
        <f>'pêndulo - euler x exata'!D208</f>
        <v>-738.08558736251314</v>
      </c>
      <c r="D210" s="33">
        <f>'pêndulo - rk4 x exata'!B209</f>
        <v>354.49774837986951</v>
      </c>
      <c r="E210" s="68">
        <f ca="1">'pêndulo - dif.fin.'!B210</f>
        <v>-1.6976191460506969</v>
      </c>
    </row>
    <row r="211" spans="1:5" x14ac:dyDescent="0.25">
      <c r="A211" s="68">
        <f t="shared" si="4"/>
        <v>17.999999999999979</v>
      </c>
      <c r="B211" s="71">
        <f>'pêndulo - euler x exata'!B209</f>
        <v>-5.436588405975832</v>
      </c>
      <c r="C211" s="33">
        <f>'pêndulo - euler x exata'!D209</f>
        <v>-764.65496672661197</v>
      </c>
      <c r="D211" s="33">
        <f>'pêndulo - rk4 x exata'!B210</f>
        <v>379.86530862060738</v>
      </c>
      <c r="E211" s="68">
        <f ca="1">'pêndulo - dif.fin.'!B211</f>
        <v>-3.6057304340299865</v>
      </c>
    </row>
    <row r="212" spans="1:5" x14ac:dyDescent="0.25">
      <c r="A212" s="68">
        <f t="shared" si="4"/>
        <v>18.089999999999979</v>
      </c>
      <c r="B212" s="71">
        <f>'pêndulo - euler x exata'!B210</f>
        <v>-6.99011202373394</v>
      </c>
      <c r="C212" s="33">
        <f>'pêndulo - euler x exata'!D210</f>
        <v>-790.51839005424245</v>
      </c>
      <c r="D212" s="33">
        <f>'pêndulo - rk4 x exata'!B211</f>
        <v>405.41743519647656</v>
      </c>
      <c r="E212" s="68">
        <f ca="1">'pêndulo - dif.fin.'!B212</f>
        <v>-5.3722628581009175</v>
      </c>
    </row>
    <row r="213" spans="1:5" x14ac:dyDescent="0.25">
      <c r="A213" s="68">
        <f t="shared" si="4"/>
        <v>18.179999999999978</v>
      </c>
      <c r="B213" s="71">
        <f>'pêndulo - euler x exata'!B211</f>
        <v>-8.2671145067968261</v>
      </c>
      <c r="C213" s="33">
        <f>'pêndulo - euler x exata'!D211</f>
        <v>-814.78351590561886</v>
      </c>
      <c r="D213" s="33">
        <f>'pêndulo - rk4 x exata'!B212</f>
        <v>430.30974823343928</v>
      </c>
      <c r="E213" s="68">
        <f ca="1">'pêndulo - dif.fin.'!B213</f>
        <v>-6.928008847706133</v>
      </c>
    </row>
    <row r="214" spans="1:5" x14ac:dyDescent="0.25">
      <c r="A214" s="68">
        <f t="shared" si="4"/>
        <v>18.269999999999978</v>
      </c>
      <c r="B214" s="71">
        <f>'pêndulo - euler x exata'!B212</f>
        <v>-9.2170790430695018</v>
      </c>
      <c r="C214" s="33">
        <f>'pêndulo - euler x exata'!D212</f>
        <v>-836.90476596753319</v>
      </c>
      <c r="D214" s="33">
        <f>'pêndulo - rk4 x exata'!B213</f>
        <v>453.76363144907464</v>
      </c>
      <c r="E214" s="68">
        <f ca="1">'pêndulo - dif.fin.'!B214</f>
        <v>-8.2121685468442891</v>
      </c>
    </row>
    <row r="215" spans="1:5" x14ac:dyDescent="0.25">
      <c r="A215" s="68">
        <f t="shared" si="4"/>
        <v>18.359999999999978</v>
      </c>
      <c r="B215" s="71">
        <f>'pêndulo - euler x exata'!B213</f>
        <v>-9.8024260815236008</v>
      </c>
      <c r="C215" s="33">
        <f>'pêndulo - euler x exata'!D213</f>
        <v>-856.75986736959385</v>
      </c>
      <c r="D215" s="33">
        <f>'pêndulo - rk4 x exata'!B214</f>
        <v>475.18751546917082</v>
      </c>
      <c r="E215" s="68">
        <f ca="1">'pêndulo - dif.fin.'!B215</f>
        <v>-9.1746920676614945</v>
      </c>
    </row>
    <row r="216" spans="1:5" x14ac:dyDescent="0.25">
      <c r="A216" s="68">
        <f t="shared" si="4"/>
        <v>18.449999999999978</v>
      </c>
      <c r="B216" s="71">
        <f>'pêndulo - euler x exata'!B214</f>
        <v>-9.9999999378561348</v>
      </c>
      <c r="C216" s="33">
        <f>'pêndulo - euler x exata'!D214</f>
        <v>-874.58704480945767</v>
      </c>
      <c r="D216" s="33">
        <f>'pêndulo - rk4 x exata'!B215</f>
        <v>494.278178407111</v>
      </c>
      <c r="E216" s="68">
        <f ca="1">'pêndulo - dif.fin.'!B216</f>
        <v>-9.7781608698801978</v>
      </c>
    </row>
    <row r="217" spans="1:5" x14ac:dyDescent="0.25">
      <c r="A217" s="68">
        <f t="shared" si="4"/>
        <v>18.539999999999978</v>
      </c>
      <c r="B217" s="71">
        <f>'pêndulo - euler x exata'!B215</f>
        <v>-9.8019848078634624</v>
      </c>
      <c r="C217" s="33">
        <f>'pêndulo - euler x exata'!D215</f>
        <v>-890.85635379604958</v>
      </c>
      <c r="D217" s="33">
        <f>'pêndulo - rk4 x exata'!B216</f>
        <v>511.06984261749778</v>
      </c>
      <c r="E217" s="68">
        <f ca="1">'pêndulo - dif.fin.'!B217</f>
        <v>-9.9991614969272486</v>
      </c>
    </row>
    <row r="218" spans="1:5" x14ac:dyDescent="0.25">
      <c r="A218" s="68">
        <f t="shared" si="4"/>
        <v>18.629999999999978</v>
      </c>
      <c r="B218" s="71">
        <f>'pêndulo - euler x exata'!B216</f>
        <v>-9.2162139520493174</v>
      </c>
      <c r="C218" s="33">
        <f>'pêndulo - euler x exata'!D216</f>
        <v>-906.14977002066144</v>
      </c>
      <c r="D218" s="33">
        <f>'pêndulo - rk4 x exata'!B217</f>
        <v>525.90759776509367</v>
      </c>
      <c r="E218" s="68">
        <f ca="1">'pêndulo - dif.fin.'!B218</f>
        <v>-9.8291291256688158</v>
      </c>
    </row>
    <row r="219" spans="1:5" x14ac:dyDescent="0.25">
      <c r="A219" s="68">
        <f t="shared" si="4"/>
        <v>18.719999999999978</v>
      </c>
      <c r="B219" s="71">
        <f>'pêndulo - euler x exata'!B217</f>
        <v>-8.2658598204647884</v>
      </c>
      <c r="C219" s="33">
        <f>'pêndulo - euler x exata'!D217</f>
        <v>-921.08181340008309</v>
      </c>
      <c r="D219" s="33">
        <f>'pêndulo - rk4 x exata'!B218</f>
        <v>539.35506948501916</v>
      </c>
      <c r="E219" s="68">
        <f ca="1">'pêndulo - dif.fin.'!B219</f>
        <v>-9.2746528512525064</v>
      </c>
    </row>
    <row r="220" spans="1:5" x14ac:dyDescent="0.25">
      <c r="A220" s="68">
        <f t="shared" si="4"/>
        <v>18.809999999999977</v>
      </c>
      <c r="B220" s="71">
        <f>'pêndulo - euler x exata'!B218</f>
        <v>-6.988517376099785</v>
      </c>
      <c r="C220" s="33">
        <f>'pêndulo - euler x exata'!D218</f>
        <v>-936.25747275793015</v>
      </c>
      <c r="D220" s="33">
        <f>'pêndulo - rk4 x exata'!B219</f>
        <v>552.08164027193288</v>
      </c>
      <c r="E220" s="68">
        <f ca="1">'pêndulo - dif.fin.'!B220</f>
        <v>-8.3572409853562277</v>
      </c>
    </row>
    <row r="221" spans="1:5" x14ac:dyDescent="0.25">
      <c r="A221" s="68">
        <f t="shared" si="4"/>
        <v>18.899999999999977</v>
      </c>
      <c r="B221" s="71">
        <f>'pêndulo - euler x exata'!B219</f>
        <v>-5.4347168795440624</v>
      </c>
      <c r="C221" s="33">
        <f>'pêndulo - euler x exata'!D219</f>
        <v>-952.25111640172668</v>
      </c>
      <c r="D221" s="33">
        <f>'pêndulo - rk4 x exata'!B220</f>
        <v>564.77455808524269</v>
      </c>
      <c r="E221" s="68">
        <f ca="1">'pêndulo - dif.fin.'!B221</f>
        <v>-7.1125476324625643</v>
      </c>
    </row>
    <row r="222" spans="1:5" x14ac:dyDescent="0.25">
      <c r="A222" s="68">
        <f t="shared" si="4"/>
        <v>18.989999999999977</v>
      </c>
      <c r="B222" s="71">
        <f>'pêndulo - euler x exata'!B220</f>
        <v>-3.6659249675179688</v>
      </c>
      <c r="C222" s="33">
        <f>'pêndulo - euler x exata'!D220</f>
        <v>-969.58967845034522</v>
      </c>
      <c r="D222" s="33">
        <f>'pêndulo - rk4 x exata'!B221</f>
        <v>578.08876829635096</v>
      </c>
      <c r="E222" s="68">
        <f ca="1">'pêndulo - dif.fin.'!B222</f>
        <v>-5.589067407643264</v>
      </c>
    </row>
    <row r="223" spans="1:5" x14ac:dyDescent="0.25">
      <c r="A223" s="68">
        <f t="shared" si="4"/>
        <v>19.079999999999977</v>
      </c>
      <c r="B223" s="71">
        <f>'pêndulo - euler x exata'!B221</f>
        <v>-1.7521131004061254</v>
      </c>
      <c r="C223" s="33">
        <f>'pêndulo - euler x exata'!D221</f>
        <v>-988.7263506607826</v>
      </c>
      <c r="D223" s="33">
        <f>'pêndulo - rk4 x exata'!B222</f>
        <v>592.61956556042117</v>
      </c>
      <c r="E223" s="68">
        <f ca="1">'pêndulo - dif.fin.'!B223</f>
        <v>-3.8463183898150941</v>
      </c>
    </row>
    <row r="224" spans="1:5" x14ac:dyDescent="0.25">
      <c r="A224" s="68">
        <f t="shared" si="4"/>
        <v>19.169999999999977</v>
      </c>
      <c r="B224" s="71">
        <f>'pêndulo - euler x exata'!B222</f>
        <v>0.23101043166805846</v>
      </c>
      <c r="C224" s="33">
        <f>'pêndulo - euler x exata'!D222</f>
        <v>-1009.9943244145818</v>
      </c>
      <c r="D224" s="33">
        <f>'pêndulo - rk4 x exata'!B223</f>
        <v>608.87718927369394</v>
      </c>
      <c r="E224" s="68">
        <f ca="1">'pêndulo - dif.fin.'!B224</f>
        <v>-1.9525563988621748</v>
      </c>
    </row>
    <row r="225" spans="1:5" x14ac:dyDescent="0.25">
      <c r="A225" s="68">
        <f t="shared" si="4"/>
        <v>19.259999999999977</v>
      </c>
      <c r="B225" s="71">
        <f>'pêndulo - euler x exata'!B223</f>
        <v>2.20499544543611</v>
      </c>
      <c r="C225" s="33">
        <f>'pêndulo - euler x exata'!D223</f>
        <v>-1033.5358058202555</v>
      </c>
      <c r="D225" s="33">
        <f>'pêndulo - rk4 x exata'!B224</f>
        <v>627.25007457134132</v>
      </c>
      <c r="E225" s="68">
        <f ca="1">'pêndulo - dif.fin.'!B225</f>
        <v>1.7905343553430823E-2</v>
      </c>
    </row>
    <row r="226" spans="1:5" x14ac:dyDescent="0.25">
      <c r="A226" s="68">
        <f t="shared" si="4"/>
        <v>19.349999999999977</v>
      </c>
      <c r="B226" s="71">
        <f>'pêndulo - euler x exata'!B224</f>
        <v>4.0917532673508505</v>
      </c>
      <c r="C226" s="33">
        <f>'pêndulo - euler x exata'!D224</f>
        <v>-1059.2142905781147</v>
      </c>
      <c r="D226" s="33">
        <f>'pêndulo - rk4 x exata'!B225</f>
        <v>647.95541010482918</v>
      </c>
      <c r="E226" s="68">
        <f ca="1">'pêndulo - dif.fin.'!B226</f>
        <v>1.987663609055613</v>
      </c>
    </row>
    <row r="227" spans="1:5" x14ac:dyDescent="0.25">
      <c r="A227" s="68">
        <f t="shared" si="4"/>
        <v>19.439999999999976</v>
      </c>
      <c r="B227" s="71">
        <f>'pêndulo - euler x exata'!B225</f>
        <v>5.8166458355273383</v>
      </c>
      <c r="C227" s="33">
        <f>'pêndulo - euler x exata'!D225</f>
        <v>-1086.5413484956557</v>
      </c>
      <c r="D227" s="33">
        <f>'pêndulo - rk4 x exata'!B226</f>
        <v>670.98747500173067</v>
      </c>
      <c r="E227" s="68">
        <f ca="1">'pêndulo - dif.fin.'!B227</f>
        <v>3.8793435530810654</v>
      </c>
    </row>
    <row r="228" spans="1:5" x14ac:dyDescent="0.25">
      <c r="A228" s="68">
        <f t="shared" si="4"/>
        <v>19.529999999999976</v>
      </c>
      <c r="B228" s="71">
        <f>'pêndulo - euler x exata'!B226</f>
        <v>7.3114382992849309</v>
      </c>
      <c r="C228" s="33">
        <f>'pêndulo - euler x exata'!D226</f>
        <v>-1114.6754140699609</v>
      </c>
      <c r="D228" s="33">
        <f>'pêndulo - rk4 x exata'!B227</f>
        <v>696.0817820151608</v>
      </c>
      <c r="E228" s="68">
        <f ca="1">'pêndulo - dif.fin.'!B228</f>
        <v>5.6187157039192082</v>
      </c>
    </row>
    <row r="229" spans="1:5" x14ac:dyDescent="0.25">
      <c r="A229" s="68">
        <f t="shared" si="4"/>
        <v>19.619999999999976</v>
      </c>
      <c r="B229" s="71">
        <f>'pêndulo - euler x exata'!B227</f>
        <v>8.5169983147057806</v>
      </c>
      <c r="C229" s="33">
        <f>'pêndulo - euler x exata'!D227</f>
        <v>-1142.5504171645462</v>
      </c>
      <c r="D229" s="33">
        <f>'pêndulo - rk4 x exata'!B228</f>
        <v>722.71264389231703</v>
      </c>
      <c r="E229" s="68">
        <f ca="1">'pêndulo - dif.fin.'!B229</f>
        <v>7.1376593091124212</v>
      </c>
    </row>
    <row r="230" spans="1:5" x14ac:dyDescent="0.25">
      <c r="A230" s="68">
        <f t="shared" si="4"/>
        <v>19.709999999999976</v>
      </c>
      <c r="B230" s="71">
        <f>'pêndulo - euler x exata'!B228</f>
        <v>9.3856352550480899</v>
      </c>
      <c r="C230" s="33">
        <f>'pêndulo - euler x exata'!D228</f>
        <v>-1169.1316414443691</v>
      </c>
      <c r="D230" s="33">
        <f>'pêndulo - rk4 x exata'!B229</f>
        <v>750.13407318792326</v>
      </c>
      <c r="E230" s="68">
        <f ca="1">'pêndulo - dif.fin.'!B230</f>
        <v>8.3768364042577073</v>
      </c>
    </row>
    <row r="231" spans="1:5" x14ac:dyDescent="0.25">
      <c r="A231" s="68">
        <f t="shared" si="4"/>
        <v>19.799999999999976</v>
      </c>
      <c r="B231" s="71">
        <f>'pêndulo - euler x exata'!B229</f>
        <v>9.8829867994267904</v>
      </c>
      <c r="C231" s="33">
        <f>'pêndulo - euler x exata'!D229</f>
        <v>-1193.6948182477984</v>
      </c>
      <c r="D231" s="33">
        <f>'pêndulo - rk4 x exata'!B230</f>
        <v>777.46445418730218</v>
      </c>
      <c r="E231" s="68">
        <f ca="1">'pêndulo - dif.fin.'!B231</f>
        <v>9.2879696280988515</v>
      </c>
    </row>
    <row r="232" spans="1:5" x14ac:dyDescent="0.25">
      <c r="A232" s="68">
        <f t="shared" si="4"/>
        <v>19.889999999999976</v>
      </c>
      <c r="B232" s="71">
        <f>'pêndulo - euler x exata'!B230</f>
        <v>9.9893782683908494</v>
      </c>
      <c r="C232" s="33">
        <f>'pêndulo - euler x exata'!D230</f>
        <v>-1215.9841867293731</v>
      </c>
      <c r="D232" s="33">
        <f>'pêndulo - rk4 x exata'!B231</f>
        <v>803.80807883797945</v>
      </c>
      <c r="E232" s="68">
        <f ca="1">'pêndulo - dif.fin.'!B232</f>
        <v>9.8356503265803532</v>
      </c>
    </row>
    <row r="233" spans="1:5" x14ac:dyDescent="0.25">
      <c r="A233" s="68">
        <f t="shared" si="4"/>
        <v>19.979999999999976</v>
      </c>
      <c r="B233" s="71">
        <f>'pêndulo - euler x exata'!B231</f>
        <v>9.7006009325779878</v>
      </c>
      <c r="C233" s="33">
        <f>'pêndulo - euler x exata'!D231</f>
        <v>-1236.1911921877615</v>
      </c>
      <c r="D233" s="33">
        <f>'pêndulo - rk4 x exata'!B232</f>
        <v>828.39974587268364</v>
      </c>
      <c r="E233" s="68">
        <f ca="1">'pêndulo - dif.fin.'!B233</f>
        <v>9.9986343548294698</v>
      </c>
    </row>
    <row r="234" spans="1:5" x14ac:dyDescent="0.25">
      <c r="A234" s="68">
        <f t="shared" si="4"/>
        <v>20.069999999999975</v>
      </c>
      <c r="B234" s="71">
        <f>'pêndulo - euler x exata'!B232</f>
        <v>9.0280785054139976</v>
      </c>
      <c r="C234" s="33">
        <f>'pêndulo - euler x exata'!D232</f>
        <v>-1254.8180448225571</v>
      </c>
      <c r="D234" s="33">
        <f>'pêndulo - rk4 x exata'!B233</f>
        <v>850.74960687676344</v>
      </c>
      <c r="E234" s="68">
        <f ca="1">'pêndulo - dif.fin.'!B234</f>
        <v>9.7706058077434932</v>
      </c>
    </row>
    <row r="235" spans="1:5" x14ac:dyDescent="0.25">
      <c r="A235" s="68">
        <f t="shared" si="4"/>
        <v>20.159999999999975</v>
      </c>
      <c r="B235" s="71">
        <f>'pêndulo - euler x exata'!B233</f>
        <v>7.9984152335884442</v>
      </c>
      <c r="C235" s="33">
        <f>'pêndulo - euler x exata'!D233</f>
        <v>-1272.5268875688905</v>
      </c>
      <c r="D235" s="33">
        <f>'pêndulo - rk4 x exata'!B234</f>
        <v>870.75202412006149</v>
      </c>
      <c r="E235" s="68">
        <f ca="1">'pêndulo - dif.fin.'!B235</f>
        <v>9.1604019727040473</v>
      </c>
    </row>
    <row r="236" spans="1:5" x14ac:dyDescent="0.25">
      <c r="A236" s="68">
        <f t="shared" si="4"/>
        <v>20.249999999999975</v>
      </c>
      <c r="B236" s="71">
        <f>'pêndulo - euler x exata'!B234</f>
        <v>6.652343462350303</v>
      </c>
      <c r="C236" s="33">
        <f>'pêndulo - euler x exata'!D234</f>
        <v>-1290.030338791526</v>
      </c>
      <c r="D236" s="33">
        <f>'pêndulo - rk4 x exata'!B235</f>
        <v>888.71275066438261</v>
      </c>
      <c r="E236" s="68">
        <f ca="1">'pêndulo - dif.fin.'!B236</f>
        <v>8.1916982989958704</v>
      </c>
    </row>
    <row r="237" spans="1:5" x14ac:dyDescent="0.25">
      <c r="A237" s="68">
        <f t="shared" si="4"/>
        <v>20.339999999999975</v>
      </c>
      <c r="B237" s="71">
        <f>'pêndulo - euler x exata'!B235</f>
        <v>5.0431123087808993</v>
      </c>
      <c r="C237" s="33">
        <f>'pêndulo - euler x exata'!D235</f>
        <v>-1308.0270305536428</v>
      </c>
      <c r="D237" s="33">
        <f>'pêndulo - rk4 x exata'!B236</f>
        <v>905.27041955916741</v>
      </c>
      <c r="E237" s="68">
        <f ca="1">'pêndulo - dif.fin.'!B237</f>
        <v>6.9021551731271851</v>
      </c>
    </row>
    <row r="238" spans="1:5" x14ac:dyDescent="0.25">
      <c r="A238" s="68">
        <f t="shared" si="4"/>
        <v>20.429999999999975</v>
      </c>
      <c r="B238" s="71">
        <f>'pêndulo - euler x exata'!B236</f>
        <v>3.2343811853562983</v>
      </c>
      <c r="C238" s="33">
        <f>'pêndulo - euler x exata'!D236</f>
        <v>-1327.1617997223225</v>
      </c>
      <c r="D238" s="33">
        <f>'pêndulo - rk4 x exata'!B237</f>
        <v>921.24656937757879</v>
      </c>
      <c r="E238" s="68">
        <f ca="1">'pêndulo - dif.fin.'!B238</f>
        <v>5.3420347574132103</v>
      </c>
    </row>
    <row r="239" spans="1:5" x14ac:dyDescent="0.25">
      <c r="A239" s="68">
        <f t="shared" si="4"/>
        <v>20.519999999999975</v>
      </c>
      <c r="B239" s="71">
        <f>'pêndulo - euler x exata'!B237</f>
        <v>1.2977015036861332</v>
      </c>
      <c r="C239" s="33">
        <f>'pêndulo - euler x exata'!D237</f>
        <v>-1347.9872495482107</v>
      </c>
      <c r="D239" s="33">
        <f>'pêndulo - rk4 x exata'!B238</f>
        <v>937.49697744240655</v>
      </c>
      <c r="E239" s="68">
        <f ca="1">'pêndulo - dif.fin.'!B239</f>
        <v>3.5723107867259296</v>
      </c>
    </row>
    <row r="240" spans="1:5" x14ac:dyDescent="0.25">
      <c r="A240" s="68">
        <f t="shared" ref="A240:A241" si="5">A239+$B$2</f>
        <v>20.609999999999975</v>
      </c>
      <c r="B240" s="71">
        <f>'pêndulo - euler x exata'!B238</f>
        <v>-0.69031382054271062</v>
      </c>
      <c r="C240" s="33">
        <f>'pêndulo - euler x exata'!D238</f>
        <v>-1370.9084922350219</v>
      </c>
      <c r="D240" s="33">
        <f>'pêndulo - rk4 x exata'!B239</f>
        <v>954.80742366625736</v>
      </c>
      <c r="E240" s="68">
        <f ca="1">'pêndulo - dif.fin.'!B240</f>
        <v>1.6623186114983128</v>
      </c>
    </row>
    <row r="241" spans="1:5" x14ac:dyDescent="0.25">
      <c r="A241" s="68">
        <f t="shared" si="5"/>
        <v>20.699999999999974</v>
      </c>
      <c r="B241" s="71">
        <f>'pêndulo - euler x exata'!B239</f>
        <v>-2.6510210901503046</v>
      </c>
      <c r="C241" s="33">
        <f>'pêndulo - euler x exata'!D239</f>
        <v>-1396.1024013913147</v>
      </c>
      <c r="D241" s="33">
        <f>'pêndulo - rk4 x exata'!B240</f>
        <v>973.82500657994922</v>
      </c>
      <c r="E241" s="68">
        <f ca="1">'pêndulo - dif.fin.'!B241</f>
        <v>-0.31297545812236294</v>
      </c>
    </row>
    <row r="242" spans="1:5" x14ac:dyDescent="0.25">
      <c r="A242" s="68">
        <f>A241+$B$2</f>
        <v>20.789999999999974</v>
      </c>
      <c r="B242" s="71">
        <f>'pêndulo - euler x exata'!B240</f>
        <v>-4.506856884528319</v>
      </c>
      <c r="C242" s="33">
        <f>'pêndulo - euler x exata'!D240</f>
        <v>-1423.4206361747242</v>
      </c>
      <c r="D242" s="33">
        <f>'pêndulo - rk4 x exata'!B241</f>
        <v>995.00027893443655</v>
      </c>
      <c r="E242" s="68">
        <f ca="1">'pêndulo - dif.fin.'!B242</f>
        <v>-2.2759731978126232</v>
      </c>
    </row>
    <row r="243" spans="1:5" x14ac:dyDescent="0.25">
      <c r="A243" s="68">
        <f t="shared" ref="A243:A306" si="6">A242+$B$2</f>
        <v>20.879999999999974</v>
      </c>
      <c r="B243" s="71">
        <f>'pêndulo - euler x exata'!B241</f>
        <v>-6.1844063831519929</v>
      </c>
      <c r="C243" s="33">
        <f>'pêndulo - euler x exata'!D241</f>
        <v>-1452.3156462213537</v>
      </c>
      <c r="D243" s="33">
        <f>'pêndulo - rk4 x exata'!B242</f>
        <v>1018.5309505449355</v>
      </c>
      <c r="E243" s="68">
        <f ca="1">'pêndulo - dif.fin.'!B243</f>
        <v>-4.1495724951186546</v>
      </c>
    </row>
    <row r="244" spans="1:5" x14ac:dyDescent="0.25">
      <c r="A244" s="68">
        <f t="shared" si="6"/>
        <v>20.969999999999974</v>
      </c>
      <c r="B244" s="71">
        <f>'pêndulo - euler x exata'!B242</f>
        <v>-7.6173075750419041</v>
      </c>
      <c r="C244" s="33">
        <f>'pêndulo - euler x exata'!D242</f>
        <v>-1481.8595465116152</v>
      </c>
      <c r="D244" s="33">
        <f>'pêndulo - rk4 x exata'!B243</f>
        <v>1044.3174942224407</v>
      </c>
      <c r="E244" s="68">
        <f ca="1">'pêndulo - dif.fin.'!B244</f>
        <v>-5.860270885826818</v>
      </c>
    </row>
    <row r="245" spans="1:5" x14ac:dyDescent="0.25">
      <c r="A245" s="68">
        <f t="shared" si="6"/>
        <v>21.059999999999974</v>
      </c>
      <c r="B245" s="71">
        <f>'pêndulo - euler x exata'!B243</f>
        <v>-8.7488764668454397</v>
      </c>
      <c r="C245" s="33">
        <f>'pêndulo - euler x exata'!D243</f>
        <v>-1510.918394174455</v>
      </c>
      <c r="D245" s="33">
        <f>'pêndulo - rk4 x exata'!B244</f>
        <v>1071.9496138166596</v>
      </c>
      <c r="E245" s="68">
        <f ca="1">'pêndulo - dif.fin.'!B245</f>
        <v>-7.3410938510381145</v>
      </c>
    </row>
    <row r="246" spans="1:5" x14ac:dyDescent="0.25">
      <c r="A246" s="68">
        <f t="shared" si="6"/>
        <v>21.149999999999974</v>
      </c>
      <c r="B246" s="71">
        <f>'pêndulo - euler x exata'!B244</f>
        <v>-9.5343494391977739</v>
      </c>
      <c r="C246" s="33">
        <f>'pêndulo - euler x exata'!D244</f>
        <v>-1538.4597396434988</v>
      </c>
      <c r="D246" s="33">
        <f>'pêndulo - rk4 x exata'!B245</f>
        <v>1100.7381598323193</v>
      </c>
      <c r="E246" s="68">
        <f ca="1">'pêndulo - dif.fin.'!B246</f>
        <v>-8.5342158953917249</v>
      </c>
    </row>
    <row r="247" spans="1:5" x14ac:dyDescent="0.25">
      <c r="A247" s="68">
        <f t="shared" si="6"/>
        <v>21.239999999999974</v>
      </c>
      <c r="B247" s="71">
        <f>'pêndulo - euler x exata'!B245</f>
        <v>-9.9426540462139883</v>
      </c>
      <c r="C247" s="33">
        <f>'pêndulo - euler x exata'!D245</f>
        <v>-1563.8519668433373</v>
      </c>
      <c r="D247" s="33">
        <f>'pêndulo - rk4 x exata'!B246</f>
        <v>1129.7964958369778</v>
      </c>
      <c r="E247" s="68">
        <f ca="1">'pêndulo - dif.fin.'!B247</f>
        <v>-9.3931723021673683</v>
      </c>
    </row>
    <row r="248" spans="1:5" x14ac:dyDescent="0.25">
      <c r="A248" s="68">
        <f t="shared" si="6"/>
        <v>21.329999999999973</v>
      </c>
      <c r="B248" s="71">
        <f>'pêndulo - euler x exata'!B246</f>
        <v>-9.9576382072335399</v>
      </c>
      <c r="C248" s="33">
        <f>'pêndulo - euler x exata'!D246</f>
        <v>-1586.9948676099427</v>
      </c>
      <c r="D248" s="33">
        <f>'pêndulo - rk4 x exata'!B247</f>
        <v>1158.1666946228249</v>
      </c>
      <c r="E248" s="68">
        <f ca="1">'pêndulo - dif.fin.'!B248</f>
        <v>-9.8845930341747152</v>
      </c>
    </row>
    <row r="249" spans="1:5" x14ac:dyDescent="0.25">
      <c r="A249" s="68">
        <f t="shared" si="6"/>
        <v>21.419999999999973</v>
      </c>
      <c r="B249" s="71">
        <f>'pêndulo - euler x exata'!B247</f>
        <v>-9.5787091653458756</v>
      </c>
      <c r="C249" s="33">
        <f>'pêndulo - euler x exata'!D247</f>
        <v>-1608.2492001216758</v>
      </c>
      <c r="D249" s="33">
        <f>'pêndulo - rk4 x exata'!B248</f>
        <v>1184.979425546981</v>
      </c>
      <c r="E249" s="68">
        <f ca="1">'pêndulo - dif.fin.'!B249</f>
        <v>-9.9894201823677697</v>
      </c>
    </row>
    <row r="250" spans="1:5" x14ac:dyDescent="0.25">
      <c r="A250" s="68">
        <f t="shared" si="6"/>
        <v>21.509999999999973</v>
      </c>
      <c r="B250" s="71">
        <f>'pêndulo - euler x exata'!B248</f>
        <v>-8.8208569362011282</v>
      </c>
      <c r="C250" s="33">
        <f>'pêndulo - euler x exata'!D248</f>
        <v>-1628.2648147853804</v>
      </c>
      <c r="D250" s="33">
        <f>'pêndulo - rk4 x exata'!B249</f>
        <v>1209.6275803222318</v>
      </c>
      <c r="E250" s="68">
        <f ca="1">'pêndulo - dif.fin.'!B250</f>
        <v>-9.7035917431251235</v>
      </c>
    </row>
    <row r="251" spans="1:5" x14ac:dyDescent="0.25">
      <c r="A251" s="68">
        <f t="shared" si="6"/>
        <v>21.599999999999973</v>
      </c>
      <c r="B251" s="71">
        <f>'pêndulo - euler x exata'!B249</f>
        <v>-7.7140613194967651</v>
      </c>
      <c r="C251" s="33">
        <f>'pêndulo - euler x exata'!D249</f>
        <v>-1647.8173028742779</v>
      </c>
      <c r="D251" s="33">
        <f>'pêndulo - rk4 x exata'!B250</f>
        <v>1231.9176229819204</v>
      </c>
      <c r="E251" s="68">
        <f ca="1">'pêndulo - dif.fin.'!B251</f>
        <v>-9.0381862168959888</v>
      </c>
    </row>
    <row r="252" spans="1:5" x14ac:dyDescent="0.25">
      <c r="A252" s="68">
        <f t="shared" si="6"/>
        <v>21.689999999999973</v>
      </c>
      <c r="B252" s="71">
        <f>'pêndulo - euler x exata'!B250</f>
        <v>-6.3021059311129459</v>
      </c>
      <c r="C252" s="33">
        <f>'pêndulo - euler x exata'!D250</f>
        <v>-1667.6966850596687</v>
      </c>
      <c r="D252" s="33">
        <f>'pêndulo - rk4 x exata'!B251</f>
        <v>1252.1403624472941</v>
      </c>
      <c r="E252" s="68">
        <f ca="1">'pêndulo - dif.fin.'!B252</f>
        <v>-8.0190272818222539</v>
      </c>
    </row>
    <row r="253" spans="1:5" x14ac:dyDescent="0.25">
      <c r="A253" s="68">
        <f t="shared" si="6"/>
        <v>21.779999999999973</v>
      </c>
      <c r="B253" s="71">
        <f>'pêndulo - euler x exata'!B251</f>
        <v>-4.6408461714795939</v>
      </c>
      <c r="C253" s="33">
        <f>'pêndulo - euler x exata'!D251</f>
        <v>-1688.6372703124434</v>
      </c>
      <c r="D253" s="33">
        <f>'pêndulo - rk4 x exata'!B252</f>
        <v>1271.0072570079369</v>
      </c>
      <c r="E253" s="68">
        <f ca="1">'pêndulo - dif.fin.'!B253</f>
        <v>-6.6857509354507112</v>
      </c>
    </row>
    <row r="254" spans="1:5" x14ac:dyDescent="0.25">
      <c r="A254" s="68">
        <f t="shared" si="6"/>
        <v>21.869999999999973</v>
      </c>
      <c r="B254" s="71">
        <f>'pêndulo - euler x exata'!B252</f>
        <v>-2.7959996474386131</v>
      </c>
      <c r="C254" s="33">
        <f>'pêndulo - euler x exata'!D252</f>
        <v>-1711.259739520272</v>
      </c>
      <c r="D254" s="33">
        <f>'pêndulo - rk4 x exata'!B253</f>
        <v>1289.4665520636756</v>
      </c>
      <c r="E254" s="68">
        <f ca="1">'pêndulo - dif.fin.'!B254</f>
        <v>-5.0903449425484251</v>
      </c>
    </row>
    <row r="255" spans="1:5" x14ac:dyDescent="0.25">
      <c r="A255" s="68">
        <f t="shared" si="6"/>
        <v>21.959999999999972</v>
      </c>
      <c r="B255" s="71">
        <f>'pêndulo - euler x exata'!B253</f>
        <v>-0.84054645608075484</v>
      </c>
      <c r="C255" s="33">
        <f>'pêndulo - euler x exata'!D253</f>
        <v>-1736.0000336505618</v>
      </c>
      <c r="D255" s="33">
        <f>'pêndulo - rk4 x exata'!B254</f>
        <v>1308.4932951229141</v>
      </c>
      <c r="E255" s="68">
        <f ca="1">'pêndulo - dif.fin.'!B255</f>
        <v>-3.2951865084131176</v>
      </c>
    </row>
    <row r="256" spans="1:5" x14ac:dyDescent="0.25">
      <c r="A256" s="68">
        <f t="shared" si="6"/>
        <v>22.049999999999972</v>
      </c>
      <c r="B256" s="71">
        <f>'pêndulo - euler x exata'!B254</f>
        <v>1.1481578275357618</v>
      </c>
      <c r="C256" s="33">
        <f>'pêndulo - euler x exata'!D254</f>
        <v>-1763.0138476371258</v>
      </c>
      <c r="D256" s="33">
        <f>'pêndulo - rk4 x exata'!B255</f>
        <v>1328.9318376466047</v>
      </c>
      <c r="E256" s="68">
        <f ca="1">'pêndulo - dif.fin.'!B256</f>
        <v>-1.3706298354107866</v>
      </c>
    </row>
    <row r="257" spans="1:5" x14ac:dyDescent="0.25">
      <c r="A257" s="68">
        <f t="shared" si="6"/>
        <v>22.139999999999972</v>
      </c>
      <c r="B257" s="71">
        <f>'pêndulo - euler x exata'!B255</f>
        <v>3.091442251756467</v>
      </c>
      <c r="C257" s="33">
        <f>'pêndulo - euler x exata'!D255</f>
        <v>-1792.0715811556759</v>
      </c>
      <c r="D257" s="33">
        <f>'pêndulo - rk4 x exata'!B256</f>
        <v>1351.3941610287627</v>
      </c>
      <c r="E257" s="68">
        <f ca="1">'pêndulo - dif.fin.'!B257</f>
        <v>0.60777235098301008</v>
      </c>
    </row>
    <row r="258" spans="1:5" x14ac:dyDescent="0.25">
      <c r="A258" s="68">
        <f t="shared" si="6"/>
        <v>22.229999999999972</v>
      </c>
      <c r="B258" s="71">
        <f>'pêndulo - euler x exata'!B256</f>
        <v>4.9124326245515935</v>
      </c>
      <c r="C258" s="33">
        <f>'pêndulo - euler x exata'!D256</f>
        <v>-1822.4974448761225</v>
      </c>
      <c r="D258" s="33">
        <f>'pêndulo - rk4 x exata'!B257</f>
        <v>1376.1892933409299</v>
      </c>
      <c r="E258" s="68">
        <f ca="1">'pêndulo - dif.fin.'!B258</f>
        <v>2.5622963864456776</v>
      </c>
    </row>
    <row r="259" spans="1:5" x14ac:dyDescent="0.25">
      <c r="A259" s="68">
        <f t="shared" si="6"/>
        <v>22.319999999999972</v>
      </c>
      <c r="B259" s="71">
        <f>'pêndulo - euler x exata'!B257</f>
        <v>6.5390925719054058</v>
      </c>
      <c r="C259" s="33">
        <f>'pêndulo - euler x exata'!D257</f>
        <v>-1853.236984245769</v>
      </c>
      <c r="D259" s="33">
        <f>'pêndulo - rk4 x exata'!B258</f>
        <v>1403.2778217855516</v>
      </c>
      <c r="E259" s="68">
        <f ca="1">'pêndulo - dif.fin.'!B259</f>
        <v>4.4161818991252026</v>
      </c>
    </row>
    <row r="260" spans="1:5" x14ac:dyDescent="0.25">
      <c r="A260" s="68">
        <f t="shared" si="6"/>
        <v>22.409999999999972</v>
      </c>
      <c r="B260" s="71">
        <f>'pêndulo - euler x exata'!B258</f>
        <v>7.9070732174509484</v>
      </c>
      <c r="C260" s="33">
        <f>'pêndulo - euler x exata'!D258</f>
        <v>-1883.1063685921135</v>
      </c>
      <c r="D260" s="33">
        <f>'pêndulo - rk4 x exata'!B259</f>
        <v>1432.263881830303</v>
      </c>
      <c r="E260" s="68">
        <f ca="1">'pêndulo - dif.fin.'!B260</f>
        <v>6.0967185247333715</v>
      </c>
    </row>
    <row r="261" spans="1:5" x14ac:dyDescent="0.25">
      <c r="A261" s="68">
        <f t="shared" si="6"/>
        <v>22.499999999999972</v>
      </c>
      <c r="B261" s="71">
        <f>'pêndulo - euler x exata'!B259</f>
        <v>8.9622587531636029</v>
      </c>
      <c r="C261" s="33">
        <f>'pêndulo - euler x exata'!D259</f>
        <v>-1911.1539552288534</v>
      </c>
      <c r="D261" s="33">
        <f>'pêndulo - rk4 x exata'!B260</f>
        <v>1462.4375010583719</v>
      </c>
      <c r="E261" s="68">
        <f ca="1">'pêndulo - dif.fin.'!B261</f>
        <v>7.5381362107485801</v>
      </c>
    </row>
    <row r="262" spans="1:5" x14ac:dyDescent="0.25">
      <c r="A262" s="68">
        <f t="shared" si="6"/>
        <v>22.589999999999971</v>
      </c>
      <c r="B262" s="71">
        <f>'pêndulo - euler x exata'!B260</f>
        <v>9.6629072011382249</v>
      </c>
      <c r="C262" s="33">
        <f>'pêndulo - euler x exata'!D260</f>
        <v>-1936.9439123314828</v>
      </c>
      <c r="D262" s="33">
        <f>'pêndulo - rk4 x exata'!B261</f>
        <v>1492.8704128958764</v>
      </c>
      <c r="E262" s="68">
        <f ca="1">'pêndulo - dif.fin.'!B262</f>
        <v>8.6841710361616506</v>
      </c>
    </row>
    <row r="263" spans="1:5" x14ac:dyDescent="0.25">
      <c r="A263" s="68">
        <f t="shared" si="6"/>
        <v>22.679999999999971</v>
      </c>
      <c r="B263" s="71">
        <f>'pêndulo - euler x exata'!B261</f>
        <v>9.9813016802720593</v>
      </c>
      <c r="C263" s="33">
        <f>'pêndulo - euler x exata'!D261</f>
        <v>-1960.6130401336804</v>
      </c>
      <c r="D263" s="33">
        <f>'pêndulo - rk4 x exata'!B262</f>
        <v>1522.5602966565732</v>
      </c>
      <c r="E263" s="68">
        <f ca="1">'pêndulo - dif.fin.'!B263</f>
        <v>9.4902093960556879</v>
      </c>
    </row>
    <row r="264" spans="1:5" x14ac:dyDescent="0.25">
      <c r="A264" s="68">
        <f t="shared" si="6"/>
        <v>22.769999999999971</v>
      </c>
      <c r="B264" s="71">
        <f>'pêndulo - euler x exata'!B262</f>
        <v>9.9048468555616491</v>
      </c>
      <c r="C264" s="33">
        <f>'pêndulo - euler x exata'!D262</f>
        <v>-1982.7296289363735</v>
      </c>
      <c r="D264" s="33">
        <f>'pêndulo - rk4 x exata'!B263</f>
        <v>1550.6124898918169</v>
      </c>
      <c r="E264" s="68">
        <f ca="1">'pêndulo - dif.fin.'!B264</f>
        <v>9.9249468609212865</v>
      </c>
    </row>
    <row r="265" spans="1:5" x14ac:dyDescent="0.25">
      <c r="A265" s="68">
        <f t="shared" si="6"/>
        <v>22.859999999999971</v>
      </c>
      <c r="B265" s="71">
        <f>'pêndulo - euler x exata'!B263</f>
        <v>9.4365671956864823</v>
      </c>
      <c r="C265" s="33">
        <f>'pêndulo - euler x exata'!D263</f>
        <v>-2004.0913484402788</v>
      </c>
      <c r="D265" s="33">
        <f>'pêndulo - rk4 x exata'!B264</f>
        <v>1576.4384655952319</v>
      </c>
      <c r="E265" s="68">
        <f ca="1">'pêndulo - dif.fin.'!B265</f>
        <v>9.9715269089743046</v>
      </c>
    </row>
    <row r="266" spans="1:5" x14ac:dyDescent="0.25">
      <c r="A266" s="68">
        <f t="shared" si="6"/>
        <v>22.949999999999971</v>
      </c>
      <c r="B266" s="71">
        <f>'pêndulo - euler x exata'!B264</f>
        <v>8.59498732835835</v>
      </c>
      <c r="C266" s="33">
        <f>'pêndulo - euler x exata'!D264</f>
        <v>-2025.5613659391045</v>
      </c>
      <c r="D266" s="33">
        <f>'pêndulo - rk4 x exata'!B265</f>
        <v>1599.9287342791192</v>
      </c>
      <c r="E266" s="68">
        <f ca="1">'pêndulo - dif.fin.'!B266</f>
        <v>9.6281446413627911</v>
      </c>
    </row>
    <row r="267" spans="1:5" x14ac:dyDescent="0.25">
      <c r="A267" s="68">
        <f t="shared" si="6"/>
        <v>23.039999999999971</v>
      </c>
      <c r="B267" s="71">
        <f>'pêndulo - euler x exata'!B265</f>
        <v>7.4133992264469013</v>
      </c>
      <c r="C267" s="33">
        <f>'pêndulo - euler x exata'!D265</f>
        <v>-2047.9596418193064</v>
      </c>
      <c r="D267" s="33">
        <f>'pêndulo - rk4 x exata'!B266</f>
        <v>1621.5242372300856</v>
      </c>
      <c r="E267" s="68">
        <f ca="1">'pêndulo - dif.fin.'!B267</f>
        <v>8.9081110132908385</v>
      </c>
    </row>
    <row r="268" spans="1:5" x14ac:dyDescent="0.25">
      <c r="A268" s="68">
        <f t="shared" si="6"/>
        <v>23.129999999999971</v>
      </c>
      <c r="B268" s="71">
        <f>'pêndulo - euler x exata'!B266</f>
        <v>5.9385452141916026</v>
      </c>
      <c r="C268" s="33">
        <f>'pêndulo - euler x exata'!D266</f>
        <v>-2071.981604997728</v>
      </c>
      <c r="D268" s="33">
        <f>'pêndulo - rk4 x exata'!B267</f>
        <v>1642.1135470236372</v>
      </c>
      <c r="E268" s="68">
        <f ca="1">'pêndulo - dif.fin.'!B268</f>
        <v>7.8393772566723756</v>
      </c>
    </row>
    <row r="269" spans="1:5" x14ac:dyDescent="0.25">
      <c r="A269" s="68">
        <f t="shared" si="6"/>
        <v>23.21999999999997</v>
      </c>
      <c r="B269" s="71">
        <f>'pêndulo - euler x exata'!B267</f>
        <v>4.2287688923234956</v>
      </c>
      <c r="C269" s="33">
        <f>'pêndulo - euler x exata'!D267</f>
        <v>-2098.1114481164723</v>
      </c>
      <c r="D269" s="33">
        <f>'pêndulo - rk4 x exata'!B268</f>
        <v>1662.7823774170151</v>
      </c>
      <c r="E269" s="68">
        <f ca="1">'pêndulo - dif.fin.'!B269</f>
        <v>6.4635225896928841</v>
      </c>
    </row>
    <row r="270" spans="1:5" x14ac:dyDescent="0.25">
      <c r="A270" s="68">
        <f t="shared" si="6"/>
        <v>23.30999999999997</v>
      </c>
      <c r="B270" s="71">
        <f>'pêndulo - euler x exata'!B268</f>
        <v>2.3517071294640872</v>
      </c>
      <c r="C270" s="33">
        <f>'pêndulo - euler x exata'!D268</f>
        <v>-2126.5140007853124</v>
      </c>
      <c r="D270" s="33">
        <f>'pêndulo - rk4 x exata'!B269</f>
        <v>1684.5504397055527</v>
      </c>
      <c r="E270" s="68">
        <f ca="1">'pêndulo - dif.fin.'!B270</f>
        <v>4.8342168294437133</v>
      </c>
    </row>
    <row r="271" spans="1:5" x14ac:dyDescent="0.25">
      <c r="A271" s="68">
        <f t="shared" si="6"/>
        <v>23.39999999999997</v>
      </c>
      <c r="B271" s="71">
        <f>'pêndulo - euler x exata'!B269</f>
        <v>0.38161442207863178</v>
      </c>
      <c r="C271" s="33">
        <f>'pêndulo - euler x exata'!D269</f>
        <v>-2156.9223571890643</v>
      </c>
      <c r="D271" s="33">
        <f>'pêndulo - rk4 x exata'!B270</f>
        <v>1708.1909357904199</v>
      </c>
      <c r="E271" s="68">
        <f ca="1">'pêndulo - dif.fin.'!B271</f>
        <v>3.0151870729115546</v>
      </c>
    </row>
    <row r="272" spans="1:5" x14ac:dyDescent="0.25">
      <c r="A272" s="68">
        <f t="shared" si="6"/>
        <v>23.48999999999997</v>
      </c>
      <c r="B272" s="71">
        <f>'pêndulo - euler x exata'!B270</f>
        <v>-1.603574531640285</v>
      </c>
      <c r="C272" s="33">
        <f>'pêndulo - euler x exata'!D270</f>
        <v>-2188.5853932304399</v>
      </c>
      <c r="D272" s="33">
        <f>'pêndulo - rk4 x exata'!B271</f>
        <v>1734.1278098389735</v>
      </c>
      <c r="E272" s="68">
        <f ca="1">'pêndulo - dif.fin.'!B272</f>
        <v>1.0777446281680934</v>
      </c>
    </row>
    <row r="273" spans="1:5" x14ac:dyDescent="0.25">
      <c r="A273" s="68">
        <f t="shared" si="6"/>
        <v>23.57999999999997</v>
      </c>
      <c r="B273" s="71">
        <f>'pêndulo - euler x exata'!B271</f>
        <v>-3.5253278426181383</v>
      </c>
      <c r="C273" s="33">
        <f>'pêndulo - euler x exata'!D271</f>
        <v>-2220.3705221827404</v>
      </c>
      <c r="D273" s="33">
        <f>'pêndulo - rk4 x exata'!B272</f>
        <v>1762.3847946154763</v>
      </c>
      <c r="E273" s="68">
        <f ca="1">'pêndulo - dif.fin.'!B273</f>
        <v>-0.90203867488759504</v>
      </c>
    </row>
    <row r="274" spans="1:5" x14ac:dyDescent="0.25">
      <c r="A274" s="68">
        <f t="shared" si="6"/>
        <v>23.66999999999997</v>
      </c>
      <c r="B274" s="71">
        <f>'pêndulo - euler x exata'!B272</f>
        <v>-5.3076230659568724</v>
      </c>
      <c r="C274" s="33">
        <f>'pêndulo - euler x exata'!D272</f>
        <v>-2251.0675816259013</v>
      </c>
      <c r="D274" s="33">
        <f>'pêndulo - rk4 x exata'!B273</f>
        <v>1792.5832501637101</v>
      </c>
      <c r="E274" s="68">
        <f ca="1">'pêndulo - dif.fin.'!B274</f>
        <v>-2.8463834266057808</v>
      </c>
    </row>
    <row r="275" spans="1:5" x14ac:dyDescent="0.25">
      <c r="A275" s="68">
        <f t="shared" si="6"/>
        <v>23.75999999999997</v>
      </c>
      <c r="B275" s="71">
        <f>'pêndulo - euler x exata'!B273</f>
        <v>-6.8799545651449279</v>
      </c>
      <c r="C275" s="33">
        <f>'pêndulo - euler x exata'!D273</f>
        <v>-2279.7879273402291</v>
      </c>
      <c r="D275" s="33">
        <f>'pêndulo - rk4 x exata'!B274</f>
        <v>1823.995826772089</v>
      </c>
      <c r="E275" s="68">
        <f ca="1">'pêndulo - dif.fin.'!B275</f>
        <v>-4.6789396282239641</v>
      </c>
    </row>
    <row r="276" spans="1:5" x14ac:dyDescent="0.25">
      <c r="A276" s="68">
        <f t="shared" si="6"/>
        <v>23.849999999999969</v>
      </c>
      <c r="B276" s="71">
        <f>'pêndulo - euler x exata'!B274</f>
        <v>-8.1801226374027802</v>
      </c>
      <c r="C276" s="33">
        <f>'pêndulo - euler x exata'!D274</f>
        <v>-2306.234598311999</v>
      </c>
      <c r="D276" s="33">
        <f>'pêndulo - rk4 x exata'!B275</f>
        <v>1855.6570240117514</v>
      </c>
      <c r="E276" s="68">
        <f ca="1">'pêndulo - dif.fin.'!B276</f>
        <v>-6.3278532590984842</v>
      </c>
    </row>
    <row r="277" spans="1:5" x14ac:dyDescent="0.25">
      <c r="A277" s="68">
        <f t="shared" si="6"/>
        <v>23.939999999999969</v>
      </c>
      <c r="B277" s="71">
        <f>'pêndulo - euler x exata'!B275</f>
        <v>-9.1566940654350226</v>
      </c>
      <c r="C277" s="33">
        <f>'pêndulo - euler x exata'!D275</f>
        <v>-2330.707672254608</v>
      </c>
      <c r="D277" s="33">
        <f>'pêndulo - rk4 x exata'!B276</f>
        <v>1886.5251699699286</v>
      </c>
      <c r="E277" s="68">
        <f ca="1">'pêndulo - dif.fin.'!B277</f>
        <v>-7.7286157328943874</v>
      </c>
    </row>
    <row r="278" spans="1:5" x14ac:dyDescent="0.25">
      <c r="A278" s="68">
        <f t="shared" si="6"/>
        <v>24.029999999999969</v>
      </c>
      <c r="B278" s="71">
        <f>'pêndulo - euler x exata'!B276</f>
        <v>-9.7710367588726879</v>
      </c>
      <c r="C278" s="33">
        <f>'pêndulo - euler x exata'!D276</f>
        <v>-2353.9168326554809</v>
      </c>
      <c r="D278" s="33">
        <f>'pêndulo - rk4 x exata'!B277</f>
        <v>1915.6854744282739</v>
      </c>
      <c r="E278" s="68">
        <f ca="1">'pêndulo - dif.fin.'!B278</f>
        <v>-8.8265723028498027</v>
      </c>
    </row>
    <row r="279" spans="1:5" x14ac:dyDescent="0.25">
      <c r="A279" s="68">
        <f t="shared" si="6"/>
        <v>24.119999999999969</v>
      </c>
      <c r="B279" s="71">
        <f>'pêndulo - euler x exata'!B277</f>
        <v>-9.998847997229424</v>
      </c>
      <c r="C279" s="33">
        <f>'pêndulo - euler x exata'!D277</f>
        <v>-2376.7587952499875</v>
      </c>
      <c r="D279" s="33">
        <f>'pêndulo - rk4 x exata'!B278</f>
        <v>1942.5730956681384</v>
      </c>
      <c r="E279" s="68">
        <f ca="1">'pêndulo - dif.fin.'!B279</f>
        <v>-9.578997274264923</v>
      </c>
    </row>
    <row r="280" spans="1:5" x14ac:dyDescent="0.25">
      <c r="A280" s="68">
        <f t="shared" si="6"/>
        <v>24.209999999999969</v>
      </c>
      <c r="B280" s="71">
        <f>'pêndulo - euler x exata'!B278</f>
        <v>-9.8311158187637009</v>
      </c>
      <c r="C280" s="33">
        <f>'pêndulo - euler x exata'!D278</f>
        <v>-2400.1477016068052</v>
      </c>
      <c r="D280" s="33">
        <f>'pêndulo - rk4 x exata'!B279</f>
        <v>1967.1667470496677</v>
      </c>
      <c r="E280" s="68">
        <f ca="1">'pêndulo - dif.fin.'!B280</f>
        <v>-9.956677068694626</v>
      </c>
    </row>
    <row r="281" spans="1:5" x14ac:dyDescent="0.25">
      <c r="A281" s="68">
        <f t="shared" si="6"/>
        <v>24.299999999999969</v>
      </c>
      <c r="B281" s="71">
        <f>'pêndulo - euler x exata'!B279</f>
        <v>-9.2744755237620868</v>
      </c>
      <c r="C281" s="33">
        <f>'pêndulo - euler x exata'!D279</f>
        <v>-2424.8975193706538</v>
      </c>
      <c r="D281" s="33">
        <f>'pêndulo - rk4 x exata'!B280</f>
        <v>1990.0556126249835</v>
      </c>
      <c r="E281" s="68">
        <f ca="1">'pêndulo - dif.fin.'!B281</f>
        <v>-9.9449699282684243</v>
      </c>
    </row>
    <row r="282" spans="1:5" x14ac:dyDescent="0.25">
      <c r="A282" s="68">
        <f t="shared" si="6"/>
        <v>24.389999999999969</v>
      </c>
      <c r="B282" s="71">
        <f>'pêndulo - euler x exata'!B280</f>
        <v>-8.3509471893662024</v>
      </c>
      <c r="C282" s="33">
        <f>'pêndulo - euler x exata'!D280</f>
        <v>-2451.6196636731902</v>
      </c>
      <c r="D282" s="33">
        <f>'pêndulo - rk4 x exata'!B281</f>
        <v>2012.2857670627693</v>
      </c>
      <c r="E282" s="68">
        <f ca="1">'pêndulo - dif.fin.'!B282</f>
        <v>-9.5443294818222189</v>
      </c>
    </row>
    <row r="283" spans="1:5" x14ac:dyDescent="0.25">
      <c r="A283" s="68">
        <f t="shared" si="6"/>
        <v>24.479999999999968</v>
      </c>
      <c r="B283" s="71">
        <f>'pêndulo - euler x exata'!B281</f>
        <v>-7.0970645795676992</v>
      </c>
      <c r="C283" s="33">
        <f>'pêndulo - euler x exata'!D281</f>
        <v>-2480.6068658179274</v>
      </c>
      <c r="D283" s="33">
        <f>'pêndulo - rk4 x exata'!B282</f>
        <v>2035.0353511488856</v>
      </c>
      <c r="E283" s="68">
        <f ca="1">'pêndulo - dif.fin.'!B283</f>
        <v>-8.7702886026883071</v>
      </c>
    </row>
    <row r="284" spans="1:5" x14ac:dyDescent="0.25">
      <c r="A284" s="68">
        <f t="shared" si="6"/>
        <v>24.569999999999968</v>
      </c>
      <c r="B284" s="71">
        <f>'pêndulo - euler x exata'!B282</f>
        <v>-5.5624299097328631</v>
      </c>
      <c r="C284" s="33">
        <f>'pêndulo - euler x exata'!D282</f>
        <v>-2511.7081568729373</v>
      </c>
      <c r="D284" s="33">
        <f>'pêndulo - rk4 x exata'!B283</f>
        <v>2059.30624023567</v>
      </c>
      <c r="E284" s="68">
        <f ca="1">'pêndulo - dif.fin.'!B284</f>
        <v>-7.6529036392518188</v>
      </c>
    </row>
    <row r="285" spans="1:5" x14ac:dyDescent="0.25">
      <c r="A285" s="68">
        <f t="shared" si="6"/>
        <v>24.659999999999968</v>
      </c>
      <c r="B285" s="71">
        <f>'pêndulo - euler x exata'!B283</f>
        <v>-3.8077516375810192</v>
      </c>
      <c r="C285" s="33">
        <f>'pêndulo - euler x exata'!D283</f>
        <v>-2544.2526586380832</v>
      </c>
      <c r="D285" s="33">
        <f>'pêndulo - rk4 x exata'!B284</f>
        <v>2085.7389976612144</v>
      </c>
      <c r="E285" s="68">
        <f ca="1">'pêndulo - dif.fin.'!B285</f>
        <v>-6.2356629324485757</v>
      </c>
    </row>
    <row r="286" spans="1:5" x14ac:dyDescent="0.25">
      <c r="A286" s="68">
        <f t="shared" si="6"/>
        <v>24.749999999999968</v>
      </c>
      <c r="B286" s="71">
        <f>'pêndulo - euler x exata'!B284</f>
        <v>-1.9024429034441472</v>
      </c>
      <c r="C286" s="33">
        <f>'pêndulo - euler x exata'!D284</f>
        <v>-2577.1251160768293</v>
      </c>
      <c r="D286" s="33">
        <f>'pêndulo - rk4 x exata'!B285</f>
        <v>2114.5308643632106</v>
      </c>
      <c r="E286" s="68">
        <f ca="1">'pêndulo - dif.fin.'!B286</f>
        <v>-4.5738732210362922</v>
      </c>
    </row>
    <row r="287" spans="1:5" x14ac:dyDescent="0.25">
      <c r="A287" s="68">
        <f t="shared" si="6"/>
        <v>24.839999999999968</v>
      </c>
      <c r="B287" s="71">
        <f>'pêndulo - euler x exata'!B285</f>
        <v>7.8124377131850081E-2</v>
      </c>
      <c r="C287" s="33">
        <f>'pêndulo - euler x exata'!D285</f>
        <v>-2609.0634740949899</v>
      </c>
      <c r="D287" s="33">
        <f>'pêndulo - rk4 x exata'!B286</f>
        <v>2145.4241298910906</v>
      </c>
      <c r="E287" s="68">
        <f ca="1">'pêndulo - dif.fin.'!B287</f>
        <v>-2.7325565630005211</v>
      </c>
    </row>
    <row r="288" spans="1:5" x14ac:dyDescent="0.25">
      <c r="A288" s="68">
        <f t="shared" si="6"/>
        <v>24.929999999999968</v>
      </c>
      <c r="B288" s="71">
        <f>'pêndulo - euler x exata'!B286</f>
        <v>2.0556011433729537</v>
      </c>
      <c r="C288" s="33">
        <f>'pêndulo - euler x exata'!D286</f>
        <v>-2639.0919369131248</v>
      </c>
      <c r="D288" s="33">
        <f>'pêndulo - rk4 x exata'!B287</f>
        <v>2177.7572613375382</v>
      </c>
      <c r="E288" s="68">
        <f ca="1">'pêndulo - dif.fin.'!B288</f>
        <v>-0.78391861630581638</v>
      </c>
    </row>
    <row r="289" spans="1:5" x14ac:dyDescent="0.25">
      <c r="A289" s="68">
        <f t="shared" si="6"/>
        <v>25.019999999999968</v>
      </c>
      <c r="B289" s="71">
        <f>'pêndulo - euler x exata'!B287</f>
        <v>3.9517605918492014</v>
      </c>
      <c r="C289" s="33">
        <f>'pêndulo - euler x exata'!D287</f>
        <v>-2666.8466340218356</v>
      </c>
      <c r="D289" s="33">
        <f>'pêndulo - rk4 x exata'!B288</f>
        <v>2210.5769267074988</v>
      </c>
      <c r="E289" s="68">
        <f ca="1">'pêndulo - dif.fin.'!B289</f>
        <v>1.1955175622485605</v>
      </c>
    </row>
    <row r="290" spans="1:5" x14ac:dyDescent="0.25">
      <c r="A290" s="68">
        <f t="shared" si="6"/>
        <v>25.109999999999967</v>
      </c>
      <c r="B290" s="71">
        <f>'pêndulo - euler x exata'!B288</f>
        <v>5.6915927426809487</v>
      </c>
      <c r="C290" s="33">
        <f>'pêndulo - euler x exata'!D288</f>
        <v>-2692.6141567586374</v>
      </c>
      <c r="D290" s="33">
        <f>'pêndulo - rk4 x exata'!B289</f>
        <v>2242.8055185737849</v>
      </c>
      <c r="E290" s="68">
        <f ca="1">'pêndulo - dif.fin.'!B290</f>
        <v>3.1279865739274353</v>
      </c>
    </row>
    <row r="291" spans="1:5" x14ac:dyDescent="0.25">
      <c r="A291" s="68">
        <f t="shared" si="6"/>
        <v>25.199999999999967</v>
      </c>
      <c r="B291" s="71">
        <f>'pêndulo - euler x exata'!B289</f>
        <v>7.2062717517482531</v>
      </c>
      <c r="C291" s="33">
        <f>'pêndulo - euler x exata'!D289</f>
        <v>-2717.1380318586298</v>
      </c>
      <c r="D291" s="33">
        <f>'pêndulo - rk4 x exata'!B290</f>
        <v>2273.4560036393796</v>
      </c>
      <c r="E291" s="68">
        <f ca="1">'pêndulo - dif.fin.'!B291</f>
        <v>4.9376169750694761</v>
      </c>
    </row>
    <row r="292" spans="1:5" x14ac:dyDescent="0.25">
      <c r="A292" s="68">
        <f t="shared" si="6"/>
        <v>25.289999999999967</v>
      </c>
      <c r="B292" s="71">
        <f>'pêndulo - euler x exata'!B290</f>
        <v>8.4358785852981413</v>
      </c>
      <c r="C292" s="33">
        <f>'pêndulo - euler x exata'!D290</f>
        <v>-2741.3695740330072</v>
      </c>
      <c r="D292" s="33">
        <f>'pêndulo - rk4 x exata'!B291</f>
        <v>2301.8771389767135</v>
      </c>
      <c r="E292" s="68">
        <f ca="1">'pêndulo - dif.fin.'!B292</f>
        <v>6.5534744198652692</v>
      </c>
    </row>
    <row r="293" spans="1:5" x14ac:dyDescent="0.25">
      <c r="A293" s="68">
        <f t="shared" si="6"/>
        <v>25.379999999999967</v>
      </c>
      <c r="B293" s="71">
        <f>'pêndulo - euler x exata'!B291</f>
        <v>9.3317713509421694</v>
      </c>
      <c r="C293" s="33">
        <f>'pêndulo - euler x exata'!D291</f>
        <v>-2766.2712269467893</v>
      </c>
      <c r="D293" s="33">
        <f>'pêndulo - rk4 x exata'!B292</f>
        <v>2327.9833805891535</v>
      </c>
      <c r="E293" s="68">
        <f ca="1">'pêndulo - dif.fin.'!B293</f>
        <v>7.9123675069274091</v>
      </c>
    </row>
    <row r="294" spans="1:5" x14ac:dyDescent="0.25">
      <c r="A294" s="68">
        <f t="shared" si="6"/>
        <v>25.469999999999967</v>
      </c>
      <c r="B294" s="71">
        <f>'pêndulo - euler x exata'!B292</f>
        <v>9.8585095173583071</v>
      </c>
      <c r="C294" s="33">
        <f>'pêndulo - euler x exata'!D292</f>
        <v>-2792.6758429450342</v>
      </c>
      <c r="D294" s="33">
        <f>'pêndulo - rk4 x exata'!B293</f>
        <v>2352.3616704035699</v>
      </c>
      <c r="E294" s="68">
        <f ca="1">'pêndulo - dif.fin.'!B294</f>
        <v>8.9612967271652906</v>
      </c>
    </row>
    <row r="295" spans="1:5" x14ac:dyDescent="0.25">
      <c r="A295" s="68">
        <f t="shared" si="6"/>
        <v>25.559999999999967</v>
      </c>
      <c r="B295" s="71">
        <f>'pêndulo - euler x exata'!B293</f>
        <v>9.9952559026859706</v>
      </c>
      <c r="C295" s="33">
        <f>'pêndulo - euler x exata'!D293</f>
        <v>-2821.1622800209916</v>
      </c>
      <c r="D295" s="33">
        <f>'pêndulo - rk4 x exata'!B294</f>
        <v>2376.1219147618494</v>
      </c>
      <c r="E295" s="68">
        <f ca="1">'pêndulo - dif.fin.'!B295</f>
        <v>9.6594594091003216</v>
      </c>
    </row>
    <row r="296" spans="1:5" x14ac:dyDescent="0.25">
      <c r="A296" s="68">
        <f t="shared" si="6"/>
        <v>25.649999999999967</v>
      </c>
      <c r="B296" s="71">
        <f>'pêndulo - euler x exata'!B294</f>
        <v>9.7366009704959815</v>
      </c>
      <c r="C296" s="33">
        <f>'pêndulo - euler x exata'!D294</f>
        <v>-2851.9203070478052</v>
      </c>
      <c r="D296" s="33">
        <f>'pêndulo - rk4 x exata'!B295</f>
        <v>2400.5174175502443</v>
      </c>
      <c r="E296" s="68">
        <f ca="1">'pêndulo - dif.fin.'!B296</f>
        <v>9.979756314510162</v>
      </c>
    </row>
    <row r="297" spans="1:5" x14ac:dyDescent="0.25">
      <c r="A297" s="68">
        <f t="shared" si="6"/>
        <v>25.739999999999966</v>
      </c>
      <c r="B297" s="71">
        <f>'pêndulo - euler x exata'!B295</f>
        <v>9.0927768250952532</v>
      </c>
      <c r="C297" s="33">
        <f>'pêndulo - euler x exata'!D295</f>
        <v>-2884.6242669602698</v>
      </c>
      <c r="D297" s="33">
        <f>'pêndulo - rk4 x exata'!B296</f>
        <v>2426.5731774427632</v>
      </c>
      <c r="E297" s="68">
        <f ca="1">'pêndulo - dif.fin.'!B297</f>
        <v>9.9097720493039034</v>
      </c>
    </row>
    <row r="298" spans="1:5" x14ac:dyDescent="0.25">
      <c r="A298" s="68">
        <f t="shared" si="6"/>
        <v>25.829999999999966</v>
      </c>
      <c r="B298" s="71">
        <f>'pêndulo - euler x exata'!B296</f>
        <v>8.0892524407470923</v>
      </c>
      <c r="C298" s="33">
        <f>'pêndulo - euler x exata'!D296</f>
        <v>-2918.3986295709065</v>
      </c>
      <c r="D298" s="33">
        <f>'pêndulo - rk4 x exata'!B297</f>
        <v>2454.8777367769835</v>
      </c>
      <c r="E298" s="68">
        <f ca="1">'pêndulo - dif.fin.'!B298</f>
        <v>9.4522184120576735</v>
      </c>
    </row>
    <row r="299" spans="1:5" x14ac:dyDescent="0.25">
      <c r="A299" s="68">
        <f t="shared" si="6"/>
        <v>25.919999999999966</v>
      </c>
      <c r="B299" s="71">
        <f>'pêndulo - euler x exata'!B297</f>
        <v>6.7657261370939601</v>
      </c>
      <c r="C299" s="33">
        <f>'pêndulo - euler x exata'!D297</f>
        <v>-2951.9896542178612</v>
      </c>
      <c r="D299" s="33">
        <f>'pêndulo - rk4 x exata'!B298</f>
        <v>2485.513434406128</v>
      </c>
      <c r="E299" s="68">
        <f ca="1">'pêndulo - dif.fin.'!B299</f>
        <v>8.624837879919653</v>
      </c>
    </row>
    <row r="300" spans="1:5" x14ac:dyDescent="0.25">
      <c r="A300" s="68">
        <f t="shared" si="6"/>
        <v>26.009999999999966</v>
      </c>
      <c r="B300" s="71">
        <f>'pêndulo - euler x exata'!B298</f>
        <v>5.1745551573448862</v>
      </c>
      <c r="C300" s="33">
        <f>'pêndulo - euler x exata'!D298</f>
        <v>-2984.1681882769208</v>
      </c>
      <c r="D300" s="33">
        <f>'pêndulo - rk4 x exata'!B299</f>
        <v>2518.074818347704</v>
      </c>
      <c r="E300" s="68">
        <f ca="1">'pêndulo - dif.fin.'!B300</f>
        <v>7.4597677226404562</v>
      </c>
    </row>
    <row r="301" spans="1:5" x14ac:dyDescent="0.25">
      <c r="A301" s="68">
        <f t="shared" si="6"/>
        <v>26.099999999999966</v>
      </c>
      <c r="B301" s="71">
        <f>'pêndulo - euler x exata'!B299</f>
        <v>3.3786844733858685</v>
      </c>
      <c r="C301" s="33">
        <f>'pêndulo - euler x exata'!D299</f>
        <v>-3014.1840806551595</v>
      </c>
      <c r="D301" s="33">
        <f>'pêndulo - rk4 x exata'!B300</f>
        <v>2551.7565469442607</v>
      </c>
      <c r="E301" s="68">
        <f ca="1">'pêndulo - dif.fin.'!B301</f>
        <v>6.0023696114435747</v>
      </c>
    </row>
    <row r="302" spans="1:5" x14ac:dyDescent="0.25">
      <c r="A302" s="68">
        <f t="shared" si="6"/>
        <v>26.189999999999966</v>
      </c>
      <c r="B302" s="71">
        <f>'pêndulo - euler x exata'!B300</f>
        <v>1.4491567520023729</v>
      </c>
      <c r="C302" s="33">
        <f>'pêndulo - euler x exata'!D300</f>
        <v>-3041.9950775549951</v>
      </c>
      <c r="D302" s="33">
        <f>'pêndulo - rk4 x exata'!B301</f>
        <v>2585.5028994574132</v>
      </c>
      <c r="E302" s="68">
        <f ca="1">'pêndulo - dif.fin.'!B302</f>
        <v>4.3095405219640464</v>
      </c>
    </row>
    <row r="303" spans="1:5" x14ac:dyDescent="0.25">
      <c r="A303" s="68">
        <f t="shared" si="6"/>
        <v>26.279999999999966</v>
      </c>
      <c r="B303" s="71">
        <f>'pêndulo - euler x exata'!B301</f>
        <v>-0.53769801479254087</v>
      </c>
      <c r="C303" s="33">
        <f>'pêndulo - euler x exata'!D301</f>
        <v>-3068.1753294826972</v>
      </c>
      <c r="D303" s="33">
        <f>'pêndulo - rk4 x exata'!B302</f>
        <v>2618.2122988151386</v>
      </c>
      <c r="E303" s="68">
        <f ca="1">'pêndulo - dif.fin.'!B303</f>
        <v>2.4475412336054068</v>
      </c>
    </row>
    <row r="304" spans="1:5" x14ac:dyDescent="0.25">
      <c r="A304" s="68">
        <f t="shared" si="6"/>
        <v>26.369999999999965</v>
      </c>
      <c r="B304" s="71">
        <f>'pêndulo - euler x exata'!B302</f>
        <v>-2.5032820401931142</v>
      </c>
      <c r="C304" s="33">
        <f>'pêndulo - euler x exata'!D302</f>
        <v>-3093.6526694848767</v>
      </c>
      <c r="D304" s="33">
        <f>'pêndulo - rk4 x exata'!B303</f>
        <v>2648.9879713720729</v>
      </c>
      <c r="E304" s="68">
        <f ca="1">'pêndulo - dif.fin.'!B304</f>
        <v>0.48940804830469081</v>
      </c>
    </row>
    <row r="305" spans="1:5" x14ac:dyDescent="0.25">
      <c r="A305" s="68">
        <f t="shared" si="6"/>
        <v>26.459999999999965</v>
      </c>
      <c r="B305" s="71">
        <f>'pêndulo - euler x exata'!B303</f>
        <v>-4.3698389845016852</v>
      </c>
      <c r="C305" s="33">
        <f>'pêndulo - euler x exata'!D303</f>
        <v>-3119.4533884013945</v>
      </c>
      <c r="D305" s="33">
        <f>'pêndulo - rk4 x exata'!B304</f>
        <v>2677.4100071246726</v>
      </c>
      <c r="E305" s="68">
        <f ca="1">'pêndulo - dif.fin.'!B305</f>
        <v>-1.48795312272422</v>
      </c>
    </row>
    <row r="306" spans="1:5" x14ac:dyDescent="0.25">
      <c r="A306" s="68">
        <f t="shared" si="6"/>
        <v>26.549999999999965</v>
      </c>
      <c r="B306" s="71">
        <f>'pêndulo - euler x exata'!B304</f>
        <v>-6.063529910307718</v>
      </c>
      <c r="C306" s="33">
        <f>'pêndulo - euler x exata'!D304</f>
        <v>-3146.5142988052394</v>
      </c>
      <c r="D306" s="33">
        <f>'pêndulo - rk4 x exata'!B305</f>
        <v>2703.7506362393597</v>
      </c>
      <c r="E306" s="68">
        <f ca="1">'pêndulo - dif.fin.'!B306</f>
        <v>-3.4068606330801181</v>
      </c>
    </row>
    <row r="307" spans="1:5" x14ac:dyDescent="0.25">
      <c r="A307" s="68">
        <f t="shared" ref="A307:A311" si="7">A306+$B$2</f>
        <v>26.639999999999965</v>
      </c>
      <c r="B307" s="71">
        <f>'pêndulo - euler x exata'!B305</f>
        <v>-7.5173542695459457</v>
      </c>
      <c r="C307" s="33">
        <f>'pêndulo - euler x exata'!D305</f>
        <v>-3175.5336741920278</v>
      </c>
      <c r="D307" s="33">
        <f>'pêndulo - rk4 x exata'!B306</f>
        <v>2728.970690426665</v>
      </c>
      <c r="E307" s="68">
        <f ca="1">'pêndulo - dif.fin.'!B307</f>
        <v>-5.1919892533433476</v>
      </c>
    </row>
    <row r="308" spans="1:5" x14ac:dyDescent="0.25">
      <c r="A308" s="68">
        <f t="shared" si="7"/>
        <v>26.729999999999965</v>
      </c>
      <c r="B308" s="71">
        <f>'pêndulo - euler x exata'!B306</f>
        <v>-8.6738003714024678</v>
      </c>
      <c r="C308" s="33">
        <f>'pêndulo - euler x exata'!D306</f>
        <v>-3206.8229120452484</v>
      </c>
      <c r="D308" s="33">
        <f>'pêndulo - rk4 x exata'!B307</f>
        <v>2754.3861868848553</v>
      </c>
      <c r="E308" s="68">
        <f ca="1">'pêndulo - dif.fin.'!B308</f>
        <v>-6.7733866704394758</v>
      </c>
    </row>
    <row r="309" spans="1:5" x14ac:dyDescent="0.25">
      <c r="A309" s="68">
        <f t="shared" si="7"/>
        <v>26.819999999999965</v>
      </c>
      <c r="B309" s="71">
        <f>'pêndulo - euler x exata'!B307</f>
        <v>-9.4871204814755981</v>
      </c>
      <c r="C309" s="33">
        <f>'pêndulo - euler x exata'!D307</f>
        <v>-3240.164115809825</v>
      </c>
      <c r="D309" s="33">
        <f>'pêndulo - rk4 x exata'!B308</f>
        <v>2781.1936000912101</v>
      </c>
      <c r="E309" s="68">
        <f ca="1">'pêndulo - dif.fin.'!B309</f>
        <v>-8.089233061071317</v>
      </c>
    </row>
    <row r="310" spans="1:5" x14ac:dyDescent="0.25">
      <c r="A310" s="68">
        <f t="shared" si="7"/>
        <v>26.909999999999965</v>
      </c>
      <c r="B310" s="71">
        <f>'pêndulo - euler x exata'!B308</f>
        <v>-9.9251405517752662</v>
      </c>
      <c r="C310" s="33">
        <f>'pêndulo - euler x exata'!D308</f>
        <v>-3274.7497553586768</v>
      </c>
      <c r="D310" s="33">
        <f>'pêndulo - rk4 x exata'!B309</f>
        <v>2810.1508600775255</v>
      </c>
      <c r="E310" s="68">
        <f ca="1">'pêndulo - dif.fin.'!B310</f>
        <v>-9.0882286529595966</v>
      </c>
    </row>
    <row r="311" spans="1:5" x14ac:dyDescent="0.25">
      <c r="A311" s="68">
        <f t="shared" si="7"/>
        <v>26.999999999999964</v>
      </c>
      <c r="B311" s="71">
        <f>'pêndulo - euler x exata'!B309</f>
        <v>-9.9705329906337923</v>
      </c>
      <c r="C311" s="33">
        <f>'pêndulo - euler x exata'!D309</f>
        <v>-3309.3288811599432</v>
      </c>
      <c r="D311" s="33">
        <f>'pêndulo - rk4 x exata'!B310</f>
        <v>2841.4634610692406</v>
      </c>
      <c r="E311" s="68">
        <f ca="1">'pêndulo - dif.fin.'!B311</f>
        <v>-9.7315272114136917</v>
      </c>
    </row>
    <row r="312" spans="1:5" x14ac:dyDescent="0.25">
      <c r="A312" s="68">
        <f>A311+$B$2</f>
        <v>27.089999999999964</v>
      </c>
      <c r="B312" s="71">
        <f>'pêndulo - euler x exata'!B310</f>
        <v>-9.6215021231525242</v>
      </c>
      <c r="C312" s="33">
        <f>'pêndulo - euler x exata'!D310</f>
        <v>-3342.6118026926833</v>
      </c>
      <c r="D312" s="33">
        <f>'pêndulo - rk4 x exata'!B311</f>
        <v>2874.7972716283839</v>
      </c>
      <c r="E312" s="68">
        <f ca="1">'pêndulo - dif.fin.'!B312</f>
        <v>-9.9941655681569657</v>
      </c>
    </row>
    <row r="313" spans="1:5" x14ac:dyDescent="0.25">
      <c r="A313" s="68">
        <f t="shared" ref="A313:A336" si="8">A312+$B$2</f>
        <v>27.179999999999964</v>
      </c>
      <c r="B313" s="71">
        <f>'pêndulo - euler x exata'!B311</f>
        <v>-8.8918552261235568</v>
      </c>
      <c r="C313" s="33">
        <f>'pêndulo - euler x exata'!D311</f>
        <v>-3373.7670545808141</v>
      </c>
      <c r="D313" s="33">
        <f>'pêndulo - rk4 x exata'!B312</f>
        <v>2909.3724281154082</v>
      </c>
      <c r="E313" s="68">
        <f ca="1">'pêndulo - dif.fin.'!B313</f>
        <v>-9.8659645146523456</v>
      </c>
    </row>
    <row r="314" spans="1:5" x14ac:dyDescent="0.25">
      <c r="A314" s="68">
        <f t="shared" si="8"/>
        <v>27.269999999999964</v>
      </c>
      <c r="B314" s="71">
        <f>'pêndulo - euler x exata'!B312</f>
        <v>-7.8104563273634167</v>
      </c>
      <c r="C314" s="33">
        <f>'pêndulo - euler x exata'!D312</f>
        <v>-3402.7031061729808</v>
      </c>
      <c r="D314" s="33">
        <f>'pêndulo - rk4 x exata'!B313</f>
        <v>2944.1221188145637</v>
      </c>
      <c r="E314" s="68">
        <f ca="1">'pêndulo - dif.fin.'!B314</f>
        <v>-9.3518918799911113</v>
      </c>
    </row>
    <row r="315" spans="1:5" x14ac:dyDescent="0.25">
      <c r="A315" s="68">
        <f t="shared" si="8"/>
        <v>27.359999999999964</v>
      </c>
      <c r="B315" s="71">
        <f>'pêndulo - euler x exata'!B313</f>
        <v>-6.420084376555244</v>
      </c>
      <c r="C315" s="33">
        <f>'pêndulo - euler x exata'!D313</f>
        <v>-3429.9969200745677</v>
      </c>
      <c r="D315" s="33">
        <f>'pêndulo - rk4 x exata'!B314</f>
        <v>2977.9087716438125</v>
      </c>
      <c r="E315" s="68">
        <f ca="1">'pêndulo - dif.fin.'!B315</f>
        <v>-8.4718856535739651</v>
      </c>
    </row>
    <row r="316" spans="1:5" x14ac:dyDescent="0.25">
      <c r="A316" s="68">
        <f t="shared" si="8"/>
        <v>27.449999999999964</v>
      </c>
      <c r="B316" s="71">
        <f>'pêndulo - euler x exata'!B314</f>
        <v>-4.7757409571044622</v>
      </c>
      <c r="C316" s="33">
        <f>'pêndulo - euler x exata'!D314</f>
        <v>-3456.6146005559867</v>
      </c>
      <c r="D316" s="33">
        <f>'pêndulo - rk4 x exata'!B315</f>
        <v>3009.7911453641336</v>
      </c>
      <c r="E316" s="68">
        <f ca="1">'pêndulo - dif.fin.'!B316</f>
        <v>-7.2601380777606366</v>
      </c>
    </row>
    <row r="317" spans="1:5" x14ac:dyDescent="0.25">
      <c r="A317" s="68">
        <f t="shared" si="8"/>
        <v>27.539999999999964</v>
      </c>
      <c r="B317" s="71">
        <f>'pêndulo - euler x exata'!B315</f>
        <v>-2.9424744840623664</v>
      </c>
      <c r="C317" s="33">
        <f>'pêndulo - euler x exata'!D315</f>
        <v>-3483.6270486743592</v>
      </c>
      <c r="D317" s="33">
        <f>'pêndulo - rk4 x exata'!B316</f>
        <v>3039.3208475883262</v>
      </c>
      <c r="E317" s="68">
        <f ca="1">'pêndulo - dif.fin.'!B317</f>
        <v>-5.7638466795639189</v>
      </c>
    </row>
    <row r="318" spans="1:5" x14ac:dyDescent="0.25">
      <c r="A318" s="68">
        <f t="shared" si="8"/>
        <v>27.629999999999963</v>
      </c>
      <c r="B318" s="71">
        <f>'pêndulo - euler x exata'!B316</f>
        <v>-0.99280696045303829</v>
      </c>
      <c r="C318" s="33">
        <f>'pêndulo - euler x exata'!D316</f>
        <v>-3511.9958187749412</v>
      </c>
      <c r="D318" s="33">
        <f>'pêndulo - rk4 x exata'!B317</f>
        <v>3066.7869111693453</v>
      </c>
      <c r="E318" s="68">
        <f ca="1">'pêndulo - dif.fin.'!B318</f>
        <v>-4.0414504580690327</v>
      </c>
    </row>
    <row r="319" spans="1:5" x14ac:dyDescent="0.25">
      <c r="A319" s="68">
        <f t="shared" si="8"/>
        <v>27.719999999999963</v>
      </c>
      <c r="B319" s="71">
        <f>'pêndulo - euler x exata'!B317</f>
        <v>0.99613491331051096</v>
      </c>
      <c r="C319" s="33">
        <f>'pêndulo - euler x exata'!D317</f>
        <v>-3542.4019767766922</v>
      </c>
      <c r="D319" s="33">
        <f>'pêndulo - rk4 x exata'!B318</f>
        <v>3093.2188314476898</v>
      </c>
      <c r="E319" s="68">
        <f ca="1">'pêndulo - dif.fin.'!B319</f>
        <v>-2.1603914065029892</v>
      </c>
    </row>
    <row r="320" spans="1:5" x14ac:dyDescent="0.25">
      <c r="A320" s="68">
        <f t="shared" si="8"/>
        <v>27.809999999999963</v>
      </c>
      <c r="B320" s="71">
        <f>'pêndulo - euler x exata'!B318</f>
        <v>2.9456707867692788</v>
      </c>
      <c r="C320" s="33">
        <f>'pêndulo - euler x exata'!D318</f>
        <v>-3575.0808247512464</v>
      </c>
      <c r="D320" s="33">
        <f>'pêndulo - rk4 x exata'!B319</f>
        <v>3120.0032755557413</v>
      </c>
      <c r="E320" s="68">
        <f ca="1">'pêndulo - dif.fin.'!B320</f>
        <v>-0.1944718697982267</v>
      </c>
    </row>
    <row r="321" spans="1:5" x14ac:dyDescent="0.25">
      <c r="A321" s="68">
        <f t="shared" si="8"/>
        <v>27.899999999999963</v>
      </c>
      <c r="B321" s="71">
        <f>'pêndulo - euler x exata'!B319</f>
        <v>4.7786791674452465</v>
      </c>
      <c r="C321" s="33">
        <f>'pêndulo - euler x exata'!D319</f>
        <v>-3609.6796910586045</v>
      </c>
      <c r="D321" s="33">
        <f>'pêndulo - rk4 x exata'!B320</f>
        <v>3148.3439087969928</v>
      </c>
      <c r="E321" s="68">
        <f ca="1">'pêndulo - dif.fin.'!B321</f>
        <v>1.7790881898598483</v>
      </c>
    </row>
    <row r="322" spans="1:5" x14ac:dyDescent="0.25">
      <c r="A322" s="68">
        <f t="shared" si="8"/>
        <v>27.989999999999963</v>
      </c>
      <c r="B322" s="71">
        <f>'pêndulo - euler x exata'!B320</f>
        <v>6.4226482621641461</v>
      </c>
      <c r="C322" s="33">
        <f>'pêndulo - euler x exata'!D320</f>
        <v>-3645.2367123292502</v>
      </c>
      <c r="D322" s="33">
        <f>'pêndulo - rk4 x exata'!B321</f>
        <v>3178.9262878179111</v>
      </c>
      <c r="E322" s="68">
        <f ca="1">'pêndulo - dif.fin.'!B322</f>
        <v>3.6827605402971746</v>
      </c>
    </row>
    <row r="323" spans="1:5" x14ac:dyDescent="0.25">
      <c r="A323" s="68">
        <f t="shared" si="8"/>
        <v>28.079999999999963</v>
      </c>
      <c r="B323" s="71">
        <f>'pêndulo - euler x exata'!B321</f>
        <v>7.812544463748897</v>
      </c>
      <c r="C323" s="33">
        <f>'pêndulo - euler x exata'!D321</f>
        <v>-3680.4113716046759</v>
      </c>
      <c r="D323" s="33">
        <f>'pêndulo - rk4 x exata'!B322</f>
        <v>3211.8276479876822</v>
      </c>
      <c r="E323" s="68">
        <f ca="1">'pêndulo - dif.fin.'!B323</f>
        <v>5.4418332464620107</v>
      </c>
    </row>
    <row r="324" spans="1:5" x14ac:dyDescent="0.25">
      <c r="A324" s="68">
        <f t="shared" si="8"/>
        <v>28.169999999999963</v>
      </c>
      <c r="B324" s="71">
        <f>'pêndulo - euler x exata'!B322</f>
        <v>8.8933850089094992</v>
      </c>
      <c r="C324" s="33">
        <f>'pêndulo - euler x exata'!D322</f>
        <v>-3713.9713913180522</v>
      </c>
      <c r="D324" s="33">
        <f>'pêndulo - rk4 x exata'!B323</f>
        <v>3246.5656046220547</v>
      </c>
      <c r="E324" s="68">
        <f ca="1">'pêndulo - dif.fin.'!B324</f>
        <v>6.9873973729443151</v>
      </c>
    </row>
    <row r="325" spans="1:5" x14ac:dyDescent="0.25">
      <c r="A325" s="68">
        <f t="shared" si="8"/>
        <v>28.259999999999962</v>
      </c>
      <c r="B325" s="71">
        <f>'pêndulo - euler x exata'!B323</f>
        <v>9.6224130358163933</v>
      </c>
      <c r="C325" s="33">
        <f>'pêndulo - euler x exata'!D323</f>
        <v>-3745.2891123023005</v>
      </c>
      <c r="D325" s="33">
        <f>'pêndulo - rk4 x exata'!B324</f>
        <v>3282.2290356478065</v>
      </c>
      <c r="E325" s="68">
        <f ca="1">'pêndulo - dif.fin.'!B325</f>
        <v>8.2590577235368308</v>
      </c>
    </row>
    <row r="326" spans="1:5" x14ac:dyDescent="0.25">
      <c r="A326" s="68">
        <f t="shared" si="8"/>
        <v>28.349999999999962</v>
      </c>
      <c r="B326" s="71">
        <f>'pêndulo - euler x exata'!B324</f>
        <v>9.9707889984736315</v>
      </c>
      <c r="C326" s="33">
        <f>'pêndulo - euler x exata'!D324</f>
        <v>-3774.5289058528679</v>
      </c>
      <c r="D326" s="33">
        <f>'pêndulo - rk4 x exata'!B325</f>
        <v>3317.672307327754</v>
      </c>
      <c r="E326" s="68">
        <f ca="1">'pêndulo - dif.fin.'!B326</f>
        <v>9.207257201077514</v>
      </c>
    </row>
    <row r="327" spans="1:5" x14ac:dyDescent="0.25">
      <c r="A327" s="68">
        <f t="shared" si="8"/>
        <v>28.439999999999962</v>
      </c>
      <c r="B327" s="71">
        <f>'pêndulo - euler x exata'!B325</f>
        <v>9.9247315274028356</v>
      </c>
      <c r="C327" s="33">
        <f>'pêndulo - euler x exata'!D325</f>
        <v>-3802.473762956593</v>
      </c>
      <c r="D327" s="33">
        <f>'pêndulo - rk4 x exata'!B326</f>
        <v>3351.767044662985</v>
      </c>
      <c r="E327" s="68">
        <f ca="1">'pêndulo - dif.fin.'!B327</f>
        <v>9.7951377448206145</v>
      </c>
    </row>
    <row r="328" spans="1:5" x14ac:dyDescent="0.25">
      <c r="A328" s="68">
        <f t="shared" si="8"/>
        <v>28.529999999999962</v>
      </c>
      <c r="B328" s="71">
        <f>'pêndulo - euler x exata'!B326</f>
        <v>9.4860626054446691</v>
      </c>
      <c r="C328" s="33">
        <f>'pêndulo - euler x exata'!D326</f>
        <v>-3830.201802178045</v>
      </c>
      <c r="D328" s="33">
        <f>'pêndulo - rk4 x exata'!B327</f>
        <v>3383.7047787142219</v>
      </c>
      <c r="E328" s="68">
        <f ca="1">'pêndulo - dif.fin.'!B328</f>
        <v>9.9998922654106579</v>
      </c>
    </row>
    <row r="329" spans="1:5" x14ac:dyDescent="0.25">
      <c r="A329" s="68">
        <f t="shared" si="8"/>
        <v>28.619999999999962</v>
      </c>
      <c r="B329" s="71">
        <f>'pêndulo - euler x exata'!B327</f>
        <v>8.6721354921239815</v>
      </c>
      <c r="C329" s="33">
        <f>'pêndulo - euler x exata'!D327</f>
        <v>-3858.7991279453909</v>
      </c>
      <c r="D329" s="33">
        <f>'pêndulo - rk4 x exata'!B328</f>
        <v>3413.3144713735692</v>
      </c>
      <c r="E329" s="68">
        <f ca="1">'pêndulo - dif.fin.'!B329</f>
        <v>9.8135858345391398</v>
      </c>
    </row>
    <row r="330" spans="1:5" x14ac:dyDescent="0.25">
      <c r="A330" s="68">
        <f t="shared" si="8"/>
        <v>28.709999999999962</v>
      </c>
      <c r="B330" s="71">
        <f>'pêndulo - euler x exata'!B328</f>
        <v>7.5151482478109237</v>
      </c>
      <c r="C330" s="33">
        <f>'pêndulo - euler x exata'!D328</f>
        <v>-3889.143629617733</v>
      </c>
      <c r="D330" s="33">
        <f>'pêndulo - rk4 x exata'!B329</f>
        <v>3441.2579120113719</v>
      </c>
      <c r="E330" s="68">
        <f ca="1">'pêndulo - dif.fin.'!B330</f>
        <v>9.243438453571116</v>
      </c>
    </row>
    <row r="331" spans="1:5" x14ac:dyDescent="0.25">
      <c r="A331" s="68">
        <f t="shared" si="8"/>
        <v>28.799999999999962</v>
      </c>
      <c r="B331" s="71">
        <f>'pêndulo - euler x exata'!B329</f>
        <v>6.0608700139069018</v>
      </c>
      <c r="C331" s="33">
        <f>'pêndulo - euler x exata'!D329</f>
        <v>-3921.7188847557409</v>
      </c>
      <c r="D331" s="33">
        <f>'pêndulo - rk4 x exata'!B330</f>
        <v>3468.8540471480756</v>
      </c>
      <c r="E331" s="68">
        <f ca="1">'pêndulo - dif.fin.'!B331</f>
        <v>8.3115678310478334</v>
      </c>
    </row>
    <row r="332" spans="1:5" x14ac:dyDescent="0.25">
      <c r="A332" s="68">
        <f t="shared" si="8"/>
        <v>28.889999999999961</v>
      </c>
      <c r="B332" s="71">
        <f>'pêndulo - euler x exata'!B330</f>
        <v>4.3668304360078851</v>
      </c>
      <c r="C332" s="33">
        <f>'pêndulo - euler x exata'!D330</f>
        <v>-3956.4424521304763</v>
      </c>
      <c r="D332" s="33">
        <f>'pêndulo - rk4 x exata'!B331</f>
        <v>3497.5107361371365</v>
      </c>
      <c r="E332" s="68">
        <f ca="1">'pêndulo - dif.fin.'!B332</f>
        <v>7.0541935737919976</v>
      </c>
    </row>
    <row r="333" spans="1:5" x14ac:dyDescent="0.25">
      <c r="A333" s="68">
        <f t="shared" si="8"/>
        <v>28.979999999999961</v>
      </c>
      <c r="B333" s="71">
        <f>'pêndulo - euler x exata'!B331</f>
        <v>2.5000438544718397</v>
      </c>
      <c r="C333" s="33">
        <f>'pêndulo - euler x exata'!D331</f>
        <v>-3992.5748517966076</v>
      </c>
      <c r="D333" s="33">
        <f>'pêndulo - rk4 x exata'!B332</f>
        <v>3528.1998029718152</v>
      </c>
      <c r="E333" s="68">
        <f ca="1">'pêndulo - dif.fin.'!B333</f>
        <v>5.5203100276057731</v>
      </c>
    </row>
    <row r="334" spans="1:5" x14ac:dyDescent="0.25">
      <c r="A334" s="68">
        <f t="shared" si="8"/>
        <v>29.069999999999961</v>
      </c>
      <c r="B334" s="71">
        <f>'pêndulo - euler x exata'!B332</f>
        <v>0.53435829090535469</v>
      </c>
      <c r="C334" s="33">
        <f>'pêndulo - euler x exata'!D332</f>
        <v>-4028.8483598281073</v>
      </c>
      <c r="D334" s="33">
        <f>'pêndulo - rk4 x exata'!B333</f>
        <v>3561.2491994316688</v>
      </c>
      <c r="E334" s="68">
        <f ca="1">'pêndulo - dif.fin.'!B334</f>
        <v>3.7698486240343456</v>
      </c>
    </row>
    <row r="335" spans="1:5" x14ac:dyDescent="0.25">
      <c r="A335" s="68">
        <f t="shared" si="8"/>
        <v>29.159999999999961</v>
      </c>
      <c r="B335" s="71">
        <f>'pêndulo - euler x exata'!B333</f>
        <v>-1.4524658982558656</v>
      </c>
      <c r="C335" s="33">
        <f>'pêndulo - euler x exata'!D333</f>
        <v>-4063.8975066527746</v>
      </c>
      <c r="D335" s="33">
        <f>'pêndulo - rk4 x exata'!B334</f>
        <v>3596.3563793010449</v>
      </c>
      <c r="E335" s="68">
        <f ca="1">'pêndulo - dif.fin.'!B335</f>
        <v>1.8713739808525132</v>
      </c>
    </row>
    <row r="336" spans="1:5" x14ac:dyDescent="0.25">
      <c r="A336" s="68">
        <f t="shared" si="8"/>
        <v>29.249999999999961</v>
      </c>
      <c r="B336" s="71">
        <f>'pêndulo - euler x exata'!B334</f>
        <v>-3.3818321358238568</v>
      </c>
      <c r="C336" s="33">
        <f>'pêndulo - euler x exata'!D334</f>
        <v>-4096.8257910198636</v>
      </c>
      <c r="D336" s="33">
        <f>'pêndulo - rk4 x exata'!B335</f>
        <v>3632.7112098409261</v>
      </c>
      <c r="E336" s="68">
        <f ca="1">'pêndulo - dif.fin.'!B336</f>
        <v>-0.1006107887317861</v>
      </c>
    </row>
    <row r="337" spans="1:5" x14ac:dyDescent="0.25">
      <c r="A337" s="68">
        <f>A336+$B$2</f>
        <v>29.339999999999961</v>
      </c>
      <c r="B337" s="71">
        <f>'pêndulo - euler x exata'!B335</f>
        <v>-5.1774168179070807</v>
      </c>
      <c r="C337" s="33">
        <f>'pêndulo - euler x exata'!D335</f>
        <v>-4127.5465748827428</v>
      </c>
      <c r="D337" s="33">
        <f>'pêndulo - rk4 x exata'!B336</f>
        <v>3669.1883169608363</v>
      </c>
      <c r="E337" s="68">
        <f ca="1">'pêndulo - dif.fin.'!B337</f>
        <v>-2.0686406541538211</v>
      </c>
    </row>
    <row r="338" spans="1:5" x14ac:dyDescent="0.25">
      <c r="A338" s="68">
        <f t="shared" ref="A338:A350" si="9">A337+$B$2</f>
        <v>29.429999999999961</v>
      </c>
      <c r="B338" s="71">
        <f>'pêndulo - euler x exata'!B336</f>
        <v>-6.7681885916396256</v>
      </c>
      <c r="C338" s="33">
        <f>'pêndulo - euler x exata'!D336</f>
        <v>-4156.7113974215317</v>
      </c>
      <c r="D338" s="33">
        <f>'pêndulo - rk4 x exata'!B337</f>
        <v>3704.5991525037189</v>
      </c>
      <c r="E338" s="68">
        <f ca="1">'pêndulo - dif.fin.'!B338</f>
        <v>-3.9554101050709232</v>
      </c>
    </row>
    <row r="339" spans="1:5" x14ac:dyDescent="0.25">
      <c r="A339" s="68">
        <f t="shared" si="9"/>
        <v>29.51999999999996</v>
      </c>
      <c r="B339" s="71">
        <f>'pêndulo - euler x exata'!B337</f>
        <v>-8.0912182772858632</v>
      </c>
      <c r="C339" s="33">
        <f>'pêndulo - euler x exata'!D337</f>
        <v>-4185.3858261394134</v>
      </c>
      <c r="D339" s="33">
        <f>'pêndulo - rk4 x exata'!B338</f>
        <v>3738.0015536446999</v>
      </c>
      <c r="E339" s="68">
        <f ca="1">'pêndulo - dif.fin.'!B339</f>
        <v>-5.6868867126249505</v>
      </c>
    </row>
    <row r="340" spans="1:5" x14ac:dyDescent="0.25">
      <c r="A340" s="68">
        <f t="shared" si="9"/>
        <v>29.60999999999996</v>
      </c>
      <c r="B340" s="71">
        <f>'pêndulo - euler x exata'!B338</f>
        <v>-9.0941682772982499</v>
      </c>
      <c r="C340" s="33">
        <f>'pêndulo - euler x exata'!D338</f>
        <v>-4214.7141659189492</v>
      </c>
      <c r="D340" s="33">
        <f>'pêndulo - rk4 x exata'!B339</f>
        <v>3769.0452056775207</v>
      </c>
      <c r="E340" s="68">
        <f ca="1">'pêndulo - dif.fin.'!B340</f>
        <v>-7.1952649541573859</v>
      </c>
    </row>
    <row r="341" spans="1:5" x14ac:dyDescent="0.25">
      <c r="A341" s="68">
        <f t="shared" si="9"/>
        <v>29.69999999999996</v>
      </c>
      <c r="B341" s="71">
        <f>'pêndulo - euler x exata'!B339</f>
        <v>-9.737362994046288</v>
      </c>
      <c r="C341" s="33">
        <f>'pêndulo - euler x exata'!D339</f>
        <v>-4245.6613073518247</v>
      </c>
      <c r="D341" s="33">
        <f>'pêndulo - rk4 x exata'!B340</f>
        <v>3798.2394252368576</v>
      </c>
      <c r="E341" s="68">
        <f ca="1">'pêndulo - dif.fin.'!B341</f>
        <v>-8.4216256646930212</v>
      </c>
    </row>
    <row r="342" spans="1:5" x14ac:dyDescent="0.25">
      <c r="A342" s="68">
        <f t="shared" si="9"/>
        <v>29.78999999999996</v>
      </c>
      <c r="B342" s="71">
        <f>'pêndulo - euler x exata'!B340</f>
        <v>-9.9953583527709551</v>
      </c>
      <c r="C342" s="33">
        <f>'pêndulo - euler x exata'!D340</f>
        <v>-4278.8020676746282</v>
      </c>
      <c r="D342" s="33">
        <f>'pêndulo - rk4 x exata'!B341</f>
        <v>3826.8688362668881</v>
      </c>
      <c r="E342" s="68">
        <f ca="1">'pêndulo - dif.fin.'!B342</f>
        <v>-9.3181954952591752</v>
      </c>
    </row>
    <row r="343" spans="1:5" x14ac:dyDescent="0.25">
      <c r="A343" s="68">
        <f t="shared" si="9"/>
        <v>29.87999999999996</v>
      </c>
      <c r="B343" s="71">
        <f>'pêndulo - euler x exata'!B341</f>
        <v>-9.8579483411654358</v>
      </c>
      <c r="C343" s="33">
        <f>'pêndulo - euler x exata'!D341</f>
        <v>-4314.1324709900773</v>
      </c>
      <c r="D343" s="33">
        <f>'pêndulo - rk4 x exata'!B342</f>
        <v>3856.418960911406</v>
      </c>
      <c r="E343" s="68">
        <f ca="1">'pêndulo - dif.fin.'!B343</f>
        <v>-9.8501343093963971</v>
      </c>
    </row>
    <row r="344" spans="1:5" x14ac:dyDescent="0.25">
      <c r="A344" s="68">
        <f t="shared" si="9"/>
        <v>29.96999999999996</v>
      </c>
      <c r="B344" s="71">
        <f>'pêndulo - euler x exata'!B342</f>
        <v>-9.3305687479837047</v>
      </c>
      <c r="C344" s="33">
        <f>'pêndulo - euler x exata'!D342</f>
        <v>-4350.9607181607644</v>
      </c>
      <c r="D344" s="33">
        <f>'pêndulo - rk4 x exata'!B343</f>
        <v>3887.9527325376739</v>
      </c>
      <c r="E344" s="68">
        <f ca="1">'pêndulo - dif.fin.'!B344</f>
        <v>-9.9968090659525899</v>
      </c>
    </row>
    <row r="345" spans="1:5" x14ac:dyDescent="0.25">
      <c r="A345" s="68">
        <f t="shared" si="9"/>
        <v>30.05999999999996</v>
      </c>
      <c r="B345" s="71">
        <f>'pêndulo - euler x exata'!B343</f>
        <v>-8.4340821292229506</v>
      </c>
      <c r="C345" s="33">
        <f>'pêndulo - euler x exata'!D343</f>
        <v>-4388.021440718846</v>
      </c>
      <c r="D345" s="33">
        <f>'pêndulo - rk4 x exata'!B344</f>
        <v>3921.8464271196708</v>
      </c>
      <c r="E345" s="68">
        <f ca="1">'pêndulo - dif.fin.'!B345</f>
        <v>-9.7525351569846919</v>
      </c>
    </row>
    <row r="346" spans="1:5" x14ac:dyDescent="0.25">
      <c r="A346" s="68">
        <f t="shared" si="9"/>
        <v>30.149999999999959</v>
      </c>
      <c r="B346" s="71">
        <f>'pêndulo - euler x exata'!B344</f>
        <v>-7.2039525083804241</v>
      </c>
      <c r="C346" s="33">
        <f>'pêndulo - euler x exata'!D344</f>
        <v>-4423.9122675866083</v>
      </c>
      <c r="D346" s="33">
        <f>'pêndulo - rk4 x exata'!B345</f>
        <v>3957.8024125146076</v>
      </c>
      <c r="E346" s="68">
        <f ca="1">'pêndulo - dif.fin.'!B346</f>
        <v>-9.126778848193327</v>
      </c>
    </row>
    <row r="347" spans="1:5" x14ac:dyDescent="0.25">
      <c r="A347" s="68">
        <f t="shared" si="9"/>
        <v>30.239999999999959</v>
      </c>
      <c r="B347" s="71">
        <f>'pêndulo - euler x exata'!B345</f>
        <v>-5.6888424587344835</v>
      </c>
      <c r="C347" s="33">
        <f>'pêndulo - euler x exata'!D345</f>
        <v>-4457.6942953042426</v>
      </c>
      <c r="D347" s="33">
        <f>'pêndulo - rk4 x exata'!B346</f>
        <v>3994.9884497941171</v>
      </c>
      <c r="E347" s="68">
        <f ca="1">'pêndulo - dif.fin.'!B347</f>
        <v>-8.1438197510055979</v>
      </c>
    </row>
    <row r="348" spans="1:5" x14ac:dyDescent="0.25">
      <c r="A348" s="68">
        <f t="shared" si="9"/>
        <v>30.329999999999959</v>
      </c>
      <c r="B348" s="71">
        <f>'pêndulo - euler x exata'!B346</f>
        <v>-3.9486880655285752</v>
      </c>
      <c r="C348" s="33">
        <f>'pêndulo - euler x exata'!D346</f>
        <v>-4489.2689633065283</v>
      </c>
      <c r="D348" s="33">
        <f>'pêndulo - rk4 x exata'!B347</f>
        <v>4032.248252806095</v>
      </c>
      <c r="E348" s="68">
        <f ca="1">'pêndulo - dif.fin.'!B348</f>
        <v>-6.8418752768823845</v>
      </c>
    </row>
    <row r="349" spans="1:5" x14ac:dyDescent="0.25">
      <c r="A349" s="68">
        <f t="shared" si="9"/>
        <v>30.419999999999959</v>
      </c>
      <c r="B349" s="71">
        <f>'pêndulo - euler x exata'!B347</f>
        <v>-2.0523279204362539</v>
      </c>
      <c r="C349" s="33">
        <f>'pêndulo - euler x exata'!D347</f>
        <v>-4519.3129866269865</v>
      </c>
      <c r="D349" s="33">
        <f>'pêndulo - rk4 x exata'!B348</f>
        <v>4068.3725347084101</v>
      </c>
      <c r="E349" s="68">
        <f ca="1">'pêndulo - dif.fin.'!B349</f>
        <v>-5.2716957557721553</v>
      </c>
    </row>
    <row r="350" spans="1:5" x14ac:dyDescent="0.25">
      <c r="A350" s="68">
        <f t="shared" si="9"/>
        <v>30.509999999999959</v>
      </c>
      <c r="B350" s="71">
        <f>'pêndulo - euler x exata'!B348</f>
        <v>-7.4779942674170985E-2</v>
      </c>
      <c r="C350" s="33">
        <f>'pêndulo - euler x exata'!D348</f>
        <v>-4548.9335807962971</v>
      </c>
      <c r="D350" s="33">
        <f>'pêndulo - rk4 x exata'!B349</f>
        <v>4102.4308800175395</v>
      </c>
      <c r="E350" s="68">
        <f ca="1">'pêndulo - dif.fin.'!B350</f>
        <v>-3.4946539395529119</v>
      </c>
    </row>
    <row r="351" spans="1:5" x14ac:dyDescent="0.25">
      <c r="A351" s="68">
        <f>A350+$B$2</f>
        <v>30.599999999999959</v>
      </c>
      <c r="B351" s="71">
        <f>'pêndulo - euler x exata'!B349</f>
        <v>1.9057262472784284</v>
      </c>
      <c r="C351" s="33">
        <f>'pêndulo - euler x exata'!D349</f>
        <v>-4579.3062741144322</v>
      </c>
      <c r="D351" s="33">
        <f>'pêndulo - rk4 x exata'!B350</f>
        <v>4134.1416611452332</v>
      </c>
      <c r="E351" s="68">
        <f ca="1">'pêndulo - dif.fin.'!B351</f>
        <v>-1.5803773873273546</v>
      </c>
    </row>
    <row r="352" spans="1:5" x14ac:dyDescent="0.25">
      <c r="A352" s="68">
        <f t="shared" ref="A352:A359" si="10">A351+$B$2</f>
        <v>30.689999999999959</v>
      </c>
      <c r="B352" s="71">
        <f>'pêndulo - euler x exata'!B350</f>
        <v>3.810844005324971</v>
      </c>
      <c r="C352" s="33">
        <f>'pêndulo - euler x exata'!D350</f>
        <v>-4611.3934988206174</v>
      </c>
      <c r="D352" s="33">
        <f>'pêndulo - rk4 x exata'!B351</f>
        <v>4164.1428895671588</v>
      </c>
      <c r="E352" s="68">
        <f ca="1">'pêndulo - dif.fin.'!B352</f>
        <v>0.39599580452755723</v>
      </c>
    </row>
    <row r="353" spans="1:5" x14ac:dyDescent="0.25">
      <c r="A353" s="68">
        <f t="shared" si="10"/>
        <v>30.779999999999959</v>
      </c>
      <c r="B353" s="71">
        <f>'pêndulo - euler x exata'!B351</f>
        <v>5.5652089707236794</v>
      </c>
      <c r="C353" s="33">
        <f>'pêndulo - euler x exata'!D351</f>
        <v>-4645.7152995280285</v>
      </c>
      <c r="D353" s="33">
        <f>'pêndulo - rk4 x exata'!B352</f>
        <v>4193.8394665168007</v>
      </c>
      <c r="E353" s="68">
        <f ca="1">'pêndulo - dif.fin.'!B353</f>
        <v>2.356824310580766</v>
      </c>
    </row>
    <row r="354" spans="1:5" x14ac:dyDescent="0.25">
      <c r="A354" s="68">
        <f t="shared" si="10"/>
        <v>30.869999999999958</v>
      </c>
      <c r="B354" s="71">
        <f>'pêndulo - euler x exata'!B352</f>
        <v>7.099420397212616</v>
      </c>
      <c r="C354" s="33">
        <f>'pêndulo - euler x exata'!D352</f>
        <v>-4682.1544799949197</v>
      </c>
      <c r="D354" s="33">
        <f>'pêndulo - rk4 x exata'!B353</f>
        <v>4224.7251870520577</v>
      </c>
      <c r="E354" s="68">
        <f ca="1">'pêndulo - dif.fin.'!B354</f>
        <v>4.2250936264681318</v>
      </c>
    </row>
    <row r="355" spans="1:5" x14ac:dyDescent="0.25">
      <c r="A355" s="68">
        <f t="shared" si="10"/>
        <v>30.959999999999958</v>
      </c>
      <c r="B355" s="71">
        <f>'pêndulo - euler x exata'!B353</f>
        <v>8.3527865701132882</v>
      </c>
      <c r="C355" s="33">
        <f>'pêndulo - euler x exata'!D353</f>
        <v>-4719.8746561717062</v>
      </c>
      <c r="D355" s="33">
        <f>'pêndulo - rk4 x exata'!B354</f>
        <v>4257.7503437583619</v>
      </c>
      <c r="E355" s="68">
        <f ca="1">'pêndulo - dif.fin.'!B355</f>
        <v>5.9275151567435911</v>
      </c>
    </row>
    <row r="356" spans="1:5" x14ac:dyDescent="0.25">
      <c r="A356" s="68">
        <f t="shared" si="10"/>
        <v>31.049999999999958</v>
      </c>
      <c r="B356" s="71">
        <f>'pêndulo - euler x exata'!B354</f>
        <v>9.2757257037344214</v>
      </c>
      <c r="C356" s="33">
        <f>'pêndulo - euler x exata'!D354</f>
        <v>-4757.5093411877833</v>
      </c>
      <c r="D356" s="33">
        <f>'pêndulo - rk4 x exata'!B355</f>
        <v>4293.1171480944404</v>
      </c>
      <c r="E356" s="68">
        <f ca="1">'pêndulo - dif.fin.'!B356</f>
        <v>7.3974440725927355</v>
      </c>
    </row>
    <row r="357" spans="1:5" x14ac:dyDescent="0.25">
      <c r="A357" s="68">
        <f t="shared" si="10"/>
        <v>31.139999999999958</v>
      </c>
      <c r="B357" s="71">
        <f>'pêndulo - euler x exata'!B355</f>
        <v>9.8317273422180893</v>
      </c>
      <c r="C357" s="33">
        <f>'pêndulo - euler x exata'!D355</f>
        <v>-4793.6860969995132</v>
      </c>
      <c r="D357" s="33">
        <f>'pêndulo - rk4 x exata'!B356</f>
        <v>4330.3470840614318</v>
      </c>
      <c r="E357" s="68">
        <f ca="1">'pêndulo - dif.fin.'!B357</f>
        <v>8.5774850274222487</v>
      </c>
    </row>
    <row r="358" spans="1:5" x14ac:dyDescent="0.25">
      <c r="A358" s="68">
        <f t="shared" si="10"/>
        <v>31.229999999999958</v>
      </c>
      <c r="B358" s="71">
        <f>'pêndulo - euler x exata'!B356</f>
        <v>9.9987966729713964</v>
      </c>
      <c r="C358" s="33">
        <f>'pêndulo - euler x exata'!D356</f>
        <v>-4827.6426076334847</v>
      </c>
      <c r="D358" s="33">
        <f>'pêndulo - rk4 x exata'!B357</f>
        <v>4368.4618806597891</v>
      </c>
      <c r="E358" s="68">
        <f ca="1">'pêndulo - dif.fin.'!B358</f>
        <v>9.421685003575913</v>
      </c>
    </row>
    <row r="359" spans="1:5" x14ac:dyDescent="0.25">
      <c r="A359" s="68">
        <f t="shared" si="10"/>
        <v>31.319999999999958</v>
      </c>
      <c r="B359" s="71">
        <f>'pêndulo - euler x exata'!B357</f>
        <v>9.7703246172333955</v>
      </c>
      <c r="C359" s="33">
        <f>'pêndulo - euler x exata'!D357</f>
        <v>-4859.5166161643065</v>
      </c>
      <c r="D359" s="33">
        <f>'pêndulo - rk4 x exata'!B358</f>
        <v>4406.2303129266766</v>
      </c>
      <c r="E359" s="68">
        <f ca="1">'pêndulo - dif.fin.'!B359</f>
        <v>9.8972461211975808</v>
      </c>
    </row>
    <row r="360" spans="1:5" x14ac:dyDescent="0.25">
      <c r="A360" s="68">
        <f>A359+$B$2</f>
        <v>31.409999999999958</v>
      </c>
      <c r="B360" s="71">
        <f>'pêndulo - euler x exata'!B358</f>
        <v>9.1553492779535564</v>
      </c>
      <c r="C360" s="33">
        <f>'pêndulo - euler x exata'!D358</f>
        <v>-4890.1735455065327</v>
      </c>
      <c r="D360" s="33">
        <f>'pêndulo - rk4 x exata'!B359</f>
        <v>4442.4769855068271</v>
      </c>
      <c r="E360" s="68">
        <f ca="1">'pêndulo - dif.fin.'!B360</f>
        <v>9.9857208914276558</v>
      </c>
    </row>
    <row r="361" spans="1:5" x14ac:dyDescent="0.25">
      <c r="A361" s="68">
        <f t="shared" ref="A361" si="11">A360+$B$2</f>
        <v>31.499999999999957</v>
      </c>
      <c r="B361" s="71">
        <f>'pêndulo - euler x exata'!B359</f>
        <v>8.1781984023910539</v>
      </c>
      <c r="C361" s="33">
        <f>'pêndulo - euler x exata'!D359</f>
        <v>-4920.8112895719132</v>
      </c>
      <c r="D361" s="33">
        <f>'pêndulo - rk4 x exata'!B360</f>
        <v>4476.4541183996089</v>
      </c>
      <c r="E361" s="68">
        <f ca="1">'pêndulo - dif.fin.'!B361</f>
        <v>9.6836733668468131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8"/>
  <dimension ref="A1:J127"/>
  <sheetViews>
    <sheetView zoomScale="180" zoomScaleNormal="180" workbookViewId="0">
      <selection activeCell="D1" sqref="D1"/>
    </sheetView>
  </sheetViews>
  <sheetFormatPr defaultRowHeight="15" x14ac:dyDescent="0.25"/>
  <sheetData>
    <row r="1" spans="1:10" x14ac:dyDescent="0.25">
      <c r="A1" s="1" t="s">
        <v>142</v>
      </c>
    </row>
    <row r="2" spans="1:10" x14ac:dyDescent="0.25">
      <c r="A2" t="s">
        <v>141</v>
      </c>
      <c r="B2" t="s">
        <v>140</v>
      </c>
      <c r="E2" s="113" t="s">
        <v>76</v>
      </c>
      <c r="G2" s="114" t="s">
        <v>100</v>
      </c>
      <c r="H2" s="113" t="s">
        <v>139</v>
      </c>
    </row>
    <row r="3" spans="1:10" x14ac:dyDescent="0.25">
      <c r="B3" t="s">
        <v>138</v>
      </c>
      <c r="E3" s="15">
        <v>0.5</v>
      </c>
      <c r="G3" s="15">
        <v>2</v>
      </c>
      <c r="H3" s="15">
        <v>0.2</v>
      </c>
    </row>
    <row r="4" spans="1:10" x14ac:dyDescent="0.25">
      <c r="B4" t="s">
        <v>137</v>
      </c>
    </row>
    <row r="5" spans="1:10" x14ac:dyDescent="0.25">
      <c r="B5" t="s">
        <v>136</v>
      </c>
      <c r="I5" s="14" t="s">
        <v>135</v>
      </c>
      <c r="J5" s="14" t="s">
        <v>134</v>
      </c>
    </row>
    <row r="6" spans="1:10" x14ac:dyDescent="0.25">
      <c r="B6" t="s">
        <v>133</v>
      </c>
      <c r="G6">
        <v>0.5</v>
      </c>
      <c r="H6" s="14" t="s">
        <v>132</v>
      </c>
      <c r="I6" s="14">
        <v>0</v>
      </c>
      <c r="J6" s="14">
        <v>4</v>
      </c>
    </row>
    <row r="7" spans="1:10" x14ac:dyDescent="0.25">
      <c r="F7" s="12" t="s">
        <v>131</v>
      </c>
      <c r="G7" s="12" t="s">
        <v>130</v>
      </c>
      <c r="H7" s="14" t="s">
        <v>129</v>
      </c>
      <c r="I7" s="14">
        <v>4</v>
      </c>
      <c r="J7" s="14">
        <v>8</v>
      </c>
    </row>
    <row r="8" spans="1:10" x14ac:dyDescent="0.25">
      <c r="G8" s="12">
        <v>0</v>
      </c>
      <c r="H8" s="14" t="s">
        <v>128</v>
      </c>
      <c r="I8" s="14">
        <v>8</v>
      </c>
      <c r="J8" s="14">
        <v>1000</v>
      </c>
    </row>
    <row r="9" spans="1:10" x14ac:dyDescent="0.25">
      <c r="A9" t="s">
        <v>127</v>
      </c>
      <c r="B9" t="s">
        <v>97</v>
      </c>
    </row>
    <row r="11" spans="1:10" x14ac:dyDescent="0.25">
      <c r="A11" s="14" t="s">
        <v>4</v>
      </c>
      <c r="B11" s="14" t="s">
        <v>126</v>
      </c>
      <c r="C11" s="14" t="s">
        <v>125</v>
      </c>
      <c r="D11" s="14" t="s">
        <v>75</v>
      </c>
      <c r="E11" s="14" t="s">
        <v>79</v>
      </c>
      <c r="F11" s="14" t="s">
        <v>124</v>
      </c>
      <c r="G11" s="1" t="s">
        <v>123</v>
      </c>
    </row>
    <row r="12" spans="1:10" x14ac:dyDescent="0.25">
      <c r="A12" s="103">
        <v>0</v>
      </c>
      <c r="B12" s="112">
        <v>0</v>
      </c>
      <c r="C12" s="19">
        <f t="shared" ref="C12:C43" si="0">D12</f>
        <v>0</v>
      </c>
      <c r="D12" s="103">
        <v>0</v>
      </c>
      <c r="E12" s="19">
        <f t="shared" ref="E12:E43" si="1">(F12-$H$3*D12)/$G$3</f>
        <v>0.25</v>
      </c>
      <c r="F12" s="19">
        <f t="shared" ref="F12:F43" si="2">IF(AND(A12&gt;=$I$6,A12&lt;$J$6),0.5,IF(AND(A12&gt;=$I$7,A12&lt;=$J$7),1-A12/8,0))</f>
        <v>0.5</v>
      </c>
      <c r="G12" s="1" t="s">
        <v>122</v>
      </c>
    </row>
    <row r="13" spans="1:10" x14ac:dyDescent="0.25">
      <c r="A13" s="19">
        <f t="shared" ref="A13:A44" si="3">A12+$E$3</f>
        <v>0.5</v>
      </c>
      <c r="B13" s="111">
        <f t="shared" ref="B13:B44" ca="1" si="4">IF($B$9="n",B12,B12+$E$3/2*(C12+C13))</f>
        <v>3.048780487804878E-2</v>
      </c>
      <c r="C13" s="19">
        <f t="shared" ca="1" si="0"/>
        <v>0.12195121951219512</v>
      </c>
      <c r="D13" s="111">
        <f t="shared" ref="D13:D44" ca="1" si="5">IF($B$9="n",D12,D12+$E$3/2*(E12+E13))</f>
        <v>0.12195121951219512</v>
      </c>
      <c r="E13" s="19">
        <f t="shared" ca="1" si="1"/>
        <v>0.23780487804878048</v>
      </c>
      <c r="F13" s="111">
        <f t="shared" si="2"/>
        <v>0.5</v>
      </c>
      <c r="G13" s="1" t="s">
        <v>121</v>
      </c>
    </row>
    <row r="14" spans="1:10" x14ac:dyDescent="0.25">
      <c r="A14" s="19">
        <f t="shared" si="3"/>
        <v>1</v>
      </c>
      <c r="B14" s="19">
        <f t="shared" ca="1" si="4"/>
        <v>0.12046400951814396</v>
      </c>
      <c r="C14" s="19">
        <f t="shared" ca="1" si="0"/>
        <v>0.23795359904818558</v>
      </c>
      <c r="D14" s="19">
        <f t="shared" ca="1" si="5"/>
        <v>0.23795359904818558</v>
      </c>
      <c r="E14" s="19">
        <f t="shared" ca="1" si="1"/>
        <v>0.22620464009518143</v>
      </c>
      <c r="F14" s="19">
        <f t="shared" si="2"/>
        <v>0.5</v>
      </c>
    </row>
    <row r="15" spans="1:10" x14ac:dyDescent="0.25">
      <c r="A15" s="19">
        <f t="shared" si="3"/>
        <v>1.5</v>
      </c>
      <c r="B15" s="19">
        <f t="shared" ca="1" si="4"/>
        <v>0.26702674076116129</v>
      </c>
      <c r="C15" s="19">
        <f t="shared" ca="1" si="0"/>
        <v>0.34829732592388385</v>
      </c>
      <c r="D15" s="19">
        <f t="shared" ca="1" si="5"/>
        <v>0.34829732592388385</v>
      </c>
      <c r="E15" s="19">
        <f t="shared" ca="1" si="1"/>
        <v>0.21517026740761161</v>
      </c>
      <c r="F15" s="19">
        <f t="shared" si="2"/>
        <v>0.5</v>
      </c>
    </row>
    <row r="16" spans="1:10" x14ac:dyDescent="0.25">
      <c r="A16" s="19">
        <f t="shared" si="3"/>
        <v>2</v>
      </c>
      <c r="B16" s="19">
        <f t="shared" ca="1" si="4"/>
        <v>0.46741568023622659</v>
      </c>
      <c r="C16" s="19">
        <f t="shared" ca="1" si="0"/>
        <v>0.45325843197637733</v>
      </c>
      <c r="D16" s="19">
        <f t="shared" ca="1" si="5"/>
        <v>0.45325843197637733</v>
      </c>
      <c r="E16" s="19">
        <f t="shared" ca="1" si="1"/>
        <v>0.20467415680236226</v>
      </c>
      <c r="F16" s="19">
        <f t="shared" si="2"/>
        <v>0.5</v>
      </c>
    </row>
    <row r="17" spans="1:6" x14ac:dyDescent="0.25">
      <c r="A17" s="19">
        <f t="shared" si="3"/>
        <v>2.5</v>
      </c>
      <c r="B17" s="19">
        <f t="shared" ca="1" si="4"/>
        <v>0.71900515924909358</v>
      </c>
      <c r="C17" s="19">
        <f t="shared" ca="1" si="0"/>
        <v>0.55309948407509069</v>
      </c>
      <c r="D17" s="19">
        <f t="shared" ca="1" si="5"/>
        <v>0.55309948407509069</v>
      </c>
      <c r="E17" s="19">
        <f t="shared" ca="1" si="1"/>
        <v>0.19469005159249092</v>
      </c>
      <c r="F17" s="19">
        <f t="shared" si="2"/>
        <v>0.5</v>
      </c>
    </row>
    <row r="18" spans="1:6" x14ac:dyDescent="0.25">
      <c r="A18" s="19">
        <f t="shared" si="3"/>
        <v>3</v>
      </c>
      <c r="B18" s="19">
        <f t="shared" ca="1" si="4"/>
        <v>1.0192975905052353</v>
      </c>
      <c r="C18" s="19">
        <f t="shared" ca="1" si="0"/>
        <v>0.64807024094947652</v>
      </c>
      <c r="D18" s="19">
        <f t="shared" ca="1" si="5"/>
        <v>0.64807024094947652</v>
      </c>
      <c r="E18" s="19">
        <f t="shared" ca="1" si="1"/>
        <v>0.18519297590505235</v>
      </c>
      <c r="F18" s="19">
        <f t="shared" si="2"/>
        <v>0.5</v>
      </c>
    </row>
    <row r="19" spans="1:6" x14ac:dyDescent="0.25">
      <c r="A19" s="19">
        <f t="shared" si="3"/>
        <v>3.5</v>
      </c>
      <c r="B19" s="19">
        <f t="shared" ca="1" si="4"/>
        <v>1.3659172202366872</v>
      </c>
      <c r="C19" s="19">
        <f t="shared" ca="1" si="0"/>
        <v>0.73840827797633135</v>
      </c>
      <c r="D19" s="19">
        <f t="shared" ca="1" si="5"/>
        <v>0.73840827797633135</v>
      </c>
      <c r="E19" s="19">
        <f t="shared" ca="1" si="1"/>
        <v>0.17615917220236688</v>
      </c>
      <c r="F19" s="19">
        <f t="shared" si="2"/>
        <v>0.5</v>
      </c>
    </row>
    <row r="20" spans="1:6" x14ac:dyDescent="0.25">
      <c r="A20" s="19">
        <f t="shared" si="3"/>
        <v>4</v>
      </c>
      <c r="B20" s="19">
        <f t="shared" ca="1" si="4"/>
        <v>1.7566041851031904</v>
      </c>
      <c r="C20" s="19">
        <f t="shared" ca="1" si="0"/>
        <v>0.82433958148968101</v>
      </c>
      <c r="D20" s="19">
        <f t="shared" ca="1" si="5"/>
        <v>0.82433958148968101</v>
      </c>
      <c r="E20" s="19">
        <f t="shared" ca="1" si="1"/>
        <v>0.16756604185103191</v>
      </c>
      <c r="F20" s="19">
        <f t="shared" si="2"/>
        <v>0.5</v>
      </c>
    </row>
    <row r="21" spans="1:6" x14ac:dyDescent="0.25">
      <c r="A21" s="19">
        <f t="shared" si="3"/>
        <v>4.5</v>
      </c>
      <c r="B21" s="19">
        <f t="shared" ca="1" si="4"/>
        <v>2.1873033711957177</v>
      </c>
      <c r="C21" s="19">
        <f t="shared" ca="1" si="0"/>
        <v>0.89845716288042832</v>
      </c>
      <c r="D21" s="19">
        <f t="shared" ca="1" si="5"/>
        <v>0.89845716288042832</v>
      </c>
      <c r="E21" s="19">
        <f t="shared" ca="1" si="1"/>
        <v>0.12890428371195717</v>
      </c>
      <c r="F21" s="19">
        <f t="shared" si="2"/>
        <v>0.4375</v>
      </c>
    </row>
    <row r="22" spans="1:6" x14ac:dyDescent="0.25">
      <c r="A22" s="19">
        <f t="shared" si="3"/>
        <v>5</v>
      </c>
      <c r="B22" s="19">
        <f t="shared" ca="1" si="4"/>
        <v>2.6503464994300732</v>
      </c>
      <c r="C22" s="19">
        <f t="shared" ca="1" si="0"/>
        <v>0.95371535005699282</v>
      </c>
      <c r="D22" s="19">
        <f t="shared" ca="1" si="5"/>
        <v>0.95371535005699282</v>
      </c>
      <c r="E22" s="19">
        <f t="shared" ca="1" si="1"/>
        <v>9.2128464994300718E-2</v>
      </c>
      <c r="F22" s="19">
        <f t="shared" si="2"/>
        <v>0.375</v>
      </c>
    </row>
    <row r="23" spans="1:6" x14ac:dyDescent="0.25">
      <c r="A23" s="19">
        <f t="shared" si="3"/>
        <v>5.5</v>
      </c>
      <c r="B23" s="19">
        <f t="shared" ca="1" si="4"/>
        <v>3.1365338653115331</v>
      </c>
      <c r="C23" s="19">
        <f t="shared" ca="1" si="0"/>
        <v>0.99103411346884684</v>
      </c>
      <c r="D23" s="19">
        <f t="shared" ca="1" si="5"/>
        <v>0.99103411346884684</v>
      </c>
      <c r="E23" s="19">
        <f t="shared" ca="1" si="1"/>
        <v>5.714658865311531E-2</v>
      </c>
      <c r="F23" s="19">
        <f t="shared" si="2"/>
        <v>0.3125</v>
      </c>
    </row>
    <row r="24" spans="1:6" x14ac:dyDescent="0.25">
      <c r="A24" s="19">
        <f t="shared" si="3"/>
        <v>6</v>
      </c>
      <c r="B24" s="19">
        <f t="shared" ca="1" si="4"/>
        <v>3.6371145304182875</v>
      </c>
      <c r="C24" s="19">
        <f t="shared" ca="1" si="0"/>
        <v>1.0112885469581714</v>
      </c>
      <c r="D24" s="19">
        <f t="shared" ca="1" si="5"/>
        <v>1.0112885469581714</v>
      </c>
      <c r="E24" s="19">
        <f t="shared" ca="1" si="1"/>
        <v>2.3871145304182856E-2</v>
      </c>
      <c r="F24" s="19">
        <f t="shared" si="2"/>
        <v>0.25</v>
      </c>
    </row>
    <row r="25" spans="1:6" x14ac:dyDescent="0.25">
      <c r="A25" s="19">
        <f t="shared" si="3"/>
        <v>6.5</v>
      </c>
      <c r="B25" s="19">
        <f t="shared" ca="1" si="4"/>
        <v>4.1437644313734934</v>
      </c>
      <c r="C25" s="19">
        <f t="shared" ca="1" si="0"/>
        <v>1.0153110568626509</v>
      </c>
      <c r="D25" s="19">
        <f t="shared" ca="1" si="5"/>
        <v>1.0153110568626509</v>
      </c>
      <c r="E25" s="19">
        <f t="shared" ca="1" si="1"/>
        <v>-7.7811056862650968E-3</v>
      </c>
      <c r="F25" s="19">
        <f t="shared" si="2"/>
        <v>0.1875</v>
      </c>
    </row>
    <row r="26" spans="1:6" x14ac:dyDescent="0.25">
      <c r="A26" s="19">
        <f t="shared" si="3"/>
        <v>7</v>
      </c>
      <c r="B26" s="19">
        <f t="shared" ca="1" si="4"/>
        <v>4.6485655566723469</v>
      </c>
      <c r="C26" s="19">
        <f t="shared" ca="1" si="0"/>
        <v>1.0038934443327654</v>
      </c>
      <c r="D26" s="19">
        <f t="shared" ca="1" si="5"/>
        <v>1.0038934443327654</v>
      </c>
      <c r="E26" s="19">
        <f t="shared" ca="1" si="1"/>
        <v>-3.7889344433276545E-2</v>
      </c>
      <c r="F26" s="19">
        <f t="shared" si="2"/>
        <v>0.125</v>
      </c>
    </row>
    <row r="27" spans="1:6" x14ac:dyDescent="0.25">
      <c r="A27" s="19">
        <f t="shared" si="3"/>
        <v>7.5</v>
      </c>
      <c r="B27" s="19">
        <f t="shared" ca="1" si="4"/>
        <v>5.1439861392736956</v>
      </c>
      <c r="C27" s="19">
        <f t="shared" ca="1" si="0"/>
        <v>0.97778888607263048</v>
      </c>
      <c r="D27" s="19">
        <f t="shared" ca="1" si="5"/>
        <v>0.97778888607263048</v>
      </c>
      <c r="E27" s="19">
        <f t="shared" ca="1" si="1"/>
        <v>-6.6528888607263054E-2</v>
      </c>
      <c r="F27" s="19">
        <f t="shared" si="2"/>
        <v>6.25E-2</v>
      </c>
    </row>
    <row r="28" spans="1:6" x14ac:dyDescent="0.25">
      <c r="A28" s="19">
        <f t="shared" si="3"/>
        <v>8</v>
      </c>
      <c r="B28" s="19">
        <f t="shared" ca="1" si="4"/>
        <v>5.6228618154066865</v>
      </c>
      <c r="C28" s="19">
        <f t="shared" ca="1" si="0"/>
        <v>0.93771381845933144</v>
      </c>
      <c r="D28" s="19">
        <f t="shared" ca="1" si="5"/>
        <v>0.93771381845933144</v>
      </c>
      <c r="E28" s="19">
        <f t="shared" ca="1" si="1"/>
        <v>-9.3771381845933144E-2</v>
      </c>
      <c r="F28" s="19">
        <f t="shared" si="2"/>
        <v>0</v>
      </c>
    </row>
    <row r="29" spans="1:6" x14ac:dyDescent="0.25">
      <c r="A29" s="19">
        <f t="shared" si="3"/>
        <v>8.5</v>
      </c>
      <c r="B29" s="19">
        <f t="shared" ca="1" si="4"/>
        <v>6.0802831902648968</v>
      </c>
      <c r="C29" s="19">
        <f t="shared" ca="1" si="0"/>
        <v>0.89197168097351043</v>
      </c>
      <c r="D29" s="19">
        <f t="shared" ca="1" si="5"/>
        <v>0.89197168097351043</v>
      </c>
      <c r="E29" s="19">
        <f t="shared" ca="1" si="1"/>
        <v>-8.9197168097351051E-2</v>
      </c>
      <c r="F29" s="19">
        <f t="shared" si="2"/>
        <v>0</v>
      </c>
    </row>
    <row r="30" spans="1:6" x14ac:dyDescent="0.25">
      <c r="A30" s="19">
        <f t="shared" si="3"/>
        <v>9</v>
      </c>
      <c r="B30" s="19">
        <f t="shared" ca="1" si="4"/>
        <v>6.5153913273251458</v>
      </c>
      <c r="C30" s="19">
        <f t="shared" ca="1" si="0"/>
        <v>0.84846086726748549</v>
      </c>
      <c r="D30" s="19">
        <f t="shared" ca="1" si="5"/>
        <v>0.84846086726748549</v>
      </c>
      <c r="E30" s="19">
        <f t="shared" ca="1" si="1"/>
        <v>-8.4846086726748551E-2</v>
      </c>
      <c r="F30" s="19">
        <f t="shared" si="2"/>
        <v>0</v>
      </c>
    </row>
    <row r="31" spans="1:6" x14ac:dyDescent="0.25">
      <c r="A31" s="19">
        <f t="shared" si="3"/>
        <v>9.5</v>
      </c>
      <c r="B31" s="19">
        <f t="shared" ca="1" si="4"/>
        <v>6.9292746772117244</v>
      </c>
      <c r="C31" s="19">
        <f t="shared" ca="1" si="0"/>
        <v>0.80707253227882769</v>
      </c>
      <c r="D31" s="19">
        <f t="shared" ca="1" si="5"/>
        <v>0.80707253227882769</v>
      </c>
      <c r="E31" s="19">
        <f t="shared" ca="1" si="1"/>
        <v>-8.0707253227882775E-2</v>
      </c>
      <c r="F31" s="19">
        <f t="shared" si="2"/>
        <v>0</v>
      </c>
    </row>
    <row r="32" spans="1:6" x14ac:dyDescent="0.25">
      <c r="A32" s="19">
        <f t="shared" si="3"/>
        <v>10</v>
      </c>
      <c r="B32" s="19">
        <f t="shared" ca="1" si="4"/>
        <v>7.3229685953965182</v>
      </c>
      <c r="C32" s="19">
        <f t="shared" ca="1" si="0"/>
        <v>0.76770314046034827</v>
      </c>
      <c r="D32" s="19">
        <f t="shared" ca="1" si="5"/>
        <v>0.76770314046034827</v>
      </c>
      <c r="E32" s="19">
        <f t="shared" ca="1" si="1"/>
        <v>-7.6770314046034835E-2</v>
      </c>
      <c r="F32" s="19">
        <f t="shared" si="2"/>
        <v>0</v>
      </c>
    </row>
    <row r="33" spans="1:6" x14ac:dyDescent="0.25">
      <c r="A33" s="19">
        <f t="shared" si="3"/>
        <v>10.5</v>
      </c>
      <c r="B33" s="19">
        <f t="shared" ca="1" si="4"/>
        <v>7.6974579322064445</v>
      </c>
      <c r="C33" s="19">
        <f t="shared" ca="1" si="0"/>
        <v>0.73025420677935571</v>
      </c>
      <c r="D33" s="19">
        <f t="shared" ca="1" si="5"/>
        <v>0.73025420677935571</v>
      </c>
      <c r="E33" s="19">
        <f t="shared" ca="1" si="1"/>
        <v>-7.3025420677935576E-2</v>
      </c>
      <c r="F33" s="19">
        <f t="shared" si="2"/>
        <v>0</v>
      </c>
    </row>
    <row r="34" spans="1:6" x14ac:dyDescent="0.25">
      <c r="A34" s="19">
        <f t="shared" si="3"/>
        <v>11</v>
      </c>
      <c r="B34" s="19">
        <f t="shared" ca="1" si="4"/>
        <v>8.0536794964890568</v>
      </c>
      <c r="C34" s="19">
        <f t="shared" ca="1" si="0"/>
        <v>0.69463205035109443</v>
      </c>
      <c r="D34" s="19">
        <f t="shared" ca="1" si="5"/>
        <v>0.69463205035109443</v>
      </c>
      <c r="E34" s="19">
        <f t="shared" ca="1" si="1"/>
        <v>-6.9463205035109443E-2</v>
      </c>
      <c r="F34" s="19">
        <f t="shared" si="2"/>
        <v>0</v>
      </c>
    </row>
    <row r="35" spans="1:6" x14ac:dyDescent="0.25">
      <c r="A35" s="19">
        <f t="shared" si="3"/>
        <v>11.5</v>
      </c>
      <c r="B35" s="19">
        <f t="shared" ca="1" si="4"/>
        <v>8.3925243990993472</v>
      </c>
      <c r="C35" s="19">
        <f t="shared" ca="1" si="0"/>
        <v>0.66074756009006541</v>
      </c>
      <c r="D35" s="19">
        <f t="shared" ca="1" si="5"/>
        <v>0.66074756009006541</v>
      </c>
      <c r="E35" s="19">
        <f t="shared" ca="1" si="1"/>
        <v>-6.6074756009006544E-2</v>
      </c>
      <c r="F35" s="19">
        <f t="shared" si="2"/>
        <v>0</v>
      </c>
    </row>
    <row r="36" spans="1:6" x14ac:dyDescent="0.25">
      <c r="A36" s="19">
        <f t="shared" si="3"/>
        <v>12</v>
      </c>
      <c r="B36" s="19">
        <f t="shared" ca="1" si="4"/>
        <v>8.7148402820701101</v>
      </c>
      <c r="C36" s="19">
        <f t="shared" ca="1" si="0"/>
        <v>0.62851597179298901</v>
      </c>
      <c r="D36" s="19">
        <f t="shared" ca="1" si="5"/>
        <v>0.62851597179298901</v>
      </c>
      <c r="E36" s="19">
        <f t="shared" ca="1" si="1"/>
        <v>-6.2851597179298904E-2</v>
      </c>
      <c r="F36" s="19">
        <f t="shared" si="2"/>
        <v>0</v>
      </c>
    </row>
    <row r="37" spans="1:6" x14ac:dyDescent="0.25">
      <c r="A37" s="19">
        <f t="shared" si="3"/>
        <v>12.5</v>
      </c>
      <c r="B37" s="19">
        <f t="shared" ca="1" si="4"/>
        <v>9.0214334390422994</v>
      </c>
      <c r="C37" s="19">
        <f t="shared" ca="1" si="0"/>
        <v>0.59785665609576999</v>
      </c>
      <c r="D37" s="19">
        <f t="shared" ca="1" si="5"/>
        <v>0.59785665609576999</v>
      </c>
      <c r="E37" s="19">
        <f t="shared" ca="1" si="1"/>
        <v>-5.9785665609577002E-2</v>
      </c>
      <c r="F37" s="19">
        <f t="shared" si="2"/>
        <v>0</v>
      </c>
    </row>
    <row r="38" spans="1:6" x14ac:dyDescent="0.25">
      <c r="A38" s="19">
        <f t="shared" si="3"/>
        <v>13</v>
      </c>
      <c r="B38" s="19">
        <f t="shared" ca="1" si="4"/>
        <v>9.3130708322597489</v>
      </c>
      <c r="C38" s="19">
        <f t="shared" ca="1" si="0"/>
        <v>0.56869291677402511</v>
      </c>
      <c r="D38" s="19">
        <f t="shared" ca="1" si="5"/>
        <v>0.56869291677402511</v>
      </c>
      <c r="E38" s="19">
        <f t="shared" ca="1" si="1"/>
        <v>-5.6869291677402511E-2</v>
      </c>
      <c r="F38" s="19">
        <f t="shared" si="2"/>
        <v>0</v>
      </c>
    </row>
    <row r="39" spans="1:6" x14ac:dyDescent="0.25">
      <c r="A39" s="19">
        <f t="shared" si="3"/>
        <v>13.5</v>
      </c>
      <c r="B39" s="19">
        <f t="shared" ca="1" si="4"/>
        <v>9.5904820111739078</v>
      </c>
      <c r="C39" s="19">
        <f t="shared" ca="1" si="0"/>
        <v>0.54095179888260925</v>
      </c>
      <c r="D39" s="19">
        <f t="shared" ca="1" si="5"/>
        <v>0.54095179888260925</v>
      </c>
      <c r="E39" s="19">
        <f t="shared" ca="1" si="1"/>
        <v>-5.409517988826093E-2</v>
      </c>
      <c r="F39" s="19">
        <f t="shared" si="2"/>
        <v>0</v>
      </c>
    </row>
    <row r="40" spans="1:6" x14ac:dyDescent="0.25">
      <c r="A40" s="19">
        <f t="shared" si="3"/>
        <v>14</v>
      </c>
      <c r="B40" s="19">
        <f t="shared" ca="1" si="4"/>
        <v>9.8543609374581074</v>
      </c>
      <c r="C40" s="19">
        <f t="shared" ca="1" si="0"/>
        <v>0.51456390625418924</v>
      </c>
      <c r="D40" s="19">
        <f t="shared" ca="1" si="5"/>
        <v>0.51456390625418924</v>
      </c>
      <c r="E40" s="19">
        <f t="shared" ca="1" si="1"/>
        <v>-5.145639062541893E-2</v>
      </c>
      <c r="F40" s="19">
        <f t="shared" si="2"/>
        <v>0</v>
      </c>
    </row>
    <row r="41" spans="1:6" x14ac:dyDescent="0.25">
      <c r="A41" s="19">
        <f t="shared" si="3"/>
        <v>14.5</v>
      </c>
      <c r="B41" s="19">
        <f t="shared" ca="1" si="4"/>
        <v>10.105367720996735</v>
      </c>
      <c r="C41" s="19">
        <f t="shared" ca="1" si="0"/>
        <v>0.48946322790032637</v>
      </c>
      <c r="D41" s="19">
        <f t="shared" ca="1" si="5"/>
        <v>0.48946322790032637</v>
      </c>
      <c r="E41" s="19">
        <f t="shared" ca="1" si="1"/>
        <v>-4.8946322790032637E-2</v>
      </c>
      <c r="F41" s="19">
        <f t="shared" si="2"/>
        <v>0</v>
      </c>
    </row>
    <row r="42" spans="1:6" x14ac:dyDescent="0.25">
      <c r="A42" s="19">
        <f t="shared" si="3"/>
        <v>15</v>
      </c>
      <c r="B42" s="19">
        <f t="shared" ca="1" si="4"/>
        <v>10.344130271192016</v>
      </c>
      <c r="C42" s="19">
        <f t="shared" ca="1" si="0"/>
        <v>0.46558697288079826</v>
      </c>
      <c r="D42" s="19">
        <f t="shared" ca="1" si="5"/>
        <v>0.46558697288079826</v>
      </c>
      <c r="E42" s="19">
        <f t="shared" ca="1" si="1"/>
        <v>-4.6558697288079827E-2</v>
      </c>
      <c r="F42" s="19">
        <f t="shared" si="2"/>
        <v>0</v>
      </c>
    </row>
    <row r="43" spans="1:6" x14ac:dyDescent="0.25">
      <c r="A43" s="19">
        <f t="shared" si="3"/>
        <v>15.5</v>
      </c>
      <c r="B43" s="19">
        <f t="shared" ca="1" si="4"/>
        <v>10.571245867719234</v>
      </c>
      <c r="C43" s="19">
        <f t="shared" ca="1" si="0"/>
        <v>0.44287541322807639</v>
      </c>
      <c r="D43" s="19">
        <f t="shared" ca="1" si="5"/>
        <v>0.44287541322807639</v>
      </c>
      <c r="E43" s="19">
        <f t="shared" ca="1" si="1"/>
        <v>-4.4287541322807641E-2</v>
      </c>
      <c r="F43" s="19">
        <f t="shared" si="2"/>
        <v>0</v>
      </c>
    </row>
    <row r="44" spans="1:6" x14ac:dyDescent="0.25">
      <c r="A44" s="19">
        <f t="shared" si="3"/>
        <v>16</v>
      </c>
      <c r="B44" s="19">
        <f t="shared" ca="1" si="4"/>
        <v>10.787282654659759</v>
      </c>
      <c r="C44" s="19">
        <f t="shared" ref="C44:C75" ca="1" si="6">D44</f>
        <v>0.42127173453402389</v>
      </c>
      <c r="D44" s="19">
        <f t="shared" ca="1" si="5"/>
        <v>0.42127173453402389</v>
      </c>
      <c r="E44" s="19">
        <f t="shared" ref="E44:E75" ca="1" si="7">(F44-$H$3*D44)/$G$3</f>
        <v>-4.2127173453402389E-2</v>
      </c>
      <c r="F44" s="19">
        <f t="shared" ref="F44:F75" si="8">IF(AND(A44&gt;=$I$6,A44&lt;$J$6),0.5,IF(AND(A44&gt;=$I$7,A44&lt;=$J$7),1-A44/8,0))</f>
        <v>0</v>
      </c>
    </row>
    <row r="45" spans="1:6" x14ac:dyDescent="0.25">
      <c r="A45" s="19">
        <f t="shared" ref="A45:A76" si="9">A44+$E$3</f>
        <v>16.5</v>
      </c>
      <c r="B45" s="19">
        <f t="shared" ref="B45:B76" ca="1" si="10">IF($B$9="n",B44,B44+$E$3/2*(C44+C45))</f>
        <v>10.992781061749527</v>
      </c>
      <c r="C45" s="19">
        <f t="shared" ca="1" si="6"/>
        <v>0.40072189382504714</v>
      </c>
      <c r="D45" s="19">
        <f t="shared" ref="D45:D76" ca="1" si="11">IF($B$9="n",D44,D44+$E$3/2*(E44+E45))</f>
        <v>0.40072189382504714</v>
      </c>
      <c r="E45" s="19">
        <f t="shared" ca="1" si="7"/>
        <v>-4.0072189382504717E-2</v>
      </c>
      <c r="F45" s="19">
        <f t="shared" si="8"/>
        <v>0</v>
      </c>
    </row>
    <row r="46" spans="1:6" x14ac:dyDescent="0.25">
      <c r="A46" s="19">
        <f t="shared" si="9"/>
        <v>17</v>
      </c>
      <c r="B46" s="19">
        <f t="shared" ca="1" si="10"/>
        <v>11.188255156298331</v>
      </c>
      <c r="C46" s="19">
        <f t="shared" ca="1" si="6"/>
        <v>0.38117448437016677</v>
      </c>
      <c r="D46" s="19">
        <f t="shared" ca="1" si="11"/>
        <v>0.38117448437016677</v>
      </c>
      <c r="E46" s="19">
        <f t="shared" ca="1" si="7"/>
        <v>-3.8117448437016678E-2</v>
      </c>
      <c r="F46" s="19">
        <f t="shared" si="8"/>
        <v>0</v>
      </c>
    </row>
    <row r="47" spans="1:6" x14ac:dyDescent="0.25">
      <c r="A47" s="19">
        <f t="shared" si="9"/>
        <v>17.5</v>
      </c>
      <c r="B47" s="19">
        <f t="shared" ca="1" si="10"/>
        <v>11.374193929161827</v>
      </c>
      <c r="C47" s="19">
        <f t="shared" ca="1" si="6"/>
        <v>0.36258060708381717</v>
      </c>
      <c r="D47" s="19">
        <f t="shared" ca="1" si="11"/>
        <v>0.36258060708381717</v>
      </c>
      <c r="E47" s="19">
        <f t="shared" ca="1" si="7"/>
        <v>-3.6258060708381716E-2</v>
      </c>
      <c r="F47" s="19">
        <f t="shared" si="8"/>
        <v>0</v>
      </c>
    </row>
    <row r="48" spans="1:6" x14ac:dyDescent="0.25">
      <c r="A48" s="19">
        <f t="shared" si="9"/>
        <v>18</v>
      </c>
      <c r="B48" s="19">
        <f t="shared" ca="1" si="10"/>
        <v>11.551062517983201</v>
      </c>
      <c r="C48" s="19">
        <f t="shared" ca="1" si="6"/>
        <v>0.34489374820167973</v>
      </c>
      <c r="D48" s="19">
        <f t="shared" ca="1" si="11"/>
        <v>0.34489374820167973</v>
      </c>
      <c r="E48" s="19">
        <f t="shared" ca="1" si="7"/>
        <v>-3.4489374820167971E-2</v>
      </c>
      <c r="F48" s="19">
        <f t="shared" si="8"/>
        <v>0</v>
      </c>
    </row>
    <row r="49" spans="1:6" x14ac:dyDescent="0.25">
      <c r="A49" s="19">
        <f t="shared" si="9"/>
        <v>18.5</v>
      </c>
      <c r="B49" s="19">
        <f t="shared" ca="1" si="10"/>
        <v>11.719303370764509</v>
      </c>
      <c r="C49" s="19">
        <f t="shared" ca="1" si="6"/>
        <v>0.328069662923549</v>
      </c>
      <c r="D49" s="19">
        <f t="shared" ca="1" si="11"/>
        <v>0.328069662923549</v>
      </c>
      <c r="E49" s="19">
        <f t="shared" ca="1" si="7"/>
        <v>-3.2806966292354904E-2</v>
      </c>
      <c r="F49" s="19">
        <f t="shared" si="8"/>
        <v>0</v>
      </c>
    </row>
    <row r="50" spans="1:6" x14ac:dyDescent="0.25">
      <c r="A50" s="19">
        <f t="shared" si="9"/>
        <v>19</v>
      </c>
      <c r="B50" s="19">
        <f t="shared" ca="1" si="10"/>
        <v>11.879337352678435</v>
      </c>
      <c r="C50" s="19">
        <f t="shared" ca="1" si="6"/>
        <v>0.31206626473215637</v>
      </c>
      <c r="D50" s="19">
        <f t="shared" ca="1" si="11"/>
        <v>0.31206626473215637</v>
      </c>
      <c r="E50" s="19">
        <f t="shared" ca="1" si="7"/>
        <v>-3.1206626473215638E-2</v>
      </c>
      <c r="F50" s="19">
        <f t="shared" si="8"/>
        <v>0</v>
      </c>
    </row>
    <row r="51" spans="1:6" x14ac:dyDescent="0.25">
      <c r="A51" s="19">
        <f t="shared" si="9"/>
        <v>19.5</v>
      </c>
      <c r="B51" s="19">
        <f t="shared" ca="1" si="10"/>
        <v>12.031564798889244</v>
      </c>
      <c r="C51" s="19">
        <f t="shared" ca="1" si="6"/>
        <v>0.29684352011107557</v>
      </c>
      <c r="D51" s="19">
        <f t="shared" ca="1" si="11"/>
        <v>0.29684352011107557</v>
      </c>
      <c r="E51" s="19">
        <f t="shared" ca="1" si="7"/>
        <v>-2.9684352011107557E-2</v>
      </c>
      <c r="F51" s="19">
        <f t="shared" si="8"/>
        <v>0</v>
      </c>
    </row>
    <row r="52" spans="1:6" x14ac:dyDescent="0.25">
      <c r="A52" s="19">
        <f t="shared" si="9"/>
        <v>20</v>
      </c>
      <c r="B52" s="19">
        <f t="shared" ca="1" si="10"/>
        <v>12.176366516016598</v>
      </c>
      <c r="C52" s="19">
        <f t="shared" ca="1" si="6"/>
        <v>0.28236334839834015</v>
      </c>
      <c r="D52" s="19">
        <f t="shared" ca="1" si="11"/>
        <v>0.28236334839834015</v>
      </c>
      <c r="E52" s="19">
        <f t="shared" ca="1" si="7"/>
        <v>-2.8236334839834017E-2</v>
      </c>
      <c r="F52" s="19">
        <f t="shared" si="8"/>
        <v>0</v>
      </c>
    </row>
    <row r="53" spans="1:6" x14ac:dyDescent="0.25">
      <c r="A53" s="19">
        <f t="shared" si="9"/>
        <v>20.5</v>
      </c>
      <c r="B53" s="19">
        <f t="shared" ca="1" si="10"/>
        <v>12.314104734747495</v>
      </c>
      <c r="C53" s="19">
        <f t="shared" ca="1" si="6"/>
        <v>0.26858952652525037</v>
      </c>
      <c r="D53" s="19">
        <f t="shared" ca="1" si="11"/>
        <v>0.26858952652525037</v>
      </c>
      <c r="E53" s="19">
        <f t="shared" ca="1" si="7"/>
        <v>-2.6858952652525039E-2</v>
      </c>
      <c r="F53" s="19">
        <f t="shared" si="8"/>
        <v>0</v>
      </c>
    </row>
    <row r="54" spans="1:6" x14ac:dyDescent="0.25">
      <c r="A54" s="19">
        <f t="shared" si="9"/>
        <v>21</v>
      </c>
      <c r="B54" s="19">
        <f t="shared" ca="1" si="10"/>
        <v>12.445124015979324</v>
      </c>
      <c r="C54" s="19">
        <f t="shared" ca="1" si="6"/>
        <v>0.25548759840206742</v>
      </c>
      <c r="D54" s="19">
        <f t="shared" ca="1" si="11"/>
        <v>0.25548759840206742</v>
      </c>
      <c r="E54" s="19">
        <f t="shared" ca="1" si="7"/>
        <v>-2.5548759840206742E-2</v>
      </c>
      <c r="F54" s="19">
        <f t="shared" si="8"/>
        <v>0</v>
      </c>
    </row>
    <row r="55" spans="1:6" x14ac:dyDescent="0.25">
      <c r="A55" s="19">
        <f t="shared" si="9"/>
        <v>21.5</v>
      </c>
      <c r="B55" s="19">
        <f t="shared" ca="1" si="10"/>
        <v>12.56975211276082</v>
      </c>
      <c r="C55" s="19">
        <f t="shared" ca="1" si="6"/>
        <v>0.24302478872391778</v>
      </c>
      <c r="D55" s="19">
        <f t="shared" ca="1" si="11"/>
        <v>0.24302478872391778</v>
      </c>
      <c r="E55" s="19">
        <f t="shared" ca="1" si="7"/>
        <v>-2.4302478872391779E-2</v>
      </c>
      <c r="F55" s="19">
        <f t="shared" si="8"/>
        <v>0</v>
      </c>
    </row>
    <row r="56" spans="1:6" x14ac:dyDescent="0.25">
      <c r="A56" s="19">
        <f t="shared" si="9"/>
        <v>22</v>
      </c>
      <c r="B56" s="19">
        <f t="shared" ca="1" si="10"/>
        <v>12.688300790187121</v>
      </c>
      <c r="C56" s="19">
        <f t="shared" ca="1" si="6"/>
        <v>0.23116992098128764</v>
      </c>
      <c r="D56" s="19">
        <f t="shared" ca="1" si="11"/>
        <v>0.23116992098128764</v>
      </c>
      <c r="E56" s="19">
        <f t="shared" ca="1" si="7"/>
        <v>-2.3116992098128765E-2</v>
      </c>
      <c r="F56" s="19">
        <f t="shared" si="8"/>
        <v>0</v>
      </c>
    </row>
    <row r="57" spans="1:6" x14ac:dyDescent="0.25">
      <c r="A57" s="19">
        <f t="shared" si="9"/>
        <v>22.5</v>
      </c>
      <c r="B57" s="19">
        <f t="shared" ca="1" si="10"/>
        <v>12.801066605299944</v>
      </c>
      <c r="C57" s="19">
        <f t="shared" ca="1" si="6"/>
        <v>0.21989333947000531</v>
      </c>
      <c r="D57" s="19">
        <f t="shared" ca="1" si="11"/>
        <v>0.21989333947000531</v>
      </c>
      <c r="E57" s="19">
        <f t="shared" ca="1" si="7"/>
        <v>-2.1989333947000533E-2</v>
      </c>
      <c r="F57" s="19">
        <f t="shared" si="8"/>
        <v>0</v>
      </c>
    </row>
    <row r="58" spans="1:6" x14ac:dyDescent="0.25">
      <c r="A58" s="19">
        <f t="shared" si="9"/>
        <v>23</v>
      </c>
      <c r="B58" s="19">
        <f t="shared" ca="1" si="10"/>
        <v>12.908331648943848</v>
      </c>
      <c r="C58" s="19">
        <f t="shared" ca="1" si="6"/>
        <v>0.20916683510561479</v>
      </c>
      <c r="D58" s="19">
        <f t="shared" ca="1" si="11"/>
        <v>0.20916683510561479</v>
      </c>
      <c r="E58" s="19">
        <f t="shared" ca="1" si="7"/>
        <v>-2.091668351056148E-2</v>
      </c>
      <c r="F58" s="19">
        <f t="shared" si="8"/>
        <v>0</v>
      </c>
    </row>
    <row r="59" spans="1:6" x14ac:dyDescent="0.25">
      <c r="A59" s="19">
        <f t="shared" si="9"/>
        <v>23.5</v>
      </c>
      <c r="B59" s="19">
        <f t="shared" ca="1" si="10"/>
        <v>13.010364251434392</v>
      </c>
      <c r="C59" s="19">
        <f t="shared" ca="1" si="6"/>
        <v>0.19896357485656041</v>
      </c>
      <c r="D59" s="19">
        <f t="shared" ca="1" si="11"/>
        <v>0.19896357485656041</v>
      </c>
      <c r="E59" s="19">
        <f t="shared" ca="1" si="7"/>
        <v>-1.9896357485656043E-2</v>
      </c>
      <c r="F59" s="19">
        <f t="shared" si="8"/>
        <v>0</v>
      </c>
    </row>
    <row r="60" spans="1:6" x14ac:dyDescent="0.25">
      <c r="A60" s="19">
        <f t="shared" si="9"/>
        <v>24</v>
      </c>
      <c r="B60" s="19">
        <f t="shared" ca="1" si="10"/>
        <v>13.107419653803447</v>
      </c>
      <c r="C60" s="19">
        <f t="shared" ca="1" si="6"/>
        <v>0.18925803461965501</v>
      </c>
      <c r="D60" s="19">
        <f t="shared" ca="1" si="11"/>
        <v>0.18925803461965501</v>
      </c>
      <c r="E60" s="19">
        <f t="shared" ca="1" si="7"/>
        <v>-1.8925803461965502E-2</v>
      </c>
      <c r="F60" s="19">
        <f t="shared" si="8"/>
        <v>0</v>
      </c>
    </row>
    <row r="61" spans="1:6" x14ac:dyDescent="0.25">
      <c r="A61" s="19">
        <f t="shared" si="9"/>
        <v>24.5</v>
      </c>
      <c r="B61" s="19">
        <f t="shared" ca="1" si="10"/>
        <v>13.199740646300841</v>
      </c>
      <c r="C61" s="19">
        <f t="shared" ca="1" si="6"/>
        <v>0.18002593536991573</v>
      </c>
      <c r="D61" s="19">
        <f t="shared" ca="1" si="11"/>
        <v>0.18002593536991573</v>
      </c>
      <c r="E61" s="19">
        <f t="shared" ca="1" si="7"/>
        <v>-1.8002593536991573E-2</v>
      </c>
      <c r="F61" s="19">
        <f t="shared" si="8"/>
        <v>0</v>
      </c>
    </row>
    <row r="62" spans="1:6" x14ac:dyDescent="0.25">
      <c r="A62" s="19">
        <f t="shared" si="9"/>
        <v>25</v>
      </c>
      <c r="B62" s="19">
        <f t="shared" ca="1" si="10"/>
        <v>13.287558175749581</v>
      </c>
      <c r="C62" s="19">
        <f t="shared" ca="1" si="6"/>
        <v>0.1712441824250418</v>
      </c>
      <c r="D62" s="19">
        <f t="shared" ca="1" si="11"/>
        <v>0.1712441824250418</v>
      </c>
      <c r="E62" s="19">
        <f t="shared" ca="1" si="7"/>
        <v>-1.7124418242504182E-2</v>
      </c>
      <c r="F62" s="19">
        <f t="shared" si="8"/>
        <v>0</v>
      </c>
    </row>
    <row r="63" spans="1:6" x14ac:dyDescent="0.25">
      <c r="A63" s="19">
        <f t="shared" si="9"/>
        <v>25.5</v>
      </c>
      <c r="B63" s="19">
        <f t="shared" ca="1" si="10"/>
        <v>13.371091923273992</v>
      </c>
      <c r="C63" s="19">
        <f t="shared" ca="1" si="6"/>
        <v>0.16289080767260072</v>
      </c>
      <c r="D63" s="19">
        <f t="shared" ca="1" si="11"/>
        <v>0.16289080767260072</v>
      </c>
      <c r="E63" s="19">
        <f t="shared" ca="1" si="7"/>
        <v>-1.6289080767260072E-2</v>
      </c>
      <c r="F63" s="19">
        <f t="shared" si="8"/>
        <v>0</v>
      </c>
    </row>
    <row r="64" spans="1:6" x14ac:dyDescent="0.25">
      <c r="A64" s="19">
        <f t="shared" si="9"/>
        <v>26</v>
      </c>
      <c r="B64" s="19">
        <f t="shared" ca="1" si="10"/>
        <v>13.450550853845993</v>
      </c>
      <c r="C64" s="19">
        <f t="shared" ca="1" si="6"/>
        <v>0.15494491461540069</v>
      </c>
      <c r="D64" s="19">
        <f t="shared" ca="1" si="11"/>
        <v>0.15494491461540069</v>
      </c>
      <c r="E64" s="19">
        <f t="shared" ca="1" si="7"/>
        <v>-1.5494491461540069E-2</v>
      </c>
      <c r="F64" s="19">
        <f t="shared" si="8"/>
        <v>0</v>
      </c>
    </row>
    <row r="65" spans="1:6" x14ac:dyDescent="0.25">
      <c r="A65" s="19">
        <f t="shared" si="9"/>
        <v>26.5</v>
      </c>
      <c r="B65" s="19">
        <f t="shared" ca="1" si="10"/>
        <v>13.526133739024237</v>
      </c>
      <c r="C65" s="19">
        <f t="shared" ca="1" si="6"/>
        <v>0.14738662609757627</v>
      </c>
      <c r="D65" s="19">
        <f t="shared" ca="1" si="11"/>
        <v>0.14738662609757627</v>
      </c>
      <c r="E65" s="19">
        <f t="shared" ca="1" si="7"/>
        <v>-1.4738662609757628E-2</v>
      </c>
      <c r="F65" s="19">
        <f t="shared" si="8"/>
        <v>0</v>
      </c>
    </row>
    <row r="66" spans="1:6" x14ac:dyDescent="0.25">
      <c r="A66" s="19">
        <f t="shared" si="9"/>
        <v>27</v>
      </c>
      <c r="B66" s="19">
        <f t="shared" ca="1" si="10"/>
        <v>13.598029654193786</v>
      </c>
      <c r="C66" s="19">
        <f t="shared" ca="1" si="6"/>
        <v>0.14019703458062133</v>
      </c>
      <c r="D66" s="19">
        <f t="shared" ca="1" si="11"/>
        <v>0.14019703458062133</v>
      </c>
      <c r="E66" s="19">
        <f t="shared" ca="1" si="7"/>
        <v>-1.4019703458062133E-2</v>
      </c>
      <c r="F66" s="19">
        <f t="shared" si="8"/>
        <v>0</v>
      </c>
    </row>
    <row r="67" spans="1:6" x14ac:dyDescent="0.25">
      <c r="A67" s="19">
        <f t="shared" si="9"/>
        <v>27.5</v>
      </c>
      <c r="B67" s="19">
        <f t="shared" ca="1" si="10"/>
        <v>13.666418451550186</v>
      </c>
      <c r="C67" s="19">
        <f t="shared" ca="1" si="6"/>
        <v>0.13335815484498126</v>
      </c>
      <c r="D67" s="19">
        <f t="shared" ca="1" si="11"/>
        <v>0.13335815484498126</v>
      </c>
      <c r="E67" s="19">
        <f t="shared" ca="1" si="7"/>
        <v>-1.3335815484498127E-2</v>
      </c>
      <c r="F67" s="19">
        <f t="shared" si="8"/>
        <v>0</v>
      </c>
    </row>
    <row r="68" spans="1:6" x14ac:dyDescent="0.25">
      <c r="A68" s="19">
        <f t="shared" si="9"/>
        <v>28</v>
      </c>
      <c r="B68" s="19">
        <f t="shared" ca="1" si="10"/>
        <v>13.731471210011152</v>
      </c>
      <c r="C68" s="19">
        <f t="shared" ca="1" si="6"/>
        <v>0.12685287899888462</v>
      </c>
      <c r="D68" s="19">
        <f t="shared" ca="1" si="11"/>
        <v>0.12685287899888462</v>
      </c>
      <c r="E68" s="19">
        <f t="shared" ca="1" si="7"/>
        <v>-1.2685287899888462E-2</v>
      </c>
      <c r="F68" s="19">
        <f t="shared" si="8"/>
        <v>0</v>
      </c>
    </row>
    <row r="69" spans="1:6" x14ac:dyDescent="0.25">
      <c r="A69" s="19">
        <f t="shared" si="9"/>
        <v>28.5</v>
      </c>
      <c r="B69" s="19">
        <f t="shared" ca="1" si="10"/>
        <v>13.793350663181339</v>
      </c>
      <c r="C69" s="19">
        <f t="shared" ca="1" si="6"/>
        <v>0.12066493368186586</v>
      </c>
      <c r="D69" s="19">
        <f t="shared" ca="1" si="11"/>
        <v>0.12066493368186586</v>
      </c>
      <c r="E69" s="19">
        <f t="shared" ca="1" si="7"/>
        <v>-1.2066493368186586E-2</v>
      </c>
      <c r="F69" s="19">
        <f t="shared" si="8"/>
        <v>0</v>
      </c>
    </row>
    <row r="70" spans="1:6" x14ac:dyDescent="0.25">
      <c r="A70" s="19">
        <f t="shared" si="9"/>
        <v>29</v>
      </c>
      <c r="B70" s="19">
        <f t="shared" ca="1" si="10"/>
        <v>13.852211606440786</v>
      </c>
      <c r="C70" s="19">
        <f t="shared" ca="1" si="6"/>
        <v>0.11477883935592118</v>
      </c>
      <c r="D70" s="19">
        <f t="shared" ca="1" si="11"/>
        <v>0.11477883935592118</v>
      </c>
      <c r="E70" s="19">
        <f t="shared" ca="1" si="7"/>
        <v>-1.1477883935592119E-2</v>
      </c>
      <c r="F70" s="19">
        <f t="shared" si="8"/>
        <v>0</v>
      </c>
    </row>
    <row r="71" spans="1:6" x14ac:dyDescent="0.25">
      <c r="A71" s="19">
        <f t="shared" si="9"/>
        <v>29.5</v>
      </c>
      <c r="B71" s="19">
        <f t="shared" ca="1" si="10"/>
        <v>13.908201284175382</v>
      </c>
      <c r="C71" s="19">
        <f t="shared" ca="1" si="6"/>
        <v>0.1091798715824616</v>
      </c>
      <c r="D71" s="19">
        <f t="shared" ca="1" si="11"/>
        <v>0.1091798715824616</v>
      </c>
      <c r="E71" s="19">
        <f t="shared" ca="1" si="7"/>
        <v>-1.0917987158246161E-2</v>
      </c>
      <c r="F71" s="19">
        <f t="shared" si="8"/>
        <v>0</v>
      </c>
    </row>
    <row r="72" spans="1:6" x14ac:dyDescent="0.25">
      <c r="A72" s="19">
        <f t="shared" si="9"/>
        <v>30</v>
      </c>
      <c r="B72" s="19">
        <f t="shared" ca="1" si="10"/>
        <v>13.961459758118046</v>
      </c>
      <c r="C72" s="19">
        <f t="shared" ca="1" si="6"/>
        <v>0.10385402418819518</v>
      </c>
      <c r="D72" s="19">
        <f t="shared" ca="1" si="11"/>
        <v>0.10385402418819518</v>
      </c>
      <c r="E72" s="19">
        <f t="shared" ca="1" si="7"/>
        <v>-1.0385402418819519E-2</v>
      </c>
      <c r="F72" s="19">
        <f t="shared" si="8"/>
        <v>0</v>
      </c>
    </row>
    <row r="73" spans="1:6" x14ac:dyDescent="0.25">
      <c r="A73" s="19">
        <f t="shared" si="9"/>
        <v>30.5</v>
      </c>
      <c r="B73" s="19">
        <f t="shared" ca="1" si="10"/>
        <v>14.012120257722044</v>
      </c>
      <c r="C73" s="19">
        <f t="shared" ca="1" si="6"/>
        <v>9.8787974227795422E-2</v>
      </c>
      <c r="D73" s="19">
        <f t="shared" ca="1" si="11"/>
        <v>9.8787974227795422E-2</v>
      </c>
      <c r="E73" s="19">
        <f t="shared" ca="1" si="7"/>
        <v>-9.8787974227795422E-3</v>
      </c>
      <c r="F73" s="19">
        <f t="shared" si="8"/>
        <v>0</v>
      </c>
    </row>
    <row r="74" spans="1:6" x14ac:dyDescent="0.25">
      <c r="A74" s="19">
        <f t="shared" si="9"/>
        <v>31</v>
      </c>
      <c r="B74" s="19">
        <f t="shared" ca="1" si="10"/>
        <v>14.06030951344292</v>
      </c>
      <c r="C74" s="19">
        <f t="shared" ca="1" si="6"/>
        <v>9.3969048655707835E-2</v>
      </c>
      <c r="D74" s="19">
        <f t="shared" ca="1" si="11"/>
        <v>9.3969048655707835E-2</v>
      </c>
      <c r="E74" s="19">
        <f t="shared" ca="1" si="7"/>
        <v>-9.3969048655707845E-3</v>
      </c>
      <c r="F74" s="19">
        <f t="shared" si="8"/>
        <v>0</v>
      </c>
    </row>
    <row r="75" spans="1:6" x14ac:dyDescent="0.25">
      <c r="A75" s="19">
        <f t="shared" si="9"/>
        <v>31.5</v>
      </c>
      <c r="B75" s="19">
        <f t="shared" ca="1" si="10"/>
        <v>14.106148073762778</v>
      </c>
      <c r="C75" s="19">
        <f t="shared" ca="1" si="6"/>
        <v>8.938519262372209E-2</v>
      </c>
      <c r="D75" s="19">
        <f t="shared" ca="1" si="11"/>
        <v>8.938519262372209E-2</v>
      </c>
      <c r="E75" s="19">
        <f t="shared" ca="1" si="7"/>
        <v>-8.9385192623722097E-3</v>
      </c>
      <c r="F75" s="19">
        <f t="shared" si="8"/>
        <v>0</v>
      </c>
    </row>
    <row r="76" spans="1:6" x14ac:dyDescent="0.25">
      <c r="A76" s="19">
        <f t="shared" si="9"/>
        <v>32</v>
      </c>
      <c r="B76" s="19">
        <f t="shared" ca="1" si="10"/>
        <v>14.14975060674996</v>
      </c>
      <c r="C76" s="19">
        <f t="shared" ref="C76:C107" ca="1" si="12">D76</f>
        <v>8.5024939325003934E-2</v>
      </c>
      <c r="D76" s="19">
        <f t="shared" ca="1" si="11"/>
        <v>8.5024939325003934E-2</v>
      </c>
      <c r="E76" s="19">
        <f t="shared" ref="E76:E107" ca="1" si="13">(F76-$H$3*D76)/$G$3</f>
        <v>-8.5024939325003945E-3</v>
      </c>
      <c r="F76" s="19">
        <f t="shared" ref="F76:F112" si="14">IF(AND(A76&gt;=$I$6,A76&lt;$J$6),0.5,IF(AND(A76&gt;=$I$7,A76&lt;=$J$7),1-A76/8,0))</f>
        <v>0</v>
      </c>
    </row>
    <row r="77" spans="1:6" x14ac:dyDescent="0.25">
      <c r="A77" s="19">
        <f t="shared" ref="A77:A112" si="15">A76+$E$3</f>
        <v>32.5</v>
      </c>
      <c r="B77" s="19">
        <f t="shared" ref="B77:B108" ca="1" si="16">IF($B$9="n",B76,B76+$E$3/2*(C76+C77))</f>
        <v>14.191226186908498</v>
      </c>
      <c r="C77" s="19">
        <f t="shared" ca="1" si="12"/>
        <v>8.0877381309150079E-2</v>
      </c>
      <c r="D77" s="19">
        <f t="shared" ref="D77:D108" ca="1" si="17">IF($B$9="n",D76,D76+$E$3/2*(E76+E77))</f>
        <v>8.0877381309150079E-2</v>
      </c>
      <c r="E77" s="19">
        <f t="shared" ca="1" si="13"/>
        <v>-8.0877381309150086E-3</v>
      </c>
      <c r="F77" s="19">
        <f t="shared" si="14"/>
        <v>0</v>
      </c>
    </row>
    <row r="78" spans="1:6" x14ac:dyDescent="0.25">
      <c r="A78" s="19">
        <f t="shared" si="15"/>
        <v>33</v>
      </c>
      <c r="B78" s="19">
        <f t="shared" ca="1" si="16"/>
        <v>14.230678568034913</v>
      </c>
      <c r="C78" s="19">
        <f t="shared" ca="1" si="12"/>
        <v>7.6932143196508609E-2</v>
      </c>
      <c r="D78" s="19">
        <f t="shared" ca="1" si="17"/>
        <v>7.6932143196508609E-2</v>
      </c>
      <c r="E78" s="19">
        <f t="shared" ca="1" si="13"/>
        <v>-7.6932143196508616E-3</v>
      </c>
      <c r="F78" s="19">
        <f t="shared" si="14"/>
        <v>0</v>
      </c>
    </row>
    <row r="79" spans="1:6" x14ac:dyDescent="0.25">
      <c r="A79" s="19">
        <f t="shared" si="15"/>
        <v>33.5</v>
      </c>
      <c r="B79" s="19">
        <f t="shared" ca="1" si="16"/>
        <v>14.268206442764917</v>
      </c>
      <c r="C79" s="19">
        <f t="shared" ca="1" si="12"/>
        <v>7.3179355723508185E-2</v>
      </c>
      <c r="D79" s="19">
        <f t="shared" ca="1" si="17"/>
        <v>7.3179355723508185E-2</v>
      </c>
      <c r="E79" s="19">
        <f t="shared" ca="1" si="13"/>
        <v>-7.3179355723508189E-3</v>
      </c>
      <c r="F79" s="19">
        <f t="shared" si="14"/>
        <v>0</v>
      </c>
    </row>
    <row r="80" spans="1:6" x14ac:dyDescent="0.25">
      <c r="A80" s="19">
        <f t="shared" si="15"/>
        <v>34</v>
      </c>
      <c r="B80" s="19">
        <f t="shared" ca="1" si="16"/>
        <v>14.303903689459311</v>
      </c>
      <c r="C80" s="19">
        <f t="shared" ca="1" si="12"/>
        <v>6.9609631054068755E-2</v>
      </c>
      <c r="D80" s="19">
        <f t="shared" ca="1" si="17"/>
        <v>6.9609631054068755E-2</v>
      </c>
      <c r="E80" s="19">
        <f t="shared" ca="1" si="13"/>
        <v>-6.9609631054068756E-3</v>
      </c>
      <c r="F80" s="19">
        <f t="shared" si="14"/>
        <v>0</v>
      </c>
    </row>
    <row r="81" spans="1:6" x14ac:dyDescent="0.25">
      <c r="A81" s="19">
        <f t="shared" si="15"/>
        <v>34.5</v>
      </c>
      <c r="B81" s="19">
        <f t="shared" ca="1" si="16"/>
        <v>14.337859607046662</v>
      </c>
      <c r="C81" s="19">
        <f t="shared" ca="1" si="12"/>
        <v>6.621403929533369E-2</v>
      </c>
      <c r="D81" s="19">
        <f t="shared" ca="1" si="17"/>
        <v>6.621403929533369E-2</v>
      </c>
      <c r="E81" s="19">
        <f t="shared" ca="1" si="13"/>
        <v>-6.6214039295333692E-3</v>
      </c>
      <c r="F81" s="19">
        <f t="shared" si="14"/>
        <v>0</v>
      </c>
    </row>
    <row r="82" spans="1:6" x14ac:dyDescent="0.25">
      <c r="A82" s="19">
        <f t="shared" si="15"/>
        <v>35</v>
      </c>
      <c r="B82" s="19">
        <f t="shared" ca="1" si="16"/>
        <v>14.370159138410239</v>
      </c>
      <c r="C82" s="19">
        <f t="shared" ca="1" si="12"/>
        <v>6.2984086158975952E-2</v>
      </c>
      <c r="D82" s="19">
        <f t="shared" ca="1" si="17"/>
        <v>6.2984086158975952E-2</v>
      </c>
      <c r="E82" s="19">
        <f t="shared" ca="1" si="13"/>
        <v>-6.2984086158975952E-3</v>
      </c>
      <c r="F82" s="19">
        <f t="shared" si="14"/>
        <v>0</v>
      </c>
    </row>
    <row r="83" spans="1:6" x14ac:dyDescent="0.25">
      <c r="A83" s="19">
        <f t="shared" si="15"/>
        <v>35.5</v>
      </c>
      <c r="B83" s="19">
        <f t="shared" ca="1" si="16"/>
        <v>14.400883082878032</v>
      </c>
      <c r="C83" s="19">
        <f t="shared" ca="1" si="12"/>
        <v>5.9911691712196638E-2</v>
      </c>
      <c r="D83" s="19">
        <f t="shared" ca="1" si="17"/>
        <v>5.9911691712196638E-2</v>
      </c>
      <c r="E83" s="19">
        <f t="shared" ca="1" si="13"/>
        <v>-5.9911691712196645E-3</v>
      </c>
      <c r="F83" s="19">
        <f t="shared" si="14"/>
        <v>0</v>
      </c>
    </row>
    <row r="84" spans="1:6" x14ac:dyDescent="0.25">
      <c r="A84" s="19">
        <f t="shared" si="15"/>
        <v>36</v>
      </c>
      <c r="B84" s="19">
        <f t="shared" ca="1" si="16"/>
        <v>14.430108298347395</v>
      </c>
      <c r="C84" s="19">
        <f t="shared" ca="1" si="12"/>
        <v>5.6989170165260214E-2</v>
      </c>
      <c r="D84" s="19">
        <f t="shared" ca="1" si="17"/>
        <v>5.6989170165260214E-2</v>
      </c>
      <c r="E84" s="19">
        <f t="shared" ca="1" si="13"/>
        <v>-5.6989170165260214E-3</v>
      </c>
      <c r="F84" s="19">
        <f t="shared" si="14"/>
        <v>0</v>
      </c>
    </row>
    <row r="85" spans="1:6" x14ac:dyDescent="0.25">
      <c r="A85" s="19">
        <f t="shared" si="15"/>
        <v>36.5</v>
      </c>
      <c r="B85" s="19">
        <f t="shared" ca="1" si="16"/>
        <v>14.457907893549962</v>
      </c>
      <c r="C85" s="19">
        <f t="shared" ca="1" si="12"/>
        <v>5.4209210645003621E-2</v>
      </c>
      <c r="D85" s="19">
        <f t="shared" ca="1" si="17"/>
        <v>5.4209210645003621E-2</v>
      </c>
      <c r="E85" s="19">
        <f t="shared" ca="1" si="13"/>
        <v>-5.4209210645003621E-3</v>
      </c>
      <c r="F85" s="19">
        <f t="shared" si="14"/>
        <v>0</v>
      </c>
    </row>
    <row r="86" spans="1:6" x14ac:dyDescent="0.25">
      <c r="A86" s="19">
        <f t="shared" si="15"/>
        <v>37</v>
      </c>
      <c r="B86" s="19">
        <f t="shared" ca="1" si="16"/>
        <v>14.484351410937768</v>
      </c>
      <c r="C86" s="19">
        <f t="shared" ca="1" si="12"/>
        <v>5.1564858906222956E-2</v>
      </c>
      <c r="D86" s="19">
        <f t="shared" ca="1" si="17"/>
        <v>5.1564858906222956E-2</v>
      </c>
      <c r="E86" s="19">
        <f t="shared" ca="1" si="13"/>
        <v>-5.1564858906222961E-3</v>
      </c>
      <c r="F86" s="19">
        <f t="shared" si="14"/>
        <v>0</v>
      </c>
    </row>
    <row r="87" spans="1:6" x14ac:dyDescent="0.25">
      <c r="A87" s="19">
        <f t="shared" si="15"/>
        <v>37.5</v>
      </c>
      <c r="B87" s="19">
        <f t="shared" ca="1" si="16"/>
        <v>14.509505000648121</v>
      </c>
      <c r="C87" s="19">
        <f t="shared" ca="1" si="12"/>
        <v>4.9049499935187688E-2</v>
      </c>
      <c r="D87" s="19">
        <f t="shared" ca="1" si="17"/>
        <v>4.9049499935187688E-2</v>
      </c>
      <c r="E87" s="19">
        <f t="shared" ca="1" si="13"/>
        <v>-4.9049499935187695E-3</v>
      </c>
      <c r="F87" s="19">
        <f t="shared" si="14"/>
        <v>0</v>
      </c>
    </row>
    <row r="88" spans="1:6" x14ac:dyDescent="0.25">
      <c r="A88" s="19">
        <f t="shared" si="15"/>
        <v>38</v>
      </c>
      <c r="B88" s="19">
        <f t="shared" ca="1" si="16"/>
        <v>14.533431585982358</v>
      </c>
      <c r="C88" s="19">
        <f t="shared" ca="1" si="12"/>
        <v>4.6656841401763897E-2</v>
      </c>
      <c r="D88" s="19">
        <f t="shared" ca="1" si="17"/>
        <v>4.6656841401763897E-2</v>
      </c>
      <c r="E88" s="19">
        <f t="shared" ca="1" si="13"/>
        <v>-4.6656841401763903E-3</v>
      </c>
      <c r="F88" s="19">
        <f t="shared" si="14"/>
        <v>0</v>
      </c>
    </row>
    <row r="89" spans="1:6" x14ac:dyDescent="0.25">
      <c r="A89" s="19">
        <f t="shared" si="15"/>
        <v>38.5</v>
      </c>
      <c r="B89" s="19">
        <f t="shared" ca="1" si="16"/>
        <v>14.556191020812486</v>
      </c>
      <c r="C89" s="19">
        <f t="shared" ca="1" si="12"/>
        <v>4.4380897918751022E-2</v>
      </c>
      <c r="D89" s="19">
        <f t="shared" ca="1" si="17"/>
        <v>4.4380897918751022E-2</v>
      </c>
      <c r="E89" s="19">
        <f t="shared" ca="1" si="13"/>
        <v>-4.438089791875102E-3</v>
      </c>
      <c r="F89" s="19">
        <f t="shared" si="14"/>
        <v>0</v>
      </c>
    </row>
    <row r="90" spans="1:6" x14ac:dyDescent="0.25">
      <c r="A90" s="19">
        <f t="shared" si="15"/>
        <v>39</v>
      </c>
      <c r="B90" s="19">
        <f t="shared" ca="1" si="16"/>
        <v>14.577840239309438</v>
      </c>
      <c r="C90" s="19">
        <f t="shared" ca="1" si="12"/>
        <v>4.2215976069055847E-2</v>
      </c>
      <c r="D90" s="19">
        <f t="shared" ca="1" si="17"/>
        <v>4.2215976069055854E-2</v>
      </c>
      <c r="E90" s="19">
        <f t="shared" ca="1" si="13"/>
        <v>-4.2215976069055854E-3</v>
      </c>
      <c r="F90" s="19">
        <f t="shared" si="14"/>
        <v>0</v>
      </c>
    </row>
    <row r="91" spans="1:6" x14ac:dyDescent="0.25">
      <c r="A91" s="19">
        <f t="shared" si="15"/>
        <v>39.5</v>
      </c>
      <c r="B91" s="19">
        <f t="shared" ca="1" si="16"/>
        <v>14.598433398367515</v>
      </c>
      <c r="C91" s="19">
        <f t="shared" ca="1" si="12"/>
        <v>4.0156660163248245E-2</v>
      </c>
      <c r="D91" s="19">
        <f t="shared" ca="1" si="17"/>
        <v>4.0156660163248252E-2</v>
      </c>
      <c r="E91" s="19">
        <f t="shared" ca="1" si="13"/>
        <v>-4.0156660163248254E-3</v>
      </c>
      <c r="F91" s="19">
        <f t="shared" si="14"/>
        <v>0</v>
      </c>
    </row>
    <row r="92" spans="1:6" x14ac:dyDescent="0.25">
      <c r="A92" s="19">
        <f t="shared" si="15"/>
        <v>40</v>
      </c>
      <c r="B92" s="19">
        <f t="shared" ca="1" si="16"/>
        <v>14.618022013081294</v>
      </c>
      <c r="C92" s="19">
        <f t="shared" ca="1" si="12"/>
        <v>3.8197798691870281E-2</v>
      </c>
      <c r="D92" s="19">
        <f t="shared" ca="1" si="17"/>
        <v>3.8197798691870288E-2</v>
      </c>
      <c r="E92" s="19">
        <f t="shared" ca="1" si="13"/>
        <v>-3.8197798691870289E-3</v>
      </c>
      <c r="F92" s="19">
        <f t="shared" si="14"/>
        <v>0</v>
      </c>
    </row>
    <row r="93" spans="1:6" x14ac:dyDescent="0.25">
      <c r="A93" s="19">
        <f t="shared" si="15"/>
        <v>40.5</v>
      </c>
      <c r="B93" s="19">
        <f t="shared" ca="1" si="16"/>
        <v>14.636655085613913</v>
      </c>
      <c r="C93" s="19">
        <f t="shared" ca="1" si="12"/>
        <v>3.6334491438608313E-2</v>
      </c>
      <c r="D93" s="19">
        <f t="shared" ca="1" si="17"/>
        <v>3.6334491438608327E-2</v>
      </c>
      <c r="E93" s="19">
        <f t="shared" ca="1" si="13"/>
        <v>-3.6334491438608329E-3</v>
      </c>
      <c r="F93" s="19">
        <f t="shared" si="14"/>
        <v>0</v>
      </c>
    </row>
    <row r="94" spans="1:6" x14ac:dyDescent="0.25">
      <c r="A94" s="19">
        <f t="shared" si="15"/>
        <v>41</v>
      </c>
      <c r="B94" s="19">
        <f t="shared" ca="1" si="16"/>
        <v>14.654379227779089</v>
      </c>
      <c r="C94" s="19">
        <f t="shared" ca="1" si="12"/>
        <v>3.4562077222090835E-2</v>
      </c>
      <c r="D94" s="19">
        <f t="shared" ca="1" si="17"/>
        <v>3.4562077222090849E-2</v>
      </c>
      <c r="E94" s="19">
        <f t="shared" ca="1" si="13"/>
        <v>-3.4562077222090853E-3</v>
      </c>
      <c r="F94" s="19">
        <f t="shared" si="14"/>
        <v>0</v>
      </c>
    </row>
    <row r="95" spans="1:6" x14ac:dyDescent="0.25">
      <c r="A95" s="19">
        <f t="shared" si="15"/>
        <v>41.5</v>
      </c>
      <c r="B95" s="19">
        <f t="shared" ca="1" si="16"/>
        <v>14.671238777643524</v>
      </c>
      <c r="C95" s="19">
        <f t="shared" ca="1" si="12"/>
        <v>3.2876122235647377E-2</v>
      </c>
      <c r="D95" s="19">
        <f t="shared" ca="1" si="17"/>
        <v>3.2876122235647391E-2</v>
      </c>
      <c r="E95" s="19">
        <f t="shared" ca="1" si="13"/>
        <v>-3.2876122235647393E-3</v>
      </c>
      <c r="F95" s="19">
        <f t="shared" si="14"/>
        <v>0</v>
      </c>
    </row>
    <row r="96" spans="1:6" x14ac:dyDescent="0.25">
      <c r="A96" s="19">
        <f t="shared" si="15"/>
        <v>42</v>
      </c>
      <c r="B96" s="19">
        <f t="shared" ca="1" si="16"/>
        <v>14.6872759104414</v>
      </c>
      <c r="C96" s="19">
        <f t="shared" ca="1" si="12"/>
        <v>3.1272408955859698E-2</v>
      </c>
      <c r="D96" s="19">
        <f t="shared" ca="1" si="17"/>
        <v>3.1272408955859712E-2</v>
      </c>
      <c r="E96" s="19">
        <f t="shared" ca="1" si="13"/>
        <v>-3.1272408955859716E-3</v>
      </c>
      <c r="F96" s="19">
        <f t="shared" si="14"/>
        <v>0</v>
      </c>
    </row>
    <row r="97" spans="1:6" x14ac:dyDescent="0.25">
      <c r="A97" s="19">
        <f t="shared" si="15"/>
        <v>42.5</v>
      </c>
      <c r="B97" s="19">
        <f t="shared" ca="1" si="16"/>
        <v>14.702530744078405</v>
      </c>
      <c r="C97" s="19">
        <f t="shared" ca="1" si="12"/>
        <v>2.9746925592159225E-2</v>
      </c>
      <c r="D97" s="19">
        <f t="shared" ca="1" si="17"/>
        <v>2.9746925592159239E-2</v>
      </c>
      <c r="E97" s="19">
        <f t="shared" ca="1" si="13"/>
        <v>-2.9746925592159241E-3</v>
      </c>
      <c r="F97" s="19">
        <f t="shared" si="14"/>
        <v>0</v>
      </c>
    </row>
    <row r="98" spans="1:6" x14ac:dyDescent="0.25">
      <c r="A98" s="19">
        <f t="shared" si="15"/>
        <v>43</v>
      </c>
      <c r="B98" s="19">
        <f t="shared" ca="1" si="16"/>
        <v>14.717041439489215</v>
      </c>
      <c r="C98" s="19">
        <f t="shared" ca="1" si="12"/>
        <v>2.8295856051078285E-2</v>
      </c>
      <c r="D98" s="19">
        <f t="shared" ca="1" si="17"/>
        <v>2.8295856051078299E-2</v>
      </c>
      <c r="E98" s="19">
        <f t="shared" ca="1" si="13"/>
        <v>-2.8295856051078301E-3</v>
      </c>
      <c r="F98" s="19">
        <f t="shared" si="14"/>
        <v>0</v>
      </c>
    </row>
    <row r="99" spans="1:6" x14ac:dyDescent="0.25">
      <c r="A99" s="19">
        <f t="shared" si="15"/>
        <v>43.5</v>
      </c>
      <c r="B99" s="19">
        <f t="shared" ca="1" si="16"/>
        <v>14.730844296099496</v>
      </c>
      <c r="C99" s="19">
        <f t="shared" ca="1" si="12"/>
        <v>2.6915570390050075E-2</v>
      </c>
      <c r="D99" s="19">
        <f t="shared" ca="1" si="17"/>
        <v>2.6915570390050089E-2</v>
      </c>
      <c r="E99" s="19">
        <f t="shared" ca="1" si="13"/>
        <v>-2.6915570390050091E-3</v>
      </c>
      <c r="F99" s="19">
        <f t="shared" si="14"/>
        <v>0</v>
      </c>
    </row>
    <row r="100" spans="1:6" x14ac:dyDescent="0.25">
      <c r="A100" s="19">
        <f t="shared" si="15"/>
        <v>44</v>
      </c>
      <c r="B100" s="19">
        <f t="shared" ca="1" si="16"/>
        <v>14.743973842631227</v>
      </c>
      <c r="C100" s="19">
        <f t="shared" ca="1" si="12"/>
        <v>2.5602615736876902E-2</v>
      </c>
      <c r="D100" s="19">
        <f t="shared" ca="1" si="17"/>
        <v>2.5602615736876916E-2</v>
      </c>
      <c r="E100" s="19">
        <f t="shared" ca="1" si="13"/>
        <v>-2.5602615736876918E-3</v>
      </c>
      <c r="F100" s="19">
        <f t="shared" si="14"/>
        <v>0</v>
      </c>
    </row>
    <row r="101" spans="1:6" x14ac:dyDescent="0.25">
      <c r="A101" s="19">
        <f t="shared" si="15"/>
        <v>44.5</v>
      </c>
      <c r="B101" s="19">
        <f t="shared" ca="1" si="16"/>
        <v>14.756462923478484</v>
      </c>
      <c r="C101" s="19">
        <f t="shared" ca="1" si="12"/>
        <v>2.43537076521512E-2</v>
      </c>
      <c r="D101" s="19">
        <f t="shared" ca="1" si="17"/>
        <v>2.4353707652151214E-2</v>
      </c>
      <c r="E101" s="19">
        <f t="shared" ca="1" si="13"/>
        <v>-2.4353707652151214E-3</v>
      </c>
      <c r="F101" s="19">
        <f t="shared" si="14"/>
        <v>0</v>
      </c>
    </row>
    <row r="102" spans="1:6" x14ac:dyDescent="0.25">
      <c r="A102" s="19">
        <f t="shared" si="15"/>
        <v>45</v>
      </c>
      <c r="B102" s="19">
        <f t="shared" ca="1" si="16"/>
        <v>14.768342780869776</v>
      </c>
      <c r="C102" s="19">
        <f t="shared" ca="1" si="12"/>
        <v>2.3165721913021874E-2</v>
      </c>
      <c r="D102" s="19">
        <f t="shared" ca="1" si="17"/>
        <v>2.3165721913021887E-2</v>
      </c>
      <c r="E102" s="19">
        <f t="shared" ca="1" si="13"/>
        <v>-2.3165721913021887E-3</v>
      </c>
      <c r="F102" s="19">
        <f t="shared" si="14"/>
        <v>0</v>
      </c>
    </row>
    <row r="103" spans="1:6" x14ac:dyDescent="0.25">
      <c r="A103" s="19">
        <f t="shared" si="15"/>
        <v>45.5</v>
      </c>
      <c r="B103" s="19">
        <f t="shared" ca="1" si="16"/>
        <v>14.77964313302247</v>
      </c>
      <c r="C103" s="19">
        <f t="shared" ca="1" si="12"/>
        <v>2.2035686697752514E-2</v>
      </c>
      <c r="D103" s="19">
        <f t="shared" ca="1" si="17"/>
        <v>2.2035686697752528E-2</v>
      </c>
      <c r="E103" s="19">
        <f t="shared" ca="1" si="13"/>
        <v>-2.203568669775253E-3</v>
      </c>
      <c r="F103" s="19">
        <f t="shared" si="14"/>
        <v>0</v>
      </c>
    </row>
    <row r="104" spans="1:6" x14ac:dyDescent="0.25">
      <c r="A104" s="19">
        <f t="shared" si="15"/>
        <v>46</v>
      </c>
      <c r="B104" s="19">
        <f t="shared" ca="1" si="16"/>
        <v>14.790392248484787</v>
      </c>
      <c r="C104" s="19">
        <f t="shared" ca="1" si="12"/>
        <v>2.0960775151520682E-2</v>
      </c>
      <c r="D104" s="19">
        <f t="shared" ca="1" si="17"/>
        <v>2.09607751515207E-2</v>
      </c>
      <c r="E104" s="19">
        <f t="shared" ca="1" si="13"/>
        <v>-2.0960775151520699E-3</v>
      </c>
      <c r="F104" s="19">
        <f t="shared" si="14"/>
        <v>0</v>
      </c>
    </row>
    <row r="105" spans="1:6" x14ac:dyDescent="0.25">
      <c r="A105" s="19">
        <f t="shared" si="15"/>
        <v>46.5</v>
      </c>
      <c r="B105" s="19">
        <f t="shared" ca="1" si="16"/>
        <v>14.800617016851383</v>
      </c>
      <c r="C105" s="19">
        <f t="shared" ca="1" si="12"/>
        <v>1.9938298314861137E-2</v>
      </c>
      <c r="D105" s="19">
        <f t="shared" ca="1" si="17"/>
        <v>1.9938298314861155E-2</v>
      </c>
      <c r="E105" s="19">
        <f t="shared" ca="1" si="13"/>
        <v>-1.9938298314861156E-3</v>
      </c>
      <c r="F105" s="19">
        <f t="shared" si="14"/>
        <v>0</v>
      </c>
    </row>
    <row r="106" spans="1:6" x14ac:dyDescent="0.25">
      <c r="A106" s="19">
        <f t="shared" si="15"/>
        <v>47</v>
      </c>
      <c r="B106" s="19">
        <f t="shared" ca="1" si="16"/>
        <v>14.810343016029364</v>
      </c>
      <c r="C106" s="19">
        <f t="shared" ca="1" si="12"/>
        <v>1.8965698397063031E-2</v>
      </c>
      <c r="D106" s="19">
        <f t="shared" ca="1" si="17"/>
        <v>1.8965698397063049E-2</v>
      </c>
      <c r="E106" s="19">
        <f t="shared" ca="1" si="13"/>
        <v>-1.896569839706305E-3</v>
      </c>
      <c r="F106" s="19">
        <f t="shared" si="14"/>
        <v>0</v>
      </c>
    </row>
    <row r="107" spans="1:6" x14ac:dyDescent="0.25">
      <c r="A107" s="19">
        <f t="shared" si="15"/>
        <v>47.5</v>
      </c>
      <c r="B107" s="19">
        <f t="shared" ca="1" si="16"/>
        <v>14.819594576223054</v>
      </c>
      <c r="C107" s="19">
        <f t="shared" ca="1" si="12"/>
        <v>1.8040542377694101E-2</v>
      </c>
      <c r="D107" s="19">
        <f t="shared" ca="1" si="17"/>
        <v>1.8040542377694119E-2</v>
      </c>
      <c r="E107" s="19">
        <f t="shared" ca="1" si="13"/>
        <v>-1.804054237769412E-3</v>
      </c>
      <c r="F107" s="19">
        <f t="shared" si="14"/>
        <v>0</v>
      </c>
    </row>
    <row r="108" spans="1:6" x14ac:dyDescent="0.25">
      <c r="A108" s="19">
        <f t="shared" si="15"/>
        <v>48</v>
      </c>
      <c r="B108" s="19">
        <f t="shared" ca="1" si="16"/>
        <v>14.828394840797539</v>
      </c>
      <c r="C108" s="19">
        <f t="shared" ref="C108:C112" ca="1" si="18">D108</f>
        <v>1.7160515920245607E-2</v>
      </c>
      <c r="D108" s="19">
        <f t="shared" ca="1" si="17"/>
        <v>1.7160515920245624E-2</v>
      </c>
      <c r="E108" s="19">
        <f t="shared" ref="E108:E112" ca="1" si="19">(F108-$H$3*D108)/$G$3</f>
        <v>-1.7160515920245625E-3</v>
      </c>
      <c r="F108" s="19">
        <f t="shared" si="14"/>
        <v>0</v>
      </c>
    </row>
    <row r="109" spans="1:6" x14ac:dyDescent="0.25">
      <c r="A109" s="19">
        <f t="shared" si="15"/>
        <v>48.5</v>
      </c>
      <c r="B109" s="19">
        <f t="shared" ref="B109:B112" ca="1" si="20">IF($B$9="n",B108,B108+$E$3/2*(C108+C109))</f>
        <v>14.83676582417327</v>
      </c>
      <c r="C109" s="19">
        <f t="shared" ca="1" si="18"/>
        <v>1.632341758267265E-2</v>
      </c>
      <c r="D109" s="19">
        <f t="shared" ref="D109:D112" ca="1" si="21">IF($B$9="n",D108,D108+$E$3/2*(E108+E109))</f>
        <v>1.6323417582672667E-2</v>
      </c>
      <c r="E109" s="19">
        <f t="shared" ca="1" si="19"/>
        <v>-1.6323417582672667E-3</v>
      </c>
      <c r="F109" s="19">
        <f t="shared" si="14"/>
        <v>0</v>
      </c>
    </row>
    <row r="110" spans="1:6" x14ac:dyDescent="0.25">
      <c r="A110" s="19">
        <f t="shared" si="15"/>
        <v>49</v>
      </c>
      <c r="B110" s="19">
        <f t="shared" ca="1" si="20"/>
        <v>14.844728466896525</v>
      </c>
      <c r="C110" s="19">
        <f t="shared" ca="1" si="18"/>
        <v>1.5527153310347154E-2</v>
      </c>
      <c r="D110" s="19">
        <f t="shared" ca="1" si="21"/>
        <v>1.5527153310347172E-2</v>
      </c>
      <c r="E110" s="19">
        <f t="shared" ca="1" si="19"/>
        <v>-1.5527153310347173E-3</v>
      </c>
      <c r="F110" s="19">
        <f t="shared" si="14"/>
        <v>0</v>
      </c>
    </row>
    <row r="111" spans="1:6" x14ac:dyDescent="0.25">
      <c r="A111" s="19">
        <f t="shared" si="15"/>
        <v>49.5</v>
      </c>
      <c r="B111" s="19">
        <f t="shared" ca="1" si="20"/>
        <v>14.852302688023524</v>
      </c>
      <c r="C111" s="19">
        <f t="shared" ca="1" si="18"/>
        <v>1.4769731197647292E-2</v>
      </c>
      <c r="D111" s="19">
        <f t="shared" ca="1" si="21"/>
        <v>1.4769731197647309E-2</v>
      </c>
      <c r="E111" s="19">
        <f t="shared" ca="1" si="19"/>
        <v>-1.476973119764731E-3</v>
      </c>
      <c r="F111" s="19">
        <f t="shared" si="14"/>
        <v>0</v>
      </c>
    </row>
    <row r="112" spans="1:6" x14ac:dyDescent="0.25">
      <c r="A112" s="19">
        <f t="shared" si="15"/>
        <v>50</v>
      </c>
      <c r="B112" s="19">
        <f t="shared" ca="1" si="20"/>
        <v>14.859507434949206</v>
      </c>
      <c r="C112" s="19">
        <f t="shared" ca="1" si="18"/>
        <v>1.4049256505079131E-2</v>
      </c>
      <c r="D112" s="19">
        <f t="shared" ca="1" si="21"/>
        <v>1.4049256505079148E-2</v>
      </c>
      <c r="E112" s="19">
        <f t="shared" ca="1" si="19"/>
        <v>-1.4049256505079149E-3</v>
      </c>
      <c r="F112" s="19">
        <f t="shared" si="14"/>
        <v>0</v>
      </c>
    </row>
    <row r="113" spans="1:6" x14ac:dyDescent="0.25">
      <c r="A113" s="19"/>
      <c r="B113" s="19"/>
      <c r="C113" s="19"/>
      <c r="D113" s="19"/>
      <c r="E113" s="19"/>
      <c r="F113" s="19"/>
    </row>
    <row r="114" spans="1:6" x14ac:dyDescent="0.25">
      <c r="A114" s="19"/>
      <c r="B114" s="19"/>
      <c r="C114" s="19"/>
      <c r="D114" s="19"/>
      <c r="E114" s="19"/>
      <c r="F114" s="19"/>
    </row>
    <row r="115" spans="1:6" x14ac:dyDescent="0.25">
      <c r="A115" s="19"/>
      <c r="B115" s="19"/>
      <c r="C115" s="19"/>
      <c r="D115" s="19"/>
      <c r="E115" s="19"/>
      <c r="F115" s="19"/>
    </row>
    <row r="116" spans="1:6" x14ac:dyDescent="0.25">
      <c r="A116" s="19"/>
      <c r="B116" s="19"/>
      <c r="C116" s="19"/>
      <c r="D116" s="19"/>
      <c r="E116" s="19"/>
      <c r="F116" s="19"/>
    </row>
    <row r="117" spans="1:6" x14ac:dyDescent="0.25">
      <c r="A117" s="19"/>
      <c r="B117" s="19"/>
      <c r="C117" s="19"/>
      <c r="D117" s="19"/>
      <c r="E117" s="19"/>
      <c r="F117" s="19"/>
    </row>
    <row r="118" spans="1:6" x14ac:dyDescent="0.25">
      <c r="A118" s="19"/>
      <c r="B118" s="19"/>
      <c r="C118" s="19"/>
      <c r="D118" s="19"/>
      <c r="E118" s="19"/>
      <c r="F118" s="19"/>
    </row>
    <row r="119" spans="1:6" x14ac:dyDescent="0.25">
      <c r="A119" s="19"/>
      <c r="B119" s="19"/>
      <c r="C119" s="19"/>
      <c r="D119" s="19"/>
      <c r="E119" s="19"/>
      <c r="F119" s="19"/>
    </row>
    <row r="120" spans="1:6" x14ac:dyDescent="0.25">
      <c r="A120" s="19"/>
      <c r="B120" s="19"/>
      <c r="C120" s="19"/>
      <c r="D120" s="19"/>
      <c r="E120" s="19"/>
      <c r="F120" s="19"/>
    </row>
    <row r="121" spans="1:6" x14ac:dyDescent="0.25">
      <c r="A121" s="19"/>
      <c r="B121" s="19"/>
      <c r="C121" s="19"/>
      <c r="D121" s="19"/>
      <c r="E121" s="19"/>
      <c r="F121" s="19"/>
    </row>
    <row r="122" spans="1:6" x14ac:dyDescent="0.25">
      <c r="A122" s="19"/>
      <c r="B122" s="19"/>
      <c r="C122" s="19"/>
      <c r="D122" s="19"/>
      <c r="E122" s="19"/>
      <c r="F122" s="19"/>
    </row>
    <row r="123" spans="1:6" x14ac:dyDescent="0.25">
      <c r="A123" s="19"/>
      <c r="B123" s="19"/>
      <c r="C123" s="19"/>
      <c r="D123" s="19"/>
      <c r="E123" s="19"/>
      <c r="F123" s="19"/>
    </row>
    <row r="124" spans="1:6" x14ac:dyDescent="0.25">
      <c r="A124" s="19"/>
      <c r="B124" s="19"/>
      <c r="C124" s="19"/>
      <c r="D124" s="19"/>
      <c r="E124" s="19"/>
      <c r="F124" s="19"/>
    </row>
    <row r="125" spans="1:6" x14ac:dyDescent="0.25">
      <c r="A125" s="19"/>
      <c r="B125" s="19"/>
      <c r="C125" s="19"/>
      <c r="D125" s="19"/>
      <c r="E125" s="19"/>
      <c r="F125" s="19"/>
    </row>
    <row r="126" spans="1:6" x14ac:dyDescent="0.25">
      <c r="A126" s="19"/>
      <c r="B126" s="19"/>
      <c r="C126" s="19"/>
      <c r="D126" s="19"/>
      <c r="E126" s="19"/>
      <c r="F126" s="19"/>
    </row>
    <row r="127" spans="1:6" x14ac:dyDescent="0.25">
      <c r="A127" s="19"/>
      <c r="B127" s="19"/>
      <c r="C127" s="19"/>
      <c r="D127" s="19"/>
      <c r="E127" s="19"/>
      <c r="F127" s="19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Q163"/>
  <sheetViews>
    <sheetView workbookViewId="0">
      <selection activeCell="I2" sqref="I2"/>
    </sheetView>
  </sheetViews>
  <sheetFormatPr defaultRowHeight="15" x14ac:dyDescent="0.25"/>
  <cols>
    <col min="4" max="5" width="9.85546875" bestFit="1" customWidth="1"/>
    <col min="6" max="6" width="11.42578125" bestFit="1" customWidth="1"/>
  </cols>
  <sheetData>
    <row r="1" spans="1:17" x14ac:dyDescent="0.25">
      <c r="H1" t="s">
        <v>214</v>
      </c>
      <c r="I1" t="s">
        <v>213</v>
      </c>
    </row>
    <row r="2" spans="1:17" x14ac:dyDescent="0.25">
      <c r="D2">
        <f>PI()</f>
        <v>3.1415926535897931</v>
      </c>
      <c r="I2" t="s">
        <v>212</v>
      </c>
      <c r="P2" s="12" t="s">
        <v>2</v>
      </c>
      <c r="Q2" s="16">
        <v>0.5</v>
      </c>
    </row>
    <row r="3" spans="1:17" x14ac:dyDescent="0.25">
      <c r="D3" t="str">
        <f>CONCATENATE(D2,"j")</f>
        <v>3,14159265358979j</v>
      </c>
    </row>
    <row r="4" spans="1:17" x14ac:dyDescent="0.25">
      <c r="D4" t="str">
        <f>IMEXP(D3)</f>
        <v>-1+3,2311393144413E-15j</v>
      </c>
      <c r="I4" s="14" t="s">
        <v>211</v>
      </c>
      <c r="L4" s="14" t="s">
        <v>155</v>
      </c>
      <c r="O4" s="14" t="s">
        <v>210</v>
      </c>
      <c r="Q4" s="14" t="s">
        <v>156</v>
      </c>
    </row>
    <row r="5" spans="1:17" x14ac:dyDescent="0.25">
      <c r="D5">
        <f>IMABS(D4)</f>
        <v>1</v>
      </c>
      <c r="I5" s="14">
        <v>1</v>
      </c>
      <c r="K5">
        <v>-0.1</v>
      </c>
      <c r="L5">
        <v>-1</v>
      </c>
      <c r="M5">
        <v>-0.4</v>
      </c>
      <c r="O5" s="14">
        <f t="array" ref="O5:O7">MMULT(K5:M7,I5:I7)</f>
        <v>-3.3000000000000003</v>
      </c>
    </row>
    <row r="6" spans="1:17" x14ac:dyDescent="0.25">
      <c r="I6" s="14">
        <v>2</v>
      </c>
      <c r="K6">
        <v>3.0000000000000001E-3</v>
      </c>
      <c r="L6">
        <v>-0.4</v>
      </c>
      <c r="M6">
        <v>2</v>
      </c>
      <c r="O6" s="14">
        <v>5.2030000000000003</v>
      </c>
    </row>
    <row r="7" spans="1:17" x14ac:dyDescent="0.25">
      <c r="I7" s="14">
        <v>3</v>
      </c>
      <c r="K7">
        <v>0.2</v>
      </c>
      <c r="L7">
        <v>-0.02</v>
      </c>
      <c r="M7">
        <v>-1</v>
      </c>
      <c r="O7" s="14">
        <v>-2.84</v>
      </c>
    </row>
    <row r="9" spans="1:17" x14ac:dyDescent="0.25">
      <c r="A9" s="183" t="s">
        <v>209</v>
      </c>
      <c r="B9" s="183" t="s">
        <v>208</v>
      </c>
      <c r="C9" s="184" t="s">
        <v>4</v>
      </c>
      <c r="D9" s="184" t="s">
        <v>207</v>
      </c>
      <c r="E9" s="184" t="s">
        <v>206</v>
      </c>
      <c r="F9" s="184" t="s">
        <v>205</v>
      </c>
      <c r="Q9" s="127"/>
    </row>
    <row r="10" spans="1:17" x14ac:dyDescent="0.25">
      <c r="A10" s="183">
        <f t="shared" ref="A10:A41" si="0">LOG(B10)/LOG(2)</f>
        <v>0</v>
      </c>
      <c r="B10" s="183">
        <v>1</v>
      </c>
      <c r="C10" s="183">
        <v>0</v>
      </c>
      <c r="D10" s="183">
        <v>-10</v>
      </c>
      <c r="E10" s="183">
        <v>-10</v>
      </c>
      <c r="F10" s="183">
        <v>-50</v>
      </c>
    </row>
    <row r="11" spans="1:17" x14ac:dyDescent="0.25">
      <c r="A11" s="183">
        <f t="shared" si="0"/>
        <v>1</v>
      </c>
      <c r="B11" s="183">
        <v>2</v>
      </c>
      <c r="C11" s="183">
        <f t="shared" ref="C11:C42" si="1">C10+$Q$2</f>
        <v>0.5</v>
      </c>
      <c r="D11" s="183">
        <f t="array" ref="D11:F11">TRANSPOSE(MMULT($K$5:$M$7,TRANSPOSE(D10:F10)))*$Q$2+D10:F10</f>
        <v>5.5</v>
      </c>
      <c r="E11" s="183">
        <v>-58.015000000000001</v>
      </c>
      <c r="F11" s="183">
        <v>-25.9</v>
      </c>
      <c r="Q11" s="19"/>
    </row>
    <row r="12" spans="1:17" x14ac:dyDescent="0.25">
      <c r="A12" s="183">
        <f t="shared" si="0"/>
        <v>1.5849625007211561</v>
      </c>
      <c r="B12" s="183">
        <v>3</v>
      </c>
      <c r="C12" s="183">
        <f t="shared" si="1"/>
        <v>1</v>
      </c>
      <c r="D12" s="183">
        <f t="array" ref="D12:F12">TRANSPOSE(MMULT($K$5:$M$7,TRANSPOSE(D11:F11)))*$Q$2+D11:F11</f>
        <v>39.412500000000001</v>
      </c>
      <c r="E12" s="183">
        <v>-72.303749999999994</v>
      </c>
      <c r="F12" s="183">
        <v>-11.819849999999999</v>
      </c>
      <c r="Q12" s="19"/>
    </row>
    <row r="13" spans="1:17" x14ac:dyDescent="0.25">
      <c r="A13" s="183">
        <f t="shared" si="0"/>
        <v>2</v>
      </c>
      <c r="B13" s="183">
        <v>4</v>
      </c>
      <c r="C13" s="183">
        <f t="shared" si="1"/>
        <v>1.5</v>
      </c>
      <c r="D13" s="183">
        <f t="array" ref="D13:F13">TRANSPOSE(MMULT($K$5:$M$7,TRANSPOSE(D12:F12)))*$Q$2+D12:F12</f>
        <v>75.957719999999995</v>
      </c>
      <c r="E13" s="183">
        <v>-69.603731249999996</v>
      </c>
      <c r="F13" s="183">
        <v>-1.2456374999999991</v>
      </c>
      <c r="Q13" s="19"/>
    </row>
    <row r="14" spans="1:17" x14ac:dyDescent="0.25">
      <c r="A14" s="183">
        <f t="shared" si="0"/>
        <v>2.3219280948873626</v>
      </c>
      <c r="B14" s="183">
        <v>5</v>
      </c>
      <c r="C14" s="183">
        <f t="shared" si="1"/>
        <v>2</v>
      </c>
      <c r="D14" s="183">
        <f t="array" ref="D14:F14">TRANSPOSE(MMULT($K$5:$M$7,TRANSPOSE(D13:F13)))*$Q$2+D13:F13</f>
        <v>107.21082712499999</v>
      </c>
      <c r="E14" s="183">
        <v>-56.814685919999995</v>
      </c>
      <c r="F14" s="183">
        <v>7.6689905625000012</v>
      </c>
      <c r="Q14" s="19"/>
    </row>
    <row r="15" spans="1:17" x14ac:dyDescent="0.25">
      <c r="A15" s="183">
        <f t="shared" si="0"/>
        <v>2.5849625007211561</v>
      </c>
      <c r="B15" s="183">
        <v>6</v>
      </c>
      <c r="C15" s="183">
        <f t="shared" si="1"/>
        <v>2.5</v>
      </c>
      <c r="D15" s="183">
        <f t="array" ref="D15:F15">TRANSPOSE(MMULT($K$5:$M$7,TRANSPOSE(D14:F14)))*$Q$2+D14:F14</f>
        <v>128.72383061624998</v>
      </c>
      <c r="E15" s="183">
        <v>-37.62194193281249</v>
      </c>
      <c r="F15" s="183">
        <v>15.123724852950001</v>
      </c>
      <c r="Q15" s="19"/>
    </row>
    <row r="16" spans="1:17" x14ac:dyDescent="0.25">
      <c r="A16" s="183">
        <f t="shared" si="0"/>
        <v>2.8073549220576042</v>
      </c>
      <c r="B16" s="183">
        <v>7</v>
      </c>
      <c r="C16" s="183">
        <f t="shared" si="1"/>
        <v>3</v>
      </c>
      <c r="D16" s="183">
        <f t="array" ref="D16:F16">TRANSPOSE(MMULT($K$5:$M$7,TRANSPOSE(D15:F15)))*$Q$2+D15:F15</f>
        <v>138.07386508125373</v>
      </c>
      <c r="E16" s="183">
        <v>-14.780742947375614</v>
      </c>
      <c r="F16" s="183">
        <v>20.810464907428127</v>
      </c>
      <c r="Q16" s="19"/>
    </row>
    <row r="17" spans="1:17" x14ac:dyDescent="0.25">
      <c r="A17" s="183">
        <f t="shared" si="0"/>
        <v>3</v>
      </c>
      <c r="B17" s="183">
        <v>8</v>
      </c>
      <c r="C17" s="183">
        <f t="shared" si="1"/>
        <v>3.5</v>
      </c>
      <c r="D17" s="183">
        <f t="array" ref="D17:F17">TRANSPOSE(MMULT($K$5:$M$7,TRANSPOSE(D16:F16)))*$Q$2+D16:F16</f>
        <v>134.39845031939322</v>
      </c>
      <c r="E17" s="183">
        <v>9.1929813471495159</v>
      </c>
      <c r="F17" s="183">
        <v>24.360426391313194</v>
      </c>
      <c r="Q17" s="19"/>
    </row>
    <row r="18" spans="1:17" x14ac:dyDescent="0.25">
      <c r="A18" s="183">
        <f t="shared" si="0"/>
        <v>3.1699250014423122</v>
      </c>
      <c r="B18" s="183">
        <v>9</v>
      </c>
      <c r="C18" s="183">
        <f t="shared" si="1"/>
        <v>4</v>
      </c>
      <c r="D18" s="183">
        <f t="array" ref="D18:F18">TRANSPOSE(MMULT($K$5:$M$7,TRANSPOSE(D17:F17)))*$Q$2+D17:F17</f>
        <v>118.20995185158617</v>
      </c>
      <c r="E18" s="183">
        <v>31.916409144511896</v>
      </c>
      <c r="F18" s="183">
        <v>25.528128414124424</v>
      </c>
      <c r="Q18" s="19"/>
    </row>
    <row r="19" spans="1:17" x14ac:dyDescent="0.25">
      <c r="A19" s="183">
        <f t="shared" si="0"/>
        <v>3.3219280948873622</v>
      </c>
      <c r="B19" s="183">
        <v>10</v>
      </c>
      <c r="C19" s="183">
        <f t="shared" si="1"/>
        <v>4.5</v>
      </c>
      <c r="D19" s="183">
        <f t="array" ref="D19:F19">TRANSPOSE(MMULT($K$5:$M$7,TRANSPOSE(D18:F18)))*$Q$2+D18:F18</f>
        <v>91.235624003926034</v>
      </c>
      <c r="E19" s="183">
        <v>51.238570657511318</v>
      </c>
      <c r="F19" s="183">
        <v>24.265895300775711</v>
      </c>
      <c r="Q19" s="19"/>
    </row>
    <row r="20" spans="1:17" x14ac:dyDescent="0.25">
      <c r="A20" s="183">
        <f t="shared" si="0"/>
        <v>3.4594316186372978</v>
      </c>
      <c r="B20" s="183">
        <v>11</v>
      </c>
      <c r="C20" s="183">
        <f t="shared" si="1"/>
        <v>5</v>
      </c>
      <c r="D20" s="183">
        <f t="array" ref="D20:F20">TRANSPOSE(MMULT($K$5:$M$7,TRANSPOSE(D19:F19)))*$Q$2+D19:F19</f>
        <v>56.201378414818933</v>
      </c>
      <c r="E20" s="183">
        <v>65.393605262790658</v>
      </c>
      <c r="F20" s="183">
        <v>20.744124344205346</v>
      </c>
      <c r="Q20" s="19"/>
    </row>
    <row r="21" spans="1:17" x14ac:dyDescent="0.25">
      <c r="A21" s="183">
        <f t="shared" si="0"/>
        <v>3.5849625007211565</v>
      </c>
      <c r="B21" s="183">
        <v>12</v>
      </c>
      <c r="C21" s="183">
        <f t="shared" si="1"/>
        <v>5.5</v>
      </c>
      <c r="D21" s="183">
        <f t="array" ref="D21:F21">TRANSPOSE(MMULT($K$5:$M$7,TRANSPOSE(D20:F20)))*$Q$2+D20:F20</f>
        <v>16.54568199384159</v>
      </c>
      <c r="E21" s="183">
        <v>73.143310622060099</v>
      </c>
      <c r="F21" s="183">
        <v>15.33826396095666</v>
      </c>
      <c r="Q21" s="19"/>
    </row>
    <row r="22" spans="1:17" x14ac:dyDescent="0.25">
      <c r="A22" s="183">
        <f t="shared" si="0"/>
        <v>3.7004397181410922</v>
      </c>
      <c r="B22" s="183">
        <v>13</v>
      </c>
      <c r="C22" s="183">
        <f t="shared" si="1"/>
        <v>6</v>
      </c>
      <c r="D22" s="183">
        <f t="array" ref="D22:F22">TRANSPOSE(MMULT($K$5:$M$7,TRANSPOSE(D21:F21)))*$Q$2+D21:F21</f>
        <v>-23.92091020907187</v>
      </c>
      <c r="E22" s="183">
        <v>73.877730981595505</v>
      </c>
      <c r="F22" s="183">
        <v>8.5922670736418887</v>
      </c>
      <c r="Q22" s="19"/>
    </row>
    <row r="23" spans="1:17" x14ac:dyDescent="0.25">
      <c r="A23" s="183">
        <f t="shared" si="0"/>
        <v>3.8073549220576037</v>
      </c>
      <c r="B23" s="183">
        <v>14</v>
      </c>
      <c r="C23" s="183">
        <f t="shared" si="1"/>
        <v>6.5</v>
      </c>
      <c r="D23" s="183">
        <f t="array" ref="D23:F23">TRANSPOSE(MMULT($K$5:$M$7,TRANSPOSE(D22:F22)))*$Q$2+D22:F22</f>
        <v>-61.382183604144409</v>
      </c>
      <c r="E23" s="183">
        <v>67.658570493604685</v>
      </c>
      <c r="F23" s="183">
        <v>1.1652652060978017</v>
      </c>
      <c r="Q23" s="19"/>
    </row>
    <row r="24" spans="1:17" x14ac:dyDescent="0.25">
      <c r="A24" s="183">
        <f t="shared" si="0"/>
        <v>3.9068905956085187</v>
      </c>
      <c r="B24" s="183">
        <v>15</v>
      </c>
      <c r="C24" s="183">
        <f t="shared" si="1"/>
        <v>7</v>
      </c>
      <c r="D24" s="183">
        <f t="array" ref="D24:F24">TRANSPOSE(MMULT($K$5:$M$7,TRANSPOSE(D23:F23)))*$Q$2+D23:F23</f>
        <v>-92.375412711959086</v>
      </c>
      <c r="E24" s="183">
        <v>55.200048325575331</v>
      </c>
      <c r="F24" s="183">
        <v>-6.2321714623015874</v>
      </c>
      <c r="Q24" s="19"/>
    </row>
    <row r="25" spans="1:17" x14ac:dyDescent="0.25">
      <c r="A25" s="183">
        <f t="shared" si="0"/>
        <v>4</v>
      </c>
      <c r="B25" s="183">
        <v>16</v>
      </c>
      <c r="C25" s="183">
        <f t="shared" si="1"/>
        <v>7.5</v>
      </c>
      <c r="D25" s="183">
        <f t="array" ref="D25:F25">TRANSPOSE(MMULT($K$5:$M$7,TRANSPOSE(D24:F24)))*$Q$2+D24:F24</f>
        <v>-114.11023194668849</v>
      </c>
      <c r="E25" s="183">
        <v>37.789304079090741</v>
      </c>
      <c r="F25" s="183">
        <v>-12.905627485602455</v>
      </c>
      <c r="Q25" s="19"/>
    </row>
    <row r="26" spans="1:17" x14ac:dyDescent="0.25">
      <c r="A26" s="183">
        <f t="shared" si="0"/>
        <v>4.0874628412503391</v>
      </c>
      <c r="B26" s="183">
        <v>17</v>
      </c>
      <c r="C26" s="183">
        <f t="shared" si="1"/>
        <v>8</v>
      </c>
      <c r="D26" s="183">
        <f t="array" ref="D26:F26">TRANSPOSE(MMULT($K$5:$M$7,TRANSPOSE(D25:F25)))*$Q$2+D25:F25</f>
        <v>-124.71824689177895</v>
      </c>
      <c r="E26" s="183">
        <v>17.154650429750106</v>
      </c>
      <c r="F26" s="183">
        <v>-18.241729978260985</v>
      </c>
      <c r="Q26" s="19"/>
    </row>
    <row r="27" spans="1:17" x14ac:dyDescent="0.25">
      <c r="A27" s="183">
        <f t="shared" si="0"/>
        <v>4.1699250014423122</v>
      </c>
      <c r="B27" s="183">
        <v>18</v>
      </c>
      <c r="C27" s="183">
        <f t="shared" si="1"/>
        <v>8.5</v>
      </c>
      <c r="D27" s="183">
        <f t="array" ref="D27:F27">TRANSPOSE(MMULT($K$5:$M$7,TRANSPOSE(D26:F26)))*$Q$2+D26:F26</f>
        <v>-123.41131376641286</v>
      </c>
      <c r="E27" s="183">
        <v>-4.7050870047985676</v>
      </c>
      <c r="F27" s="183">
        <v>-21.764236182605888</v>
      </c>
      <c r="Q27" s="19"/>
    </row>
    <row r="28" spans="1:17" x14ac:dyDescent="0.25">
      <c r="A28" s="183">
        <f t="shared" si="0"/>
        <v>4.2479275134435852</v>
      </c>
      <c r="B28" s="183">
        <v>19</v>
      </c>
      <c r="C28" s="183">
        <f t="shared" si="1"/>
        <v>9</v>
      </c>
      <c r="D28" s="183">
        <f t="array" ref="D28:F28">TRANSPOSE(MMULT($K$5:$M$7,TRANSPOSE(D27:F27)))*$Q$2+D27:F27</f>
        <v>-110.53535733917175</v>
      </c>
      <c r="E28" s="183">
        <v>-25.71342275709436</v>
      </c>
      <c r="F28" s="183">
        <v>-23.176198597896246</v>
      </c>
      <c r="Q28" s="19"/>
    </row>
    <row r="29" spans="1:17" x14ac:dyDescent="0.25">
      <c r="A29" s="183">
        <f t="shared" si="0"/>
        <v>4.3219280948873626</v>
      </c>
      <c r="B29" s="183">
        <v>20</v>
      </c>
      <c r="C29" s="183">
        <f t="shared" si="1"/>
        <v>9.5</v>
      </c>
      <c r="D29" s="183">
        <f t="array" ref="D29:F29">TRANSPOSE(MMULT($K$5:$M$7,TRANSPOSE(D28:F28)))*$Q$2+D28:F28</f>
        <v>-87.516638374086739</v>
      </c>
      <c r="E29" s="183">
        <v>-43.912739839580496</v>
      </c>
      <c r="F29" s="183">
        <v>-22.384500805294355</v>
      </c>
      <c r="Q29" s="19"/>
    </row>
    <row r="30" spans="1:17" x14ac:dyDescent="0.25">
      <c r="A30" s="183">
        <f t="shared" si="0"/>
        <v>4.3923174227787607</v>
      </c>
      <c r="B30" s="183">
        <v>21</v>
      </c>
      <c r="C30" s="183">
        <f t="shared" si="1"/>
        <v>10</v>
      </c>
      <c r="D30" s="183">
        <f t="array" ref="D30:F30">TRANSPOSE(MMULT($K$5:$M$7,TRANSPOSE(D29:F29)))*$Q$2+D29:F29</f>
        <v>-56.707536374533284</v>
      </c>
      <c r="E30" s="183">
        <v>-57.645967634519877</v>
      </c>
      <c r="F30" s="183">
        <v>-19.504786841660049</v>
      </c>
      <c r="Q30" s="19"/>
    </row>
    <row r="31" spans="1:17" x14ac:dyDescent="0.25">
      <c r="A31" s="183">
        <f t="shared" si="0"/>
        <v>4.4594316186372973</v>
      </c>
      <c r="B31" s="183">
        <v>22</v>
      </c>
      <c r="C31" s="183">
        <f t="shared" si="1"/>
        <v>10.5</v>
      </c>
      <c r="D31" s="183">
        <f t="array" ref="D31:F31">TRANSPOSE(MMULT($K$5:$M$7,TRANSPOSE(D30:F30)))*$Q$2+D30:F30</f>
        <v>-21.148218370214671</v>
      </c>
      <c r="E31" s="183">
        <v>-65.70662225383775</v>
      </c>
      <c r="F31" s="183">
        <v>-14.846687381938155</v>
      </c>
      <c r="Q31" s="19"/>
    </row>
    <row r="32" spans="1:17" x14ac:dyDescent="0.25">
      <c r="A32" s="183">
        <f t="shared" si="0"/>
        <v>4.5235619560570131</v>
      </c>
      <c r="B32" s="183">
        <v>23</v>
      </c>
      <c r="C32" s="183">
        <f t="shared" si="1"/>
        <v>11</v>
      </c>
      <c r="D32" s="183">
        <f t="array" ref="D32:F32">TRANSPOSE(MMULT($K$5:$M$7,TRANSPOSE(D31:F31)))*$Q$2+D31:F31</f>
        <v>15.731841151602566</v>
      </c>
      <c r="E32" s="183">
        <v>-67.443707512563677</v>
      </c>
      <c r="F32" s="183">
        <v>-8.8810993054521674</v>
      </c>
      <c r="Q32" s="19"/>
    </row>
    <row r="33" spans="1:17" x14ac:dyDescent="0.25">
      <c r="A33" s="183">
        <f t="shared" si="0"/>
        <v>4.5849625007211561</v>
      </c>
      <c r="B33" s="183">
        <v>24</v>
      </c>
      <c r="C33" s="183">
        <f t="shared" si="1"/>
        <v>11.5</v>
      </c>
      <c r="D33" s="183">
        <f t="array" ref="D33:F33">TRANSPOSE(MMULT($K$5:$M$7,TRANSPOSE(D32:F32)))*$Q$2+D32:F32</f>
        <v>50.443322711394707</v>
      </c>
      <c r="E33" s="183">
        <v>-62.812467553775704</v>
      </c>
      <c r="F33" s="183">
        <v>-2.1929284624401904</v>
      </c>
      <c r="Q33" s="19"/>
    </row>
    <row r="34" spans="1:17" x14ac:dyDescent="0.25">
      <c r="A34" s="183">
        <f t="shared" si="0"/>
        <v>4.6438561897747253</v>
      </c>
      <c r="B34" s="183">
        <v>25</v>
      </c>
      <c r="C34" s="183">
        <f t="shared" si="1"/>
        <v>12</v>
      </c>
      <c r="D34" s="183">
        <f t="array" ref="D34:F34">TRANSPOSE(MMULT($K$5:$M$7,TRANSPOSE(D33:F33)))*$Q$2+D33:F33</f>
        <v>79.765976045200858</v>
      </c>
      <c r="E34" s="183">
        <v>-52.367237521393662</v>
      </c>
      <c r="F34" s="183">
        <v>4.575992715457132</v>
      </c>
      <c r="Q34" s="19"/>
    </row>
    <row r="35" spans="1:17" x14ac:dyDescent="0.25">
      <c r="A35" s="183">
        <f t="shared" si="0"/>
        <v>4.7004397181410917</v>
      </c>
      <c r="B35" s="183">
        <v>26</v>
      </c>
      <c r="C35" s="183">
        <f t="shared" si="1"/>
        <v>12.5</v>
      </c>
      <c r="D35" s="183">
        <f t="array" ref="D35:F35">TRANSPOSE(MMULT($K$5:$M$7,TRANSPOSE(D34:F34)))*$Q$2+D34:F34</f>
        <v>101.04609746054622</v>
      </c>
      <c r="E35" s="183">
        <v>-37.198148337589998</v>
      </c>
      <c r="F35" s="183">
        <v>10.788266337462588</v>
      </c>
      <c r="Q35" s="19"/>
    </row>
    <row r="36" spans="1:17" x14ac:dyDescent="0.25">
      <c r="A36" s="183">
        <f t="shared" si="0"/>
        <v>4.7548875021634682</v>
      </c>
      <c r="B36" s="183">
        <v>27</v>
      </c>
      <c r="C36" s="183">
        <f t="shared" si="1"/>
        <v>13</v>
      </c>
      <c r="D36" s="183">
        <f t="array" ref="D36:F36">TRANSPOSE(MMULT($K$5:$M$7,TRANSPOSE(D35:F35)))*$Q$2+D35:F35</f>
        <v>112.43521348882139</v>
      </c>
      <c r="E36" s="183">
        <v>-18.818683186418589</v>
      </c>
      <c r="F36" s="183">
        <v>15.870724398161816</v>
      </c>
      <c r="Q36" s="19"/>
    </row>
    <row r="37" spans="1:17" x14ac:dyDescent="0.25">
      <c r="A37" s="183">
        <f t="shared" si="0"/>
        <v>4.8073549220576037</v>
      </c>
      <c r="B37" s="183">
        <v>28</v>
      </c>
      <c r="C37" s="183">
        <f t="shared" si="1"/>
        <v>13.5</v>
      </c>
      <c r="D37" s="183">
        <f t="array" ref="D37:F37">TRANSPOSE(MMULT($K$5:$M$7,TRANSPOSE(D36:F36)))*$Q$2+D36:F36</f>
        <v>113.04864952795725</v>
      </c>
      <c r="E37" s="183">
        <v>0.98443066926017764</v>
      </c>
      <c r="F37" s="183">
        <v>19.367070379827233</v>
      </c>
      <c r="Q37" s="19"/>
    </row>
    <row r="38" spans="1:17" x14ac:dyDescent="0.25">
      <c r="A38" s="183">
        <f t="shared" si="0"/>
        <v>4.8579809951275719</v>
      </c>
      <c r="B38" s="183">
        <v>29</v>
      </c>
      <c r="C38" s="183">
        <f t="shared" si="1"/>
        <v>14</v>
      </c>
      <c r="D38" s="183">
        <f t="array" ref="D38:F38">TRANSPOSE(MMULT($K$5:$M$7,TRANSPOSE(D37:F37)))*$Q$2+D37:F37</f>
        <v>103.03058764096386</v>
      </c>
      <c r="E38" s="183">
        <v>20.324187889527312</v>
      </c>
      <c r="F38" s="183">
        <v>20.978555836016739</v>
      </c>
      <c r="Q38" s="19"/>
    </row>
    <row r="39" spans="1:17" x14ac:dyDescent="0.25">
      <c r="A39" s="183">
        <f t="shared" si="0"/>
        <v>4.9068905956085187</v>
      </c>
      <c r="B39" s="183">
        <v>30</v>
      </c>
      <c r="C39" s="183">
        <f t="shared" si="1"/>
        <v>14.5</v>
      </c>
      <c r="D39" s="183">
        <f t="array" ref="D39:F39">TRANSPOSE(MMULT($K$5:$M$7,TRANSPOSE(D38:F38)))*$Q$2+D38:F38</f>
        <v>83.521253146948652</v>
      </c>
      <c r="E39" s="183">
        <v>37.392452029100035</v>
      </c>
      <c r="F39" s="183">
        <v>20.589094803209484</v>
      </c>
      <c r="Q39" s="19"/>
    </row>
    <row r="40" spans="1:17" x14ac:dyDescent="0.25">
      <c r="A40" s="183">
        <f t="shared" si="0"/>
        <v>4.9541963103868749</v>
      </c>
      <c r="B40" s="183">
        <v>31</v>
      </c>
      <c r="C40" s="183">
        <f t="shared" si="1"/>
        <v>15</v>
      </c>
      <c r="D40" s="183">
        <f t="array" ref="D40:F40">TRANSPOSE(MMULT($K$5:$M$7,TRANSPOSE(D39:F39)))*$Q$2+D39:F39</f>
        <v>56.531145514409303</v>
      </c>
      <c r="E40" s="183">
        <v>50.628338306209933</v>
      </c>
      <c r="F40" s="183">
        <v>18.272748196008607</v>
      </c>
      <c r="Q40" s="19"/>
    </row>
    <row r="41" spans="1:17" x14ac:dyDescent="0.25">
      <c r="A41" s="183">
        <f t="shared" si="0"/>
        <v>5</v>
      </c>
      <c r="B41" s="183">
        <v>32</v>
      </c>
      <c r="C41" s="183">
        <f t="shared" si="1"/>
        <v>15.5</v>
      </c>
      <c r="D41" s="183">
        <f t="array" ref="D41:F41">TRANSPOSE(MMULT($K$5:$M$7,TRANSPOSE(D40:F40)))*$Q$2+D40:F40</f>
        <v>24.73586944638215</v>
      </c>
      <c r="E41" s="183">
        <v>58.860215559248168</v>
      </c>
      <c r="F41" s="183">
        <v>14.283205266383135</v>
      </c>
      <c r="Q41" s="19"/>
    </row>
    <row r="42" spans="1:17" x14ac:dyDescent="0.25">
      <c r="A42" s="183">
        <f t="shared" ref="A42:A73" si="2">LOG(B42)/LOG(2)</f>
        <v>5.0443941193584534</v>
      </c>
      <c r="B42" s="183">
        <v>33</v>
      </c>
      <c r="C42" s="183">
        <f t="shared" si="1"/>
        <v>16</v>
      </c>
      <c r="D42" s="183">
        <f t="array" ref="D42:F42">TRANSPOSE(MMULT($K$5:$M$7,TRANSPOSE(D41:F41)))*$Q$2+D41:F41</f>
        <v>-8.78767285883767</v>
      </c>
      <c r="E42" s="183">
        <v>61.408481517951245</v>
      </c>
      <c r="F42" s="183">
        <v>9.0265874222373004</v>
      </c>
      <c r="Q42" s="19"/>
    </row>
    <row r="43" spans="1:17" x14ac:dyDescent="0.25">
      <c r="A43" s="183">
        <f t="shared" si="2"/>
        <v>5.0874628412503391</v>
      </c>
      <c r="B43" s="183">
        <v>34</v>
      </c>
      <c r="C43" s="183">
        <f t="shared" ref="C43:C74" si="3">C42+$Q$2</f>
        <v>16.5</v>
      </c>
      <c r="D43" s="183">
        <f t="array" ref="D43:F43">TRANSPOSE(MMULT($K$5:$M$7,TRANSPOSE(D42:F42)))*$Q$2+D42:F42</f>
        <v>-40.857847459318862</v>
      </c>
      <c r="E43" s="183">
        <v>58.14019112731004</v>
      </c>
      <c r="F43" s="183">
        <v>3.0204416100553706</v>
      </c>
      <c r="Q43" s="19"/>
    </row>
    <row r="44" spans="1:17" x14ac:dyDescent="0.25">
      <c r="A44" s="183">
        <f t="shared" si="2"/>
        <v>5.1292830169449664</v>
      </c>
      <c r="B44" s="183">
        <v>35</v>
      </c>
      <c r="C44" s="183">
        <f t="shared" si="3"/>
        <v>17</v>
      </c>
      <c r="D44" s="183">
        <f t="array" ref="D44:F44">TRANSPOSE(MMULT($K$5:$M$7,TRANSPOSE(D43:F43)))*$Q$2+D43:F43</f>
        <v>-68.489138972019006</v>
      </c>
      <c r="E44" s="183">
        <v>49.471307740714423</v>
      </c>
      <c r="F44" s="183">
        <v>-3.1569658521773016</v>
      </c>
      <c r="Q44" s="19"/>
    </row>
    <row r="45" spans="1:17" x14ac:dyDescent="0.25">
      <c r="A45" s="183">
        <f t="shared" si="2"/>
        <v>5.1699250014423122</v>
      </c>
      <c r="B45" s="183">
        <v>36</v>
      </c>
      <c r="C45" s="183">
        <f t="shared" si="3"/>
        <v>17.5</v>
      </c>
      <c r="D45" s="183">
        <f t="array" ref="D45:F45">TRANSPOSE(MMULT($K$5:$M$7,TRANSPOSE(D44:F44)))*$Q$2+D44:F44</f>
        <v>-89.168942723339811</v>
      </c>
      <c r="E45" s="183">
        <v>36.317346631936203</v>
      </c>
      <c r="F45" s="183">
        <v>-8.9221099006976949</v>
      </c>
      <c r="Q45" s="19"/>
    </row>
    <row r="46" spans="1:17" x14ac:dyDescent="0.25">
      <c r="A46" s="183">
        <f t="shared" si="2"/>
        <v>5.2094533656289501</v>
      </c>
      <c r="B46" s="183">
        <v>37</v>
      </c>
      <c r="C46" s="183">
        <f t="shared" si="3"/>
        <v>18</v>
      </c>
      <c r="D46" s="183">
        <f t="array" ref="D46:F46">TRANSPOSE(MMULT($K$5:$M$7,TRANSPOSE(D45:F45)))*$Q$2+D45:F45</f>
        <v>-101.08474692300138</v>
      </c>
      <c r="E46" s="183">
        <v>19.998013990766257</v>
      </c>
      <c r="F46" s="183">
        <v>-13.741122689002191</v>
      </c>
      <c r="Q46" s="19"/>
    </row>
    <row r="47" spans="1:17" x14ac:dyDescent="0.25">
      <c r="A47" s="183">
        <f t="shared" si="2"/>
        <v>5.2479275134435852</v>
      </c>
      <c r="B47" s="183">
        <v>38</v>
      </c>
      <c r="C47" s="183">
        <f t="shared" si="3"/>
        <v>18.5</v>
      </c>
      <c r="D47" s="183">
        <f t="array" ref="D47:F47">TRANSPOSE(MMULT($K$5:$M$7,TRANSPOSE(D46:F46)))*$Q$2+D46:F46</f>
        <v>-103.281292034434</v>
      </c>
      <c r="E47" s="183">
        <v>2.1056613832263125</v>
      </c>
      <c r="F47" s="183">
        <v>-17.179016176708895</v>
      </c>
      <c r="Q47" s="19"/>
    </row>
    <row r="48" spans="1:17" x14ac:dyDescent="0.25">
      <c r="A48" s="183">
        <f t="shared" si="2"/>
        <v>5.2854022188622478</v>
      </c>
      <c r="B48" s="183">
        <v>39</v>
      </c>
      <c r="C48" s="183">
        <f t="shared" si="3"/>
        <v>19</v>
      </c>
      <c r="D48" s="183">
        <f t="array" ref="D48:F48">TRANSPOSE(MMULT($K$5:$M$7,TRANSPOSE(D47:F47)))*$Q$2+D47:F47</f>
        <v>-95.734254888983685</v>
      </c>
      <c r="E48" s="183">
        <v>-15.649409008179497</v>
      </c>
      <c r="F48" s="183">
        <v>-18.93869390563011</v>
      </c>
      <c r="Q48" s="19"/>
    </row>
    <row r="49" spans="1:17" x14ac:dyDescent="0.25">
      <c r="A49" s="183">
        <f t="shared" si="2"/>
        <v>5.3219280948873617</v>
      </c>
      <c r="B49" s="183">
        <v>40</v>
      </c>
      <c r="C49" s="183">
        <f t="shared" si="3"/>
        <v>19.5</v>
      </c>
      <c r="D49" s="183">
        <f t="array" ref="D49:F49">TRANSPOSE(MMULT($K$5:$M$7,TRANSPOSE(D48:F48)))*$Q$2+D48:F48</f>
        <v>-79.335098859318734</v>
      </c>
      <c r="E49" s="183">
        <v>-31.601822494507182</v>
      </c>
      <c r="F49" s="183">
        <v>-18.886278351631631</v>
      </c>
      <c r="Q49" s="19"/>
    </row>
    <row r="50" spans="1:17" x14ac:dyDescent="0.25">
      <c r="A50" s="183">
        <f t="shared" si="2"/>
        <v>5.3575520046180838</v>
      </c>
      <c r="B50" s="183">
        <v>41</v>
      </c>
      <c r="C50" s="183">
        <f t="shared" si="3"/>
        <v>20</v>
      </c>
      <c r="D50" s="183">
        <f t="array" ref="D50:F50">TRANSPOSE(MMULT($K$5:$M$7,TRANSPOSE(D49:F49)))*$Q$2+D49:F49</f>
        <v>-55.790176998772878</v>
      </c>
      <c r="E50" s="183">
        <v>-44.286738995526356</v>
      </c>
      <c r="F50" s="183">
        <v>-17.060630836802616</v>
      </c>
      <c r="Q50" s="19"/>
    </row>
    <row r="51" spans="1:17" x14ac:dyDescent="0.25">
      <c r="A51" s="183">
        <f t="shared" si="2"/>
        <v>5.3923174227787607</v>
      </c>
      <c r="B51" s="183">
        <v>42</v>
      </c>
      <c r="C51" s="183">
        <f t="shared" si="3"/>
        <v>20.5</v>
      </c>
      <c r="D51" s="183">
        <f t="array" ref="D51:F51">TRANSPOSE(MMULT($K$5:$M$7,TRANSPOSE(D50:F50)))*$Q$2+D50:F50</f>
        <v>-27.445172483710532</v>
      </c>
      <c r="E51" s="183">
        <v>-52.573707298721857</v>
      </c>
      <c r="F51" s="183">
        <v>-13.666465728323333</v>
      </c>
      <c r="Q51" s="19"/>
    </row>
    <row r="52" spans="1:17" x14ac:dyDescent="0.25">
      <c r="A52" s="183">
        <f t="shared" si="2"/>
        <v>5.4262647547020979</v>
      </c>
      <c r="B52" s="183">
        <v>43</v>
      </c>
      <c r="C52" s="183">
        <f t="shared" si="3"/>
        <v>21</v>
      </c>
      <c r="D52" s="183">
        <f t="array" ref="D52:F52">TRANSPOSE(MMULT($K$5:$M$7,TRANSPOSE(D51:F51)))*$Q$2+D51:F51</f>
        <v>2.9472329355005904</v>
      </c>
      <c r="E52" s="183">
        <v>-55.76659932602638</v>
      </c>
      <c r="F52" s="183">
        <v>-9.0520130395455016</v>
      </c>
      <c r="Q52" s="19"/>
    </row>
    <row r="53" spans="1:17" x14ac:dyDescent="0.25">
      <c r="A53" s="183">
        <f t="shared" si="2"/>
        <v>5.4594316186372973</v>
      </c>
      <c r="B53" s="183">
        <v>44</v>
      </c>
      <c r="C53" s="183">
        <f t="shared" si="3"/>
        <v>21.5</v>
      </c>
      <c r="D53" s="183">
        <f t="array" ref="D53:F53">TRANSPOSE(MMULT($K$5:$M$7,TRANSPOSE(D52:F52)))*$Q$2+D52:F52</f>
        <v>32.493573559647857</v>
      </c>
      <c r="E53" s="183">
        <v>-53.660871650963358</v>
      </c>
      <c r="F53" s="183">
        <v>-3.6736172329624281</v>
      </c>
      <c r="Q53" s="19"/>
    </row>
    <row r="54" spans="1:17" x14ac:dyDescent="0.25">
      <c r="A54" s="183">
        <f t="shared" si="2"/>
        <v>5.4918530963296748</v>
      </c>
      <c r="B54" s="183">
        <v>45</v>
      </c>
      <c r="C54" s="183">
        <f t="shared" si="3"/>
        <v>22</v>
      </c>
      <c r="D54" s="183">
        <f t="array" ref="D54:F54">TRANSPOSE(MMULT($K$5:$M$7,TRANSPOSE(D53:F53)))*$Q$2+D53:F53</f>
        <v>58.434054153739631</v>
      </c>
      <c r="E54" s="183">
        <v>-46.553574193393644</v>
      </c>
      <c r="F54" s="183">
        <v>1.9491574559932054</v>
      </c>
      <c r="Q54" s="19"/>
    </row>
    <row r="55" spans="1:17" x14ac:dyDescent="0.25">
      <c r="A55" s="183">
        <f t="shared" si="2"/>
        <v>5.5235619560570131</v>
      </c>
      <c r="B55" s="183">
        <v>46</v>
      </c>
      <c r="C55" s="183">
        <f t="shared" si="3"/>
        <v>22.5</v>
      </c>
      <c r="D55" s="183">
        <f t="array" ref="D55:F55">TRANSPOSE(MMULT($K$5:$M$7,TRANSPOSE(D54:F54)))*$Q$2+D54:F54</f>
        <v>78.399307051550835</v>
      </c>
      <c r="E55" s="183">
        <v>-35.206050817491104</v>
      </c>
      <c r="F55" s="183">
        <v>7.2835198853045027</v>
      </c>
      <c r="Q55" s="19"/>
    </row>
    <row r="56" spans="1:17" x14ac:dyDescent="0.25">
      <c r="A56" s="183">
        <f t="shared" si="2"/>
        <v>5.5545888516776376</v>
      </c>
      <c r="B56" s="183">
        <v>47</v>
      </c>
      <c r="C56" s="183">
        <f t="shared" si="3"/>
        <v>23</v>
      </c>
      <c r="D56" s="183">
        <f t="array" ref="D56:F56">TRANSPOSE(MMULT($K$5:$M$7,TRANSPOSE(D55:F55)))*$Q$2+D55:F55</f>
        <v>90.625663130657941</v>
      </c>
      <c r="E56" s="183">
        <v>-20.763721808111054</v>
      </c>
      <c r="F56" s="183">
        <v>11.833751155982245</v>
      </c>
      <c r="Q56" s="19"/>
    </row>
    <row r="57" spans="1:17" x14ac:dyDescent="0.25">
      <c r="A57" s="183">
        <f t="shared" si="2"/>
        <v>5.5849625007211561</v>
      </c>
      <c r="B57" s="183">
        <v>48</v>
      </c>
      <c r="C57" s="183">
        <f t="shared" si="3"/>
        <v>23.5</v>
      </c>
      <c r="D57" s="183">
        <f t="array" ref="D57:F57">TRANSPOSE(MMULT($K$5:$M$7,TRANSPOSE(D56:F56)))*$Q$2+D56:F56</f>
        <v>94.109490646984128</v>
      </c>
      <c r="E57" s="183">
        <v>-4.6412877958106122</v>
      </c>
      <c r="F57" s="183">
        <v>15.187079109138027</v>
      </c>
      <c r="Q57" s="19"/>
    </row>
    <row r="58" spans="1:17" x14ac:dyDescent="0.25">
      <c r="A58" s="183">
        <f t="shared" si="2"/>
        <v>5.6147098441152083</v>
      </c>
      <c r="B58" s="183">
        <v>49</v>
      </c>
      <c r="C58" s="183">
        <f t="shared" si="3"/>
        <v>24</v>
      </c>
      <c r="D58" s="183">
        <f t="array" ref="D58:F58">TRANSPOSE(MMULT($K$5:$M$7,TRANSPOSE(D57:F57)))*$Q$2+D57:F57</f>
        <v>88.687244190712619</v>
      </c>
      <c r="E58" s="183">
        <v>11.615213108460015</v>
      </c>
      <c r="F58" s="183">
        <v>17.050901497225532</v>
      </c>
      <c r="Q58" s="19"/>
    </row>
    <row r="59" spans="1:17" x14ac:dyDescent="0.25">
      <c r="A59" s="183">
        <f t="shared" si="2"/>
        <v>5.6438561897747244</v>
      </c>
      <c r="B59" s="183">
        <v>50</v>
      </c>
      <c r="C59" s="183">
        <f t="shared" si="3"/>
        <v>24.5</v>
      </c>
      <c r="D59" s="183">
        <f t="array" ref="D59:F59">TRANSPOSE(MMULT($K$5:$M$7,TRANSPOSE(D58:F58)))*$Q$2+D58:F58</f>
        <v>75.035095127501876</v>
      </c>
      <c r="E59" s="183">
        <v>26.476102850279613</v>
      </c>
      <c r="F59" s="183">
        <v>17.278023036599429</v>
      </c>
      <c r="Q59" s="19"/>
    </row>
    <row r="60" spans="1:17" x14ac:dyDescent="0.25">
      <c r="A60" s="183">
        <f t="shared" si="2"/>
        <v>5.6724253419714952</v>
      </c>
      <c r="B60" s="183">
        <v>51</v>
      </c>
      <c r="C60" s="183">
        <f t="shared" si="3"/>
        <v>25</v>
      </c>
      <c r="D60" s="183">
        <f t="array" ref="D60:F60">TRANSPOSE(MMULT($K$5:$M$7,TRANSPOSE(D59:F59)))*$Q$2+D59:F59</f>
        <v>54.589684338667091</v>
      </c>
      <c r="E60" s="183">
        <v>38.571457959514376</v>
      </c>
      <c r="F60" s="183">
        <v>15.877760002547106</v>
      </c>
      <c r="Q60" s="19"/>
    </row>
    <row r="61" spans="1:17" x14ac:dyDescent="0.25">
      <c r="A61" s="183">
        <f t="shared" si="2"/>
        <v>5.7004397181410926</v>
      </c>
      <c r="B61" s="183">
        <v>52</v>
      </c>
      <c r="C61" s="183">
        <f t="shared" si="3"/>
        <v>25.5</v>
      </c>
      <c r="D61" s="183">
        <f t="array" ref="D61:F61">TRANSPOSE(MMULT($K$5:$M$7,TRANSPOSE(D60:F60)))*$Q$2+D60:F60</f>
        <v>29.398919141467125</v>
      </c>
      <c r="E61" s="183">
        <v>46.81681089666661</v>
      </c>
      <c r="F61" s="183">
        <v>13.01213385554512</v>
      </c>
      <c r="Q61" s="19"/>
    </row>
    <row r="62" spans="1:17" x14ac:dyDescent="0.25">
      <c r="A62" s="183">
        <f t="shared" si="2"/>
        <v>5.7279204545631988</v>
      </c>
      <c r="B62" s="183">
        <v>53</v>
      </c>
      <c r="C62" s="183">
        <f t="shared" si="3"/>
        <v>26</v>
      </c>
      <c r="D62" s="183">
        <f t="array" ref="D62:F62">TRANSPOSE(MMULT($K$5:$M$7,TRANSPOSE(D61:F61)))*$Q$2+D61:F61</f>
        <v>1.9181409649514407</v>
      </c>
      <c r="E62" s="183">
        <v>50.50968095159061</v>
      </c>
      <c r="F62" s="183">
        <v>8.9777907329526059</v>
      </c>
      <c r="Q62" s="19"/>
    </row>
    <row r="63" spans="1:17" x14ac:dyDescent="0.25">
      <c r="A63" s="183">
        <f t="shared" si="2"/>
        <v>5.7548875021634691</v>
      </c>
      <c r="B63" s="183">
        <v>54</v>
      </c>
      <c r="C63" s="183">
        <f t="shared" si="3"/>
        <v>26.5</v>
      </c>
      <c r="D63" s="183">
        <f t="array" ref="D63:F63">TRANSPOSE(MMULT($K$5:$M$7,TRANSPOSE(D62:F62)))*$Q$2+D62:F62</f>
        <v>-25.228164705681959</v>
      </c>
      <c r="E63" s="183">
        <v>49.388412705672522</v>
      </c>
      <c r="F63" s="183">
        <v>4.1756126534555413</v>
      </c>
      <c r="Q63" s="19"/>
    </row>
    <row r="64" spans="1:17" x14ac:dyDescent="0.25">
      <c r="A64" s="183">
        <f t="shared" si="2"/>
        <v>5.7813597135246599</v>
      </c>
      <c r="B64" s="183">
        <v>55</v>
      </c>
      <c r="C64" s="183">
        <f t="shared" si="3"/>
        <v>27</v>
      </c>
      <c r="D64" s="183">
        <f t="array" ref="D64:F64">TRANSPOSE(MMULT($K$5:$M$7,TRANSPOSE(D63:F63)))*$Q$2+D63:F63</f>
        <v>-49.496085353925231</v>
      </c>
      <c r="E64" s="183">
        <v>43.648500570935035</v>
      </c>
      <c r="F64" s="183">
        <v>-0.9288942708971506</v>
      </c>
      <c r="Q64" s="19"/>
    </row>
    <row r="65" spans="1:17" x14ac:dyDescent="0.25">
      <c r="A65" s="183">
        <f t="shared" si="2"/>
        <v>5.8073549220576046</v>
      </c>
      <c r="B65" s="183">
        <v>56</v>
      </c>
      <c r="C65" s="183">
        <f t="shared" si="3"/>
        <v>27.5</v>
      </c>
      <c r="D65" s="183">
        <f t="array" ref="D65:F65">TRANSPOSE(MMULT($K$5:$M$7,TRANSPOSE(D64:F64)))*$Q$2+D64:F64</f>
        <v>-68.659752517517063</v>
      </c>
      <c r="E65" s="183">
        <v>33.915662057819986</v>
      </c>
      <c r="F65" s="183">
        <v>-5.8505406765504491</v>
      </c>
      <c r="Q65" s="19"/>
    </row>
    <row r="66" spans="1:17" x14ac:dyDescent="0.25">
      <c r="A66" s="183">
        <f t="shared" si="2"/>
        <v>5.8328900141647422</v>
      </c>
      <c r="B66" s="183">
        <v>57</v>
      </c>
      <c r="C66" s="183">
        <f t="shared" si="3"/>
        <v>28</v>
      </c>
      <c r="D66" s="183">
        <f t="array" ref="D66:F66">TRANSPOSE(MMULT($K$5:$M$7,TRANSPOSE(D65:F65)))*$Q$2+D65:F65</f>
        <v>-81.014487785241116</v>
      </c>
      <c r="E66" s="183">
        <v>21.178999340929266</v>
      </c>
      <c r="F66" s="183">
        <v>-10.13040221060513</v>
      </c>
      <c r="Q66" s="19"/>
    </row>
    <row r="67" spans="1:17" x14ac:dyDescent="0.25">
      <c r="A67" s="183">
        <f t="shared" si="2"/>
        <v>5.8579809951275719</v>
      </c>
      <c r="B67" s="183">
        <v>58</v>
      </c>
      <c r="C67" s="183">
        <f t="shared" si="3"/>
        <v>28.5</v>
      </c>
      <c r="D67" s="183">
        <f t="array" ref="D67:F67">TRANSPOSE(MMULT($K$5:$M$7,TRANSPOSE(D66:F66)))*$Q$2+D66:F66</f>
        <v>-85.527182624322663</v>
      </c>
      <c r="E67" s="183">
        <v>6.6912755304604215</v>
      </c>
      <c r="F67" s="183">
        <v>-13.378439877235969</v>
      </c>
      <c r="Q67" s="19"/>
    </row>
    <row r="68" spans="1:17" x14ac:dyDescent="0.25">
      <c r="A68" s="183">
        <f t="shared" si="2"/>
        <v>5.8826430493618416</v>
      </c>
      <c r="B68" s="183">
        <v>59</v>
      </c>
      <c r="C68" s="183">
        <f t="shared" si="3"/>
        <v>29</v>
      </c>
      <c r="D68" s="183">
        <f t="array" ref="D68:F68">TRANSPOSE(MMULT($K$5:$M$7,TRANSPOSE(D67:F67)))*$Q$2+D67:F67</f>
        <v>-81.920773282889542</v>
      </c>
      <c r="E68" s="183">
        <v>-8.1537102268041171</v>
      </c>
      <c r="F68" s="183">
        <v>-15.308850956354856</v>
      </c>
      <c r="Q68" s="19"/>
    </row>
    <row r="69" spans="1:17" x14ac:dyDescent="0.25">
      <c r="A69" s="183">
        <f t="shared" si="2"/>
        <v>5.9068905956085187</v>
      </c>
      <c r="B69" s="183">
        <v>60</v>
      </c>
      <c r="C69" s="183">
        <f t="shared" si="3"/>
        <v>29.5</v>
      </c>
      <c r="D69" s="183">
        <f t="array" ref="D69:F69">TRANSPOSE(MMULT($K$5:$M$7,TRANSPOSE(D68:F68)))*$Q$2+D68:F68</f>
        <v>-70.686109314072041</v>
      </c>
      <c r="E69" s="183">
        <v>-21.954700297722482</v>
      </c>
      <c r="F69" s="183">
        <v>-15.764965704198341</v>
      </c>
      <c r="Q69" s="19"/>
    </row>
    <row r="70" spans="1:17" x14ac:dyDescent="0.25">
      <c r="A70" s="183">
        <f t="shared" si="2"/>
        <v>5.9307373375628867</v>
      </c>
      <c r="B70" s="183">
        <v>61</v>
      </c>
      <c r="C70" s="183">
        <f t="shared" si="3"/>
        <v>30</v>
      </c>
      <c r="D70" s="183">
        <f t="array" ref="D70:F70">TRANSPOSE(MMULT($K$5:$M$7,TRANSPOSE(D69:F69)))*$Q$2+D69:F69</f>
        <v>-53.021460558667528</v>
      </c>
      <c r="E70" s="183">
        <v>-33.434755106347438</v>
      </c>
      <c r="F70" s="183">
        <v>-14.73154678052915</v>
      </c>
      <c r="Q70" s="19"/>
    </row>
    <row r="71" spans="1:17" x14ac:dyDescent="0.25">
      <c r="A71" s="183">
        <f t="shared" si="2"/>
        <v>5.9541963103868749</v>
      </c>
      <c r="B71" s="183">
        <v>62</v>
      </c>
      <c r="C71" s="183">
        <f t="shared" si="3"/>
        <v>30.5</v>
      </c>
      <c r="D71" s="183">
        <f t="array" ref="D71:F71">TRANSPOSE(MMULT($K$5:$M$7,TRANSPOSE(D70:F70)))*$Q$2+D70:F70</f>
        <v>-30.706700621454601</v>
      </c>
      <c r="E71" s="183">
        <v>-41.558883056445097</v>
      </c>
      <c r="F71" s="183">
        <v>-12.333571895067855</v>
      </c>
      <c r="Q71" s="19"/>
    </row>
    <row r="72" spans="1:17" x14ac:dyDescent="0.25">
      <c r="A72" s="183">
        <f t="shared" si="2"/>
        <v>5.9772799234999168</v>
      </c>
      <c r="B72" s="183">
        <v>63</v>
      </c>
      <c r="C72" s="183">
        <f t="shared" si="3"/>
        <v>31</v>
      </c>
      <c r="D72" s="183">
        <f t="array" ref="D72:F72">TRANSPOSE(MMULT($K$5:$M$7,TRANSPOSE(D71:F71)))*$Q$2+D71:F71</f>
        <v>-5.9252096831457521</v>
      </c>
      <c r="E72" s="183">
        <v>-45.626738391156117</v>
      </c>
      <c r="F72" s="183">
        <v>-8.8218671791149372</v>
      </c>
      <c r="Q72" s="19"/>
    </row>
    <row r="73" spans="1:17" x14ac:dyDescent="0.25">
      <c r="A73" s="183">
        <f t="shared" si="2"/>
        <v>6</v>
      </c>
      <c r="B73" s="183">
        <v>64</v>
      </c>
      <c r="C73" s="183">
        <f t="shared" si="3"/>
        <v>31.5</v>
      </c>
      <c r="D73" s="183">
        <f t="array" ref="D73:F73">TRANSPOSE(MMULT($K$5:$M$7,TRANSPOSE(D72:F72)))*$Q$2+D72:F72</f>
        <v>18.948793432412579</v>
      </c>
      <c r="E73" s="183">
        <v>-45.332145706564546</v>
      </c>
      <c r="F73" s="183">
        <v>-4.5471871739604826</v>
      </c>
      <c r="Q73" s="19"/>
    </row>
    <row r="74" spans="1:17" x14ac:dyDescent="0.25">
      <c r="A74" s="183">
        <f t="shared" ref="A74:A105" si="4">LOG(B74)/LOG(2)</f>
        <v>6.0223678130284544</v>
      </c>
      <c r="B74" s="183">
        <v>65</v>
      </c>
      <c r="C74" s="183">
        <f t="shared" si="3"/>
        <v>32</v>
      </c>
      <c r="D74" s="183">
        <f t="array" ref="D74:F74">TRANSPOSE(MMULT($K$5:$M$7,TRANSPOSE(D73:F73)))*$Q$2+D73:F73</f>
        <v>41.576864048866319</v>
      </c>
      <c r="E74" s="183">
        <v>-40.784480549063503</v>
      </c>
      <c r="F74" s="183">
        <v>7.4607213326662425E-2</v>
      </c>
      <c r="Q74" s="19"/>
    </row>
    <row r="75" spans="1:17" x14ac:dyDescent="0.25">
      <c r="A75" s="183">
        <f t="shared" si="4"/>
        <v>6.0443941193584534</v>
      </c>
      <c r="B75" s="183">
        <v>66</v>
      </c>
      <c r="C75" s="183">
        <f t="shared" ref="C75:C106" si="5">C74+$Q$2</f>
        <v>32.5</v>
      </c>
      <c r="D75" s="183">
        <f t="array" ref="D75:F75">TRANSPOSE(MMULT($K$5:$M$7,TRANSPOSE(D74:F74)))*$Q$2+D74:F74</f>
        <v>59.875339678289421</v>
      </c>
      <c r="E75" s="183">
        <v>-32.490611929850843</v>
      </c>
      <c r="F75" s="183">
        <v>4.6028348170405975</v>
      </c>
      <c r="Q75" s="19"/>
    </row>
    <row r="76" spans="1:17" x14ac:dyDescent="0.25">
      <c r="A76" s="183">
        <f t="shared" si="4"/>
        <v>6.0660891904577721</v>
      </c>
      <c r="B76" s="183">
        <v>67</v>
      </c>
      <c r="C76" s="183">
        <f t="shared" si="5"/>
        <v>33</v>
      </c>
      <c r="D76" s="183">
        <f t="array" ref="D76:F76">TRANSPOSE(MMULT($K$5:$M$7,TRANSPOSE(D75:F75)))*$Q$2+D75:F75</f>
        <v>72.206311695892254</v>
      </c>
      <c r="E76" s="183">
        <v>-21.299841717322643</v>
      </c>
      <c r="F76" s="183">
        <v>8.6138574956477498</v>
      </c>
      <c r="Q76" s="19"/>
    </row>
    <row r="77" spans="1:17" x14ac:dyDescent="0.25">
      <c r="A77" s="183">
        <f t="shared" si="4"/>
        <v>6.08746284125034</v>
      </c>
      <c r="B77" s="183">
        <v>68</v>
      </c>
      <c r="C77" s="183">
        <f t="shared" si="5"/>
        <v>33.5</v>
      </c>
      <c r="D77" s="183">
        <f t="array" ref="D77:F77">TRANSPOSE(MMULT($K$5:$M$7,TRANSPOSE(D76:F76)))*$Q$2+D76:F76</f>
        <v>77.523145470629416</v>
      </c>
      <c r="E77" s="183">
        <v>-8.3177064106665259</v>
      </c>
      <c r="F77" s="183">
        <v>11.740558334586327</v>
      </c>
      <c r="Q77" s="19"/>
    </row>
    <row r="78" spans="1:17" x14ac:dyDescent="0.25">
      <c r="A78" s="183">
        <f t="shared" si="4"/>
        <v>6.1085244567781682</v>
      </c>
      <c r="B78" s="183">
        <v>69</v>
      </c>
      <c r="C78" s="183">
        <f t="shared" si="5"/>
        <v>34</v>
      </c>
      <c r="D78" s="183">
        <f t="array" ref="D78:F78">TRANSPOSE(MMULT($K$5:$M$7,TRANSPOSE(D77:F77)))*$Q$2+D77:F77</f>
        <v>75.457729735513936</v>
      </c>
      <c r="E78" s="183">
        <v>5.2026779242590511</v>
      </c>
      <c r="F78" s="183">
        <v>13.705770778462771</v>
      </c>
      <c r="Q78" s="19"/>
    </row>
    <row r="79" spans="1:17" x14ac:dyDescent="0.25">
      <c r="A79" s="183">
        <f t="shared" si="4"/>
        <v>6.1292830169449664</v>
      </c>
      <c r="B79" s="183">
        <v>70</v>
      </c>
      <c r="C79" s="183">
        <f t="shared" si="5"/>
        <v>34.5</v>
      </c>
      <c r="D79" s="183">
        <f t="array" ref="D79:F79">TRANSPOSE(MMULT($K$5:$M$7,TRANSPOSE(D78:F78)))*$Q$2+D78:F78</f>
        <v>66.342350130916159</v>
      </c>
      <c r="E79" s="183">
        <v>17.981099712473281</v>
      </c>
      <c r="F79" s="183">
        <v>14.346631583540189</v>
      </c>
      <c r="Q79" s="19"/>
    </row>
    <row r="80" spans="1:17" x14ac:dyDescent="0.25">
      <c r="A80" s="183">
        <f t="shared" si="4"/>
        <v>6.1497471195046822</v>
      </c>
      <c r="B80" s="183">
        <v>71</v>
      </c>
      <c r="C80" s="183">
        <f t="shared" si="5"/>
        <v>35</v>
      </c>
      <c r="D80" s="183">
        <f t="array" ref="D80:F80">TRANSPOSE(MMULT($K$5:$M$7,TRANSPOSE(D79:F79)))*$Q$2+D79:F79</f>
        <v>51.165356451425673</v>
      </c>
      <c r="E80" s="183">
        <v>28.831024878715187</v>
      </c>
      <c r="F80" s="183">
        <v>13.627739807736978</v>
      </c>
      <c r="Q80" s="19"/>
    </row>
    <row r="81" spans="1:17" x14ac:dyDescent="0.25">
      <c r="A81" s="183">
        <f t="shared" si="4"/>
        <v>6.1699250014423122</v>
      </c>
      <c r="B81" s="183">
        <v>72</v>
      </c>
      <c r="C81" s="183">
        <f t="shared" si="5"/>
        <v>35.5</v>
      </c>
      <c r="D81" s="183">
        <f t="array" ref="D81:F81">TRANSPOSE(MMULT($K$5:$M$7,TRANSPOSE(D80:F80)))*$Q$2+D80:F80</f>
        <v>31.466028227949401</v>
      </c>
      <c r="E81" s="183">
        <v>36.769307745386264</v>
      </c>
      <c r="F81" s="183">
        <v>11.642095300223904</v>
      </c>
      <c r="Q81" s="19"/>
    </row>
    <row r="82" spans="1:17" x14ac:dyDescent="0.25">
      <c r="A82" s="183">
        <f t="shared" si="4"/>
        <v>6.1898245588800167</v>
      </c>
      <c r="B82" s="183">
        <v>73</v>
      </c>
      <c r="C82" s="183">
        <f t="shared" si="5"/>
        <v>36</v>
      </c>
      <c r="D82" s="183">
        <f t="array" ref="D82:F82">TRANSPOSE(MMULT($K$5:$M$7,TRANSPOSE(D81:F81)))*$Q$2+D81:F81</f>
        <v>9.1796538838140194</v>
      </c>
      <c r="E82" s="183">
        <v>41.104740538874836</v>
      </c>
      <c r="F82" s="183">
        <v>8.5999573954530302</v>
      </c>
      <c r="Q82" s="19"/>
    </row>
    <row r="83" spans="1:17" x14ac:dyDescent="0.25">
      <c r="A83" s="183">
        <f t="shared" si="4"/>
        <v>6.2094533656289501</v>
      </c>
      <c r="B83" s="183">
        <v>74</v>
      </c>
      <c r="C83" s="183">
        <f t="shared" si="5"/>
        <v>36.5</v>
      </c>
      <c r="D83" s="183">
        <f t="array" ref="D83:F83">TRANSPOSE(MMULT($K$5:$M$7,TRANSPOSE(D82:F82)))*$Q$2+D82:F82</f>
        <v>-13.551690558904706</v>
      </c>
      <c r="E83" s="183">
        <v>41.497519307378617</v>
      </c>
      <c r="F83" s="183">
        <v>4.8068966807191682</v>
      </c>
      <c r="Q83" s="19"/>
    </row>
    <row r="84" spans="1:17" x14ac:dyDescent="0.25">
      <c r="A84" s="183">
        <f t="shared" si="4"/>
        <v>6.2288186904958813</v>
      </c>
      <c r="B84" s="183">
        <v>75</v>
      </c>
      <c r="C84" s="183">
        <f t="shared" si="5"/>
        <v>37</v>
      </c>
      <c r="D84" s="183">
        <f t="array" ref="D84:F84">TRANSPOSE(MMULT($K$5:$M$7,TRANSPOSE(D83:F83)))*$Q$2+D83:F83</f>
        <v>-34.584245020792608</v>
      </c>
      <c r="E84" s="183">
        <v>37.984584590783705</v>
      </c>
      <c r="F84" s="183">
        <v>0.63330409139532762</v>
      </c>
      <c r="Q84" s="19"/>
    </row>
    <row r="85" spans="1:17" x14ac:dyDescent="0.25">
      <c r="A85" s="183">
        <f t="shared" si="4"/>
        <v>6.2479275134435852</v>
      </c>
      <c r="B85" s="183">
        <v>76</v>
      </c>
      <c r="C85" s="183">
        <f t="shared" si="5"/>
        <v>37.5</v>
      </c>
      <c r="D85" s="183">
        <f t="array" ref="D85:F85">TRANSPOSE(MMULT($K$5:$M$7,TRANSPOSE(D84:F84)))*$Q$2+D84:F84</f>
        <v>-51.973985883423893</v>
      </c>
      <c r="E85" s="183">
        <v>30.969095396491102</v>
      </c>
      <c r="F85" s="183">
        <v>-3.5216183022894345</v>
      </c>
      <c r="Q85" s="19"/>
    </row>
    <row r="86" spans="1:17" x14ac:dyDescent="0.25">
      <c r="A86" s="183">
        <f t="shared" si="4"/>
        <v>6.266786540694901</v>
      </c>
      <c r="B86" s="183">
        <v>77</v>
      </c>
      <c r="C86" s="183">
        <f t="shared" si="5"/>
        <v>38</v>
      </c>
      <c r="D86" s="183">
        <f t="array" ref="D86:F86">TRANSPOSE(MMULT($K$5:$M$7,TRANSPOSE(D85:F85)))*$Q$2+D85:F85</f>
        <v>-64.155510627040357</v>
      </c>
      <c r="E86" s="183">
        <v>21.175697036078311</v>
      </c>
      <c r="F86" s="183">
        <v>-7.2678986934520182</v>
      </c>
      <c r="Q86" s="19"/>
    </row>
    <row r="87" spans="1:17" x14ac:dyDescent="0.25">
      <c r="A87" s="183">
        <f t="shared" si="4"/>
        <v>6.2854022188622478</v>
      </c>
      <c r="B87" s="183">
        <v>78</v>
      </c>
      <c r="C87" s="183">
        <f t="shared" si="5"/>
        <v>38.5</v>
      </c>
      <c r="D87" s="183">
        <f t="array" ref="D87:F87">TRANSPOSE(MMULT($K$5:$M$7,TRANSPOSE(D86:F86)))*$Q$2+D86:F86</f>
        <v>-70.082003875037088</v>
      </c>
      <c r="E87" s="183">
        <v>9.5764256694700691</v>
      </c>
      <c r="F87" s="183">
        <v>-10.261257379790829</v>
      </c>
      <c r="Q87" s="19"/>
    </row>
    <row r="88" spans="1:17" x14ac:dyDescent="0.25">
      <c r="A88" s="183">
        <f t="shared" si="4"/>
        <v>6.3037807481771031</v>
      </c>
      <c r="B88" s="183">
        <v>79</v>
      </c>
      <c r="C88" s="183">
        <f t="shared" si="5"/>
        <v>39</v>
      </c>
      <c r="D88" s="183">
        <f t="array" ref="D88:F88">TRANSPOSE(MMULT($K$5:$M$7,TRANSPOSE(D87:F87)))*$Q$2+D87:F87</f>
        <v>-69.313865040062097</v>
      </c>
      <c r="E88" s="183">
        <v>-2.7052398500273291</v>
      </c>
      <c r="F88" s="183">
        <v>-12.234593334093825</v>
      </c>
      <c r="Q88" s="19"/>
    </row>
    <row r="89" spans="1:17" x14ac:dyDescent="0.25">
      <c r="A89" s="183">
        <f t="shared" si="4"/>
        <v>6.3219280948873617</v>
      </c>
      <c r="B89" s="183">
        <v>80</v>
      </c>
      <c r="C89" s="183">
        <f t="shared" si="5"/>
        <v>39.5</v>
      </c>
      <c r="D89" s="183">
        <f t="array" ref="D89:F89">TRANSPOSE(MMULT($K$5:$M$7,TRANSPOSE(D88:F88)))*$Q$2+D88:F88</f>
        <v>-62.048633196226561</v>
      </c>
      <c r="E89" s="183">
        <v>-14.502756011675782</v>
      </c>
      <c r="F89" s="183">
        <v>-13.02163077255285</v>
      </c>
      <c r="Q89" s="19"/>
    </row>
    <row r="90" spans="1:17" x14ac:dyDescent="0.25">
      <c r="A90" s="183">
        <f t="shared" si="4"/>
        <v>6.3398500028846243</v>
      </c>
      <c r="B90" s="183">
        <v>81</v>
      </c>
      <c r="C90" s="183">
        <f t="shared" si="5"/>
        <v>40</v>
      </c>
      <c r="D90" s="183">
        <f t="array" ref="D90:F90">TRANSPOSE(MMULT($K$5:$M$7,TRANSPOSE(D89:F89)))*$Q$2+D89:F89</f>
        <v>-49.090497376066772</v>
      </c>
      <c r="E90" s="183">
        <v>-24.716908531687814</v>
      </c>
      <c r="F90" s="183">
        <v>-12.570651145782325</v>
      </c>
      <c r="Q90" s="19"/>
    </row>
    <row r="91" spans="1:17" x14ac:dyDescent="0.25">
      <c r="A91" s="183">
        <f t="shared" si="4"/>
        <v>6.3575520046180838</v>
      </c>
      <c r="B91" s="183">
        <v>82</v>
      </c>
      <c r="C91" s="183">
        <f t="shared" si="5"/>
        <v>40.5</v>
      </c>
      <c r="D91" s="183">
        <f t="array" ref="D91:F91">TRANSPOSE(MMULT($K$5:$M$7,TRANSPOSE(D90:F90)))*$Q$2+D90:F90</f>
        <v>-31.763388012263061</v>
      </c>
      <c r="E91" s="183">
        <v>-32.417813717196672</v>
      </c>
      <c r="F91" s="183">
        <v>-10.947206225180961</v>
      </c>
      <c r="Q91" s="19"/>
    </row>
    <row r="92" spans="1:17" x14ac:dyDescent="0.25">
      <c r="A92" s="183">
        <f t="shared" si="4"/>
        <v>6.3750394313469245</v>
      </c>
      <c r="B92" s="183">
        <v>83</v>
      </c>
      <c r="C92" s="183">
        <f t="shared" si="5"/>
        <v>41</v>
      </c>
      <c r="D92" s="183">
        <f t="array" ref="D92:F92">TRANSPOSE(MMULT($K$5:$M$7,TRANSPOSE(D91:F91)))*$Q$2+D91:F91</f>
        <v>-11.776870508015378</v>
      </c>
      <c r="E92" s="183">
        <v>-36.929102280956691</v>
      </c>
      <c r="F92" s="183">
        <v>-8.3257637766448198</v>
      </c>
      <c r="Q92" s="19"/>
    </row>
    <row r="93" spans="1:17" x14ac:dyDescent="0.25">
      <c r="A93" s="183">
        <f t="shared" si="4"/>
        <v>6.3923174227787598</v>
      </c>
      <c r="B93" s="183">
        <v>84</v>
      </c>
      <c r="C93" s="183">
        <f t="shared" si="5"/>
        <v>41.5</v>
      </c>
      <c r="D93" s="183">
        <f t="array" ref="D93:F93">TRANSPOSE(MMULT($K$5:$M$7,TRANSPOSE(D92:F92)))*$Q$2+D92:F92</f>
        <v>8.9416769131927012</v>
      </c>
      <c r="E93" s="183">
        <v>-37.886710907172194</v>
      </c>
      <c r="F93" s="183">
        <v>-4.9712779163143805</v>
      </c>
      <c r="Q93" s="19"/>
    </row>
    <row r="94" spans="1:17" x14ac:dyDescent="0.25">
      <c r="A94" s="183">
        <f t="shared" si="4"/>
        <v>6.4093909361377017</v>
      </c>
      <c r="B94" s="183">
        <v>85</v>
      </c>
      <c r="C94" s="183">
        <f t="shared" si="5"/>
        <v>42</v>
      </c>
      <c r="D94" s="183">
        <f t="array" ref="D94:F94">TRANSPOSE(MMULT($K$5:$M$7,TRANSPOSE(D93:F93)))*$Q$2+D93:F93</f>
        <v>28.432204104382041</v>
      </c>
      <c r="E94" s="183">
        <v>-35.267234126682347</v>
      </c>
      <c r="F94" s="183">
        <v>-1.2126041577661981</v>
      </c>
      <c r="Q94" s="19"/>
    </row>
    <row r="95" spans="1:17" x14ac:dyDescent="0.25">
      <c r="A95" s="183">
        <f t="shared" si="4"/>
        <v>6.4262647547020979</v>
      </c>
      <c r="B95" s="183">
        <v>86</v>
      </c>
      <c r="C95" s="183">
        <f t="shared" si="5"/>
        <v>42.5</v>
      </c>
      <c r="D95" s="183">
        <f t="array" ref="D95:F95">TRANSPOSE(MMULT($K$5:$M$7,TRANSPOSE(D94:F94)))*$Q$2+D94:F94</f>
        <v>44.886731794057354</v>
      </c>
      <c r="E95" s="183">
        <v>-29.383743152955503</v>
      </c>
      <c r="F95" s="183">
        <v>2.5895906728219287</v>
      </c>
      <c r="Q95" s="19"/>
    </row>
    <row r="96" spans="1:17" x14ac:dyDescent="0.25">
      <c r="A96" s="183">
        <f t="shared" si="4"/>
        <v>6.4429434958487279</v>
      </c>
      <c r="B96" s="183">
        <v>87</v>
      </c>
      <c r="C96" s="183">
        <f t="shared" si="5"/>
        <v>43</v>
      </c>
      <c r="D96" s="183">
        <f t="array" ref="D96:F96">TRANSPOSE(MMULT($K$5:$M$7,TRANSPOSE(D95:F95)))*$Q$2+D95:F95</f>
        <v>56.816348646267855</v>
      </c>
      <c r="E96" s="183">
        <v>-20.850073751851387</v>
      </c>
      <c r="F96" s="183">
        <v>6.0773059473462556</v>
      </c>
      <c r="Q96" s="19"/>
    </row>
    <row r="97" spans="1:17" x14ac:dyDescent="0.25">
      <c r="A97" s="183">
        <f t="shared" si="4"/>
        <v>6.4594316186372973</v>
      </c>
      <c r="B97" s="183">
        <v>88</v>
      </c>
      <c r="C97" s="183">
        <f t="shared" si="5"/>
        <v>43.5</v>
      </c>
      <c r="D97" s="183">
        <f t="array" ref="D97:F97">TRANSPOSE(MMULT($K$5:$M$7,TRANSPOSE(D96:F96)))*$Q$2+D96:F96</f>
        <v>63.185106900410901</v>
      </c>
      <c r="E97" s="183">
        <v>-10.517528531165452</v>
      </c>
      <c r="F97" s="183">
        <v>8.9287885758184267</v>
      </c>
      <c r="Q97" s="19"/>
    </row>
    <row r="98" spans="1:17" x14ac:dyDescent="0.25">
      <c r="A98" s="183">
        <f t="shared" si="4"/>
        <v>6.4757334309663976</v>
      </c>
      <c r="B98" s="183">
        <v>89</v>
      </c>
      <c r="C98" s="183">
        <f t="shared" si="5"/>
        <v>44</v>
      </c>
      <c r="D98" s="183">
        <f t="array" ref="D98:F98">TRANSPOSE(MMULT($K$5:$M$7,TRANSPOSE(D97:F97)))*$Q$2+D97:F97</f>
        <v>63.498858105809397</v>
      </c>
      <c r="E98" s="183">
        <v>0.60954341123668243</v>
      </c>
      <c r="F98" s="183">
        <v>10.888080263261958</v>
      </c>
      <c r="Q98" s="19"/>
    </row>
    <row r="99" spans="1:17" x14ac:dyDescent="0.25">
      <c r="A99" s="183">
        <f t="shared" si="4"/>
        <v>6.4918530963296748</v>
      </c>
      <c r="B99" s="183">
        <v>90</v>
      </c>
      <c r="C99" s="183">
        <f t="shared" si="5"/>
        <v>44.5</v>
      </c>
      <c r="D99" s="183">
        <f t="array" ref="D99:F99">TRANSPOSE(MMULT($K$5:$M$7,TRANSPOSE(D98:F98)))*$Q$2+D98:F98</f>
        <v>57.841527442248193</v>
      </c>
      <c r="E99" s="183">
        <v>11.470963279410018</v>
      </c>
      <c r="F99" s="183">
        <v>11.787830508099553</v>
      </c>
      <c r="Q99" s="19"/>
    </row>
    <row r="100" spans="1:17" x14ac:dyDescent="0.25">
      <c r="A100" s="183">
        <f t="shared" si="4"/>
        <v>6.5077946401986964</v>
      </c>
      <c r="B100" s="183">
        <v>91</v>
      </c>
      <c r="C100" s="183">
        <f t="shared" si="5"/>
        <v>45</v>
      </c>
      <c r="D100" s="183">
        <f t="array" ref="D100:F100">TRANSPOSE(MMULT($K$5:$M$7,TRANSPOSE(D99:F99)))*$Q$2+D99:F99</f>
        <v>46.856403328810863</v>
      </c>
      <c r="E100" s="183">
        <v>21.051363422790942</v>
      </c>
      <c r="F100" s="183">
        <v>11.563358365480497</v>
      </c>
      <c r="Q100" s="19"/>
    </row>
    <row r="101" spans="1:17" x14ac:dyDescent="0.25">
      <c r="A101" s="183">
        <f t="shared" si="4"/>
        <v>6.5235619560570131</v>
      </c>
      <c r="B101" s="183">
        <v>92</v>
      </c>
      <c r="C101" s="183">
        <f t="shared" si="5"/>
        <v>45.5</v>
      </c>
      <c r="D101" s="183">
        <f t="array" ref="D101:F101">TRANSPOSE(MMULT($K$5:$M$7,TRANSPOSE(D100:F100)))*$Q$2+D100:F100</f>
        <v>31.675229777878748</v>
      </c>
      <c r="E101" s="183">
        <v>28.474733708706466</v>
      </c>
      <c r="F101" s="183">
        <v>10.256805881393426</v>
      </c>
      <c r="Q101" s="19"/>
    </row>
    <row r="102" spans="1:17" x14ac:dyDescent="0.25">
      <c r="A102" s="183">
        <f t="shared" si="4"/>
        <v>6.539158811108031</v>
      </c>
      <c r="B102" s="183">
        <v>93</v>
      </c>
      <c r="C102" s="183">
        <f t="shared" si="5"/>
        <v>46</v>
      </c>
      <c r="D102" s="183">
        <f t="array" ref="D102:F102">TRANSPOSE(MMULT($K$5:$M$7,TRANSPOSE(D101:F101)))*$Q$2+D101:F101</f>
        <v>13.802740258352891</v>
      </c>
      <c r="E102" s="183">
        <v>33.084105693025414</v>
      </c>
      <c r="F102" s="183">
        <v>8.0111785813975231</v>
      </c>
      <c r="Q102" s="19"/>
    </row>
    <row r="103" spans="1:17" x14ac:dyDescent="0.25">
      <c r="A103" s="183">
        <f t="shared" si="4"/>
        <v>6.5545888516776367</v>
      </c>
      <c r="B103" s="183">
        <v>94</v>
      </c>
      <c r="C103" s="183">
        <f t="shared" si="5"/>
        <v>46.5</v>
      </c>
      <c r="D103" s="183">
        <f t="array" ref="D103:F103">TRANSPOSE(MMULT($K$5:$M$7,TRANSPOSE(D102:F102)))*$Q$2+D102:F102</f>
        <v>-5.0316853173569669</v>
      </c>
      <c r="E103" s="183">
        <v>34.499167246205381</v>
      </c>
      <c r="F103" s="183">
        <v>5.0550222596037964</v>
      </c>
      <c r="Q103" s="19"/>
    </row>
    <row r="104" spans="1:17" x14ac:dyDescent="0.25">
      <c r="A104" s="183">
        <f t="shared" si="4"/>
        <v>6.5698556083309478</v>
      </c>
      <c r="B104" s="183">
        <v>95</v>
      </c>
      <c r="C104" s="183">
        <f t="shared" si="5"/>
        <v>47</v>
      </c>
      <c r="D104" s="183">
        <f t="array" ref="D104:F104">TRANSPOSE(MMULT($K$5:$M$7,TRANSPOSE(D103:F103)))*$Q$2+D103:F103</f>
        <v>-23.040689126512568</v>
      </c>
      <c r="E104" s="183">
        <v>32.646808528592068</v>
      </c>
      <c r="F104" s="183">
        <v>1.6793509256041474</v>
      </c>
      <c r="Q104" s="19"/>
    </row>
    <row r="105" spans="1:17" x14ac:dyDescent="0.25">
      <c r="A105" s="183">
        <f t="shared" si="4"/>
        <v>6.5849625007211561</v>
      </c>
      <c r="B105" s="183">
        <v>96</v>
      </c>
      <c r="C105" s="183">
        <f t="shared" si="5"/>
        <v>47.5</v>
      </c>
      <c r="D105" s="183">
        <f t="array" ref="D105:F105">TRANSPOSE(MMULT($K$5:$M$7,TRANSPOSE(D104:F104)))*$Q$2+D104:F104</f>
        <v>-38.547929119603801</v>
      </c>
      <c r="E105" s="183">
        <v>27.762236714788031</v>
      </c>
      <c r="F105" s="183">
        <v>-1.7908615351351038</v>
      </c>
      <c r="Q105" s="19"/>
    </row>
    <row r="106" spans="1:17" x14ac:dyDescent="0.25">
      <c r="A106" s="183">
        <f t="shared" ref="A106:A137" si="6">LOG(B106)/LOG(2)</f>
        <v>6.5999128421871269</v>
      </c>
      <c r="B106" s="183">
        <v>97</v>
      </c>
      <c r="C106" s="183">
        <f t="shared" si="5"/>
        <v>48</v>
      </c>
      <c r="D106" s="183">
        <f t="array" ref="D106:F106">TRANSPOSE(MMULT($K$5:$M$7,TRANSPOSE(D105:F105)))*$Q$2+D105:F105</f>
        <v>-50.143478713990604</v>
      </c>
      <c r="E106" s="183">
        <v>20.361105943015914</v>
      </c>
      <c r="F106" s="183">
        <v>-5.0278460466758128</v>
      </c>
      <c r="Q106" s="19"/>
    </row>
    <row r="107" spans="1:17" x14ac:dyDescent="0.25">
      <c r="A107" s="183">
        <f t="shared" si="6"/>
        <v>6.6147098441152083</v>
      </c>
      <c r="B107" s="183">
        <v>98</v>
      </c>
      <c r="C107" s="183">
        <f t="shared" ref="C107:C137" si="7">C106+$Q$2</f>
        <v>48.5</v>
      </c>
      <c r="D107" s="183">
        <f t="array" ref="D107:F107">TRANSPOSE(MMULT($K$5:$M$7,TRANSPOSE(D106:F106)))*$Q$2+D106:F106</f>
        <v>-56.81128854046387</v>
      </c>
      <c r="E107" s="183">
        <v>11.185823489665932</v>
      </c>
      <c r="F107" s="183">
        <v>-7.7318819541671253</v>
      </c>
      <c r="Q107" s="19"/>
    </row>
    <row r="108" spans="1:17" x14ac:dyDescent="0.25">
      <c r="A108" s="183">
        <f t="shared" si="6"/>
        <v>6.6293566200796095</v>
      </c>
      <c r="B108" s="183">
        <v>99</v>
      </c>
      <c r="C108" s="183">
        <f t="shared" si="7"/>
        <v>49</v>
      </c>
      <c r="D108" s="183">
        <f t="array" ref="D108:F108">TRANSPOSE(MMULT($K$5:$M$7,TRANSPOSE(D107:F107)))*$Q$2+D107:F107</f>
        <v>-58.017259467440219</v>
      </c>
      <c r="E108" s="183">
        <v>1.1315599047549245</v>
      </c>
      <c r="F108" s="183">
        <v>-9.6589280660266095</v>
      </c>
      <c r="Q108" s="19"/>
    </row>
    <row r="109" spans="1:17" x14ac:dyDescent="0.25">
      <c r="A109" s="183">
        <f t="shared" si="6"/>
        <v>6.6438561897747244</v>
      </c>
      <c r="B109" s="183">
        <v>100</v>
      </c>
      <c r="C109" s="183">
        <f t="shared" si="7"/>
        <v>49.5</v>
      </c>
      <c r="D109" s="183">
        <f t="array" ref="D109:F109">TRANSPOSE(MMULT($K$5:$M$7,TRANSPOSE(D108:F108)))*$Q$2+D108:F108</f>
        <v>-53.750390833240346</v>
      </c>
      <c r="E109" s="183">
        <v>-8.8407060314238297</v>
      </c>
      <c r="F109" s="183">
        <v>-10.642505578804876</v>
      </c>
      <c r="Q109" s="19"/>
    </row>
    <row r="110" spans="1:17" x14ac:dyDescent="0.25">
      <c r="A110" s="183">
        <f t="shared" si="6"/>
        <v>6.6582114827517946</v>
      </c>
      <c r="B110" s="183">
        <v>101</v>
      </c>
      <c r="C110" s="183">
        <f t="shared" si="7"/>
        <v>50</v>
      </c>
      <c r="D110" s="183">
        <f t="array" ref="D110:F110">TRANSPOSE(MMULT($K$5:$M$7,TRANSPOSE(D109:F109)))*$Q$2+D109:F109</f>
        <v>-44.514017160105439</v>
      </c>
      <c r="E110" s="183">
        <v>-17.795695990193799</v>
      </c>
      <c r="F110" s="183">
        <v>-10.607884812412234</v>
      </c>
      <c r="Q110" s="19"/>
    </row>
    <row r="111" spans="1:17" x14ac:dyDescent="0.25">
      <c r="A111" s="183">
        <f t="shared" si="6"/>
        <v>6.6724253419714952</v>
      </c>
      <c r="B111" s="183">
        <v>102</v>
      </c>
      <c r="C111" s="183">
        <f t="shared" si="7"/>
        <v>50.5</v>
      </c>
      <c r="D111" s="183">
        <f t="array" ref="D111:F111">TRANSPOSE(MMULT($K$5:$M$7,TRANSPOSE(D110:F110)))*$Q$2+D110:F110</f>
        <v>-31.268891344520821</v>
      </c>
      <c r="E111" s="183">
        <v>-24.911212630307432</v>
      </c>
      <c r="F111" s="183">
        <v>-9.5773871623147215</v>
      </c>
      <c r="Q111" s="19"/>
    </row>
    <row r="112" spans="1:17" x14ac:dyDescent="0.25">
      <c r="A112" s="183">
        <f t="shared" si="6"/>
        <v>6.6865005271832176</v>
      </c>
      <c r="B112" s="183">
        <v>103</v>
      </c>
      <c r="C112" s="183">
        <f t="shared" si="7"/>
        <v>51</v>
      </c>
      <c r="D112" s="183">
        <f t="array" ref="D112:F112">TRANSPOSE(MMULT($K$5:$M$7,TRANSPOSE(D111:F111)))*$Q$2+D111:F111</f>
        <v>-15.334363029678119</v>
      </c>
      <c r="E112" s="183">
        <v>-29.553260603577449</v>
      </c>
      <c r="F112" s="183">
        <v>-7.6664705893063685</v>
      </c>
      <c r="Q112" s="19"/>
    </row>
    <row r="113" spans="1:17" x14ac:dyDescent="0.25">
      <c r="A113" s="183">
        <f t="shared" si="6"/>
        <v>6.7004397181410917</v>
      </c>
      <c r="B113" s="183">
        <v>104</v>
      </c>
      <c r="C113" s="183">
        <f t="shared" si="7"/>
        <v>51.5</v>
      </c>
      <c r="D113" s="183">
        <f t="array" ref="D113:F113">TRANSPOSE(MMULT($K$5:$M$7,TRANSPOSE(D112:F112)))*$Q$2+D112:F112</f>
        <v>1.7422795414557832</v>
      </c>
      <c r="E113" s="183">
        <v>-31.332080616712844</v>
      </c>
      <c r="F113" s="183">
        <v>-5.0711389915852214</v>
      </c>
      <c r="Q113" s="19"/>
    </row>
    <row r="114" spans="1:17" x14ac:dyDescent="0.25">
      <c r="A114" s="183">
        <f t="shared" si="6"/>
        <v>6.7142455176661233</v>
      </c>
      <c r="B114" s="183">
        <v>105</v>
      </c>
      <c r="C114" s="183">
        <f t="shared" si="7"/>
        <v>52</v>
      </c>
      <c r="D114" s="183">
        <f t="array" ref="D114:F114">TRANSPOSE(MMULT($K$5:$M$7,TRANSPOSE(D113:F113)))*$Q$2+D113:F113</f>
        <v>18.33543367105646</v>
      </c>
      <c r="E114" s="183">
        <v>-30.134190065643313</v>
      </c>
      <c r="F114" s="183">
        <v>-2.0480207354799038</v>
      </c>
      <c r="Q114" s="19"/>
    </row>
    <row r="115" spans="1:17" x14ac:dyDescent="0.25">
      <c r="A115" s="183">
        <f t="shared" si="6"/>
        <v>6.7279204545631996</v>
      </c>
      <c r="B115" s="183">
        <v>106</v>
      </c>
      <c r="C115" s="183">
        <f t="shared" si="7"/>
        <v>52.5</v>
      </c>
      <c r="D115" s="183">
        <f t="array" ref="D115:F115">TRANSPOSE(MMULT($K$5:$M$7,TRANSPOSE(D114:F114)))*$Q$2+D114:F114</f>
        <v>32.895361167421278</v>
      </c>
      <c r="E115" s="183">
        <v>-26.127869637487969</v>
      </c>
      <c r="F115" s="183">
        <v>1.1108749000221274</v>
      </c>
      <c r="Q115" s="19"/>
    </row>
    <row r="116" spans="1:17" x14ac:dyDescent="0.25">
      <c r="A116" s="183">
        <f t="shared" si="6"/>
        <v>6.7414669864011474</v>
      </c>
      <c r="B116" s="183">
        <v>107</v>
      </c>
      <c r="C116" s="183">
        <f t="shared" si="7"/>
        <v>53</v>
      </c>
      <c r="D116" s="183">
        <f t="array" ref="D116:F116">TRANSPOSE(MMULT($K$5:$M$7,TRANSPOSE(D115:F115)))*$Q$2+D115:F115</f>
        <v>44.092352947789777</v>
      </c>
      <c r="E116" s="183">
        <v>-19.742077768217115</v>
      </c>
      <c r="F116" s="183">
        <v>4.1062522631280718</v>
      </c>
      <c r="Q116" s="19"/>
    </row>
    <row r="117" spans="1:17" x14ac:dyDescent="0.25">
      <c r="A117" s="183">
        <f t="shared" si="6"/>
        <v>6.7548875021634691</v>
      </c>
      <c r="B117" s="183">
        <v>108</v>
      </c>
      <c r="C117" s="183">
        <f t="shared" si="7"/>
        <v>53.5</v>
      </c>
      <c r="D117" s="183">
        <f t="array" ref="D117:F117">TRANSPOSE(MMULT($K$5:$M$7,TRANSPOSE(D116:F116)))*$Q$2+D116:F116</f>
        <v>50.937523731883232</v>
      </c>
      <c r="E117" s="183">
        <v>-11.621271422023934</v>
      </c>
      <c r="F117" s="183">
        <v>6.6597822040251851</v>
      </c>
      <c r="Q117" s="19"/>
    </row>
    <row r="118" spans="1:17" x14ac:dyDescent="0.25">
      <c r="A118" s="183">
        <f t="shared" si="6"/>
        <v>6.7681843247769269</v>
      </c>
      <c r="B118" s="183">
        <v>109</v>
      </c>
      <c r="C118" s="183">
        <f t="shared" si="7"/>
        <v>54</v>
      </c>
      <c r="D118" s="183">
        <f t="array" ref="D118:F118">TRANSPOSE(MMULT($K$5:$M$7,TRANSPOSE(D117:F117)))*$Q$2+D117:F117</f>
        <v>52.869326815496002</v>
      </c>
      <c r="E118" s="183">
        <v>-2.5608286479961375</v>
      </c>
      <c r="F118" s="183">
        <v>8.5398561894211547</v>
      </c>
      <c r="Q118" s="19"/>
    </row>
    <row r="119" spans="1:17" x14ac:dyDescent="0.25">
      <c r="A119" s="183">
        <f t="shared" si="6"/>
        <v>6.781359713524659</v>
      </c>
      <c r="B119" s="183">
        <v>110</v>
      </c>
      <c r="C119" s="183">
        <f t="shared" si="7"/>
        <v>54.5</v>
      </c>
      <c r="D119" s="183">
        <f t="array" ref="D119:F119">TRANSPOSE(MMULT($K$5:$M$7,TRANSPOSE(D118:F118)))*$Q$2+D118:F118</f>
        <v>49.798303560835038</v>
      </c>
      <c r="E119" s="183">
        <v>6.570497261247489</v>
      </c>
      <c r="F119" s="183">
        <v>9.5824690627401399</v>
      </c>
      <c r="Q119" s="19"/>
    </row>
    <row r="120" spans="1:17" x14ac:dyDescent="0.25">
      <c r="A120" s="183">
        <f t="shared" si="6"/>
        <v>6.7944158663501062</v>
      </c>
      <c r="B120" s="183">
        <v>111</v>
      </c>
      <c r="C120" s="183">
        <f t="shared" si="7"/>
        <v>55</v>
      </c>
      <c r="D120" s="183">
        <f t="array" ref="D120:F120">TRANSPOSE(MMULT($K$5:$M$7,TRANSPOSE(D119:F119)))*$Q$2+D119:F119</f>
        <v>42.106645939621515</v>
      </c>
      <c r="E120" s="183">
        <v>14.913564327079383</v>
      </c>
      <c r="F120" s="183">
        <v>9.7053599148410985</v>
      </c>
      <c r="Q120" s="19"/>
    </row>
    <row r="121" spans="1:17" x14ac:dyDescent="0.25">
      <c r="A121" s="183">
        <f t="shared" si="6"/>
        <v>6.8073549220576037</v>
      </c>
      <c r="B121" s="183">
        <v>112</v>
      </c>
      <c r="C121" s="183">
        <f t="shared" si="7"/>
        <v>55.5</v>
      </c>
      <c r="D121" s="183">
        <f t="array" ref="D121:F121">TRANSPOSE(MMULT($K$5:$M$7,TRANSPOSE(D120:F120)))*$Q$2+D120:F120</f>
        <v>30.60345949613253</v>
      </c>
      <c r="E121" s="183">
        <v>21.699371345414036</v>
      </c>
      <c r="F121" s="183">
        <v>8.914208908111906</v>
      </c>
      <c r="Q121" s="19"/>
    </row>
    <row r="122" spans="1:17" x14ac:dyDescent="0.25">
      <c r="A122" s="183">
        <f t="shared" si="6"/>
        <v>6.820178962415187</v>
      </c>
      <c r="B122" s="183">
        <v>113</v>
      </c>
      <c r="C122" s="183">
        <f t="shared" si="7"/>
        <v>56</v>
      </c>
      <c r="D122" s="183">
        <f t="array" ref="D122:F122">TRANSPOSE(MMULT($K$5:$M$7,TRANSPOSE(D121:F121)))*$Q$2+D121:F121</f>
        <v>16.440759066996502</v>
      </c>
      <c r="E122" s="183">
        <v>26.319611173687335</v>
      </c>
      <c r="F122" s="183">
        <v>7.300456690215066</v>
      </c>
      <c r="Q122" s="19"/>
    </row>
    <row r="123" spans="1:17" x14ac:dyDescent="0.25">
      <c r="A123" s="183">
        <f t="shared" si="6"/>
        <v>6.8328900141647422</v>
      </c>
      <c r="B123" s="183">
        <v>114</v>
      </c>
      <c r="C123" s="183">
        <f t="shared" si="7"/>
        <v>56.5</v>
      </c>
      <c r="D123" s="183">
        <f t="array" ref="D123:F123">TRANSPOSE(MMULT($K$5:$M$7,TRANSPOSE(D122:F122)))*$Q$2+D122:F122</f>
        <v>0.9988241887599969</v>
      </c>
      <c r="E123" s="183">
        <v>28.380806767765428</v>
      </c>
      <c r="F123" s="183">
        <v>5.0311081400703106</v>
      </c>
      <c r="Q123" s="19"/>
    </row>
    <row r="124" spans="1:17" x14ac:dyDescent="0.25">
      <c r="A124" s="183">
        <f t="shared" si="6"/>
        <v>6.8454900509443757</v>
      </c>
      <c r="B124" s="183">
        <v>115</v>
      </c>
      <c r="C124" s="183">
        <f t="shared" si="7"/>
        <v>57</v>
      </c>
      <c r="D124" s="183">
        <f t="array" ref="D124:F124">TRANSPOSE(MMULT($K$5:$M$7,TRANSPOSE(D123:F123)))*$Q$2+D123:F123</f>
        <v>-14.247742032574779</v>
      </c>
      <c r="E124" s="183">
        <v>27.737251790565793</v>
      </c>
      <c r="F124" s="183">
        <v>2.3316284212335008</v>
      </c>
      <c r="Q124" s="19"/>
    </row>
    <row r="125" spans="1:17" x14ac:dyDescent="0.25">
      <c r="A125" s="183">
        <f t="shared" si="6"/>
        <v>6.8579809951275728</v>
      </c>
      <c r="B125" s="183">
        <v>116</v>
      </c>
      <c r="C125" s="183">
        <f t="shared" si="7"/>
        <v>57.5</v>
      </c>
      <c r="D125" s="183">
        <f t="array" ref="D125:F125">TRANSPOSE(MMULT($K$5:$M$7,TRANSPOSE(D124:F124)))*$Q$2+D124:F124</f>
        <v>-27.870306510475636</v>
      </c>
      <c r="E125" s="183">
        <v>24.500058240637273</v>
      </c>
      <c r="F125" s="183">
        <v>-0.53633251054638542</v>
      </c>
      <c r="Q125" s="19"/>
    </row>
    <row r="126" spans="1:17" x14ac:dyDescent="0.25">
      <c r="A126" s="183">
        <f t="shared" si="6"/>
        <v>6.8703647195834048</v>
      </c>
      <c r="B126" s="183">
        <v>117</v>
      </c>
      <c r="C126" s="183">
        <f t="shared" si="7"/>
        <v>58</v>
      </c>
      <c r="D126" s="183">
        <f t="array" ref="D126:F126">TRANSPOSE(MMULT($K$5:$M$7,TRANSPOSE(D125:F125)))*$Q$2+D125:F125</f>
        <v>-38.61955380316121</v>
      </c>
      <c r="E126" s="183">
        <v>19.021908622197721</v>
      </c>
      <c r="F126" s="183">
        <v>-3.3001974887271293</v>
      </c>
      <c r="Q126" s="19"/>
    </row>
    <row r="127" spans="1:17" x14ac:dyDescent="0.25">
      <c r="A127" s="183">
        <f t="shared" si="6"/>
        <v>6.8826430493618416</v>
      </c>
      <c r="B127" s="183">
        <v>118</v>
      </c>
      <c r="C127" s="183">
        <f t="shared" si="7"/>
        <v>58.5</v>
      </c>
      <c r="D127" s="183">
        <f t="array" ref="D127:F127">TRANSPOSE(MMULT($K$5:$M$7,TRANSPOSE(D126:F126)))*$Q$2+D126:F126</f>
        <v>-45.539490926356585</v>
      </c>
      <c r="E127" s="183">
        <v>11.859400078326306</v>
      </c>
      <c r="F127" s="183">
        <v>-5.7022732109016641</v>
      </c>
      <c r="Q127" s="19"/>
    </row>
    <row r="128" spans="1:17" x14ac:dyDescent="0.25">
      <c r="A128" s="183">
        <f t="shared" si="6"/>
        <v>6.8948177633079428</v>
      </c>
      <c r="B128" s="183">
        <v>119</v>
      </c>
      <c r="C128" s="183">
        <f t="shared" si="7"/>
        <v>59</v>
      </c>
      <c r="D128" s="183">
        <f t="array" ref="D128:F128">TRANSPOSE(MMULT($K$5:$M$7,TRANSPOSE(D127:F127)))*$Q$2+D127:F127</f>
        <v>-48.051761777021575</v>
      </c>
      <c r="E128" s="183">
        <v>3.7169376153698455</v>
      </c>
      <c r="F128" s="183">
        <v>-7.5236796988697536</v>
      </c>
      <c r="Q128" s="19"/>
    </row>
    <row r="129" spans="1:17" x14ac:dyDescent="0.25">
      <c r="A129" s="183">
        <f t="shared" si="6"/>
        <v>6.9068905956085178</v>
      </c>
      <c r="B129" s="183">
        <v>120</v>
      </c>
      <c r="C129" s="183">
        <f t="shared" si="7"/>
        <v>59.5</v>
      </c>
      <c r="D129" s="183">
        <f t="array" ref="D129:F129">TRANSPOSE(MMULT($K$5:$M$7,TRANSPOSE(D128:F128)))*$Q$2+D128:F128</f>
        <v>-46.00290655608147</v>
      </c>
      <c r="E129" s="183">
        <v>-4.6222072492394091</v>
      </c>
      <c r="F129" s="183">
        <v>-8.6041854032907334</v>
      </c>
      <c r="Q129" s="19"/>
    </row>
    <row r="130" spans="1:17" x14ac:dyDescent="0.25">
      <c r="A130" s="183">
        <f t="shared" si="6"/>
        <v>6.9188632372745955</v>
      </c>
      <c r="B130" s="183">
        <v>121</v>
      </c>
      <c r="C130" s="183">
        <f t="shared" si="7"/>
        <v>60</v>
      </c>
      <c r="D130" s="183">
        <f t="array" ref="D130:F130">TRANSPOSE(MMULT($K$5:$M$7,TRANSPOSE(D129:F129)))*$Q$2+D129:F129</f>
        <v>-39.670820522999549</v>
      </c>
      <c r="E130" s="183">
        <v>-12.370955562516382</v>
      </c>
      <c r="F130" s="183">
        <v>-8.8561612847611197</v>
      </c>
      <c r="Q130" s="19"/>
    </row>
    <row r="131" spans="1:17" x14ac:dyDescent="0.25">
      <c r="A131" s="183">
        <f t="shared" si="6"/>
        <v>6.9307373375628867</v>
      </c>
      <c r="B131" s="183">
        <v>122</v>
      </c>
      <c r="C131" s="183">
        <f t="shared" si="7"/>
        <v>60.5</v>
      </c>
      <c r="D131" s="183">
        <f t="array" ref="D131:F131">TRANSPOSE(MMULT($K$5:$M$7,TRANSPOSE(D130:F130)))*$Q$2+D130:F130</f>
        <v>-29.730569458639156</v>
      </c>
      <c r="E131" s="183">
        <v>-18.812431965558723</v>
      </c>
      <c r="F131" s="183">
        <v>-8.2714531390553514</v>
      </c>
      <c r="Q131" s="19"/>
    </row>
    <row r="132" spans="1:17" x14ac:dyDescent="0.25">
      <c r="A132" s="183">
        <f t="shared" si="6"/>
        <v>6.9425145053392399</v>
      </c>
      <c r="B132" s="183">
        <v>123</v>
      </c>
      <c r="C132" s="183">
        <f t="shared" si="7"/>
        <v>61</v>
      </c>
      <c r="D132" s="183">
        <f t="array" ref="D132:F132">TRANSPOSE(MMULT($K$5:$M$7,TRANSPOSE(D131:F131)))*$Q$2+D131:F131</f>
        <v>-17.183534375116764</v>
      </c>
      <c r="E132" s="183">
        <v>-23.365994565690286</v>
      </c>
      <c r="F132" s="183">
        <v>-6.920659195736004</v>
      </c>
      <c r="Q132" s="19"/>
    </row>
    <row r="133" spans="1:17" x14ac:dyDescent="0.25">
      <c r="A133" s="183">
        <f t="shared" si="6"/>
        <v>6.9541963103868758</v>
      </c>
      <c r="B133" s="183">
        <v>124</v>
      </c>
      <c r="C133" s="183">
        <f t="shared" si="7"/>
        <v>61.5</v>
      </c>
      <c r="D133" s="183">
        <f t="array" ref="D133:F133">TRANSPOSE(MMULT($K$5:$M$7,TRANSPOSE(D132:F132)))*$Q$2+D132:F132</f>
        <v>-3.257228534368581</v>
      </c>
      <c r="E133" s="183">
        <v>-25.639230149850906</v>
      </c>
      <c r="F133" s="183">
        <v>-4.9450230897227758</v>
      </c>
      <c r="Q133" s="19"/>
    </row>
    <row r="134" spans="1:17" x14ac:dyDescent="0.25">
      <c r="A134" s="183">
        <f t="shared" si="6"/>
        <v>6.9657842846620861</v>
      </c>
      <c r="B134" s="183">
        <v>125</v>
      </c>
      <c r="C134" s="183">
        <f t="shared" si="7"/>
        <v>62</v>
      </c>
      <c r="D134" s="183">
        <f t="array" ref="D134:F134">TRANSPOSE(MMULT($K$5:$M$7,TRANSPOSE(D133:F133)))*$Q$2+D133:F133</f>
        <v>10.714252585219857</v>
      </c>
      <c r="E134" s="183">
        <v>-25.461293052405054</v>
      </c>
      <c r="F134" s="183">
        <v>-2.541842096799737</v>
      </c>
      <c r="Q134" s="19"/>
    </row>
    <row r="135" spans="1:17" x14ac:dyDescent="0.25">
      <c r="A135" s="183">
        <f t="shared" si="6"/>
        <v>6.9772799234999168</v>
      </c>
      <c r="B135" s="183">
        <v>126</v>
      </c>
      <c r="C135" s="183">
        <f t="shared" si="7"/>
        <v>62.5</v>
      </c>
      <c r="D135" s="183">
        <f t="array" ref="D135:F135">TRANSPOSE(MMULT($K$5:$M$7,TRANSPOSE(D134:F134)))*$Q$2+D134:F134</f>
        <v>23.417554901521338</v>
      </c>
      <c r="E135" s="183">
        <v>-22.894805159845951</v>
      </c>
      <c r="F135" s="183">
        <v>5.5117140646167684E-2</v>
      </c>
      <c r="Q135" s="19"/>
    </row>
    <row r="136" spans="1:17" x14ac:dyDescent="0.25">
      <c r="A136" s="183">
        <f t="shared" si="6"/>
        <v>6.9886846867721655</v>
      </c>
      <c r="B136" s="183">
        <v>127</v>
      </c>
      <c r="C136" s="183">
        <f t="shared" si="7"/>
        <v>63</v>
      </c>
      <c r="D136" s="183">
        <f t="array" ref="D136:F136">TRANSPOSE(MMULT($K$5:$M$7,TRANSPOSE(D135:F135)))*$Q$2+D135:F135</f>
        <v>33.683056308239017</v>
      </c>
      <c r="E136" s="183">
        <v>-18.225600654878313</v>
      </c>
      <c r="F136" s="183">
        <v>2.5982621120736775</v>
      </c>
      <c r="Q136" s="19"/>
    </row>
    <row r="137" spans="1:17" x14ac:dyDescent="0.25">
      <c r="A137" s="183">
        <f t="shared" si="6"/>
        <v>7</v>
      </c>
      <c r="B137" s="183">
        <v>128</v>
      </c>
      <c r="C137" s="183">
        <f t="shared" si="7"/>
        <v>63.5</v>
      </c>
      <c r="D137" s="183">
        <f t="array" ref="D137:F137">TRANSPOSE(MMULT($K$5:$M$7,TRANSPOSE(D136:F136)))*$Q$2+D136:F136</f>
        <v>40.592051397851485</v>
      </c>
      <c r="E137" s="183">
        <v>-11.931693827366615</v>
      </c>
      <c r="F137" s="183">
        <v>4.8496926934095237</v>
      </c>
      <c r="Q137" s="19"/>
    </row>
    <row r="138" spans="1:17" x14ac:dyDescent="0.25">
      <c r="C138" s="7"/>
      <c r="D138" s="183"/>
      <c r="E138" s="183"/>
      <c r="F138" s="183"/>
    </row>
    <row r="139" spans="1:17" x14ac:dyDescent="0.25">
      <c r="C139" s="7"/>
      <c r="D139" s="183"/>
      <c r="E139" s="183"/>
      <c r="F139" s="183"/>
    </row>
    <row r="140" spans="1:17" x14ac:dyDescent="0.25">
      <c r="C140" s="7"/>
      <c r="D140" s="183"/>
      <c r="E140" s="183"/>
      <c r="F140" s="183"/>
    </row>
    <row r="141" spans="1:17" x14ac:dyDescent="0.25">
      <c r="C141" s="7"/>
      <c r="D141" s="183"/>
      <c r="E141" s="183"/>
      <c r="F141" s="183"/>
    </row>
    <row r="142" spans="1:17" x14ac:dyDescent="0.25">
      <c r="C142" s="7"/>
      <c r="D142" s="183"/>
      <c r="E142" s="183"/>
      <c r="F142" s="183"/>
    </row>
    <row r="143" spans="1:17" x14ac:dyDescent="0.25">
      <c r="C143" s="7"/>
      <c r="D143" s="183"/>
      <c r="E143" s="183"/>
      <c r="F143" s="183"/>
    </row>
    <row r="144" spans="1:17" x14ac:dyDescent="0.25">
      <c r="C144" s="7"/>
      <c r="D144" s="183"/>
      <c r="E144" s="183"/>
      <c r="F144" s="183"/>
    </row>
    <row r="145" spans="3:6" x14ac:dyDescent="0.25">
      <c r="C145" s="7"/>
      <c r="D145" s="183"/>
      <c r="E145" s="183"/>
      <c r="F145" s="183"/>
    </row>
    <row r="146" spans="3:6" x14ac:dyDescent="0.25">
      <c r="C146" s="7"/>
      <c r="D146" s="183"/>
      <c r="E146" s="183"/>
      <c r="F146" s="183"/>
    </row>
    <row r="147" spans="3:6" x14ac:dyDescent="0.25">
      <c r="C147" s="7"/>
      <c r="D147" s="183"/>
      <c r="E147" s="183"/>
      <c r="F147" s="183"/>
    </row>
    <row r="148" spans="3:6" x14ac:dyDescent="0.25">
      <c r="C148" s="7"/>
      <c r="D148" s="183"/>
      <c r="E148" s="183"/>
      <c r="F148" s="183"/>
    </row>
    <row r="149" spans="3:6" x14ac:dyDescent="0.25">
      <c r="C149" s="7"/>
      <c r="D149" s="183"/>
      <c r="E149" s="183"/>
      <c r="F149" s="183"/>
    </row>
    <row r="150" spans="3:6" x14ac:dyDescent="0.25">
      <c r="C150" s="7"/>
      <c r="D150" s="183"/>
      <c r="E150" s="183"/>
      <c r="F150" s="183"/>
    </row>
    <row r="151" spans="3:6" x14ac:dyDescent="0.25">
      <c r="C151" s="7"/>
      <c r="D151" s="183"/>
      <c r="E151" s="183"/>
      <c r="F151" s="183"/>
    </row>
    <row r="152" spans="3:6" x14ac:dyDescent="0.25">
      <c r="C152" s="7"/>
      <c r="D152" s="183"/>
      <c r="E152" s="183"/>
      <c r="F152" s="183"/>
    </row>
    <row r="153" spans="3:6" x14ac:dyDescent="0.25">
      <c r="C153" s="7"/>
      <c r="D153" s="183"/>
      <c r="E153" s="183"/>
      <c r="F153" s="183"/>
    </row>
    <row r="154" spans="3:6" x14ac:dyDescent="0.25">
      <c r="C154" s="7"/>
      <c r="D154" s="183"/>
      <c r="E154" s="183"/>
      <c r="F154" s="183"/>
    </row>
    <row r="155" spans="3:6" x14ac:dyDescent="0.25">
      <c r="C155" s="7"/>
      <c r="D155" s="183"/>
      <c r="E155" s="183"/>
      <c r="F155" s="183"/>
    </row>
    <row r="156" spans="3:6" x14ac:dyDescent="0.25">
      <c r="C156" s="7"/>
      <c r="D156" s="183"/>
      <c r="E156" s="183"/>
      <c r="F156" s="183"/>
    </row>
    <row r="157" spans="3:6" x14ac:dyDescent="0.25">
      <c r="C157" s="7"/>
      <c r="D157" s="183"/>
      <c r="E157" s="183"/>
      <c r="F157" s="183"/>
    </row>
    <row r="158" spans="3:6" x14ac:dyDescent="0.25">
      <c r="C158" s="7"/>
      <c r="D158" s="183"/>
      <c r="E158" s="183"/>
      <c r="F158" s="183"/>
    </row>
    <row r="159" spans="3:6" x14ac:dyDescent="0.25">
      <c r="C159" s="7"/>
      <c r="D159" s="183"/>
      <c r="E159" s="183"/>
      <c r="F159" s="183"/>
    </row>
    <row r="160" spans="3:6" x14ac:dyDescent="0.25">
      <c r="C160" s="7"/>
      <c r="D160" s="183"/>
      <c r="E160" s="183"/>
      <c r="F160" s="183"/>
    </row>
    <row r="161" spans="3:6" x14ac:dyDescent="0.25">
      <c r="C161" s="7"/>
      <c r="D161" s="183"/>
      <c r="E161" s="183"/>
      <c r="F161" s="183"/>
    </row>
    <row r="162" spans="3:6" x14ac:dyDescent="0.25">
      <c r="C162" s="7"/>
      <c r="D162" s="183"/>
      <c r="E162" s="183"/>
      <c r="F162" s="183"/>
    </row>
    <row r="163" spans="3:6" x14ac:dyDescent="0.25">
      <c r="C163" s="7"/>
      <c r="D163" s="183"/>
      <c r="E163" s="183"/>
      <c r="F163" s="183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2:P130"/>
  <sheetViews>
    <sheetView workbookViewId="0">
      <selection activeCell="F3" sqref="F3"/>
    </sheetView>
  </sheetViews>
  <sheetFormatPr defaultRowHeight="15" x14ac:dyDescent="0.25"/>
  <sheetData>
    <row r="2" spans="1:11" x14ac:dyDescent="0.25">
      <c r="A2">
        <v>0.1</v>
      </c>
      <c r="B2" s="127" t="s">
        <v>4</v>
      </c>
      <c r="C2" s="127" t="s">
        <v>224</v>
      </c>
      <c r="D2" s="127" t="s">
        <v>223</v>
      </c>
      <c r="E2" s="19"/>
      <c r="F2" s="127" t="s">
        <v>219</v>
      </c>
      <c r="G2" s="127" t="s">
        <v>222</v>
      </c>
      <c r="H2" s="127" t="s">
        <v>221</v>
      </c>
      <c r="I2" s="19"/>
      <c r="J2" s="19" t="s">
        <v>220</v>
      </c>
      <c r="K2" s="127" t="s">
        <v>219</v>
      </c>
    </row>
    <row r="3" spans="1:11" x14ac:dyDescent="0.25">
      <c r="B3" s="19">
        <f>'3 vars, t x f, euler (1)'!C10</f>
        <v>0</v>
      </c>
      <c r="C3" s="19">
        <f>'3 vars, t x f, euler (1)'!D10</f>
        <v>-10</v>
      </c>
      <c r="D3" s="19">
        <v>0</v>
      </c>
      <c r="E3" s="19"/>
      <c r="F3" s="19">
        <f t="array" ref="F3:H130">fourier(B3:D130,1)</f>
        <v>0</v>
      </c>
      <c r="G3" s="19">
        <v>3.3933035831626643</v>
      </c>
      <c r="H3" s="19">
        <v>0</v>
      </c>
      <c r="I3" s="19"/>
      <c r="J3" s="19">
        <f t="shared" ref="J3:J34" si="0">SQRT($G3^2+$H3^2)</f>
        <v>3.3933035831626643</v>
      </c>
      <c r="K3" s="19">
        <f t="shared" ref="K3:K34" si="1">F3</f>
        <v>0</v>
      </c>
    </row>
    <row r="4" spans="1:11" x14ac:dyDescent="0.25">
      <c r="B4" s="19">
        <f>'3 vars, t x f, euler (1)'!C11</f>
        <v>0.5</v>
      </c>
      <c r="C4" s="19">
        <f>'3 vars, t x f, euler (1)'!D11</f>
        <v>5.5</v>
      </c>
      <c r="D4" s="19">
        <v>0</v>
      </c>
      <c r="E4" s="19"/>
      <c r="F4" s="19">
        <v>1.5625E-2</v>
      </c>
      <c r="G4" s="19">
        <v>3.4722991478602947</v>
      </c>
      <c r="H4" s="19">
        <v>-0.45678830716275765</v>
      </c>
      <c r="I4" s="19"/>
      <c r="J4" s="19">
        <f t="shared" si="0"/>
        <v>3.5022160027319771</v>
      </c>
      <c r="K4" s="19">
        <f t="shared" si="1"/>
        <v>1.5625E-2</v>
      </c>
    </row>
    <row r="5" spans="1:11" x14ac:dyDescent="0.25">
      <c r="B5" s="19">
        <f>'3 vars, t x f, euler (1)'!C12</f>
        <v>1</v>
      </c>
      <c r="C5" s="19">
        <f>'3 vars, t x f, euler (1)'!D12</f>
        <v>39.412500000000001</v>
      </c>
      <c r="D5" s="19">
        <v>0</v>
      </c>
      <c r="E5" s="19"/>
      <c r="F5" s="19">
        <v>3.125E-2</v>
      </c>
      <c r="G5" s="19">
        <v>3.7344389011503401</v>
      </c>
      <c r="H5" s="19">
        <v>-0.99278011454063564</v>
      </c>
      <c r="I5" s="19"/>
      <c r="J5" s="19">
        <f t="shared" si="0"/>
        <v>3.8641488405924891</v>
      </c>
      <c r="K5" s="19">
        <f t="shared" si="1"/>
        <v>3.125E-2</v>
      </c>
    </row>
    <row r="6" spans="1:11" x14ac:dyDescent="0.25">
      <c r="B6" s="19">
        <f>'3 vars, t x f, euler (1)'!C13</f>
        <v>1.5</v>
      </c>
      <c r="C6" s="19">
        <f>'3 vars, t x f, euler (1)'!D13</f>
        <v>75.957719999999995</v>
      </c>
      <c r="D6" s="19">
        <v>0</v>
      </c>
      <c r="E6" s="19"/>
      <c r="F6" s="19">
        <v>4.6875E-2</v>
      </c>
      <c r="G6" s="19">
        <v>4.2776586470434976</v>
      </c>
      <c r="H6" s="19">
        <v>-1.7429891656519876</v>
      </c>
      <c r="I6" s="19"/>
      <c r="J6" s="19">
        <f t="shared" si="0"/>
        <v>4.6191313828691012</v>
      </c>
      <c r="K6" s="19">
        <f t="shared" si="1"/>
        <v>4.6875E-2</v>
      </c>
    </row>
    <row r="7" spans="1:11" x14ac:dyDescent="0.25">
      <c r="B7" s="19">
        <f>'3 vars, t x f, euler (1)'!C14</f>
        <v>2</v>
      </c>
      <c r="C7" s="19">
        <f>'3 vars, t x f, euler (1)'!D14</f>
        <v>107.21082712499999</v>
      </c>
      <c r="D7" s="19">
        <v>0</v>
      </c>
      <c r="E7" s="19"/>
      <c r="F7" s="19">
        <v>6.25E-2</v>
      </c>
      <c r="G7" s="19">
        <v>5.3863112638282864</v>
      </c>
      <c r="H7" s="19">
        <v>-3.0611794030204709</v>
      </c>
      <c r="I7" s="19"/>
      <c r="J7" s="19">
        <f t="shared" si="0"/>
        <v>6.1954151086364044</v>
      </c>
      <c r="K7" s="19">
        <f t="shared" si="1"/>
        <v>6.25E-2</v>
      </c>
    </row>
    <row r="8" spans="1:11" x14ac:dyDescent="0.25">
      <c r="B8" s="19">
        <f>'3 vars, t x f, euler (1)'!C15</f>
        <v>2.5</v>
      </c>
      <c r="C8" s="19">
        <f>'3 vars, t x f, euler (1)'!D15</f>
        <v>128.72383061624998</v>
      </c>
      <c r="D8" s="19">
        <v>0</v>
      </c>
      <c r="E8" s="19"/>
      <c r="F8" s="19">
        <v>7.8125E-2</v>
      </c>
      <c r="G8" s="19">
        <v>8.0825470997414612</v>
      </c>
      <c r="H8" s="19">
        <v>-6.4719281832972255</v>
      </c>
      <c r="I8" s="19"/>
      <c r="J8" s="19">
        <f t="shared" si="0"/>
        <v>10.354391436936119</v>
      </c>
      <c r="K8" s="19">
        <f t="shared" si="1"/>
        <v>7.8125E-2</v>
      </c>
    </row>
    <row r="9" spans="1:11" x14ac:dyDescent="0.25">
      <c r="B9" s="19">
        <f>'3 vars, t x f, euler (1)'!C16</f>
        <v>3</v>
      </c>
      <c r="C9" s="19">
        <f>'3 vars, t x f, euler (1)'!D16</f>
        <v>138.07386508125373</v>
      </c>
      <c r="D9" s="19">
        <v>0</v>
      </c>
      <c r="E9" s="19"/>
      <c r="F9" s="19">
        <v>9.375E-2</v>
      </c>
      <c r="G9" s="19">
        <v>13.761575882125076</v>
      </c>
      <c r="H9" s="19">
        <v>-34.293742165568688</v>
      </c>
      <c r="I9" s="19"/>
      <c r="J9" s="19">
        <f t="shared" si="0"/>
        <v>36.951883882665449</v>
      </c>
      <c r="K9" s="19">
        <f t="shared" si="1"/>
        <v>9.375E-2</v>
      </c>
    </row>
    <row r="10" spans="1:11" x14ac:dyDescent="0.25">
      <c r="B10" s="19">
        <f>'3 vars, t x f, euler (1)'!C17</f>
        <v>3.5</v>
      </c>
      <c r="C10" s="19">
        <f>'3 vars, t x f, euler (1)'!D17</f>
        <v>134.39845031939322</v>
      </c>
      <c r="D10" s="19">
        <v>0</v>
      </c>
      <c r="E10" s="19"/>
      <c r="F10" s="19">
        <v>0.109375</v>
      </c>
      <c r="G10" s="19">
        <v>-15.808421622007483</v>
      </c>
      <c r="H10" s="19">
        <v>7.0393108049011985</v>
      </c>
      <c r="I10" s="19"/>
      <c r="J10" s="19">
        <f t="shared" si="0"/>
        <v>17.304857433309078</v>
      </c>
      <c r="K10" s="19">
        <f t="shared" si="1"/>
        <v>0.109375</v>
      </c>
    </row>
    <row r="11" spans="1:11" x14ac:dyDescent="0.25">
      <c r="B11" s="19">
        <f>'3 vars, t x f, euler (1)'!C18</f>
        <v>4</v>
      </c>
      <c r="C11" s="19">
        <f>'3 vars, t x f, euler (1)'!D18</f>
        <v>118.20995185158617</v>
      </c>
      <c r="D11" s="19">
        <v>0</v>
      </c>
      <c r="E11" s="19"/>
      <c r="F11" s="19">
        <v>0.125</v>
      </c>
      <c r="G11" s="19">
        <v>-5.772793513395154</v>
      </c>
      <c r="H11" s="19">
        <v>4.2776691622586185</v>
      </c>
      <c r="I11" s="19"/>
      <c r="J11" s="19">
        <f t="shared" si="0"/>
        <v>7.1849563958339724</v>
      </c>
      <c r="K11" s="19">
        <f t="shared" si="1"/>
        <v>0.125</v>
      </c>
    </row>
    <row r="12" spans="1:11" x14ac:dyDescent="0.25">
      <c r="B12" s="19">
        <f>'3 vars, t x f, euler (1)'!C19</f>
        <v>4.5</v>
      </c>
      <c r="C12" s="19">
        <f>'3 vars, t x f, euler (1)'!D19</f>
        <v>91.235624003926034</v>
      </c>
      <c r="D12" s="19">
        <v>0</v>
      </c>
      <c r="E12" s="19"/>
      <c r="F12" s="19">
        <v>0.140625</v>
      </c>
      <c r="G12" s="19">
        <v>-3.3035271653993989</v>
      </c>
      <c r="H12" s="19">
        <v>2.984645257218796</v>
      </c>
      <c r="I12" s="19"/>
      <c r="J12" s="19">
        <f t="shared" si="0"/>
        <v>4.452122981676319</v>
      </c>
      <c r="K12" s="19">
        <f t="shared" si="1"/>
        <v>0.140625</v>
      </c>
    </row>
    <row r="13" spans="1:11" x14ac:dyDescent="0.25">
      <c r="B13" s="19">
        <f>'3 vars, t x f, euler (1)'!C20</f>
        <v>5</v>
      </c>
      <c r="C13" s="19">
        <f>'3 vars, t x f, euler (1)'!D20</f>
        <v>56.201378414818933</v>
      </c>
      <c r="D13" s="19">
        <v>0</v>
      </c>
      <c r="E13" s="19"/>
      <c r="F13" s="19">
        <v>0.15625</v>
      </c>
      <c r="G13" s="19">
        <v>-2.224084399196137</v>
      </c>
      <c r="H13" s="19">
        <v>2.2965101635190481</v>
      </c>
      <c r="I13" s="19"/>
      <c r="J13" s="19">
        <f t="shared" si="0"/>
        <v>3.1969532911655008</v>
      </c>
      <c r="K13" s="19">
        <f t="shared" si="1"/>
        <v>0.15625</v>
      </c>
    </row>
    <row r="14" spans="1:11" x14ac:dyDescent="0.25">
      <c r="B14" s="19">
        <f>'3 vars, t x f, euler (1)'!C21</f>
        <v>5.5</v>
      </c>
      <c r="C14" s="19">
        <f>'3 vars, t x f, euler (1)'!D21</f>
        <v>16.54568199384159</v>
      </c>
      <c r="D14" s="19">
        <v>0</v>
      </c>
      <c r="E14" s="19"/>
      <c r="F14" s="19">
        <v>0.171875</v>
      </c>
      <c r="G14" s="19">
        <v>-1.6314912311960679</v>
      </c>
      <c r="H14" s="19">
        <v>1.8673757999702447</v>
      </c>
      <c r="I14" s="19"/>
      <c r="J14" s="19">
        <f t="shared" si="0"/>
        <v>2.4796886933210329</v>
      </c>
      <c r="K14" s="19">
        <f t="shared" si="1"/>
        <v>0.171875</v>
      </c>
    </row>
    <row r="15" spans="1:11" x14ac:dyDescent="0.25">
      <c r="B15" s="19">
        <f>'3 vars, t x f, euler (1)'!C22</f>
        <v>6</v>
      </c>
      <c r="C15" s="19">
        <f>'3 vars, t x f, euler (1)'!D22</f>
        <v>-23.92091020907187</v>
      </c>
      <c r="D15" s="19">
        <v>0</v>
      </c>
      <c r="E15" s="19"/>
      <c r="F15" s="19">
        <v>0.1875</v>
      </c>
      <c r="G15" s="19">
        <v>-1.2637708568333459</v>
      </c>
      <c r="H15" s="19">
        <v>1.5718223431816027</v>
      </c>
      <c r="I15" s="19"/>
      <c r="J15" s="19">
        <f t="shared" si="0"/>
        <v>2.0168644617589435</v>
      </c>
      <c r="K15" s="19">
        <f t="shared" si="1"/>
        <v>0.1875</v>
      </c>
    </row>
    <row r="16" spans="1:11" x14ac:dyDescent="0.25">
      <c r="B16" s="19">
        <f>'3 vars, t x f, euler (1)'!C23</f>
        <v>6.5</v>
      </c>
      <c r="C16" s="19">
        <f>'3 vars, t x f, euler (1)'!D23</f>
        <v>-61.382183604144409</v>
      </c>
      <c r="D16" s="19">
        <v>0</v>
      </c>
      <c r="E16" s="19"/>
      <c r="F16" s="19">
        <v>0.203125</v>
      </c>
      <c r="G16" s="19">
        <v>-1.017490118234049</v>
      </c>
      <c r="H16" s="19">
        <v>1.3544133946502455</v>
      </c>
      <c r="I16" s="19"/>
      <c r="J16" s="19">
        <f t="shared" si="0"/>
        <v>1.6940253198556217</v>
      </c>
      <c r="K16" s="19">
        <f t="shared" si="1"/>
        <v>0.203125</v>
      </c>
    </row>
    <row r="17" spans="2:16" x14ac:dyDescent="0.25">
      <c r="B17" s="19">
        <f>'3 vars, t x f, euler (1)'!C24</f>
        <v>7</v>
      </c>
      <c r="C17" s="19">
        <f>'3 vars, t x f, euler (1)'!D24</f>
        <v>-92.375412711959086</v>
      </c>
      <c r="D17" s="19">
        <v>0</v>
      </c>
      <c r="E17" s="19"/>
      <c r="F17" s="19">
        <v>0.21875</v>
      </c>
      <c r="G17" s="19">
        <v>-0.84374799817356416</v>
      </c>
      <c r="H17" s="19">
        <v>1.1869265498063304</v>
      </c>
      <c r="I17" s="19"/>
      <c r="J17" s="19">
        <f t="shared" si="0"/>
        <v>1.4562641652725841</v>
      </c>
      <c r="K17" s="19">
        <f t="shared" si="1"/>
        <v>0.21875</v>
      </c>
    </row>
    <row r="18" spans="2:16" x14ac:dyDescent="0.25">
      <c r="B18" s="19">
        <f>'3 vars, t x f, euler (1)'!C25</f>
        <v>7.5</v>
      </c>
      <c r="C18" s="19">
        <f>'3 vars, t x f, euler (1)'!D25</f>
        <v>-114.11023194668849</v>
      </c>
      <c r="D18" s="19">
        <v>0</v>
      </c>
      <c r="E18" s="19"/>
      <c r="F18" s="19">
        <v>0.234375</v>
      </c>
      <c r="G18" s="19">
        <v>-0.71649157272160136</v>
      </c>
      <c r="H18" s="19">
        <v>1.0534542203879336</v>
      </c>
      <c r="I18" s="19"/>
      <c r="J18" s="19">
        <f t="shared" si="0"/>
        <v>1.2740196106160309</v>
      </c>
      <c r="K18" s="19">
        <f t="shared" si="1"/>
        <v>0.234375</v>
      </c>
    </row>
    <row r="19" spans="2:16" x14ac:dyDescent="0.25">
      <c r="B19" s="19">
        <f>'3 vars, t x f, euler (1)'!C26</f>
        <v>8</v>
      </c>
      <c r="C19" s="19">
        <f>'3 vars, t x f, euler (1)'!D26</f>
        <v>-124.71824689177895</v>
      </c>
      <c r="D19" s="19">
        <v>0</v>
      </c>
      <c r="E19" s="19"/>
      <c r="F19" s="19">
        <v>0.25</v>
      </c>
      <c r="G19" s="19">
        <v>-0.62060502403458084</v>
      </c>
      <c r="H19" s="19">
        <v>0.94431749937119769</v>
      </c>
      <c r="I19" s="19"/>
      <c r="J19" s="19">
        <f t="shared" si="0"/>
        <v>1.1299938652380528</v>
      </c>
      <c r="K19" s="19">
        <f t="shared" si="1"/>
        <v>0.25</v>
      </c>
      <c r="M19" t="s">
        <v>218</v>
      </c>
    </row>
    <row r="20" spans="2:16" x14ac:dyDescent="0.25">
      <c r="B20" s="19">
        <f>'3 vars, t x f, euler (1)'!C27</f>
        <v>8.5</v>
      </c>
      <c r="C20" s="19">
        <f>'3 vars, t x f, euler (1)'!D27</f>
        <v>-123.41131376641286</v>
      </c>
      <c r="D20" s="19">
        <v>0</v>
      </c>
      <c r="E20" s="19"/>
      <c r="F20" s="19">
        <v>0.265625</v>
      </c>
      <c r="G20" s="19">
        <v>-0.54673913099759741</v>
      </c>
      <c r="H20" s="19">
        <v>0.85326617070449085</v>
      </c>
      <c r="I20" s="19"/>
      <c r="J20" s="19">
        <f t="shared" si="0"/>
        <v>1.0134035896091513</v>
      </c>
      <c r="K20" s="19">
        <f t="shared" si="1"/>
        <v>0.265625</v>
      </c>
      <c r="M20" t="s">
        <v>217</v>
      </c>
    </row>
    <row r="21" spans="2:16" x14ac:dyDescent="0.25">
      <c r="B21" s="19">
        <f>'3 vars, t x f, euler (1)'!C28</f>
        <v>9</v>
      </c>
      <c r="C21" s="19">
        <f>'3 vars, t x f, euler (1)'!D28</f>
        <v>-110.53535733917175</v>
      </c>
      <c r="D21" s="19">
        <v>0</v>
      </c>
      <c r="E21" s="19"/>
      <c r="F21" s="19">
        <v>0.28125</v>
      </c>
      <c r="G21" s="19">
        <v>-0.48881710356099278</v>
      </c>
      <c r="H21" s="19">
        <v>0.77606740867521662</v>
      </c>
      <c r="I21" s="19"/>
      <c r="J21" s="19">
        <f t="shared" si="0"/>
        <v>0.91718197951203984</v>
      </c>
      <c r="K21" s="19">
        <f t="shared" si="1"/>
        <v>0.28125</v>
      </c>
      <c r="N21" s="12" t="s">
        <v>216</v>
      </c>
      <c r="O21" s="185">
        <f>VLOOKUP(MAX(J3:J130),J3:K130,2,0)</f>
        <v>9.375E-2</v>
      </c>
      <c r="P21" t="s">
        <v>215</v>
      </c>
    </row>
    <row r="22" spans="2:16" x14ac:dyDescent="0.25">
      <c r="B22" s="19">
        <f>'3 vars, t x f, euler (1)'!C29</f>
        <v>9.5</v>
      </c>
      <c r="C22" s="19">
        <f>'3 vars, t x f, euler (1)'!D29</f>
        <v>-87.516638374086739</v>
      </c>
      <c r="D22" s="19">
        <v>0</v>
      </c>
      <c r="E22" s="19"/>
      <c r="F22" s="19">
        <v>0.296875</v>
      </c>
      <c r="G22" s="19">
        <v>-0.4427298900928498</v>
      </c>
      <c r="H22" s="19">
        <v>0.70974112641487508</v>
      </c>
      <c r="I22" s="19"/>
      <c r="J22" s="19">
        <f t="shared" si="0"/>
        <v>0.83650596059220195</v>
      </c>
      <c r="K22" s="19">
        <f t="shared" si="1"/>
        <v>0.296875</v>
      </c>
    </row>
    <row r="23" spans="2:16" x14ac:dyDescent="0.25">
      <c r="B23" s="19">
        <f>'3 vars, t x f, euler (1)'!C30</f>
        <v>10</v>
      </c>
      <c r="C23" s="19">
        <f>'3 vars, t x f, euler (1)'!D30</f>
        <v>-56.707536374533284</v>
      </c>
      <c r="D23" s="19">
        <v>0</v>
      </c>
      <c r="E23" s="19"/>
      <c r="F23" s="19">
        <v>0.3125</v>
      </c>
      <c r="G23" s="19">
        <v>-0.40560830051736757</v>
      </c>
      <c r="H23" s="19">
        <v>0.65212062847808139</v>
      </c>
      <c r="I23" s="19"/>
      <c r="J23" s="19">
        <f t="shared" si="0"/>
        <v>0.7679709678986798</v>
      </c>
      <c r="K23" s="19">
        <f t="shared" si="1"/>
        <v>0.3125</v>
      </c>
    </row>
    <row r="24" spans="2:16" x14ac:dyDescent="0.25">
      <c r="B24" s="19">
        <f>'3 vars, t x f, euler (1)'!C31</f>
        <v>10.5</v>
      </c>
      <c r="C24" s="19">
        <f>'3 vars, t x f, euler (1)'!D31</f>
        <v>-21.148218370214671</v>
      </c>
      <c r="D24" s="19">
        <v>0</v>
      </c>
      <c r="E24" s="19"/>
      <c r="F24" s="19">
        <v>0.328125</v>
      </c>
      <c r="G24" s="19">
        <v>-0.37539504079149377</v>
      </c>
      <c r="H24" s="19">
        <v>0.60158755319861246</v>
      </c>
      <c r="I24" s="19"/>
      <c r="J24" s="19">
        <f t="shared" si="0"/>
        <v>0.70910437935069948</v>
      </c>
      <c r="K24" s="19">
        <f t="shared" si="1"/>
        <v>0.328125</v>
      </c>
    </row>
    <row r="25" spans="2:16" x14ac:dyDescent="0.25">
      <c r="B25" s="19">
        <f>'3 vars, t x f, euler (1)'!C32</f>
        <v>11</v>
      </c>
      <c r="C25" s="19">
        <f>'3 vars, t x f, euler (1)'!D32</f>
        <v>15.731841151602566</v>
      </c>
      <c r="D25" s="19">
        <v>0</v>
      </c>
      <c r="E25" s="19"/>
      <c r="F25" s="19">
        <v>0.34375</v>
      </c>
      <c r="G25" s="19">
        <v>-0.35058185572729195</v>
      </c>
      <c r="H25" s="19">
        <v>0.55690522175236779</v>
      </c>
      <c r="I25" s="19"/>
      <c r="J25" s="19">
        <f t="shared" si="0"/>
        <v>0.65806615441021254</v>
      </c>
      <c r="K25" s="19">
        <f t="shared" si="1"/>
        <v>0.34375</v>
      </c>
    </row>
    <row r="26" spans="2:16" x14ac:dyDescent="0.25">
      <c r="B26" s="19">
        <f>'3 vars, t x f, euler (1)'!C33</f>
        <v>11.5</v>
      </c>
      <c r="C26" s="19">
        <f>'3 vars, t x f, euler (1)'!D33</f>
        <v>50.443322711394707</v>
      </c>
      <c r="D26" s="19">
        <v>0</v>
      </c>
      <c r="E26" s="19"/>
      <c r="F26" s="19">
        <v>0.359375</v>
      </c>
      <c r="G26" s="19">
        <v>-0.33004201855435938</v>
      </c>
      <c r="H26" s="19">
        <v>0.51711007239872187</v>
      </c>
      <c r="I26" s="19"/>
      <c r="J26" s="19">
        <f t="shared" si="0"/>
        <v>0.61345787221915038</v>
      </c>
      <c r="K26" s="19">
        <f t="shared" si="1"/>
        <v>0.359375</v>
      </c>
    </row>
    <row r="27" spans="2:16" x14ac:dyDescent="0.25">
      <c r="B27" s="19">
        <f>'3 vars, t x f, euler (1)'!C34</f>
        <v>12</v>
      </c>
      <c r="C27" s="19">
        <f>'3 vars, t x f, euler (1)'!D34</f>
        <v>79.765976045200858</v>
      </c>
      <c r="D27" s="19">
        <v>0</v>
      </c>
      <c r="E27" s="19"/>
      <c r="F27" s="19">
        <v>0.375</v>
      </c>
      <c r="G27" s="19">
        <v>-0.31292016452070143</v>
      </c>
      <c r="H27" s="19">
        <v>0.48143871507674768</v>
      </c>
      <c r="I27" s="19"/>
      <c r="J27" s="19">
        <f t="shared" si="0"/>
        <v>0.57419706176400165</v>
      </c>
      <c r="K27" s="19">
        <f t="shared" si="1"/>
        <v>0.375</v>
      </c>
    </row>
    <row r="28" spans="2:16" x14ac:dyDescent="0.25">
      <c r="B28" s="19">
        <f>'3 vars, t x f, euler (1)'!C35</f>
        <v>12.5</v>
      </c>
      <c r="C28" s="19">
        <f>'3 vars, t x f, euler (1)'!D35</f>
        <v>101.04609746054622</v>
      </c>
      <c r="D28" s="19">
        <v>0</v>
      </c>
      <c r="E28" s="19"/>
      <c r="F28" s="19">
        <v>0.390625</v>
      </c>
      <c r="G28" s="19">
        <v>-0.29855784053221629</v>
      </c>
      <c r="H28" s="19">
        <v>0.44927756984770939</v>
      </c>
      <c r="I28" s="19"/>
      <c r="J28" s="19">
        <f t="shared" si="0"/>
        <v>0.5394322190150711</v>
      </c>
      <c r="K28" s="19">
        <f t="shared" si="1"/>
        <v>0.390625</v>
      </c>
    </row>
    <row r="29" spans="2:16" x14ac:dyDescent="0.25">
      <c r="B29" s="19">
        <f>'3 vars, t x f, euler (1)'!C36</f>
        <v>13</v>
      </c>
      <c r="C29" s="19">
        <f>'3 vars, t x f, euler (1)'!D36</f>
        <v>112.43521348882139</v>
      </c>
      <c r="D29" s="19">
        <v>0</v>
      </c>
      <c r="E29" s="19"/>
      <c r="F29" s="19">
        <v>0.40625</v>
      </c>
      <c r="G29" s="19">
        <v>-0.28644198747418231</v>
      </c>
      <c r="H29" s="19">
        <v>0.42012725076815027</v>
      </c>
      <c r="I29" s="19"/>
      <c r="J29" s="19">
        <f t="shared" si="0"/>
        <v>0.50848394175840383</v>
      </c>
      <c r="K29" s="19">
        <f t="shared" si="1"/>
        <v>0.40625</v>
      </c>
    </row>
    <row r="30" spans="2:16" x14ac:dyDescent="0.25">
      <c r="B30" s="19">
        <f>'3 vars, t x f, euler (1)'!C37</f>
        <v>13.5</v>
      </c>
      <c r="C30" s="19">
        <f>'3 vars, t x f, euler (1)'!D37</f>
        <v>113.04864952795725</v>
      </c>
      <c r="D30" s="19">
        <v>0</v>
      </c>
      <c r="E30" s="19"/>
      <c r="F30" s="19">
        <v>0.421875</v>
      </c>
      <c r="G30" s="19">
        <v>-0.27616854558207948</v>
      </c>
      <c r="H30" s="19">
        <v>0.39357683257042514</v>
      </c>
      <c r="I30" s="19"/>
      <c r="J30" s="19">
        <f t="shared" si="0"/>
        <v>0.4808032744325787</v>
      </c>
      <c r="K30" s="19">
        <f t="shared" si="1"/>
        <v>0.421875</v>
      </c>
    </row>
    <row r="31" spans="2:16" x14ac:dyDescent="0.25">
      <c r="B31" s="19">
        <f>'3 vars, t x f, euler (1)'!C38</f>
        <v>14</v>
      </c>
      <c r="C31" s="19">
        <f>'3 vars, t x f, euler (1)'!D38</f>
        <v>103.03058764096386</v>
      </c>
      <c r="D31" s="19">
        <v>0</v>
      </c>
      <c r="E31" s="19"/>
      <c r="F31" s="19">
        <v>0.4375</v>
      </c>
      <c r="G31" s="19">
        <v>-0.26741627062049822</v>
      </c>
      <c r="H31" s="19">
        <v>0.36928489846577356</v>
      </c>
      <c r="I31" s="19"/>
      <c r="J31" s="19">
        <f t="shared" si="0"/>
        <v>0.45594166077191522</v>
      </c>
      <c r="K31" s="19">
        <f t="shared" si="1"/>
        <v>0.4375</v>
      </c>
    </row>
    <row r="32" spans="2:16" x14ac:dyDescent="0.25">
      <c r="B32" s="19">
        <f>'3 vars, t x f, euler (1)'!C39</f>
        <v>14.5</v>
      </c>
      <c r="C32" s="19">
        <f>'3 vars, t x f, euler (1)'!D39</f>
        <v>83.521253146948652</v>
      </c>
      <c r="D32" s="19">
        <v>0</v>
      </c>
      <c r="E32" s="19"/>
      <c r="F32" s="19">
        <v>0.453125</v>
      </c>
      <c r="G32" s="19">
        <v>-0.25992758997862608</v>
      </c>
      <c r="H32" s="19">
        <v>0.34696534053955236</v>
      </c>
      <c r="I32" s="19"/>
      <c r="J32" s="19">
        <f t="shared" si="0"/>
        <v>0.4335288912723399</v>
      </c>
      <c r="K32" s="19">
        <f t="shared" si="1"/>
        <v>0.453125</v>
      </c>
    </row>
    <row r="33" spans="2:11" x14ac:dyDescent="0.25">
      <c r="B33" s="19">
        <f>'3 vars, t x f, euler (1)'!C40</f>
        <v>15</v>
      </c>
      <c r="C33" s="19">
        <f>'3 vars, t x f, euler (1)'!D40</f>
        <v>56.531145514409303</v>
      </c>
      <c r="D33" s="19">
        <v>0</v>
      </c>
      <c r="E33" s="19"/>
      <c r="F33" s="19">
        <v>0.46875</v>
      </c>
      <c r="G33" s="19">
        <v>-0.25349440388525102</v>
      </c>
      <c r="H33" s="19">
        <v>0.32637655568790969</v>
      </c>
      <c r="I33" s="19"/>
      <c r="J33" s="19">
        <f t="shared" si="0"/>
        <v>0.41325666226189506</v>
      </c>
      <c r="K33" s="19">
        <f t="shared" si="1"/>
        <v>0.46875</v>
      </c>
    </row>
    <row r="34" spans="2:11" x14ac:dyDescent="0.25">
      <c r="B34" s="19">
        <f>'3 vars, t x f, euler (1)'!C41</f>
        <v>15.5</v>
      </c>
      <c r="C34" s="19">
        <f>'3 vars, t x f, euler (1)'!D41</f>
        <v>24.73586944638215</v>
      </c>
      <c r="D34" s="19">
        <v>0</v>
      </c>
      <c r="E34" s="19"/>
      <c r="F34" s="19">
        <v>0.484375</v>
      </c>
      <c r="G34" s="19">
        <v>-0.24794741875925336</v>
      </c>
      <c r="H34" s="19">
        <v>0.30731311033055564</v>
      </c>
      <c r="I34" s="19"/>
      <c r="J34" s="19">
        <f t="shared" si="0"/>
        <v>0.39486614219304345</v>
      </c>
      <c r="K34" s="19">
        <f t="shared" si="1"/>
        <v>0.484375</v>
      </c>
    </row>
    <row r="35" spans="2:11" x14ac:dyDescent="0.25">
      <c r="B35" s="19">
        <f>'3 vars, t x f, euler (1)'!C42</f>
        <v>16</v>
      </c>
      <c r="C35" s="19">
        <f>'3 vars, t x f, euler (1)'!D42</f>
        <v>-8.78767285883767</v>
      </c>
      <c r="D35" s="19">
        <v>0</v>
      </c>
      <c r="E35" s="19"/>
      <c r="F35" s="19">
        <v>0.5</v>
      </c>
      <c r="G35" s="19">
        <v>-0.24314804156310088</v>
      </c>
      <c r="H35" s="19">
        <v>0.28959922891317247</v>
      </c>
      <c r="I35" s="19"/>
      <c r="J35" s="19">
        <f t="shared" ref="J35:J66" si="2">SQRT($G35^2+$H35^2)</f>
        <v>0.37813844488900555</v>
      </c>
      <c r="K35" s="19">
        <f t="shared" ref="K35:K66" si="3">F35</f>
        <v>0.5</v>
      </c>
    </row>
    <row r="36" spans="2:11" x14ac:dyDescent="0.25">
      <c r="B36" s="19">
        <f>'3 vars, t x f, euler (1)'!C43</f>
        <v>16.5</v>
      </c>
      <c r="C36" s="19">
        <f>'3 vars, t x f, euler (1)'!D43</f>
        <v>-40.857847459318862</v>
      </c>
      <c r="D36" s="19">
        <v>0</v>
      </c>
      <c r="E36" s="19"/>
      <c r="F36" s="19">
        <v>0.515625</v>
      </c>
      <c r="G36" s="19">
        <v>-0.23898215628849193</v>
      </c>
      <c r="H36" s="19">
        <v>0.27308364945026242</v>
      </c>
      <c r="I36" s="19"/>
      <c r="J36" s="19">
        <f t="shared" si="2"/>
        <v>0.36288724229624136</v>
      </c>
      <c r="K36" s="19">
        <f t="shared" si="3"/>
        <v>0.515625</v>
      </c>
    </row>
    <row r="37" spans="2:11" x14ac:dyDescent="0.25">
      <c r="B37" s="19">
        <f>'3 vars, t x f, euler (1)'!C44</f>
        <v>17</v>
      </c>
      <c r="C37" s="19">
        <f>'3 vars, t x f, euler (1)'!D44</f>
        <v>-68.489138972019006</v>
      </c>
      <c r="D37" s="19">
        <v>0</v>
      </c>
      <c r="E37" s="19"/>
      <c r="F37" s="19">
        <v>0.53125</v>
      </c>
      <c r="G37" s="19">
        <v>-0.23535530065209148</v>
      </c>
      <c r="H37" s="19">
        <v>0.25763551743676749</v>
      </c>
      <c r="I37" s="19"/>
      <c r="J37" s="19">
        <f t="shared" si="2"/>
        <v>0.34895297303497402</v>
      </c>
      <c r="K37" s="19">
        <f t="shared" si="3"/>
        <v>0.53125</v>
      </c>
    </row>
    <row r="38" spans="2:11" x14ac:dyDescent="0.25">
      <c r="B38" s="19">
        <f>'3 vars, t x f, euler (1)'!C45</f>
        <v>17.5</v>
      </c>
      <c r="C38" s="19">
        <f>'3 vars, t x f, euler (1)'!D45</f>
        <v>-89.168942723339811</v>
      </c>
      <c r="D38" s="19">
        <v>0</v>
      </c>
      <c r="E38" s="19"/>
      <c r="F38" s="19">
        <v>0.546875</v>
      </c>
      <c r="G38" s="19">
        <v>-0.23218889607360421</v>
      </c>
      <c r="H38" s="19">
        <v>0.24314107809486724</v>
      </c>
      <c r="I38" s="19"/>
      <c r="J38" s="19">
        <f t="shared" si="2"/>
        <v>0.33619825596961878</v>
      </c>
      <c r="K38" s="19">
        <f t="shared" si="3"/>
        <v>0.546875</v>
      </c>
    </row>
    <row r="39" spans="2:11" x14ac:dyDescent="0.25">
      <c r="B39" s="19">
        <f>'3 vars, t x f, euler (1)'!C46</f>
        <v>18</v>
      </c>
      <c r="C39" s="19">
        <f>'3 vars, t x f, euler (1)'!D46</f>
        <v>-101.08474692300138</v>
      </c>
      <c r="D39" s="19">
        <v>0</v>
      </c>
      <c r="E39" s="19"/>
      <c r="F39" s="19">
        <v>0.5625</v>
      </c>
      <c r="G39" s="19">
        <v>-0.22941727798722417</v>
      </c>
      <c r="H39" s="19">
        <v>0.22950098924241702</v>
      </c>
      <c r="I39" s="19"/>
      <c r="J39" s="19">
        <f t="shared" si="2"/>
        <v>0.3245042241671367</v>
      </c>
      <c r="K39" s="19">
        <f t="shared" si="3"/>
        <v>0.5625</v>
      </c>
    </row>
    <row r="40" spans="2:11" x14ac:dyDescent="0.25">
      <c r="B40" s="19">
        <f>'3 vars, t x f, euler (1)'!C47</f>
        <v>18.5</v>
      </c>
      <c r="C40" s="19">
        <f>'3 vars, t x f, euler (1)'!D47</f>
        <v>-103.281292034434</v>
      </c>
      <c r="D40" s="19">
        <v>0</v>
      </c>
      <c r="E40" s="19"/>
      <c r="F40" s="19">
        <v>0.578125</v>
      </c>
      <c r="G40" s="19">
        <v>-0.2269853399014663</v>
      </c>
      <c r="H40" s="19">
        <v>0.21662812153473832</v>
      </c>
      <c r="I40" s="19"/>
      <c r="J40" s="19">
        <f t="shared" si="2"/>
        <v>0.31376756934051286</v>
      </c>
      <c r="K40" s="19">
        <f t="shared" si="3"/>
        <v>0.578125</v>
      </c>
    </row>
    <row r="41" spans="2:11" x14ac:dyDescent="0.25">
      <c r="B41" s="19">
        <f>'3 vars, t x f, euler (1)'!C48</f>
        <v>19</v>
      </c>
      <c r="C41" s="19">
        <f>'3 vars, t x f, euler (1)'!D48</f>
        <v>-95.734254888983685</v>
      </c>
      <c r="D41" s="19">
        <v>0</v>
      </c>
      <c r="E41" s="19"/>
      <c r="F41" s="19">
        <v>0.59375</v>
      </c>
      <c r="G41" s="19">
        <v>-0.22484665210313071</v>
      </c>
      <c r="H41" s="19">
        <v>0.20444574499581364</v>
      </c>
      <c r="I41" s="19"/>
      <c r="J41" s="19">
        <f t="shared" si="2"/>
        <v>0.30389814018660849</v>
      </c>
      <c r="K41" s="19">
        <f t="shared" si="3"/>
        <v>0.59375</v>
      </c>
    </row>
    <row r="42" spans="2:11" x14ac:dyDescent="0.25">
      <c r="B42" s="19">
        <f>'3 vars, t x f, euler (1)'!C49</f>
        <v>19.5</v>
      </c>
      <c r="C42" s="19">
        <f>'3 vars, t x f, euler (1)'!D49</f>
        <v>-79.335098859318734</v>
      </c>
      <c r="D42" s="19">
        <v>0</v>
      </c>
      <c r="E42" s="19"/>
      <c r="F42" s="19">
        <v>0.609375</v>
      </c>
      <c r="G42" s="19">
        <v>-0.22296195028280466</v>
      </c>
      <c r="H42" s="19">
        <v>0.19288602432103147</v>
      </c>
      <c r="I42" s="19"/>
      <c r="J42" s="19">
        <f t="shared" si="2"/>
        <v>0.29481697653338312</v>
      </c>
      <c r="K42" s="19">
        <f t="shared" si="3"/>
        <v>0.609375</v>
      </c>
    </row>
    <row r="43" spans="2:11" x14ac:dyDescent="0.25">
      <c r="B43" s="19">
        <f>'3 vars, t x f, euler (1)'!C50</f>
        <v>20</v>
      </c>
      <c r="C43" s="19">
        <f>'3 vars, t x f, euler (1)'!D50</f>
        <v>-55.790176998772878</v>
      </c>
      <c r="D43" s="19">
        <v>0</v>
      </c>
      <c r="E43" s="19"/>
      <c r="F43" s="19">
        <v>0.625</v>
      </c>
      <c r="G43" s="19">
        <v>-0.22129791453306225</v>
      </c>
      <c r="H43" s="19">
        <v>0.18188876290766098</v>
      </c>
      <c r="I43" s="19"/>
      <c r="J43" s="19">
        <f t="shared" si="2"/>
        <v>0.28645468934678281</v>
      </c>
      <c r="K43" s="19">
        <f t="shared" si="3"/>
        <v>0.625</v>
      </c>
    </row>
    <row r="44" spans="2:11" x14ac:dyDescent="0.25">
      <c r="B44" s="19">
        <f>'3 vars, t x f, euler (1)'!C51</f>
        <v>20.5</v>
      </c>
      <c r="C44" s="19">
        <f>'3 vars, t x f, euler (1)'!D51</f>
        <v>-27.445172483710532</v>
      </c>
      <c r="D44" s="19">
        <v>0</v>
      </c>
      <c r="E44" s="19"/>
      <c r="F44" s="19">
        <v>0.640625</v>
      </c>
      <c r="G44" s="19">
        <v>-0.21982617779164976</v>
      </c>
      <c r="H44" s="19">
        <v>0.17140034867134468</v>
      </c>
      <c r="I44" s="19"/>
      <c r="J44" s="19">
        <f t="shared" si="2"/>
        <v>0.27875011742983097</v>
      </c>
      <c r="K44" s="19">
        <f t="shared" si="3"/>
        <v>0.640625</v>
      </c>
    </row>
    <row r="45" spans="2:11" x14ac:dyDescent="0.25">
      <c r="B45" s="19">
        <f>'3 vars, t x f, euler (1)'!C52</f>
        <v>21</v>
      </c>
      <c r="C45" s="19">
        <f>'3 vars, t x f, euler (1)'!D52</f>
        <v>2.9472329355005904</v>
      </c>
      <c r="D45" s="19">
        <v>0</v>
      </c>
      <c r="E45" s="19"/>
      <c r="F45" s="19">
        <v>0.65625</v>
      </c>
      <c r="G45" s="19">
        <v>-0.21852251670707479</v>
      </c>
      <c r="H45" s="19">
        <v>0.16137286463383982</v>
      </c>
      <c r="I45" s="19"/>
      <c r="J45" s="19">
        <f t="shared" si="2"/>
        <v>0.27164920715534102</v>
      </c>
      <c r="K45" s="19">
        <f t="shared" si="3"/>
        <v>0.65625</v>
      </c>
    </row>
    <row r="46" spans="2:11" x14ac:dyDescent="0.25">
      <c r="B46" s="19">
        <f>'3 vars, t x f, euler (1)'!C53</f>
        <v>21.5</v>
      </c>
      <c r="C46" s="19">
        <f>'3 vars, t x f, euler (1)'!D53</f>
        <v>32.493573559647857</v>
      </c>
      <c r="D46" s="19">
        <v>0</v>
      </c>
      <c r="E46" s="19"/>
      <c r="F46" s="19">
        <v>0.671875</v>
      </c>
      <c r="G46" s="19">
        <v>-0.21736618837831362</v>
      </c>
      <c r="H46" s="19">
        <v>0.15176333486152149</v>
      </c>
      <c r="I46" s="19"/>
      <c r="J46" s="19">
        <f t="shared" si="2"/>
        <v>0.26510407325879931</v>
      </c>
      <c r="K46" s="19">
        <f t="shared" si="3"/>
        <v>0.671875</v>
      </c>
    </row>
    <row r="47" spans="2:11" x14ac:dyDescent="0.25">
      <c r="B47" s="19">
        <f>'3 vars, t x f, euler (1)'!C54</f>
        <v>22</v>
      </c>
      <c r="C47" s="19">
        <f>'3 vars, t x f, euler (1)'!D54</f>
        <v>58.434054153739631</v>
      </c>
      <c r="D47" s="19">
        <v>0</v>
      </c>
      <c r="E47" s="19"/>
      <c r="F47" s="19">
        <v>0.6875</v>
      </c>
      <c r="G47" s="19">
        <v>-0.21633938437499739</v>
      </c>
      <c r="H47" s="19">
        <v>0.14253308219670657</v>
      </c>
      <c r="I47" s="19"/>
      <c r="J47" s="19">
        <f t="shared" si="2"/>
        <v>0.25907220760291133</v>
      </c>
      <c r="K47" s="19">
        <f t="shared" si="3"/>
        <v>0.6875</v>
      </c>
    </row>
    <row r="48" spans="2:11" x14ac:dyDescent="0.25">
      <c r="B48" s="19">
        <f>'3 vars, t x f, euler (1)'!C55</f>
        <v>22.5</v>
      </c>
      <c r="C48" s="19">
        <f>'3 vars, t x f, euler (1)'!D55</f>
        <v>78.399307051550835</v>
      </c>
      <c r="D48" s="19">
        <v>0</v>
      </c>
      <c r="E48" s="19"/>
      <c r="F48" s="19">
        <v>0.703125</v>
      </c>
      <c r="G48" s="19">
        <v>-0.21542677953121711</v>
      </c>
      <c r="H48" s="19">
        <v>0.13364717878786986</v>
      </c>
      <c r="I48" s="19"/>
      <c r="J48" s="19">
        <f t="shared" si="2"/>
        <v>0.25351580963945519</v>
      </c>
      <c r="K48" s="19">
        <f t="shared" si="3"/>
        <v>0.703125</v>
      </c>
    </row>
    <row r="49" spans="2:11" x14ac:dyDescent="0.25">
      <c r="B49" s="19">
        <f>'3 vars, t x f, euler (1)'!C56</f>
        <v>23</v>
      </c>
      <c r="C49" s="19">
        <f>'3 vars, t x f, euler (1)'!D56</f>
        <v>90.625663130657941</v>
      </c>
      <c r="D49" s="19">
        <v>0</v>
      </c>
      <c r="E49" s="19"/>
      <c r="F49" s="19">
        <v>0.71875</v>
      </c>
      <c r="G49" s="19">
        <v>-0.21461515769641504</v>
      </c>
      <c r="H49" s="19">
        <v>0.12507397400535236</v>
      </c>
      <c r="I49" s="19"/>
      <c r="J49" s="19">
        <f t="shared" si="2"/>
        <v>0.24840121756253258</v>
      </c>
      <c r="K49" s="19">
        <f t="shared" si="3"/>
        <v>0.71875</v>
      </c>
    </row>
    <row r="50" spans="2:11" x14ac:dyDescent="0.25">
      <c r="B50" s="19">
        <f>'3 vars, t x f, euler (1)'!C57</f>
        <v>23.5</v>
      </c>
      <c r="C50" s="19">
        <f>'3 vars, t x f, euler (1)'!D57</f>
        <v>94.109490646984128</v>
      </c>
      <c r="D50" s="19">
        <v>0</v>
      </c>
      <c r="E50" s="19"/>
      <c r="F50" s="19">
        <v>0.734375</v>
      </c>
      <c r="G50" s="19">
        <v>-0.21389310026523647</v>
      </c>
      <c r="H50" s="19">
        <v>0.11678468715897361</v>
      </c>
      <c r="I50" s="19"/>
      <c r="J50" s="19">
        <f t="shared" si="2"/>
        <v>0.2436984232527856</v>
      </c>
      <c r="K50" s="19">
        <f t="shared" si="3"/>
        <v>0.734375</v>
      </c>
    </row>
    <row r="51" spans="2:11" x14ac:dyDescent="0.25">
      <c r="B51" s="19">
        <f>'3 vars, t x f, euler (1)'!C58</f>
        <v>24</v>
      </c>
      <c r="C51" s="19">
        <f>'3 vars, t x f, euler (1)'!D58</f>
        <v>88.687244190712619</v>
      </c>
      <c r="D51" s="19">
        <v>0</v>
      </c>
      <c r="E51" s="19"/>
      <c r="F51" s="19">
        <v>0.75</v>
      </c>
      <c r="G51" s="19">
        <v>-0.21325072614797863</v>
      </c>
      <c r="H51" s="19">
        <v>0.10875305468512508</v>
      </c>
      <c r="I51" s="19"/>
      <c r="J51" s="19">
        <f t="shared" si="2"/>
        <v>0.23938065733468522</v>
      </c>
      <c r="K51" s="19">
        <f t="shared" si="3"/>
        <v>0.75</v>
      </c>
    </row>
    <row r="52" spans="2:11" x14ac:dyDescent="0.25">
      <c r="B52" s="19">
        <f>'3 vars, t x f, euler (1)'!C59</f>
        <v>24.5</v>
      </c>
      <c r="C52" s="19">
        <f>'3 vars, t x f, euler (1)'!D59</f>
        <v>75.035095127501876</v>
      </c>
      <c r="D52" s="19">
        <v>0</v>
      </c>
      <c r="E52" s="19"/>
      <c r="F52" s="19">
        <v>0.765625</v>
      </c>
      <c r="G52" s="19">
        <v>-0.21267947407284304</v>
      </c>
      <c r="H52" s="19">
        <v>0.10095502327304717</v>
      </c>
      <c r="I52" s="19"/>
      <c r="J52" s="19">
        <f t="shared" si="2"/>
        <v>0.23542403321658265</v>
      </c>
      <c r="K52" s="19">
        <f t="shared" si="3"/>
        <v>0.765625</v>
      </c>
    </row>
    <row r="53" spans="2:11" x14ac:dyDescent="0.25">
      <c r="B53" s="19">
        <f>'3 vars, t x f, euler (1)'!C60</f>
        <v>25</v>
      </c>
      <c r="C53" s="19">
        <f>'3 vars, t x f, euler (1)'!D60</f>
        <v>54.589684338667091</v>
      </c>
      <c r="D53" s="19">
        <v>0</v>
      </c>
      <c r="E53" s="19"/>
      <c r="F53" s="19">
        <v>0.78125</v>
      </c>
      <c r="G53" s="19">
        <v>-0.21217191987131601</v>
      </c>
      <c r="H53" s="19">
        <v>9.3368481850850671E-2</v>
      </c>
      <c r="I53" s="19"/>
      <c r="J53" s="19">
        <f t="shared" si="2"/>
        <v>0.23180724101074318</v>
      </c>
      <c r="K53" s="19">
        <f t="shared" si="3"/>
        <v>0.78125</v>
      </c>
    </row>
    <row r="54" spans="2:11" x14ac:dyDescent="0.25">
      <c r="B54" s="19">
        <f>'3 vars, t x f, euler (1)'!C61</f>
        <v>25.5</v>
      </c>
      <c r="C54" s="19">
        <f>'3 vars, t x f, euler (1)'!D61</f>
        <v>29.398919141467125</v>
      </c>
      <c r="D54" s="19">
        <v>0</v>
      </c>
      <c r="E54" s="19"/>
      <c r="F54" s="19">
        <v>0.796875</v>
      </c>
      <c r="G54" s="19">
        <v>-0.2117216227950261</v>
      </c>
      <c r="H54" s="19">
        <v>8.5973026525843821E-2</v>
      </c>
      <c r="I54" s="19"/>
      <c r="J54" s="19">
        <f t="shared" si="2"/>
        <v>0.22851128385480826</v>
      </c>
      <c r="K54" s="19">
        <f t="shared" si="3"/>
        <v>0.796875</v>
      </c>
    </row>
    <row r="55" spans="2:11" x14ac:dyDescent="0.25">
      <c r="B55" s="19">
        <f>'3 vars, t x f, euler (1)'!C62</f>
        <v>26</v>
      </c>
      <c r="C55" s="19">
        <f>'3 vars, t x f, euler (1)'!D62</f>
        <v>1.9181409649514407</v>
      </c>
      <c r="D55" s="19">
        <v>0</v>
      </c>
      <c r="E55" s="19"/>
      <c r="F55" s="19">
        <v>0.8125</v>
      </c>
      <c r="G55" s="19">
        <v>-0.21132299602693538</v>
      </c>
      <c r="H55" s="19">
        <v>7.874975352834479E-2</v>
      </c>
      <c r="I55" s="19"/>
      <c r="J55" s="19">
        <f t="shared" si="2"/>
        <v>0.22551925046562035</v>
      </c>
      <c r="K55" s="19">
        <f t="shared" si="3"/>
        <v>0.8125</v>
      </c>
    </row>
    <row r="56" spans="2:11" x14ac:dyDescent="0.25">
      <c r="B56" s="19">
        <f>'3 vars, t x f, euler (1)'!C63</f>
        <v>26.5</v>
      </c>
      <c r="C56" s="19">
        <f>'3 vars, t x f, euler (1)'!D63</f>
        <v>-25.228164705681959</v>
      </c>
      <c r="D56" s="19">
        <v>0</v>
      </c>
      <c r="E56" s="19"/>
      <c r="F56" s="19">
        <v>0.828125</v>
      </c>
      <c r="G56" s="19">
        <v>-0.21097119744323911</v>
      </c>
      <c r="H56" s="19">
        <v>7.168107598743112E-2</v>
      </c>
      <c r="I56" s="19"/>
      <c r="J56" s="19">
        <f t="shared" si="2"/>
        <v>0.22281611881852276</v>
      </c>
      <c r="K56" s="19">
        <f t="shared" si="3"/>
        <v>0.828125</v>
      </c>
    </row>
    <row r="57" spans="2:11" x14ac:dyDescent="0.25">
      <c r="B57" s="19">
        <f>'3 vars, t x f, euler (1)'!C64</f>
        <v>27</v>
      </c>
      <c r="C57" s="19">
        <f>'3 vars, t x f, euler (1)'!D64</f>
        <v>-49.496085353925231</v>
      </c>
      <c r="D57" s="19">
        <v>0</v>
      </c>
      <c r="E57" s="19"/>
      <c r="F57" s="19">
        <v>0.84375</v>
      </c>
      <c r="G57" s="19">
        <v>-0.21066203740237444</v>
      </c>
      <c r="H57" s="19">
        <v>6.4750561005654461E-2</v>
      </c>
      <c r="I57" s="19"/>
      <c r="J57" s="19">
        <f t="shared" si="2"/>
        <v>0.22038858671234857</v>
      </c>
      <c r="K57" s="19">
        <f t="shared" si="3"/>
        <v>0.84375</v>
      </c>
    </row>
    <row r="58" spans="2:11" x14ac:dyDescent="0.25">
      <c r="B58" s="19">
        <f>'3 vars, t x f, euler (1)'!C65</f>
        <v>27.5</v>
      </c>
      <c r="C58" s="19">
        <f>'3 vars, t x f, euler (1)'!D65</f>
        <v>-68.659752517517063</v>
      </c>
      <c r="D58" s="19">
        <v>0</v>
      </c>
      <c r="E58" s="19"/>
      <c r="F58" s="19">
        <v>0.859375</v>
      </c>
      <c r="G58" s="19">
        <v>-0.21039190092060478</v>
      </c>
      <c r="H58" s="19">
        <v>5.7942784024396676E-2</v>
      </c>
      <c r="I58" s="19"/>
      <c r="J58" s="19">
        <f t="shared" si="2"/>
        <v>0.21822492569246862</v>
      </c>
      <c r="K58" s="19">
        <f t="shared" si="3"/>
        <v>0.859375</v>
      </c>
    </row>
    <row r="59" spans="2:11" x14ac:dyDescent="0.25">
      <c r="B59" s="19">
        <f>'3 vars, t x f, euler (1)'!C66</f>
        <v>28</v>
      </c>
      <c r="C59" s="19">
        <f>'3 vars, t x f, euler (1)'!D66</f>
        <v>-81.014487785241116</v>
      </c>
      <c r="D59" s="19">
        <v>0</v>
      </c>
      <c r="E59" s="19"/>
      <c r="F59" s="19">
        <v>0.875</v>
      </c>
      <c r="G59" s="19">
        <v>-0.21015768206832863</v>
      </c>
      <c r="H59" s="19">
        <v>5.1243197903709348E-2</v>
      </c>
      <c r="I59" s="19"/>
      <c r="J59" s="19">
        <f t="shared" si="2"/>
        <v>0.21631485539308534</v>
      </c>
      <c r="K59" s="19">
        <f t="shared" si="3"/>
        <v>0.875</v>
      </c>
    </row>
    <row r="60" spans="2:11" x14ac:dyDescent="0.25">
      <c r="B60" s="19">
        <f>'3 vars, t x f, euler (1)'!C67</f>
        <v>28.5</v>
      </c>
      <c r="C60" s="19">
        <f>'3 vars, t x f, euler (1)'!D67</f>
        <v>-85.527182624322663</v>
      </c>
      <c r="D60" s="19">
        <v>0</v>
      </c>
      <c r="E60" s="19"/>
      <c r="F60" s="19">
        <v>0.890625</v>
      </c>
      <c r="G60" s="19">
        <v>-0.20995672880979033</v>
      </c>
      <c r="H60" s="19">
        <v>4.4638014496763301E-2</v>
      </c>
      <c r="I60" s="19"/>
      <c r="J60" s="19">
        <f t="shared" si="2"/>
        <v>0.21464943584999494</v>
      </c>
      <c r="K60" s="19">
        <f t="shared" si="3"/>
        <v>0.890625</v>
      </c>
    </row>
    <row r="61" spans="2:11" x14ac:dyDescent="0.25">
      <c r="B61" s="19">
        <f>'3 vars, t x f, euler (1)'!C68</f>
        <v>29</v>
      </c>
      <c r="C61" s="19">
        <f>'3 vars, t x f, euler (1)'!D68</f>
        <v>-81.920773282889542</v>
      </c>
      <c r="D61" s="19">
        <v>0</v>
      </c>
      <c r="E61" s="19"/>
      <c r="F61" s="19">
        <v>0.90625</v>
      </c>
      <c r="G61" s="19">
        <v>-0.20978679682899681</v>
      </c>
      <c r="H61" s="19">
        <v>3.8114096792750018E-2</v>
      </c>
      <c r="I61" s="19"/>
      <c r="J61" s="19">
        <f t="shared" si="2"/>
        <v>0.21322097574605062</v>
      </c>
      <c r="K61" s="19">
        <f t="shared" si="3"/>
        <v>0.90625</v>
      </c>
    </row>
    <row r="62" spans="2:11" x14ac:dyDescent="0.25">
      <c r="B62" s="19">
        <f>'3 vars, t x f, euler (1)'!C69</f>
        <v>29.5</v>
      </c>
      <c r="C62" s="19">
        <f>'3 vars, t x f, euler (1)'!D69</f>
        <v>-70.686109314072041</v>
      </c>
      <c r="D62" s="19">
        <v>0</v>
      </c>
      <c r="E62" s="19"/>
      <c r="F62" s="19">
        <v>0.921875</v>
      </c>
      <c r="G62" s="19">
        <v>-0.20964601115003223</v>
      </c>
      <c r="H62" s="19">
        <v>3.1658859944001527E-2</v>
      </c>
      <c r="I62" s="19"/>
      <c r="J62" s="19">
        <f t="shared" si="2"/>
        <v>0.21202295489892917</v>
      </c>
      <c r="K62" s="19">
        <f t="shared" si="3"/>
        <v>0.921875</v>
      </c>
    </row>
    <row r="63" spans="2:11" x14ac:dyDescent="0.25">
      <c r="B63" s="19">
        <f>'3 vars, t x f, euler (1)'!C70</f>
        <v>30</v>
      </c>
      <c r="C63" s="19">
        <f>'3 vars, t x f, euler (1)'!D70</f>
        <v>-53.021460558667528</v>
      </c>
      <c r="D63" s="19">
        <v>0</v>
      </c>
      <c r="E63" s="19"/>
      <c r="F63" s="19">
        <v>0.9375</v>
      </c>
      <c r="G63" s="19">
        <v>-0.20953283458199978</v>
      </c>
      <c r="H63" s="19">
        <v>2.5260179691423579E-2</v>
      </c>
      <c r="I63" s="19"/>
      <c r="J63" s="19">
        <f t="shared" si="2"/>
        <v>0.2110499595972733</v>
      </c>
      <c r="K63" s="19">
        <f t="shared" si="3"/>
        <v>0.9375</v>
      </c>
    </row>
    <row r="64" spans="2:11" x14ac:dyDescent="0.25">
      <c r="B64" s="19">
        <f>'3 vars, t x f, euler (1)'!C71</f>
        <v>30.5</v>
      </c>
      <c r="C64" s="19">
        <f>'3 vars, t x f, euler (1)'!D71</f>
        <v>-30.706700621454601</v>
      </c>
      <c r="D64" s="19">
        <v>0</v>
      </c>
      <c r="E64" s="19"/>
      <c r="F64" s="19">
        <v>0.953125</v>
      </c>
      <c r="G64" s="19">
        <v>-0.20944604220638308</v>
      </c>
      <c r="H64" s="19">
        <v>1.8906306863823108E-2</v>
      </c>
      <c r="I64" s="19"/>
      <c r="J64" s="19">
        <f t="shared" si="2"/>
        <v>0.21029762964700063</v>
      </c>
      <c r="K64" s="19">
        <f t="shared" si="3"/>
        <v>0.953125</v>
      </c>
    </row>
    <row r="65" spans="2:11" x14ac:dyDescent="0.25">
      <c r="B65" s="19">
        <f>'3 vars, t x f, euler (1)'!C72</f>
        <v>31</v>
      </c>
      <c r="C65" s="19">
        <f>'3 vars, t x f, euler (1)'!D72</f>
        <v>-5.9252096831457521</v>
      </c>
      <c r="D65" s="19">
        <v>0</v>
      </c>
      <c r="E65" s="19"/>
      <c r="F65" s="19">
        <v>0.96875</v>
      </c>
      <c r="G65" s="19">
        <v>-0.2093847012847625</v>
      </c>
      <c r="H65" s="19">
        <v>1.2585786756904804E-2</v>
      </c>
      <c r="I65" s="19"/>
      <c r="J65" s="19">
        <f t="shared" si="2"/>
        <v>0.20976261621270723</v>
      </c>
      <c r="K65" s="19">
        <f t="shared" si="3"/>
        <v>0.96875</v>
      </c>
    </row>
    <row r="66" spans="2:11" x14ac:dyDescent="0.25">
      <c r="B66" s="19">
        <f>'3 vars, t x f, euler (1)'!C73</f>
        <v>31.5</v>
      </c>
      <c r="C66" s="19">
        <f>'3 vars, t x f, euler (1)'!D73</f>
        <v>18.948793432412579</v>
      </c>
      <c r="D66" s="19">
        <v>0</v>
      </c>
      <c r="E66" s="19"/>
      <c r="F66" s="19">
        <v>0.984375</v>
      </c>
      <c r="G66" s="19">
        <v>-0.209348156104052</v>
      </c>
      <c r="H66" s="19">
        <v>6.287382300329547E-3</v>
      </c>
      <c r="I66" s="19"/>
      <c r="J66" s="19">
        <f t="shared" si="2"/>
        <v>0.20944254973705084</v>
      </c>
      <c r="K66" s="19">
        <f t="shared" si="3"/>
        <v>0.984375</v>
      </c>
    </row>
    <row r="67" spans="2:11" x14ac:dyDescent="0.25">
      <c r="B67" s="19">
        <f>'3 vars, t x f, euler (1)'!C74</f>
        <v>32</v>
      </c>
      <c r="C67" s="19">
        <f>'3 vars, t x f, euler (1)'!D74</f>
        <v>41.576864048866319</v>
      </c>
      <c r="D67" s="19">
        <v>0</v>
      </c>
      <c r="E67" s="19"/>
      <c r="F67" s="19">
        <v>-1</v>
      </c>
      <c r="G67" s="19">
        <v>-0.20933601739916807</v>
      </c>
      <c r="H67" s="19">
        <v>0</v>
      </c>
      <c r="I67" s="19"/>
      <c r="J67" s="19">
        <f t="shared" ref="J67:J98" si="4">SQRT($G67^2+$H67^2)</f>
        <v>0.20933601739916807</v>
      </c>
      <c r="K67" s="19">
        <f t="shared" ref="K67:K98" si="5">F67</f>
        <v>-1</v>
      </c>
    </row>
    <row r="68" spans="2:11" x14ac:dyDescent="0.25">
      <c r="B68" s="19">
        <f>'3 vars, t x f, euler (1)'!C75</f>
        <v>32.5</v>
      </c>
      <c r="C68" s="19">
        <f>'3 vars, t x f, euler (1)'!D75</f>
        <v>59.875339678289421</v>
      </c>
      <c r="D68" s="19">
        <v>0</v>
      </c>
      <c r="E68" s="19"/>
      <c r="F68" s="19">
        <v>-0.984375</v>
      </c>
      <c r="G68" s="19">
        <v>-0.20934815610405222</v>
      </c>
      <c r="H68" s="19">
        <v>-6.2873823003296858E-3</v>
      </c>
      <c r="I68" s="19"/>
      <c r="J68" s="19">
        <f t="shared" si="4"/>
        <v>0.20944254973705109</v>
      </c>
      <c r="K68" s="19">
        <f t="shared" si="5"/>
        <v>-0.984375</v>
      </c>
    </row>
    <row r="69" spans="2:11" x14ac:dyDescent="0.25">
      <c r="B69" s="19">
        <f>'3 vars, t x f, euler (1)'!C76</f>
        <v>33</v>
      </c>
      <c r="C69" s="19">
        <f>'3 vars, t x f, euler (1)'!D76</f>
        <v>72.206311695892254</v>
      </c>
      <c r="D69" s="19">
        <v>0</v>
      </c>
      <c r="E69" s="19"/>
      <c r="F69" s="19">
        <v>-0.96875</v>
      </c>
      <c r="G69" s="19">
        <v>-0.20938470128476383</v>
      </c>
      <c r="H69" s="19">
        <v>-1.2585786756903694E-2</v>
      </c>
      <c r="I69" s="19"/>
      <c r="J69" s="19">
        <f t="shared" si="4"/>
        <v>0.20976261621270847</v>
      </c>
      <c r="K69" s="19">
        <f t="shared" si="5"/>
        <v>-0.96875</v>
      </c>
    </row>
    <row r="70" spans="2:11" x14ac:dyDescent="0.25">
      <c r="B70" s="19">
        <f>'3 vars, t x f, euler (1)'!C77</f>
        <v>33.5</v>
      </c>
      <c r="C70" s="19">
        <f>'3 vars, t x f, euler (1)'!D77</f>
        <v>77.523145470629416</v>
      </c>
      <c r="D70" s="19">
        <v>0</v>
      </c>
      <c r="E70" s="19"/>
      <c r="F70" s="19">
        <v>-0.953125</v>
      </c>
      <c r="G70" s="19">
        <v>-0.20944604220638485</v>
      </c>
      <c r="H70" s="19">
        <v>-1.8906306863823108E-2</v>
      </c>
      <c r="I70" s="19"/>
      <c r="J70" s="19">
        <f t="shared" si="4"/>
        <v>0.21029762964700241</v>
      </c>
      <c r="K70" s="19">
        <f t="shared" si="5"/>
        <v>-0.953125</v>
      </c>
    </row>
    <row r="71" spans="2:11" x14ac:dyDescent="0.25">
      <c r="B71" s="19">
        <f>'3 vars, t x f, euler (1)'!C78</f>
        <v>34</v>
      </c>
      <c r="C71" s="19">
        <f>'3 vars, t x f, euler (1)'!D78</f>
        <v>75.457729735513936</v>
      </c>
      <c r="D71" s="19">
        <v>0</v>
      </c>
      <c r="E71" s="19"/>
      <c r="F71" s="19">
        <v>-0.9375</v>
      </c>
      <c r="G71" s="19">
        <v>-0.20953283458200112</v>
      </c>
      <c r="H71" s="19">
        <v>-2.5260179691423357E-2</v>
      </c>
      <c r="I71" s="19"/>
      <c r="J71" s="19">
        <f t="shared" si="4"/>
        <v>0.2110499595972746</v>
      </c>
      <c r="K71" s="19">
        <f t="shared" si="5"/>
        <v>-0.9375</v>
      </c>
    </row>
    <row r="72" spans="2:11" x14ac:dyDescent="0.25">
      <c r="B72" s="19">
        <f>'3 vars, t x f, euler (1)'!C79</f>
        <v>34.5</v>
      </c>
      <c r="C72" s="19">
        <f>'3 vars, t x f, euler (1)'!D79</f>
        <v>66.342350130916159</v>
      </c>
      <c r="D72" s="19">
        <v>0</v>
      </c>
      <c r="E72" s="19"/>
      <c r="F72" s="19">
        <v>-0.921875</v>
      </c>
      <c r="G72" s="19">
        <v>-0.20964601115003223</v>
      </c>
      <c r="H72" s="19">
        <v>-3.1658859944001527E-2</v>
      </c>
      <c r="I72" s="19"/>
      <c r="J72" s="19">
        <f t="shared" si="4"/>
        <v>0.21202295489892917</v>
      </c>
      <c r="K72" s="19">
        <f t="shared" si="5"/>
        <v>-0.921875</v>
      </c>
    </row>
    <row r="73" spans="2:11" x14ac:dyDescent="0.25">
      <c r="B73" s="19">
        <f>'3 vars, t x f, euler (1)'!C80</f>
        <v>35</v>
      </c>
      <c r="C73" s="19">
        <f>'3 vars, t x f, euler (1)'!D80</f>
        <v>51.165356451425673</v>
      </c>
      <c r="D73" s="19">
        <v>0</v>
      </c>
      <c r="E73" s="19"/>
      <c r="F73" s="19">
        <v>-0.90625</v>
      </c>
      <c r="G73" s="19">
        <v>-0.20978679682899948</v>
      </c>
      <c r="H73" s="19">
        <v>-3.8114096792750018E-2</v>
      </c>
      <c r="I73" s="19"/>
      <c r="J73" s="19">
        <f t="shared" si="4"/>
        <v>0.21322097574605323</v>
      </c>
      <c r="K73" s="19">
        <f t="shared" si="5"/>
        <v>-0.90625</v>
      </c>
    </row>
    <row r="74" spans="2:11" x14ac:dyDescent="0.25">
      <c r="B74" s="19">
        <f>'3 vars, t x f, euler (1)'!C81</f>
        <v>35.5</v>
      </c>
      <c r="C74" s="19">
        <f>'3 vars, t x f, euler (1)'!D81</f>
        <v>31.466028227949401</v>
      </c>
      <c r="D74" s="19">
        <v>0</v>
      </c>
      <c r="E74" s="19"/>
      <c r="F74" s="19">
        <v>-0.890625</v>
      </c>
      <c r="G74" s="19">
        <v>-0.20995672880978944</v>
      </c>
      <c r="H74" s="19">
        <v>-4.4638014496762413E-2</v>
      </c>
      <c r="I74" s="19"/>
      <c r="J74" s="19">
        <f t="shared" si="4"/>
        <v>0.21464943584999388</v>
      </c>
      <c r="K74" s="19">
        <f t="shared" si="5"/>
        <v>-0.890625</v>
      </c>
    </row>
    <row r="75" spans="2:11" x14ac:dyDescent="0.25">
      <c r="B75" s="19">
        <f>'3 vars, t x f, euler (1)'!C82</f>
        <v>36</v>
      </c>
      <c r="C75" s="19">
        <f>'3 vars, t x f, euler (1)'!D82</f>
        <v>9.1796538838140194</v>
      </c>
      <c r="D75" s="19">
        <v>0</v>
      </c>
      <c r="E75" s="19"/>
      <c r="F75" s="19">
        <v>-0.875</v>
      </c>
      <c r="G75" s="19">
        <v>-0.21015768206832908</v>
      </c>
      <c r="H75" s="19">
        <v>-5.1243197903708904E-2</v>
      </c>
      <c r="I75" s="19"/>
      <c r="J75" s="19">
        <f t="shared" si="4"/>
        <v>0.21631485539308568</v>
      </c>
      <c r="K75" s="19">
        <f t="shared" si="5"/>
        <v>-0.875</v>
      </c>
    </row>
    <row r="76" spans="2:11" x14ac:dyDescent="0.25">
      <c r="B76" s="19">
        <f>'3 vars, t x f, euler (1)'!C83</f>
        <v>36.5</v>
      </c>
      <c r="C76" s="19">
        <f>'3 vars, t x f, euler (1)'!D83</f>
        <v>-13.551690558904706</v>
      </c>
      <c r="D76" s="19">
        <v>0</v>
      </c>
      <c r="E76" s="19"/>
      <c r="F76" s="19">
        <v>-0.859375</v>
      </c>
      <c r="G76" s="19">
        <v>-0.21039190092060522</v>
      </c>
      <c r="H76" s="19">
        <v>-5.7942784024395566E-2</v>
      </c>
      <c r="I76" s="19"/>
      <c r="J76" s="19">
        <f t="shared" si="4"/>
        <v>0.21822492569246876</v>
      </c>
      <c r="K76" s="19">
        <f t="shared" si="5"/>
        <v>-0.859375</v>
      </c>
    </row>
    <row r="77" spans="2:11" x14ac:dyDescent="0.25">
      <c r="B77" s="19">
        <f>'3 vars, t x f, euler (1)'!C84</f>
        <v>37</v>
      </c>
      <c r="C77" s="19">
        <f>'3 vars, t x f, euler (1)'!D84</f>
        <v>-34.584245020792608</v>
      </c>
      <c r="D77" s="19">
        <v>0</v>
      </c>
      <c r="E77" s="19"/>
      <c r="F77" s="19">
        <v>-0.84375</v>
      </c>
      <c r="G77" s="19">
        <v>-0.21066203740237222</v>
      </c>
      <c r="H77" s="19">
        <v>-6.4750561005655793E-2</v>
      </c>
      <c r="I77" s="19"/>
      <c r="J77" s="19">
        <f t="shared" si="4"/>
        <v>0.22038858671234685</v>
      </c>
      <c r="K77" s="19">
        <f t="shared" si="5"/>
        <v>-0.84375</v>
      </c>
    </row>
    <row r="78" spans="2:11" x14ac:dyDescent="0.25">
      <c r="B78" s="19">
        <f>'3 vars, t x f, euler (1)'!C85</f>
        <v>37.5</v>
      </c>
      <c r="C78" s="19">
        <f>'3 vars, t x f, euler (1)'!D85</f>
        <v>-51.973985883423893</v>
      </c>
      <c r="D78" s="19">
        <v>0</v>
      </c>
      <c r="E78" s="19"/>
      <c r="F78" s="19">
        <v>-0.828125</v>
      </c>
      <c r="G78" s="19">
        <v>-0.21097119744323822</v>
      </c>
      <c r="H78" s="19">
        <v>-7.1681075987431231E-2</v>
      </c>
      <c r="I78" s="19"/>
      <c r="J78" s="19">
        <f t="shared" si="4"/>
        <v>0.22281611881852198</v>
      </c>
      <c r="K78" s="19">
        <f t="shared" si="5"/>
        <v>-0.828125</v>
      </c>
    </row>
    <row r="79" spans="2:11" x14ac:dyDescent="0.25">
      <c r="B79" s="19">
        <f>'3 vars, t x f, euler (1)'!C86</f>
        <v>38</v>
      </c>
      <c r="C79" s="19">
        <f>'3 vars, t x f, euler (1)'!D86</f>
        <v>-64.155510627040357</v>
      </c>
      <c r="D79" s="19">
        <v>0</v>
      </c>
      <c r="E79" s="19"/>
      <c r="F79" s="19">
        <v>-0.8125</v>
      </c>
      <c r="G79" s="19">
        <v>-0.21132299602693494</v>
      </c>
      <c r="H79" s="19">
        <v>-7.8749753528344457E-2</v>
      </c>
      <c r="I79" s="19"/>
      <c r="J79" s="19">
        <f t="shared" si="4"/>
        <v>0.2255192504656198</v>
      </c>
      <c r="K79" s="19">
        <f t="shared" si="5"/>
        <v>-0.8125</v>
      </c>
    </row>
    <row r="80" spans="2:11" x14ac:dyDescent="0.25">
      <c r="B80" s="19">
        <f>'3 vars, t x f, euler (1)'!C87</f>
        <v>38.5</v>
      </c>
      <c r="C80" s="19">
        <f>'3 vars, t x f, euler (1)'!D87</f>
        <v>-70.082003875037088</v>
      </c>
      <c r="D80" s="19">
        <v>0</v>
      </c>
      <c r="E80" s="19"/>
      <c r="F80" s="19">
        <v>-0.796875</v>
      </c>
      <c r="G80" s="19">
        <v>-0.21172162279502538</v>
      </c>
      <c r="H80" s="19">
        <v>-8.5973026525843821E-2</v>
      </c>
      <c r="I80" s="19"/>
      <c r="J80" s="19">
        <f t="shared" si="4"/>
        <v>0.2285112838548076</v>
      </c>
      <c r="K80" s="19">
        <f t="shared" si="5"/>
        <v>-0.796875</v>
      </c>
    </row>
    <row r="81" spans="2:11" x14ac:dyDescent="0.25">
      <c r="B81" s="19">
        <f>'3 vars, t x f, euler (1)'!C88</f>
        <v>39</v>
      </c>
      <c r="C81" s="19">
        <f>'3 vars, t x f, euler (1)'!D88</f>
        <v>-69.313865040062097</v>
      </c>
      <c r="D81" s="19">
        <v>0</v>
      </c>
      <c r="E81" s="19"/>
      <c r="F81" s="19">
        <v>-0.78125</v>
      </c>
      <c r="G81" s="19">
        <v>-0.21217191987131534</v>
      </c>
      <c r="H81" s="19">
        <v>-9.3368481850849894E-2</v>
      </c>
      <c r="I81" s="19"/>
      <c r="J81" s="19">
        <f t="shared" si="4"/>
        <v>0.23180724101074227</v>
      </c>
      <c r="K81" s="19">
        <f t="shared" si="5"/>
        <v>-0.78125</v>
      </c>
    </row>
    <row r="82" spans="2:11" x14ac:dyDescent="0.25">
      <c r="B82" s="19">
        <f>'3 vars, t x f, euler (1)'!C89</f>
        <v>39.5</v>
      </c>
      <c r="C82" s="19">
        <f>'3 vars, t x f, euler (1)'!D89</f>
        <v>-62.048633196226561</v>
      </c>
      <c r="D82" s="19">
        <v>0</v>
      </c>
      <c r="E82" s="19"/>
      <c r="F82" s="19">
        <v>-0.765625</v>
      </c>
      <c r="G82" s="19">
        <v>-0.21267947407284327</v>
      </c>
      <c r="H82" s="19">
        <v>-0.10095502327304795</v>
      </c>
      <c r="I82" s="19"/>
      <c r="J82" s="19">
        <f t="shared" si="4"/>
        <v>0.23542403321658317</v>
      </c>
      <c r="K82" s="19">
        <f t="shared" si="5"/>
        <v>-0.765625</v>
      </c>
    </row>
    <row r="83" spans="2:11" x14ac:dyDescent="0.25">
      <c r="B83" s="19">
        <f>'3 vars, t x f, euler (1)'!C90</f>
        <v>40</v>
      </c>
      <c r="C83" s="19">
        <f>'3 vars, t x f, euler (1)'!D90</f>
        <v>-49.090497376066772</v>
      </c>
      <c r="D83" s="19">
        <v>0</v>
      </c>
      <c r="E83" s="19"/>
      <c r="F83" s="19">
        <v>-0.75</v>
      </c>
      <c r="G83" s="19">
        <v>-0.21325072614797858</v>
      </c>
      <c r="H83" s="19">
        <v>-0.10875305468512508</v>
      </c>
      <c r="I83" s="19"/>
      <c r="J83" s="19">
        <f t="shared" si="4"/>
        <v>0.23938065733468519</v>
      </c>
      <c r="K83" s="19">
        <f t="shared" si="5"/>
        <v>-0.75</v>
      </c>
    </row>
    <row r="84" spans="2:11" x14ac:dyDescent="0.25">
      <c r="B84" s="19">
        <f>'3 vars, t x f, euler (1)'!C91</f>
        <v>40.5</v>
      </c>
      <c r="C84" s="19">
        <f>'3 vars, t x f, euler (1)'!D91</f>
        <v>-31.763388012263061</v>
      </c>
      <c r="D84" s="19">
        <v>0</v>
      </c>
      <c r="E84" s="19"/>
      <c r="F84" s="19">
        <v>-0.734375</v>
      </c>
      <c r="G84" s="19">
        <v>-0.21389310026523564</v>
      </c>
      <c r="H84" s="19">
        <v>-0.11678468715897378</v>
      </c>
      <c r="I84" s="19"/>
      <c r="J84" s="19">
        <f t="shared" si="4"/>
        <v>0.24369842325278496</v>
      </c>
      <c r="K84" s="19">
        <f t="shared" si="5"/>
        <v>-0.734375</v>
      </c>
    </row>
    <row r="85" spans="2:11" x14ac:dyDescent="0.25">
      <c r="B85" s="19">
        <f>'3 vars, t x f, euler (1)'!C92</f>
        <v>41</v>
      </c>
      <c r="C85" s="19">
        <f>'3 vars, t x f, euler (1)'!D92</f>
        <v>-11.776870508015378</v>
      </c>
      <c r="D85" s="19">
        <v>0</v>
      </c>
      <c r="E85" s="19"/>
      <c r="F85" s="19">
        <v>-0.71875</v>
      </c>
      <c r="G85" s="19">
        <v>-0.21461515769641643</v>
      </c>
      <c r="H85" s="19">
        <v>-0.12507397400535181</v>
      </c>
      <c r="I85" s="19"/>
      <c r="J85" s="19">
        <f t="shared" si="4"/>
        <v>0.24840121756253353</v>
      </c>
      <c r="K85" s="19">
        <f t="shared" si="5"/>
        <v>-0.71875</v>
      </c>
    </row>
    <row r="86" spans="2:11" x14ac:dyDescent="0.25">
      <c r="B86" s="19">
        <f>'3 vars, t x f, euler (1)'!C93</f>
        <v>41.5</v>
      </c>
      <c r="C86" s="19">
        <f>'3 vars, t x f, euler (1)'!D93</f>
        <v>8.9416769131927012</v>
      </c>
      <c r="D86" s="19">
        <v>0</v>
      </c>
      <c r="E86" s="19"/>
      <c r="F86" s="19">
        <v>-0.703125</v>
      </c>
      <c r="G86" s="19">
        <v>-0.21542677953121814</v>
      </c>
      <c r="H86" s="19">
        <v>-0.13364717878786958</v>
      </c>
      <c r="I86" s="19"/>
      <c r="J86" s="19">
        <f t="shared" si="4"/>
        <v>0.25351580963945591</v>
      </c>
      <c r="K86" s="19">
        <f t="shared" si="5"/>
        <v>-0.703125</v>
      </c>
    </row>
    <row r="87" spans="2:11" x14ac:dyDescent="0.25">
      <c r="B87" s="19">
        <f>'3 vars, t x f, euler (1)'!C94</f>
        <v>42</v>
      </c>
      <c r="C87" s="19">
        <f>'3 vars, t x f, euler (1)'!D94</f>
        <v>28.432204104382041</v>
      </c>
      <c r="D87" s="19">
        <v>0</v>
      </c>
      <c r="E87" s="19"/>
      <c r="F87" s="19">
        <v>-0.6875</v>
      </c>
      <c r="G87" s="19">
        <v>-0.21633938437499783</v>
      </c>
      <c r="H87" s="19">
        <v>-0.14253308219670696</v>
      </c>
      <c r="I87" s="19"/>
      <c r="J87" s="19">
        <f t="shared" si="4"/>
        <v>0.25907220760291189</v>
      </c>
      <c r="K87" s="19">
        <f t="shared" si="5"/>
        <v>-0.6875</v>
      </c>
    </row>
    <row r="88" spans="2:11" x14ac:dyDescent="0.25">
      <c r="B88" s="19">
        <f>'3 vars, t x f, euler (1)'!C95</f>
        <v>42.5</v>
      </c>
      <c r="C88" s="19">
        <f>'3 vars, t x f, euler (1)'!D95</f>
        <v>44.886731794057354</v>
      </c>
      <c r="D88" s="19">
        <v>0</v>
      </c>
      <c r="E88" s="19"/>
      <c r="F88" s="19">
        <v>-0.671875</v>
      </c>
      <c r="G88" s="19">
        <v>-0.21736618837831445</v>
      </c>
      <c r="H88" s="19">
        <v>-0.15176333486152205</v>
      </c>
      <c r="I88" s="19"/>
      <c r="J88" s="19">
        <f t="shared" si="4"/>
        <v>0.26510407325880031</v>
      </c>
      <c r="K88" s="19">
        <f t="shared" si="5"/>
        <v>-0.671875</v>
      </c>
    </row>
    <row r="89" spans="2:11" x14ac:dyDescent="0.25">
      <c r="B89" s="19">
        <f>'3 vars, t x f, euler (1)'!C96</f>
        <v>43</v>
      </c>
      <c r="C89" s="19">
        <f>'3 vars, t x f, euler (1)'!D96</f>
        <v>56.816348646267855</v>
      </c>
      <c r="D89" s="19">
        <v>0</v>
      </c>
      <c r="E89" s="19"/>
      <c r="F89" s="19">
        <v>-0.65625</v>
      </c>
      <c r="G89" s="19">
        <v>-0.21852251670707709</v>
      </c>
      <c r="H89" s="19">
        <v>-0.16137286463384282</v>
      </c>
      <c r="I89" s="19"/>
      <c r="J89" s="19">
        <f t="shared" si="4"/>
        <v>0.27164920715534463</v>
      </c>
      <c r="K89" s="19">
        <f t="shared" si="5"/>
        <v>-0.65625</v>
      </c>
    </row>
    <row r="90" spans="2:11" x14ac:dyDescent="0.25">
      <c r="B90" s="19">
        <f>'3 vars, t x f, euler (1)'!C97</f>
        <v>43.5</v>
      </c>
      <c r="C90" s="19">
        <f>'3 vars, t x f, euler (1)'!D97</f>
        <v>63.185106900410901</v>
      </c>
      <c r="D90" s="19">
        <v>0</v>
      </c>
      <c r="E90" s="19"/>
      <c r="F90" s="19">
        <v>-0.640625</v>
      </c>
      <c r="G90" s="19">
        <v>-0.21982617779164965</v>
      </c>
      <c r="H90" s="19">
        <v>-0.17140034867134424</v>
      </c>
      <c r="I90" s="19"/>
      <c r="J90" s="19">
        <f t="shared" si="4"/>
        <v>0.27875011742983058</v>
      </c>
      <c r="K90" s="19">
        <f t="shared" si="5"/>
        <v>-0.640625</v>
      </c>
    </row>
    <row r="91" spans="2:11" x14ac:dyDescent="0.25">
      <c r="B91" s="19">
        <f>'3 vars, t x f, euler (1)'!C98</f>
        <v>44</v>
      </c>
      <c r="C91" s="19">
        <f>'3 vars, t x f, euler (1)'!D98</f>
        <v>63.498858105809397</v>
      </c>
      <c r="D91" s="19">
        <v>0</v>
      </c>
      <c r="E91" s="19"/>
      <c r="F91" s="19">
        <v>-0.625</v>
      </c>
      <c r="G91" s="19">
        <v>-0.22129791453306219</v>
      </c>
      <c r="H91" s="19">
        <v>-0.18188876290766115</v>
      </c>
      <c r="I91" s="19"/>
      <c r="J91" s="19">
        <f t="shared" si="4"/>
        <v>0.28645468934678281</v>
      </c>
      <c r="K91" s="19">
        <f t="shared" si="5"/>
        <v>-0.625</v>
      </c>
    </row>
    <row r="92" spans="2:11" x14ac:dyDescent="0.25">
      <c r="B92" s="19">
        <f>'3 vars, t x f, euler (1)'!C99</f>
        <v>44.5</v>
      </c>
      <c r="C92" s="19">
        <f>'3 vars, t x f, euler (1)'!D99</f>
        <v>57.841527442248193</v>
      </c>
      <c r="D92" s="19">
        <v>0</v>
      </c>
      <c r="E92" s="19"/>
      <c r="F92" s="19">
        <v>-0.609375</v>
      </c>
      <c r="G92" s="19">
        <v>-0.2229619502828048</v>
      </c>
      <c r="H92" s="19">
        <v>-0.19288602432103019</v>
      </c>
      <c r="I92" s="19"/>
      <c r="J92" s="19">
        <f t="shared" si="4"/>
        <v>0.29481697653338246</v>
      </c>
      <c r="K92" s="19">
        <f t="shared" si="5"/>
        <v>-0.609375</v>
      </c>
    </row>
    <row r="93" spans="2:11" x14ac:dyDescent="0.25">
      <c r="B93" s="19">
        <f>'3 vars, t x f, euler (1)'!C100</f>
        <v>45</v>
      </c>
      <c r="C93" s="19">
        <f>'3 vars, t x f, euler (1)'!D100</f>
        <v>46.856403328810863</v>
      </c>
      <c r="D93" s="19">
        <v>0</v>
      </c>
      <c r="E93" s="19"/>
      <c r="F93" s="19">
        <v>-0.59375</v>
      </c>
      <c r="G93" s="19">
        <v>-0.22484665210312654</v>
      </c>
      <c r="H93" s="19">
        <v>-0.20444574499581247</v>
      </c>
      <c r="I93" s="19"/>
      <c r="J93" s="19">
        <f t="shared" si="4"/>
        <v>0.30389814018660466</v>
      </c>
      <c r="K93" s="19">
        <f t="shared" si="5"/>
        <v>-0.59375</v>
      </c>
    </row>
    <row r="94" spans="2:11" x14ac:dyDescent="0.25">
      <c r="B94" s="19">
        <f>'3 vars, t x f, euler (1)'!C101</f>
        <v>45.5</v>
      </c>
      <c r="C94" s="19">
        <f>'3 vars, t x f, euler (1)'!D101</f>
        <v>31.675229777878748</v>
      </c>
      <c r="D94" s="19">
        <v>0</v>
      </c>
      <c r="E94" s="19"/>
      <c r="F94" s="19">
        <v>-0.578125</v>
      </c>
      <c r="G94" s="19">
        <v>-0.22698533990146583</v>
      </c>
      <c r="H94" s="19">
        <v>-0.21662812153473715</v>
      </c>
      <c r="I94" s="19"/>
      <c r="J94" s="19">
        <f t="shared" si="4"/>
        <v>0.3137675693405117</v>
      </c>
      <c r="K94" s="19">
        <f t="shared" si="5"/>
        <v>-0.578125</v>
      </c>
    </row>
    <row r="95" spans="2:11" x14ac:dyDescent="0.25">
      <c r="B95" s="19">
        <f>'3 vars, t x f, euler (1)'!C102</f>
        <v>46</v>
      </c>
      <c r="C95" s="19">
        <f>'3 vars, t x f, euler (1)'!D102</f>
        <v>13.802740258352891</v>
      </c>
      <c r="D95" s="19">
        <v>0</v>
      </c>
      <c r="E95" s="19"/>
      <c r="F95" s="19">
        <v>-0.5625</v>
      </c>
      <c r="G95" s="19">
        <v>-0.22941727798722422</v>
      </c>
      <c r="H95" s="19">
        <v>-0.22950098924241652</v>
      </c>
      <c r="I95" s="19"/>
      <c r="J95" s="19">
        <f t="shared" si="4"/>
        <v>0.32450422416713637</v>
      </c>
      <c r="K95" s="19">
        <f t="shared" si="5"/>
        <v>-0.5625</v>
      </c>
    </row>
    <row r="96" spans="2:11" x14ac:dyDescent="0.25">
      <c r="B96" s="19">
        <f>'3 vars, t x f, euler (1)'!C103</f>
        <v>46.5</v>
      </c>
      <c r="C96" s="19">
        <f>'3 vars, t x f, euler (1)'!D103</f>
        <v>-5.0316853173569669</v>
      </c>
      <c r="D96" s="19">
        <v>0</v>
      </c>
      <c r="E96" s="19"/>
      <c r="F96" s="19">
        <v>-0.546875</v>
      </c>
      <c r="G96" s="19">
        <v>-0.23218889607360413</v>
      </c>
      <c r="H96" s="19">
        <v>-0.24314107809486657</v>
      </c>
      <c r="I96" s="19"/>
      <c r="J96" s="19">
        <f t="shared" si="4"/>
        <v>0.33619825596961822</v>
      </c>
      <c r="K96" s="19">
        <f t="shared" si="5"/>
        <v>-0.546875</v>
      </c>
    </row>
    <row r="97" spans="2:11" x14ac:dyDescent="0.25">
      <c r="B97" s="19">
        <f>'3 vars, t x f, euler (1)'!C104</f>
        <v>47</v>
      </c>
      <c r="C97" s="19">
        <f>'3 vars, t x f, euler (1)'!D104</f>
        <v>-23.040689126512568</v>
      </c>
      <c r="D97" s="19">
        <v>0</v>
      </c>
      <c r="E97" s="19"/>
      <c r="F97" s="19">
        <v>-0.53125</v>
      </c>
      <c r="G97" s="19">
        <v>-0.23535530065209043</v>
      </c>
      <c r="H97" s="19">
        <v>-0.25763551743676583</v>
      </c>
      <c r="I97" s="19"/>
      <c r="J97" s="19">
        <f t="shared" si="4"/>
        <v>0.34895297303497208</v>
      </c>
      <c r="K97" s="19">
        <f t="shared" si="5"/>
        <v>-0.53125</v>
      </c>
    </row>
    <row r="98" spans="2:11" x14ac:dyDescent="0.25">
      <c r="B98" s="19">
        <f>'3 vars, t x f, euler (1)'!C105</f>
        <v>47.5</v>
      </c>
      <c r="C98" s="19">
        <f>'3 vars, t x f, euler (1)'!D105</f>
        <v>-38.547929119603801</v>
      </c>
      <c r="D98" s="19">
        <v>0</v>
      </c>
      <c r="E98" s="19"/>
      <c r="F98" s="19">
        <v>-0.515625</v>
      </c>
      <c r="G98" s="19">
        <v>-0.23898215628849201</v>
      </c>
      <c r="H98" s="19">
        <v>-0.27308364945026276</v>
      </c>
      <c r="I98" s="19"/>
      <c r="J98" s="19">
        <f t="shared" si="4"/>
        <v>0.36288724229624164</v>
      </c>
      <c r="K98" s="19">
        <f t="shared" si="5"/>
        <v>-0.515625</v>
      </c>
    </row>
    <row r="99" spans="2:11" x14ac:dyDescent="0.25">
      <c r="B99" s="19">
        <f>'3 vars, t x f, euler (1)'!C106</f>
        <v>48</v>
      </c>
      <c r="C99" s="19">
        <f>'3 vars, t x f, euler (1)'!D106</f>
        <v>-50.143478713990604</v>
      </c>
      <c r="D99" s="19">
        <v>0</v>
      </c>
      <c r="E99" s="19"/>
      <c r="F99" s="19">
        <v>-0.5</v>
      </c>
      <c r="G99" s="19">
        <v>-0.24314804156310088</v>
      </c>
      <c r="H99" s="19">
        <v>-0.28959922891317247</v>
      </c>
      <c r="I99" s="19"/>
      <c r="J99" s="19">
        <f t="shared" ref="J99:J130" si="6">SQRT($G99^2+$H99^2)</f>
        <v>0.37813844488900555</v>
      </c>
      <c r="K99" s="19">
        <f t="shared" ref="K99:K130" si="7">F99</f>
        <v>-0.5</v>
      </c>
    </row>
    <row r="100" spans="2:11" x14ac:dyDescent="0.25">
      <c r="B100" s="19">
        <f>'3 vars, t x f, euler (1)'!C107</f>
        <v>48.5</v>
      </c>
      <c r="C100" s="19">
        <f>'3 vars, t x f, euler (1)'!D107</f>
        <v>-56.81128854046387</v>
      </c>
      <c r="D100" s="19">
        <v>0</v>
      </c>
      <c r="E100" s="19"/>
      <c r="F100" s="19">
        <v>-0.484375</v>
      </c>
      <c r="G100" s="19">
        <v>-0.24794741875925366</v>
      </c>
      <c r="H100" s="19">
        <v>-0.30731311033055619</v>
      </c>
      <c r="I100" s="19"/>
      <c r="J100" s="19">
        <f t="shared" si="6"/>
        <v>0.39486614219304406</v>
      </c>
      <c r="K100" s="19">
        <f t="shared" si="7"/>
        <v>-0.484375</v>
      </c>
    </row>
    <row r="101" spans="2:11" x14ac:dyDescent="0.25">
      <c r="B101" s="19">
        <f>'3 vars, t x f, euler (1)'!C108</f>
        <v>49</v>
      </c>
      <c r="C101" s="19">
        <f>'3 vars, t x f, euler (1)'!D108</f>
        <v>-58.017259467440219</v>
      </c>
      <c r="D101" s="19">
        <v>0</v>
      </c>
      <c r="E101" s="19"/>
      <c r="F101" s="19">
        <v>-0.46875</v>
      </c>
      <c r="G101" s="19">
        <v>-0.25349440388525263</v>
      </c>
      <c r="H101" s="19">
        <v>-0.32637655568790902</v>
      </c>
      <c r="I101" s="19"/>
      <c r="J101" s="19">
        <f t="shared" si="6"/>
        <v>0.4132566622618955</v>
      </c>
      <c r="K101" s="19">
        <f t="shared" si="7"/>
        <v>-0.46875</v>
      </c>
    </row>
    <row r="102" spans="2:11" x14ac:dyDescent="0.25">
      <c r="B102" s="19">
        <f>'3 vars, t x f, euler (1)'!C109</f>
        <v>49.5</v>
      </c>
      <c r="C102" s="19">
        <f>'3 vars, t x f, euler (1)'!D109</f>
        <v>-53.750390833240346</v>
      </c>
      <c r="D102" s="19">
        <v>0</v>
      </c>
      <c r="E102" s="19"/>
      <c r="F102" s="19">
        <v>-0.453125</v>
      </c>
      <c r="G102" s="19">
        <v>-0.25992758997862692</v>
      </c>
      <c r="H102" s="19">
        <v>-0.34696534053955336</v>
      </c>
      <c r="I102" s="19"/>
      <c r="J102" s="19">
        <f t="shared" si="6"/>
        <v>0.43352889127234118</v>
      </c>
      <c r="K102" s="19">
        <f t="shared" si="7"/>
        <v>-0.453125</v>
      </c>
    </row>
    <row r="103" spans="2:11" x14ac:dyDescent="0.25">
      <c r="B103" s="19">
        <f>'3 vars, t x f, euler (1)'!C110</f>
        <v>50</v>
      </c>
      <c r="C103" s="19">
        <f>'3 vars, t x f, euler (1)'!D110</f>
        <v>-44.514017160105439</v>
      </c>
      <c r="D103" s="19">
        <v>0</v>
      </c>
      <c r="E103" s="19"/>
      <c r="F103" s="19">
        <v>-0.4375</v>
      </c>
      <c r="G103" s="19">
        <v>-0.26741627062049872</v>
      </c>
      <c r="H103" s="19">
        <v>-0.36928489846577384</v>
      </c>
      <c r="I103" s="19"/>
      <c r="J103" s="19">
        <f t="shared" si="6"/>
        <v>0.45594166077191578</v>
      </c>
      <c r="K103" s="19">
        <f t="shared" si="7"/>
        <v>-0.4375</v>
      </c>
    </row>
    <row r="104" spans="2:11" x14ac:dyDescent="0.25">
      <c r="B104" s="19">
        <f>'3 vars, t x f, euler (1)'!C111</f>
        <v>50.5</v>
      </c>
      <c r="C104" s="19">
        <f>'3 vars, t x f, euler (1)'!D111</f>
        <v>-31.268891344520821</v>
      </c>
      <c r="D104" s="19">
        <v>0</v>
      </c>
      <c r="E104" s="19"/>
      <c r="F104" s="19">
        <v>-0.421875</v>
      </c>
      <c r="G104" s="19">
        <v>-0.27616854558208126</v>
      </c>
      <c r="H104" s="19">
        <v>-0.39357683257042542</v>
      </c>
      <c r="I104" s="19"/>
      <c r="J104" s="19">
        <f t="shared" si="6"/>
        <v>0.48080327443257992</v>
      </c>
      <c r="K104" s="19">
        <f t="shared" si="7"/>
        <v>-0.421875</v>
      </c>
    </row>
    <row r="105" spans="2:11" x14ac:dyDescent="0.25">
      <c r="B105" s="19">
        <f>'3 vars, t x f, euler (1)'!C112</f>
        <v>51</v>
      </c>
      <c r="C105" s="19">
        <f>'3 vars, t x f, euler (1)'!D112</f>
        <v>-15.334363029678119</v>
      </c>
      <c r="D105" s="19">
        <v>0</v>
      </c>
      <c r="E105" s="19"/>
      <c r="F105" s="19">
        <v>-0.40625</v>
      </c>
      <c r="G105" s="19">
        <v>-0.28644198747418526</v>
      </c>
      <c r="H105" s="19">
        <v>-0.42012725076815144</v>
      </c>
      <c r="I105" s="19"/>
      <c r="J105" s="19">
        <f t="shared" si="6"/>
        <v>0.5084839417584065</v>
      </c>
      <c r="K105" s="19">
        <f t="shared" si="7"/>
        <v>-0.40625</v>
      </c>
    </row>
    <row r="106" spans="2:11" x14ac:dyDescent="0.25">
      <c r="B106" s="19">
        <f>'3 vars, t x f, euler (1)'!C113</f>
        <v>51.5</v>
      </c>
      <c r="C106" s="19">
        <f>'3 vars, t x f, euler (1)'!D113</f>
        <v>1.7422795414557832</v>
      </c>
      <c r="D106" s="19">
        <v>0</v>
      </c>
      <c r="E106" s="19"/>
      <c r="F106" s="19">
        <v>-0.390625</v>
      </c>
      <c r="G106" s="19">
        <v>-0.29855784053221912</v>
      </c>
      <c r="H106" s="19">
        <v>-0.44927756984770889</v>
      </c>
      <c r="I106" s="19"/>
      <c r="J106" s="19">
        <f t="shared" si="6"/>
        <v>0.53943221901507232</v>
      </c>
      <c r="K106" s="19">
        <f t="shared" si="7"/>
        <v>-0.390625</v>
      </c>
    </row>
    <row r="107" spans="2:11" x14ac:dyDescent="0.25">
      <c r="B107" s="19">
        <f>'3 vars, t x f, euler (1)'!C114</f>
        <v>52</v>
      </c>
      <c r="C107" s="19">
        <f>'3 vars, t x f, euler (1)'!D114</f>
        <v>18.33543367105646</v>
      </c>
      <c r="D107" s="19">
        <v>0</v>
      </c>
      <c r="E107" s="19"/>
      <c r="F107" s="19">
        <v>-0.375</v>
      </c>
      <c r="G107" s="19">
        <v>-0.31292016452070226</v>
      </c>
      <c r="H107" s="19">
        <v>-0.48143871507674751</v>
      </c>
      <c r="I107" s="19"/>
      <c r="J107" s="19">
        <f t="shared" si="6"/>
        <v>0.57419706176400198</v>
      </c>
      <c r="K107" s="19">
        <f t="shared" si="7"/>
        <v>-0.375</v>
      </c>
    </row>
    <row r="108" spans="2:11" x14ac:dyDescent="0.25">
      <c r="B108" s="19">
        <f>'3 vars, t x f, euler (1)'!C115</f>
        <v>52.5</v>
      </c>
      <c r="C108" s="19">
        <f>'3 vars, t x f, euler (1)'!D115</f>
        <v>32.895361167421278</v>
      </c>
      <c r="D108" s="19">
        <v>0</v>
      </c>
      <c r="E108" s="19"/>
      <c r="F108" s="19">
        <v>-0.359375</v>
      </c>
      <c r="G108" s="19">
        <v>-0.33004201855435994</v>
      </c>
      <c r="H108" s="19">
        <v>-0.5171100723987212</v>
      </c>
      <c r="I108" s="19"/>
      <c r="J108" s="19">
        <f t="shared" si="6"/>
        <v>0.61345787221915016</v>
      </c>
      <c r="K108" s="19">
        <f t="shared" si="7"/>
        <v>-0.359375</v>
      </c>
    </row>
    <row r="109" spans="2:11" x14ac:dyDescent="0.25">
      <c r="B109" s="19">
        <f>'3 vars, t x f, euler (1)'!C116</f>
        <v>53</v>
      </c>
      <c r="C109" s="19">
        <f>'3 vars, t x f, euler (1)'!D116</f>
        <v>44.092352947789777</v>
      </c>
      <c r="D109" s="19">
        <v>0</v>
      </c>
      <c r="E109" s="19"/>
      <c r="F109" s="19">
        <v>-0.34375</v>
      </c>
      <c r="G109" s="19">
        <v>-0.35058185572729061</v>
      </c>
      <c r="H109" s="19">
        <v>-0.55690522175236234</v>
      </c>
      <c r="I109" s="19"/>
      <c r="J109" s="19">
        <f t="shared" si="6"/>
        <v>0.65806615441020722</v>
      </c>
      <c r="K109" s="19">
        <f t="shared" si="7"/>
        <v>-0.34375</v>
      </c>
    </row>
    <row r="110" spans="2:11" x14ac:dyDescent="0.25">
      <c r="B110" s="19">
        <f>'3 vars, t x f, euler (1)'!C117</f>
        <v>53.5</v>
      </c>
      <c r="C110" s="19">
        <f>'3 vars, t x f, euler (1)'!D117</f>
        <v>50.937523731883232</v>
      </c>
      <c r="D110" s="19">
        <v>0</v>
      </c>
      <c r="E110" s="19"/>
      <c r="F110" s="19">
        <v>-0.328125</v>
      </c>
      <c r="G110" s="19">
        <v>-0.37539504079149305</v>
      </c>
      <c r="H110" s="19">
        <v>-0.6015875531986119</v>
      </c>
      <c r="I110" s="19"/>
      <c r="J110" s="19">
        <f t="shared" si="6"/>
        <v>0.70910437935069859</v>
      </c>
      <c r="K110" s="19">
        <f t="shared" si="7"/>
        <v>-0.328125</v>
      </c>
    </row>
    <row r="111" spans="2:11" x14ac:dyDescent="0.25">
      <c r="B111" s="19">
        <f>'3 vars, t x f, euler (1)'!C118</f>
        <v>54</v>
      </c>
      <c r="C111" s="19">
        <f>'3 vars, t x f, euler (1)'!D118</f>
        <v>52.869326815496002</v>
      </c>
      <c r="D111" s="19">
        <v>0</v>
      </c>
      <c r="E111" s="19"/>
      <c r="F111" s="19">
        <v>-0.3125</v>
      </c>
      <c r="G111" s="19">
        <v>-0.40560830051736713</v>
      </c>
      <c r="H111" s="19">
        <v>-0.65212062847808105</v>
      </c>
      <c r="I111" s="19"/>
      <c r="J111" s="19">
        <f t="shared" si="6"/>
        <v>0.76797096789867925</v>
      </c>
      <c r="K111" s="19">
        <f t="shared" si="7"/>
        <v>-0.3125</v>
      </c>
    </row>
    <row r="112" spans="2:11" x14ac:dyDescent="0.25">
      <c r="B112" s="19">
        <f>'3 vars, t x f, euler (1)'!C119</f>
        <v>54.5</v>
      </c>
      <c r="C112" s="19">
        <f>'3 vars, t x f, euler (1)'!D119</f>
        <v>49.798303560835038</v>
      </c>
      <c r="D112" s="19">
        <v>0</v>
      </c>
      <c r="E112" s="19"/>
      <c r="F112" s="19">
        <v>-0.296875</v>
      </c>
      <c r="G112" s="19">
        <v>-0.44272989009284891</v>
      </c>
      <c r="H112" s="19">
        <v>-0.70974112641487408</v>
      </c>
      <c r="I112" s="19"/>
      <c r="J112" s="19">
        <f t="shared" si="6"/>
        <v>0.83650596059220061</v>
      </c>
      <c r="K112" s="19">
        <f t="shared" si="7"/>
        <v>-0.296875</v>
      </c>
    </row>
    <row r="113" spans="2:11" x14ac:dyDescent="0.25">
      <c r="B113" s="19">
        <f>'3 vars, t x f, euler (1)'!C120</f>
        <v>55</v>
      </c>
      <c r="C113" s="19">
        <f>'3 vars, t x f, euler (1)'!D120</f>
        <v>42.106645939621515</v>
      </c>
      <c r="D113" s="19">
        <v>0</v>
      </c>
      <c r="E113" s="19"/>
      <c r="F113" s="19">
        <v>-0.28125</v>
      </c>
      <c r="G113" s="19">
        <v>-0.48881710356099128</v>
      </c>
      <c r="H113" s="19">
        <v>-0.77606740867521495</v>
      </c>
      <c r="I113" s="19"/>
      <c r="J113" s="19">
        <f t="shared" si="6"/>
        <v>0.91718197951203773</v>
      </c>
      <c r="K113" s="19">
        <f t="shared" si="7"/>
        <v>-0.28125</v>
      </c>
    </row>
    <row r="114" spans="2:11" x14ac:dyDescent="0.25">
      <c r="B114" s="19">
        <f>'3 vars, t x f, euler (1)'!C121</f>
        <v>55.5</v>
      </c>
      <c r="C114" s="19">
        <f>'3 vars, t x f, euler (1)'!D121</f>
        <v>30.60345949613253</v>
      </c>
      <c r="D114" s="19">
        <v>0</v>
      </c>
      <c r="E114" s="19"/>
      <c r="F114" s="19">
        <v>-0.265625</v>
      </c>
      <c r="G114" s="19">
        <v>-0.54673913099759652</v>
      </c>
      <c r="H114" s="19">
        <v>-0.85326617070449073</v>
      </c>
      <c r="I114" s="19"/>
      <c r="J114" s="19">
        <f t="shared" si="6"/>
        <v>1.0134035896091507</v>
      </c>
      <c r="K114" s="19">
        <f t="shared" si="7"/>
        <v>-0.265625</v>
      </c>
    </row>
    <row r="115" spans="2:11" x14ac:dyDescent="0.25">
      <c r="B115" s="19">
        <f>'3 vars, t x f, euler (1)'!C122</f>
        <v>56</v>
      </c>
      <c r="C115" s="19">
        <f>'3 vars, t x f, euler (1)'!D122</f>
        <v>16.440759066996502</v>
      </c>
      <c r="D115" s="19">
        <v>0</v>
      </c>
      <c r="E115" s="19"/>
      <c r="F115" s="19">
        <v>-0.25</v>
      </c>
      <c r="G115" s="19">
        <v>-0.62060502403458084</v>
      </c>
      <c r="H115" s="19">
        <v>-0.94431749937119769</v>
      </c>
      <c r="I115" s="19"/>
      <c r="J115" s="19">
        <f t="shared" si="6"/>
        <v>1.1299938652380528</v>
      </c>
      <c r="K115" s="19">
        <f t="shared" si="7"/>
        <v>-0.25</v>
      </c>
    </row>
    <row r="116" spans="2:11" x14ac:dyDescent="0.25">
      <c r="B116" s="19">
        <f>'3 vars, t x f, euler (1)'!C123</f>
        <v>56.5</v>
      </c>
      <c r="C116" s="19">
        <f>'3 vars, t x f, euler (1)'!D123</f>
        <v>0.9988241887599969</v>
      </c>
      <c r="D116" s="19">
        <v>0</v>
      </c>
      <c r="E116" s="19"/>
      <c r="F116" s="19">
        <v>-0.234375</v>
      </c>
      <c r="G116" s="19">
        <v>-0.71649157272160013</v>
      </c>
      <c r="H116" s="19">
        <v>-1.0534542203879338</v>
      </c>
      <c r="I116" s="19"/>
      <c r="J116" s="19">
        <f t="shared" si="6"/>
        <v>1.2740196106160302</v>
      </c>
      <c r="K116" s="19">
        <f t="shared" si="7"/>
        <v>-0.234375</v>
      </c>
    </row>
    <row r="117" spans="2:11" x14ac:dyDescent="0.25">
      <c r="B117" s="19">
        <f>'3 vars, t x f, euler (1)'!C124</f>
        <v>57</v>
      </c>
      <c r="C117" s="19">
        <f>'3 vars, t x f, euler (1)'!D124</f>
        <v>-14.247742032574779</v>
      </c>
      <c r="D117" s="19">
        <v>0</v>
      </c>
      <c r="E117" s="19"/>
      <c r="F117" s="19">
        <v>-0.21875</v>
      </c>
      <c r="G117" s="19">
        <v>-0.8437479981735666</v>
      </c>
      <c r="H117" s="19">
        <v>-1.1869265498063326</v>
      </c>
      <c r="I117" s="19"/>
      <c r="J117" s="19">
        <f t="shared" si="6"/>
        <v>1.4562641652725872</v>
      </c>
      <c r="K117" s="19">
        <f t="shared" si="7"/>
        <v>-0.21875</v>
      </c>
    </row>
    <row r="118" spans="2:11" x14ac:dyDescent="0.25">
      <c r="B118" s="19">
        <f>'3 vars, t x f, euler (1)'!C125</f>
        <v>57.5</v>
      </c>
      <c r="C118" s="19">
        <f>'3 vars, t x f, euler (1)'!D125</f>
        <v>-27.870306510475636</v>
      </c>
      <c r="D118" s="19">
        <v>0</v>
      </c>
      <c r="E118" s="19"/>
      <c r="F118" s="19">
        <v>-0.203125</v>
      </c>
      <c r="G118" s="19">
        <v>-1.0174901182340497</v>
      </c>
      <c r="H118" s="19">
        <v>-1.3544133946502468</v>
      </c>
      <c r="I118" s="19"/>
      <c r="J118" s="19">
        <f t="shared" si="6"/>
        <v>1.6940253198556228</v>
      </c>
      <c r="K118" s="19">
        <f t="shared" si="7"/>
        <v>-0.203125</v>
      </c>
    </row>
    <row r="119" spans="2:11" x14ac:dyDescent="0.25">
      <c r="B119" s="19">
        <f>'3 vars, t x f, euler (1)'!C126</f>
        <v>58</v>
      </c>
      <c r="C119" s="19">
        <f>'3 vars, t x f, euler (1)'!D126</f>
        <v>-38.61955380316121</v>
      </c>
      <c r="D119" s="19">
        <v>0</v>
      </c>
      <c r="E119" s="19"/>
      <c r="F119" s="19">
        <v>-0.1875</v>
      </c>
      <c r="G119" s="19">
        <v>-1.2637708568333459</v>
      </c>
      <c r="H119" s="19">
        <v>-1.5718223431816041</v>
      </c>
      <c r="I119" s="19"/>
      <c r="J119" s="19">
        <f t="shared" si="6"/>
        <v>2.0168644617589448</v>
      </c>
      <c r="K119" s="19">
        <f t="shared" si="7"/>
        <v>-0.1875</v>
      </c>
    </row>
    <row r="120" spans="2:11" x14ac:dyDescent="0.25">
      <c r="B120" s="19">
        <f>'3 vars, t x f, euler (1)'!C127</f>
        <v>58.5</v>
      </c>
      <c r="C120" s="19">
        <f>'3 vars, t x f, euler (1)'!D127</f>
        <v>-45.539490926356585</v>
      </c>
      <c r="D120" s="19">
        <v>0</v>
      </c>
      <c r="E120" s="19"/>
      <c r="F120" s="19">
        <v>-0.171875</v>
      </c>
      <c r="G120" s="19">
        <v>-1.6314912311960679</v>
      </c>
      <c r="H120" s="19">
        <v>-1.8673757999702465</v>
      </c>
      <c r="I120" s="19"/>
      <c r="J120" s="19">
        <f t="shared" si="6"/>
        <v>2.4796886933210347</v>
      </c>
      <c r="K120" s="19">
        <f t="shared" si="7"/>
        <v>-0.171875</v>
      </c>
    </row>
    <row r="121" spans="2:11" x14ac:dyDescent="0.25">
      <c r="B121" s="19">
        <f>'3 vars, t x f, euler (1)'!C128</f>
        <v>59</v>
      </c>
      <c r="C121" s="19">
        <f>'3 vars, t x f, euler (1)'!D128</f>
        <v>-48.051761777021575</v>
      </c>
      <c r="D121" s="19">
        <v>0</v>
      </c>
      <c r="E121" s="19"/>
      <c r="F121" s="19">
        <v>-0.15625</v>
      </c>
      <c r="G121" s="19">
        <v>-2.2240843991961388</v>
      </c>
      <c r="H121" s="19">
        <v>-2.296510163519053</v>
      </c>
      <c r="I121" s="19"/>
      <c r="J121" s="19">
        <f t="shared" si="6"/>
        <v>3.1969532911655056</v>
      </c>
      <c r="K121" s="19">
        <f t="shared" si="7"/>
        <v>-0.15625</v>
      </c>
    </row>
    <row r="122" spans="2:11" x14ac:dyDescent="0.25">
      <c r="B122" s="19">
        <f>'3 vars, t x f, euler (1)'!C129</f>
        <v>59.5</v>
      </c>
      <c r="C122" s="19">
        <f>'3 vars, t x f, euler (1)'!D129</f>
        <v>-46.00290655608147</v>
      </c>
      <c r="D122" s="19">
        <v>0</v>
      </c>
      <c r="E122" s="19"/>
      <c r="F122" s="19">
        <v>-0.140625</v>
      </c>
      <c r="G122" s="19">
        <v>-3.3035271653994012</v>
      </c>
      <c r="H122" s="19">
        <v>-2.9846452572187956</v>
      </c>
      <c r="I122" s="19"/>
      <c r="J122" s="19">
        <f t="shared" si="6"/>
        <v>4.4521229816763208</v>
      </c>
      <c r="K122" s="19">
        <f t="shared" si="7"/>
        <v>-0.140625</v>
      </c>
    </row>
    <row r="123" spans="2:11" x14ac:dyDescent="0.25">
      <c r="B123" s="19">
        <f>'3 vars, t x f, euler (1)'!C130</f>
        <v>60</v>
      </c>
      <c r="C123" s="19">
        <f>'3 vars, t x f, euler (1)'!D130</f>
        <v>-39.670820522999549</v>
      </c>
      <c r="D123" s="19">
        <v>0</v>
      </c>
      <c r="E123" s="19"/>
      <c r="F123" s="19">
        <v>-0.125</v>
      </c>
      <c r="G123" s="19">
        <v>-5.772793513395154</v>
      </c>
      <c r="H123" s="19">
        <v>-4.2776691622586185</v>
      </c>
      <c r="I123" s="19"/>
      <c r="J123" s="19">
        <f t="shared" si="6"/>
        <v>7.1849563958339724</v>
      </c>
      <c r="K123" s="19">
        <f t="shared" si="7"/>
        <v>-0.125</v>
      </c>
    </row>
    <row r="124" spans="2:11" x14ac:dyDescent="0.25">
      <c r="B124" s="19">
        <f>'3 vars, t x f, euler (1)'!C131</f>
        <v>60.5</v>
      </c>
      <c r="C124" s="19">
        <f>'3 vars, t x f, euler (1)'!D131</f>
        <v>-29.730569458639156</v>
      </c>
      <c r="D124" s="19">
        <v>0</v>
      </c>
      <c r="E124" s="19"/>
      <c r="F124" s="19">
        <v>-0.109375</v>
      </c>
      <c r="G124" s="19">
        <v>-15.808421622007479</v>
      </c>
      <c r="H124" s="19">
        <v>-7.0393108049012056</v>
      </c>
      <c r="I124" s="19"/>
      <c r="J124" s="19">
        <f t="shared" si="6"/>
        <v>17.304857433309078</v>
      </c>
      <c r="K124" s="19">
        <f t="shared" si="7"/>
        <v>-0.109375</v>
      </c>
    </row>
    <row r="125" spans="2:11" x14ac:dyDescent="0.25">
      <c r="B125" s="19">
        <f>'3 vars, t x f, euler (1)'!C132</f>
        <v>61</v>
      </c>
      <c r="C125" s="19">
        <f>'3 vars, t x f, euler (1)'!D132</f>
        <v>-17.183534375116764</v>
      </c>
      <c r="D125" s="19">
        <v>0</v>
      </c>
      <c r="E125" s="19"/>
      <c r="F125" s="19">
        <v>-9.375E-2</v>
      </c>
      <c r="G125" s="19">
        <v>13.761575882125063</v>
      </c>
      <c r="H125" s="19">
        <v>34.293742165568688</v>
      </c>
      <c r="I125" s="19"/>
      <c r="J125" s="19">
        <f t="shared" si="6"/>
        <v>36.951883882665442</v>
      </c>
      <c r="K125" s="19">
        <f t="shared" si="7"/>
        <v>-9.375E-2</v>
      </c>
    </row>
    <row r="126" spans="2:11" x14ac:dyDescent="0.25">
      <c r="B126" s="19">
        <f>'3 vars, t x f, euler (1)'!C133</f>
        <v>61.5</v>
      </c>
      <c r="C126" s="19">
        <f>'3 vars, t x f, euler (1)'!D133</f>
        <v>-3.257228534368581</v>
      </c>
      <c r="D126" s="19">
        <v>0</v>
      </c>
      <c r="E126" s="19"/>
      <c r="F126" s="19">
        <v>-7.8125E-2</v>
      </c>
      <c r="G126" s="19">
        <v>8.0825470997414577</v>
      </c>
      <c r="H126" s="19">
        <v>6.4719281832972291</v>
      </c>
      <c r="I126" s="19"/>
      <c r="J126" s="19">
        <f t="shared" si="6"/>
        <v>10.354391436936119</v>
      </c>
      <c r="K126" s="19">
        <f t="shared" si="7"/>
        <v>-7.8125E-2</v>
      </c>
    </row>
    <row r="127" spans="2:11" x14ac:dyDescent="0.25">
      <c r="B127" s="19">
        <f>'3 vars, t x f, euler (1)'!C134</f>
        <v>62</v>
      </c>
      <c r="C127" s="19">
        <f>'3 vars, t x f, euler (1)'!D134</f>
        <v>10.714252585219857</v>
      </c>
      <c r="D127" s="19">
        <v>0</v>
      </c>
      <c r="E127" s="19"/>
      <c r="F127" s="19">
        <v>-6.25E-2</v>
      </c>
      <c r="G127" s="19">
        <v>5.3863112638282846</v>
      </c>
      <c r="H127" s="19">
        <v>3.0611794030204713</v>
      </c>
      <c r="I127" s="19"/>
      <c r="J127" s="19">
        <f t="shared" si="6"/>
        <v>6.1954151086364035</v>
      </c>
      <c r="K127" s="19">
        <f t="shared" si="7"/>
        <v>-6.25E-2</v>
      </c>
    </row>
    <row r="128" spans="2:11" x14ac:dyDescent="0.25">
      <c r="B128" s="19">
        <f>'3 vars, t x f, euler (1)'!C135</f>
        <v>62.5</v>
      </c>
      <c r="C128" s="19">
        <f>'3 vars, t x f, euler (1)'!D135</f>
        <v>23.417554901521338</v>
      </c>
      <c r="D128" s="19">
        <v>0</v>
      </c>
      <c r="E128" s="19"/>
      <c r="F128" s="19">
        <v>-4.6875E-2</v>
      </c>
      <c r="G128" s="19">
        <v>4.2776586470434959</v>
      </c>
      <c r="H128" s="19">
        <v>1.7429891656519891</v>
      </c>
      <c r="I128" s="19"/>
      <c r="J128" s="19">
        <f t="shared" si="6"/>
        <v>4.6191313828691003</v>
      </c>
      <c r="K128" s="19">
        <f t="shared" si="7"/>
        <v>-4.6875E-2</v>
      </c>
    </row>
    <row r="129" spans="2:11" x14ac:dyDescent="0.25">
      <c r="B129" s="19">
        <f>'3 vars, t x f, euler (1)'!C136</f>
        <v>63</v>
      </c>
      <c r="C129" s="19">
        <f>'3 vars, t x f, euler (1)'!D136</f>
        <v>33.683056308239017</v>
      </c>
      <c r="D129" s="19">
        <v>0</v>
      </c>
      <c r="E129" s="19"/>
      <c r="F129" s="19">
        <v>-3.125E-2</v>
      </c>
      <c r="G129" s="19">
        <v>3.7344389011503383</v>
      </c>
      <c r="H129" s="19">
        <v>0.9927801145406383</v>
      </c>
      <c r="I129" s="19"/>
      <c r="J129" s="19">
        <f t="shared" si="6"/>
        <v>3.8641488405924878</v>
      </c>
      <c r="K129" s="19">
        <f t="shared" si="7"/>
        <v>-3.125E-2</v>
      </c>
    </row>
    <row r="130" spans="2:11" x14ac:dyDescent="0.25">
      <c r="B130" s="19">
        <f>'3 vars, t x f, euler (1)'!C137</f>
        <v>63.5</v>
      </c>
      <c r="C130" s="19">
        <f>'3 vars, t x f, euler (1)'!D137</f>
        <v>40.592051397851485</v>
      </c>
      <c r="D130" s="19">
        <v>0</v>
      </c>
      <c r="E130" s="19"/>
      <c r="F130" s="19">
        <v>-1.5625E-2</v>
      </c>
      <c r="G130" s="19">
        <v>3.472299147860296</v>
      </c>
      <c r="H130" s="19">
        <v>0.45678830716275864</v>
      </c>
      <c r="I130" s="19"/>
      <c r="J130" s="19">
        <f t="shared" si="6"/>
        <v>3.5022160027319784</v>
      </c>
      <c r="K130" s="19">
        <f t="shared" si="7"/>
        <v>-1.5625E-2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2:P130"/>
  <sheetViews>
    <sheetView topLeftCell="F1" workbookViewId="0">
      <selection activeCell="C9" sqref="C9"/>
    </sheetView>
  </sheetViews>
  <sheetFormatPr defaultRowHeight="15" x14ac:dyDescent="0.25"/>
  <sheetData>
    <row r="2" spans="2:15" x14ac:dyDescent="0.25">
      <c r="B2" s="127" t="s">
        <v>4</v>
      </c>
      <c r="C2" s="127" t="s">
        <v>224</v>
      </c>
      <c r="D2" s="127"/>
      <c r="F2" s="19"/>
      <c r="G2" s="19"/>
      <c r="H2" t="s">
        <v>239</v>
      </c>
      <c r="I2" s="127" t="s">
        <v>4</v>
      </c>
      <c r="J2" s="127" t="s">
        <v>224</v>
      </c>
      <c r="M2" t="s">
        <v>238</v>
      </c>
    </row>
    <row r="3" spans="2:15" x14ac:dyDescent="0.25">
      <c r="B3" s="19">
        <f>'3 vars, t x f, euler (1)'!C10</f>
        <v>0</v>
      </c>
      <c r="C3" s="19">
        <f>'3 vars, t x f, euler (1)'!D10</f>
        <v>-10</v>
      </c>
      <c r="D3" s="19"/>
      <c r="E3" s="127" t="s">
        <v>237</v>
      </c>
      <c r="F3" s="19"/>
      <c r="G3" s="19"/>
      <c r="H3">
        <v>0</v>
      </c>
      <c r="I3" s="19">
        <f t="shared" ref="I3:I34" si="0">B3</f>
        <v>0</v>
      </c>
      <c r="J3" s="19">
        <f t="shared" ref="J3:J34" si="1">C3</f>
        <v>-10</v>
      </c>
      <c r="L3" t="s">
        <v>236</v>
      </c>
      <c r="M3" s="14" t="s">
        <v>4</v>
      </c>
      <c r="N3" s="14" t="s">
        <v>235</v>
      </c>
      <c r="O3" s="14" t="s">
        <v>234</v>
      </c>
    </row>
    <row r="4" spans="2:15" x14ac:dyDescent="0.25">
      <c r="B4" s="19">
        <f>'3 vars, t x f, euler (1)'!C11</f>
        <v>0.5</v>
      </c>
      <c r="C4" s="19">
        <f>'3 vars, t x f, euler (1)'!D11</f>
        <v>5.5</v>
      </c>
      <c r="D4" s="19"/>
      <c r="E4" s="19">
        <f t="shared" ref="E4:E35" si="2">(C5-C3)/(B5-B3)</f>
        <v>49.412500000000001</v>
      </c>
      <c r="F4" s="19">
        <f t="shared" ref="F4:F35" si="3">SIGN(E5*E4)</f>
        <v>1</v>
      </c>
      <c r="G4" s="19"/>
      <c r="H4">
        <f t="shared" ref="H4:H35" si="4">(F4=-1)+H3</f>
        <v>0</v>
      </c>
      <c r="I4" s="19">
        <f t="shared" si="0"/>
        <v>0.5</v>
      </c>
      <c r="J4" s="19">
        <f t="shared" si="1"/>
        <v>5.5</v>
      </c>
      <c r="L4">
        <v>1</v>
      </c>
      <c r="M4">
        <f t="shared" ref="M4:M9" si="5">VLOOKUP($L4,$H$3:$J$130,2,0)</f>
        <v>3</v>
      </c>
      <c r="N4" s="7">
        <f t="shared" ref="N4:N9" si="6">VLOOKUP($L4,$H$3:$J$130,3,0)</f>
        <v>138.07386508125373</v>
      </c>
      <c r="O4">
        <f t="shared" ref="O4:O9" si="7">$O$13*EXP(-$O$14*M4)</f>
        <v>137.22193589584163</v>
      </c>
    </row>
    <row r="5" spans="2:15" x14ac:dyDescent="0.25">
      <c r="B5" s="19">
        <f>'3 vars, t x f, euler (1)'!C12</f>
        <v>1</v>
      </c>
      <c r="C5" s="19">
        <f>'3 vars, t x f, euler (1)'!D12</f>
        <v>39.412500000000001</v>
      </c>
      <c r="D5" s="19"/>
      <c r="E5" s="19">
        <f t="shared" si="2"/>
        <v>70.457719999999995</v>
      </c>
      <c r="F5" s="19">
        <f t="shared" si="3"/>
        <v>1</v>
      </c>
      <c r="G5" s="19"/>
      <c r="H5">
        <f t="shared" si="4"/>
        <v>0</v>
      </c>
      <c r="I5" s="19">
        <f t="shared" si="0"/>
        <v>1</v>
      </c>
      <c r="J5" s="19">
        <f t="shared" si="1"/>
        <v>39.412500000000001</v>
      </c>
      <c r="L5">
        <v>3</v>
      </c>
      <c r="M5">
        <f t="shared" si="5"/>
        <v>13</v>
      </c>
      <c r="N5" s="7">
        <f t="shared" si="6"/>
        <v>112.43521348882139</v>
      </c>
      <c r="O5">
        <f t="shared" si="7"/>
        <v>112.95226897893964</v>
      </c>
    </row>
    <row r="6" spans="2:15" x14ac:dyDescent="0.25">
      <c r="B6" s="19">
        <f>'3 vars, t x f, euler (1)'!C13</f>
        <v>1.5</v>
      </c>
      <c r="C6" s="19">
        <f>'3 vars, t x f, euler (1)'!D13</f>
        <v>75.957719999999995</v>
      </c>
      <c r="D6" s="19"/>
      <c r="E6" s="19">
        <f t="shared" si="2"/>
        <v>67.798327124999986</v>
      </c>
      <c r="F6" s="19">
        <f t="shared" si="3"/>
        <v>1</v>
      </c>
      <c r="G6" s="19"/>
      <c r="H6">
        <f t="shared" si="4"/>
        <v>0</v>
      </c>
      <c r="I6" s="19">
        <f t="shared" si="0"/>
        <v>1.5</v>
      </c>
      <c r="J6" s="19">
        <f t="shared" si="1"/>
        <v>75.957719999999995</v>
      </c>
      <c r="L6">
        <v>5</v>
      </c>
      <c r="M6">
        <f t="shared" si="5"/>
        <v>23</v>
      </c>
      <c r="N6" s="7">
        <f t="shared" si="6"/>
        <v>90.625663130657941</v>
      </c>
      <c r="O6">
        <f t="shared" si="7"/>
        <v>92.975040646379298</v>
      </c>
    </row>
    <row r="7" spans="2:15" x14ac:dyDescent="0.25">
      <c r="B7" s="19">
        <f>'3 vars, t x f, euler (1)'!C14</f>
        <v>2</v>
      </c>
      <c r="C7" s="19">
        <f>'3 vars, t x f, euler (1)'!D14</f>
        <v>107.21082712499999</v>
      </c>
      <c r="D7" s="19"/>
      <c r="E7" s="19">
        <f t="shared" si="2"/>
        <v>52.766110616249989</v>
      </c>
      <c r="F7" s="19">
        <f t="shared" si="3"/>
        <v>1</v>
      </c>
      <c r="G7" s="19"/>
      <c r="H7">
        <f t="shared" si="4"/>
        <v>0</v>
      </c>
      <c r="I7" s="19">
        <f t="shared" si="0"/>
        <v>2</v>
      </c>
      <c r="J7" s="19">
        <f t="shared" si="1"/>
        <v>107.21082712499999</v>
      </c>
      <c r="L7">
        <v>7</v>
      </c>
      <c r="M7">
        <f t="shared" si="5"/>
        <v>33.5</v>
      </c>
      <c r="N7" s="7">
        <f t="shared" si="6"/>
        <v>77.523145470629416</v>
      </c>
      <c r="O7">
        <f t="shared" si="7"/>
        <v>75.789905443289328</v>
      </c>
    </row>
    <row r="8" spans="2:15" x14ac:dyDescent="0.25">
      <c r="B8" s="19">
        <f>'3 vars, t x f, euler (1)'!C15</f>
        <v>2.5</v>
      </c>
      <c r="C8" s="19">
        <f>'3 vars, t x f, euler (1)'!D15</f>
        <v>128.72383061624998</v>
      </c>
      <c r="D8" s="19"/>
      <c r="E8" s="19">
        <f t="shared" si="2"/>
        <v>30.863037956253734</v>
      </c>
      <c r="F8" s="19">
        <f t="shared" si="3"/>
        <v>1</v>
      </c>
      <c r="G8" s="19"/>
      <c r="H8">
        <f t="shared" si="4"/>
        <v>0</v>
      </c>
      <c r="I8" s="19">
        <f t="shared" si="0"/>
        <v>2.5</v>
      </c>
      <c r="J8" s="19">
        <f t="shared" si="1"/>
        <v>128.72383061624998</v>
      </c>
      <c r="L8">
        <v>9</v>
      </c>
      <c r="M8">
        <f t="shared" si="5"/>
        <v>43.5</v>
      </c>
      <c r="N8" s="7">
        <f t="shared" si="6"/>
        <v>63.185106900410901</v>
      </c>
      <c r="O8">
        <f t="shared" si="7"/>
        <v>62.385373953744363</v>
      </c>
    </row>
    <row r="9" spans="2:15" x14ac:dyDescent="0.25">
      <c r="B9" s="19">
        <f>'3 vars, t x f, euler (1)'!C16</f>
        <v>3</v>
      </c>
      <c r="C9" s="19">
        <f>'3 vars, t x f, euler (1)'!D16</f>
        <v>138.07386508125373</v>
      </c>
      <c r="D9" s="19"/>
      <c r="E9" s="19">
        <f t="shared" si="2"/>
        <v>5.6746197031432359</v>
      </c>
      <c r="F9" s="19">
        <f t="shared" si="3"/>
        <v>-1</v>
      </c>
      <c r="G9" s="19"/>
      <c r="H9">
        <f t="shared" si="4"/>
        <v>1</v>
      </c>
      <c r="I9" s="19">
        <f t="shared" si="0"/>
        <v>3</v>
      </c>
      <c r="J9" s="19">
        <f t="shared" si="1"/>
        <v>138.07386508125373</v>
      </c>
      <c r="L9">
        <v>11</v>
      </c>
      <c r="M9">
        <f t="shared" si="5"/>
        <v>53.5</v>
      </c>
      <c r="N9" s="7">
        <f t="shared" si="6"/>
        <v>50.937523731883232</v>
      </c>
      <c r="O9">
        <f t="shared" si="7"/>
        <v>51.351626058706614</v>
      </c>
    </row>
    <row r="10" spans="2:15" x14ac:dyDescent="0.25">
      <c r="B10" s="19">
        <f>'3 vars, t x f, euler (1)'!C17</f>
        <v>3.5</v>
      </c>
      <c r="C10" s="19">
        <f>'3 vars, t x f, euler (1)'!D17</f>
        <v>134.39845031939322</v>
      </c>
      <c r="D10" s="19"/>
      <c r="E10" s="19">
        <f t="shared" si="2"/>
        <v>-19.86391322966756</v>
      </c>
      <c r="F10" s="19">
        <f t="shared" si="3"/>
        <v>1</v>
      </c>
      <c r="G10" s="19"/>
      <c r="H10">
        <f t="shared" si="4"/>
        <v>1</v>
      </c>
      <c r="I10" s="19">
        <f t="shared" si="0"/>
        <v>3.5</v>
      </c>
      <c r="J10" s="19">
        <f t="shared" si="1"/>
        <v>134.39845031939322</v>
      </c>
    </row>
    <row r="11" spans="2:15" x14ac:dyDescent="0.25">
      <c r="B11" s="19">
        <f>'3 vars, t x f, euler (1)'!C18</f>
        <v>4</v>
      </c>
      <c r="C11" s="19">
        <f>'3 vars, t x f, euler (1)'!D18</f>
        <v>118.20995185158617</v>
      </c>
      <c r="D11" s="19"/>
      <c r="E11" s="19">
        <f t="shared" si="2"/>
        <v>-43.162826315467186</v>
      </c>
      <c r="F11" s="19">
        <f t="shared" si="3"/>
        <v>1</v>
      </c>
      <c r="G11" s="19"/>
      <c r="H11">
        <f t="shared" si="4"/>
        <v>1</v>
      </c>
      <c r="I11" s="19">
        <f t="shared" si="0"/>
        <v>4</v>
      </c>
      <c r="J11" s="19">
        <f t="shared" si="1"/>
        <v>118.20995185158617</v>
      </c>
    </row>
    <row r="12" spans="2:15" x14ac:dyDescent="0.25">
      <c r="B12" s="19">
        <f>'3 vars, t x f, euler (1)'!C19</f>
        <v>4.5</v>
      </c>
      <c r="C12" s="19">
        <f>'3 vars, t x f, euler (1)'!D19</f>
        <v>91.235624003926034</v>
      </c>
      <c r="D12" s="19"/>
      <c r="E12" s="19">
        <f t="shared" si="2"/>
        <v>-62.008573436767236</v>
      </c>
      <c r="F12" s="19">
        <f t="shared" si="3"/>
        <v>1</v>
      </c>
      <c r="G12" s="19"/>
      <c r="H12">
        <f t="shared" si="4"/>
        <v>1</v>
      </c>
      <c r="I12" s="19">
        <f t="shared" si="0"/>
        <v>4.5</v>
      </c>
      <c r="J12" s="19">
        <f t="shared" si="1"/>
        <v>91.235624003926034</v>
      </c>
      <c r="N12" s="1" t="s">
        <v>233</v>
      </c>
    </row>
    <row r="13" spans="2:15" x14ac:dyDescent="0.25">
      <c r="B13" s="19">
        <f>'3 vars, t x f, euler (1)'!C20</f>
        <v>5</v>
      </c>
      <c r="C13" s="19">
        <f>'3 vars, t x f, euler (1)'!D20</f>
        <v>56.201378414818933</v>
      </c>
      <c r="D13" s="19"/>
      <c r="E13" s="19">
        <f t="shared" si="2"/>
        <v>-74.689942010084451</v>
      </c>
      <c r="F13" s="19">
        <f t="shared" si="3"/>
        <v>1</v>
      </c>
      <c r="G13" s="19"/>
      <c r="H13">
        <f t="shared" si="4"/>
        <v>1</v>
      </c>
      <c r="I13" s="19">
        <f t="shared" si="0"/>
        <v>5</v>
      </c>
      <c r="J13" s="19">
        <f t="shared" si="1"/>
        <v>56.201378414818933</v>
      </c>
      <c r="N13" s="12" t="s">
        <v>232</v>
      </c>
      <c r="O13" s="185">
        <v>145.47290674825297</v>
      </c>
    </row>
    <row r="14" spans="2:15" x14ac:dyDescent="0.25">
      <c r="B14" s="19">
        <f>'3 vars, t x f, euler (1)'!C21</f>
        <v>5.5</v>
      </c>
      <c r="C14" s="19">
        <f>'3 vars, t x f, euler (1)'!D21</f>
        <v>16.54568199384159</v>
      </c>
      <c r="D14" s="19"/>
      <c r="E14" s="19">
        <f t="shared" si="2"/>
        <v>-80.122288623890796</v>
      </c>
      <c r="F14" s="19">
        <f t="shared" si="3"/>
        <v>1</v>
      </c>
      <c r="G14" s="19"/>
      <c r="H14">
        <f t="shared" si="4"/>
        <v>1</v>
      </c>
      <c r="I14" s="19">
        <f t="shared" si="0"/>
        <v>5.5</v>
      </c>
      <c r="J14" s="19">
        <f t="shared" si="1"/>
        <v>16.54568199384159</v>
      </c>
      <c r="N14" s="12" t="s">
        <v>10</v>
      </c>
      <c r="O14" s="185">
        <v>1.9463425407413616E-2</v>
      </c>
    </row>
    <row r="15" spans="2:15" x14ac:dyDescent="0.25">
      <c r="B15" s="19">
        <f>'3 vars, t x f, euler (1)'!C22</f>
        <v>6</v>
      </c>
      <c r="C15" s="19">
        <f>'3 vars, t x f, euler (1)'!D22</f>
        <v>-23.92091020907187</v>
      </c>
      <c r="D15" s="19"/>
      <c r="E15" s="19">
        <f t="shared" si="2"/>
        <v>-77.927865597985999</v>
      </c>
      <c r="F15" s="19">
        <f t="shared" si="3"/>
        <v>1</v>
      </c>
      <c r="G15" s="19"/>
      <c r="H15">
        <f t="shared" si="4"/>
        <v>1</v>
      </c>
      <c r="I15" s="19">
        <f t="shared" si="0"/>
        <v>6</v>
      </c>
      <c r="J15" s="19">
        <f t="shared" si="1"/>
        <v>-23.92091020907187</v>
      </c>
    </row>
    <row r="16" spans="2:15" x14ac:dyDescent="0.25">
      <c r="B16" s="19">
        <f>'3 vars, t x f, euler (1)'!C23</f>
        <v>6.5</v>
      </c>
      <c r="C16" s="19">
        <f>'3 vars, t x f, euler (1)'!D23</f>
        <v>-61.382183604144409</v>
      </c>
      <c r="D16" s="19"/>
      <c r="E16" s="19">
        <f t="shared" si="2"/>
        <v>-68.454502502887209</v>
      </c>
      <c r="F16" s="19">
        <f t="shared" si="3"/>
        <v>1</v>
      </c>
      <c r="G16" s="19"/>
      <c r="H16">
        <f t="shared" si="4"/>
        <v>1</v>
      </c>
      <c r="I16" s="19">
        <f t="shared" si="0"/>
        <v>6.5</v>
      </c>
      <c r="J16" s="19">
        <f t="shared" si="1"/>
        <v>-61.382183604144409</v>
      </c>
      <c r="N16" t="s">
        <v>231</v>
      </c>
      <c r="O16" s="187">
        <f t="array" ref="O16">SUM((O4:O9-N4:N9)^2)</f>
        <v>10.327878943633767</v>
      </c>
    </row>
    <row r="17" spans="2:16" x14ac:dyDescent="0.25">
      <c r="B17" s="19">
        <f>'3 vars, t x f, euler (1)'!C24</f>
        <v>7</v>
      </c>
      <c r="C17" s="19">
        <f>'3 vars, t x f, euler (1)'!D24</f>
        <v>-92.375412711959086</v>
      </c>
      <c r="D17" s="19"/>
      <c r="E17" s="19">
        <f t="shared" si="2"/>
        <v>-52.728048342544078</v>
      </c>
      <c r="F17" s="19">
        <f t="shared" si="3"/>
        <v>1</v>
      </c>
      <c r="G17" s="19"/>
      <c r="H17">
        <f t="shared" si="4"/>
        <v>1</v>
      </c>
      <c r="I17" s="19">
        <f t="shared" si="0"/>
        <v>7</v>
      </c>
      <c r="J17" s="19">
        <f t="shared" si="1"/>
        <v>-92.375412711959086</v>
      </c>
    </row>
    <row r="18" spans="2:16" x14ac:dyDescent="0.25">
      <c r="B18" s="19">
        <f>'3 vars, t x f, euler (1)'!C25</f>
        <v>7.5</v>
      </c>
      <c r="C18" s="19">
        <f>'3 vars, t x f, euler (1)'!D25</f>
        <v>-114.11023194668849</v>
      </c>
      <c r="D18" s="19"/>
      <c r="E18" s="19">
        <f t="shared" si="2"/>
        <v>-32.34283417981986</v>
      </c>
      <c r="F18" s="19">
        <f t="shared" si="3"/>
        <v>1</v>
      </c>
      <c r="G18" s="19"/>
      <c r="H18">
        <f t="shared" si="4"/>
        <v>1</v>
      </c>
      <c r="I18" s="19">
        <f t="shared" si="0"/>
        <v>7.5</v>
      </c>
      <c r="J18" s="19">
        <f t="shared" si="1"/>
        <v>-114.11023194668849</v>
      </c>
    </row>
    <row r="19" spans="2:16" x14ac:dyDescent="0.25">
      <c r="B19" s="19">
        <f>'3 vars, t x f, euler (1)'!C26</f>
        <v>8</v>
      </c>
      <c r="C19" s="19">
        <f>'3 vars, t x f, euler (1)'!D26</f>
        <v>-124.71824689177895</v>
      </c>
      <c r="D19" s="19"/>
      <c r="E19" s="19">
        <f t="shared" si="2"/>
        <v>-9.3010818197243736</v>
      </c>
      <c r="F19" s="19">
        <f t="shared" si="3"/>
        <v>-1</v>
      </c>
      <c r="G19" s="19"/>
      <c r="H19">
        <f t="shared" si="4"/>
        <v>2</v>
      </c>
      <c r="I19" s="19">
        <f t="shared" si="0"/>
        <v>8</v>
      </c>
      <c r="J19" s="19">
        <f t="shared" si="1"/>
        <v>-124.71824689177895</v>
      </c>
      <c r="L19" t="s">
        <v>230</v>
      </c>
    </row>
    <row r="20" spans="2:16" x14ac:dyDescent="0.25">
      <c r="B20" s="19">
        <f>'3 vars, t x f, euler (1)'!C27</f>
        <v>8.5</v>
      </c>
      <c r="C20" s="19">
        <f>'3 vars, t x f, euler (1)'!D27</f>
        <v>-123.41131376641286</v>
      </c>
      <c r="D20" s="19"/>
      <c r="E20" s="19">
        <f t="shared" si="2"/>
        <v>14.182889552607193</v>
      </c>
      <c r="F20" s="19">
        <f t="shared" si="3"/>
        <v>1</v>
      </c>
      <c r="G20" s="19"/>
      <c r="H20">
        <f t="shared" si="4"/>
        <v>2</v>
      </c>
      <c r="I20" s="19">
        <f t="shared" si="0"/>
        <v>8.5</v>
      </c>
      <c r="J20" s="19">
        <f t="shared" si="1"/>
        <v>-123.41131376641286</v>
      </c>
      <c r="L20" t="s">
        <v>229</v>
      </c>
      <c r="M20" s="12"/>
    </row>
    <row r="21" spans="2:16" x14ac:dyDescent="0.25">
      <c r="B21" s="19">
        <f>'3 vars, t x f, euler (1)'!C28</f>
        <v>9</v>
      </c>
      <c r="C21" s="19">
        <f>'3 vars, t x f, euler (1)'!D28</f>
        <v>-110.53535733917175</v>
      </c>
      <c r="D21" s="19"/>
      <c r="E21" s="19">
        <f t="shared" si="2"/>
        <v>35.894675392326121</v>
      </c>
      <c r="F21" s="19">
        <f t="shared" si="3"/>
        <v>1</v>
      </c>
      <c r="G21" s="19"/>
      <c r="H21">
        <f t="shared" si="4"/>
        <v>2</v>
      </c>
      <c r="I21" s="19">
        <f t="shared" si="0"/>
        <v>9</v>
      </c>
      <c r="J21" s="19">
        <f t="shared" si="1"/>
        <v>-110.53535733917175</v>
      </c>
      <c r="M21" t="s">
        <v>228</v>
      </c>
      <c r="N21" s="12" t="s">
        <v>226</v>
      </c>
      <c r="O21" s="16">
        <f>1/(M5-M4)</f>
        <v>0.1</v>
      </c>
      <c r="P21" t="s">
        <v>215</v>
      </c>
    </row>
    <row r="22" spans="2:16" x14ac:dyDescent="0.25">
      <c r="B22" s="19">
        <f>'3 vars, t x f, euler (1)'!C29</f>
        <v>9.5</v>
      </c>
      <c r="C22" s="19">
        <f>'3 vars, t x f, euler (1)'!D29</f>
        <v>-87.516638374086739</v>
      </c>
      <c r="D22" s="19"/>
      <c r="E22" s="19">
        <f t="shared" si="2"/>
        <v>53.82782096463847</v>
      </c>
      <c r="F22" s="19">
        <f t="shared" si="3"/>
        <v>1</v>
      </c>
      <c r="G22" s="19"/>
      <c r="H22">
        <f t="shared" si="4"/>
        <v>2</v>
      </c>
      <c r="I22" s="19">
        <f t="shared" si="0"/>
        <v>9.5</v>
      </c>
      <c r="J22" s="19">
        <f t="shared" si="1"/>
        <v>-87.516638374086739</v>
      </c>
    </row>
    <row r="23" spans="2:16" x14ac:dyDescent="0.25">
      <c r="B23" s="19">
        <f>'3 vars, t x f, euler (1)'!C30</f>
        <v>10</v>
      </c>
      <c r="C23" s="19">
        <f>'3 vars, t x f, euler (1)'!D30</f>
        <v>-56.707536374533284</v>
      </c>
      <c r="D23" s="19"/>
      <c r="E23" s="19">
        <f t="shared" si="2"/>
        <v>66.368420003872075</v>
      </c>
      <c r="F23" s="19">
        <f t="shared" si="3"/>
        <v>1</v>
      </c>
      <c r="G23" s="19"/>
      <c r="H23">
        <f t="shared" si="4"/>
        <v>2</v>
      </c>
      <c r="I23" s="19">
        <f t="shared" si="0"/>
        <v>10</v>
      </c>
      <c r="J23" s="19">
        <f t="shared" si="1"/>
        <v>-56.707536374533284</v>
      </c>
      <c r="M23" t="s">
        <v>227</v>
      </c>
      <c r="N23" s="12" t="s">
        <v>226</v>
      </c>
      <c r="O23" s="16">
        <f>'3 vars, t x f, euler (2)'!O21</f>
        <v>9.375E-2</v>
      </c>
      <c r="P23" t="s">
        <v>215</v>
      </c>
    </row>
    <row r="24" spans="2:16" x14ac:dyDescent="0.25">
      <c r="B24" s="19">
        <f>'3 vars, t x f, euler (1)'!C31</f>
        <v>10.5</v>
      </c>
      <c r="C24" s="19">
        <f>'3 vars, t x f, euler (1)'!D31</f>
        <v>-21.148218370214671</v>
      </c>
      <c r="D24" s="19"/>
      <c r="E24" s="19">
        <f t="shared" si="2"/>
        <v>72.439377526135843</v>
      </c>
      <c r="F24" s="19">
        <f t="shared" si="3"/>
        <v>1</v>
      </c>
      <c r="G24" s="19"/>
      <c r="H24">
        <f t="shared" si="4"/>
        <v>2</v>
      </c>
      <c r="I24" s="19">
        <f t="shared" si="0"/>
        <v>10.5</v>
      </c>
      <c r="J24" s="19">
        <f t="shared" si="1"/>
        <v>-21.148218370214671</v>
      </c>
    </row>
    <row r="25" spans="2:16" x14ac:dyDescent="0.25">
      <c r="B25" s="19">
        <f>'3 vars, t x f, euler (1)'!C32</f>
        <v>11</v>
      </c>
      <c r="C25" s="19">
        <f>'3 vars, t x f, euler (1)'!D32</f>
        <v>15.731841151602566</v>
      </c>
      <c r="D25" s="19"/>
      <c r="E25" s="19">
        <f t="shared" si="2"/>
        <v>71.591541081609378</v>
      </c>
      <c r="F25" s="19">
        <f t="shared" si="3"/>
        <v>1</v>
      </c>
      <c r="G25" s="19"/>
      <c r="H25">
        <f t="shared" si="4"/>
        <v>2</v>
      </c>
      <c r="I25" s="19">
        <f t="shared" si="0"/>
        <v>11</v>
      </c>
      <c r="J25" s="19">
        <f t="shared" si="1"/>
        <v>15.731841151602566</v>
      </c>
      <c r="N25" s="12" t="s">
        <v>225</v>
      </c>
      <c r="O25" s="186">
        <f>(O21/O23)-1</f>
        <v>6.6666666666666652E-2</v>
      </c>
    </row>
    <row r="26" spans="2:16" x14ac:dyDescent="0.25">
      <c r="B26" s="19">
        <f>'3 vars, t x f, euler (1)'!C33</f>
        <v>11.5</v>
      </c>
      <c r="C26" s="19">
        <f>'3 vars, t x f, euler (1)'!D33</f>
        <v>50.443322711394707</v>
      </c>
      <c r="D26" s="19"/>
      <c r="E26" s="19">
        <f t="shared" si="2"/>
        <v>64.034134893598292</v>
      </c>
      <c r="F26" s="19">
        <f t="shared" si="3"/>
        <v>1</v>
      </c>
      <c r="G26" s="19"/>
      <c r="H26">
        <f t="shared" si="4"/>
        <v>2</v>
      </c>
      <c r="I26" s="19">
        <f t="shared" si="0"/>
        <v>11.5</v>
      </c>
      <c r="J26" s="19">
        <f t="shared" si="1"/>
        <v>50.443322711394707</v>
      </c>
    </row>
    <row r="27" spans="2:16" x14ac:dyDescent="0.25">
      <c r="B27" s="19">
        <f>'3 vars, t x f, euler (1)'!C34</f>
        <v>12</v>
      </c>
      <c r="C27" s="19">
        <f>'3 vars, t x f, euler (1)'!D34</f>
        <v>79.765976045200858</v>
      </c>
      <c r="D27" s="19"/>
      <c r="E27" s="19">
        <f t="shared" si="2"/>
        <v>50.602774749151514</v>
      </c>
      <c r="F27" s="19">
        <f t="shared" si="3"/>
        <v>1</v>
      </c>
      <c r="G27" s="19"/>
      <c r="H27">
        <f t="shared" si="4"/>
        <v>2</v>
      </c>
      <c r="I27" s="19">
        <f t="shared" si="0"/>
        <v>12</v>
      </c>
      <c r="J27" s="19">
        <f t="shared" si="1"/>
        <v>79.765976045200858</v>
      </c>
    </row>
    <row r="28" spans="2:16" x14ac:dyDescent="0.25">
      <c r="B28" s="19">
        <f>'3 vars, t x f, euler (1)'!C35</f>
        <v>12.5</v>
      </c>
      <c r="C28" s="19">
        <f>'3 vars, t x f, euler (1)'!D35</f>
        <v>101.04609746054622</v>
      </c>
      <c r="D28" s="19"/>
      <c r="E28" s="19">
        <f t="shared" si="2"/>
        <v>32.669237443620531</v>
      </c>
      <c r="F28" s="19">
        <f t="shared" si="3"/>
        <v>1</v>
      </c>
      <c r="G28" s="19"/>
      <c r="H28">
        <f t="shared" si="4"/>
        <v>2</v>
      </c>
      <c r="I28" s="19">
        <f t="shared" si="0"/>
        <v>12.5</v>
      </c>
      <c r="J28" s="19">
        <f t="shared" si="1"/>
        <v>101.04609746054622</v>
      </c>
    </row>
    <row r="29" spans="2:16" x14ac:dyDescent="0.25">
      <c r="B29" s="19">
        <f>'3 vars, t x f, euler (1)'!C36</f>
        <v>13</v>
      </c>
      <c r="C29" s="19">
        <f>'3 vars, t x f, euler (1)'!D36</f>
        <v>112.43521348882139</v>
      </c>
      <c r="D29" s="19"/>
      <c r="E29" s="19">
        <f t="shared" si="2"/>
        <v>12.002552067411031</v>
      </c>
      <c r="F29" s="19">
        <f t="shared" si="3"/>
        <v>-1</v>
      </c>
      <c r="G29" s="19"/>
      <c r="H29">
        <f t="shared" si="4"/>
        <v>3</v>
      </c>
      <c r="I29" s="19">
        <f t="shared" si="0"/>
        <v>13</v>
      </c>
      <c r="J29" s="19">
        <f t="shared" si="1"/>
        <v>112.43521348882139</v>
      </c>
    </row>
    <row r="30" spans="2:16" x14ac:dyDescent="0.25">
      <c r="B30" s="19">
        <f>'3 vars, t x f, euler (1)'!C37</f>
        <v>13.5</v>
      </c>
      <c r="C30" s="19">
        <f>'3 vars, t x f, euler (1)'!D37</f>
        <v>113.04864952795725</v>
      </c>
      <c r="D30" s="19"/>
      <c r="E30" s="19">
        <f t="shared" si="2"/>
        <v>-9.4046258478575311</v>
      </c>
      <c r="F30" s="19">
        <f t="shared" si="3"/>
        <v>1</v>
      </c>
      <c r="G30" s="19"/>
      <c r="H30">
        <f t="shared" si="4"/>
        <v>3</v>
      </c>
      <c r="I30" s="19">
        <f t="shared" si="0"/>
        <v>13.5</v>
      </c>
      <c r="J30" s="19">
        <f t="shared" si="1"/>
        <v>113.04864952795725</v>
      </c>
    </row>
    <row r="31" spans="2:16" x14ac:dyDescent="0.25">
      <c r="B31" s="19">
        <f>'3 vars, t x f, euler (1)'!C38</f>
        <v>14</v>
      </c>
      <c r="C31" s="19">
        <f>'3 vars, t x f, euler (1)'!D38</f>
        <v>103.03058764096386</v>
      </c>
      <c r="D31" s="19"/>
      <c r="E31" s="19">
        <f t="shared" si="2"/>
        <v>-29.5273963810086</v>
      </c>
      <c r="F31" s="19">
        <f t="shared" si="3"/>
        <v>1</v>
      </c>
      <c r="G31" s="19"/>
      <c r="H31">
        <f t="shared" si="4"/>
        <v>3</v>
      </c>
      <c r="I31" s="19">
        <f t="shared" si="0"/>
        <v>14</v>
      </c>
      <c r="J31" s="19">
        <f t="shared" si="1"/>
        <v>103.03058764096386</v>
      </c>
    </row>
    <row r="32" spans="2:16" x14ac:dyDescent="0.25">
      <c r="B32" s="19">
        <f>'3 vars, t x f, euler (1)'!C39</f>
        <v>14.5</v>
      </c>
      <c r="C32" s="19">
        <f>'3 vars, t x f, euler (1)'!D39</f>
        <v>83.521253146948652</v>
      </c>
      <c r="D32" s="19"/>
      <c r="E32" s="19">
        <f t="shared" si="2"/>
        <v>-46.499442126554555</v>
      </c>
      <c r="F32" s="19">
        <f t="shared" si="3"/>
        <v>1</v>
      </c>
      <c r="G32" s="19"/>
      <c r="H32">
        <f t="shared" si="4"/>
        <v>3</v>
      </c>
      <c r="I32" s="19">
        <f t="shared" si="0"/>
        <v>14.5</v>
      </c>
      <c r="J32" s="19">
        <f t="shared" si="1"/>
        <v>83.521253146948652</v>
      </c>
    </row>
    <row r="33" spans="2:10" x14ac:dyDescent="0.25">
      <c r="B33" s="19">
        <f>'3 vars, t x f, euler (1)'!C40</f>
        <v>15</v>
      </c>
      <c r="C33" s="19">
        <f>'3 vars, t x f, euler (1)'!D40</f>
        <v>56.531145514409303</v>
      </c>
      <c r="D33" s="19"/>
      <c r="E33" s="19">
        <f t="shared" si="2"/>
        <v>-58.785383700566499</v>
      </c>
      <c r="F33" s="19">
        <f t="shared" si="3"/>
        <v>1</v>
      </c>
      <c r="G33" s="19"/>
      <c r="H33">
        <f t="shared" si="4"/>
        <v>3</v>
      </c>
      <c r="I33" s="19">
        <f t="shared" si="0"/>
        <v>15</v>
      </c>
      <c r="J33" s="19">
        <f t="shared" si="1"/>
        <v>56.531145514409303</v>
      </c>
    </row>
    <row r="34" spans="2:10" x14ac:dyDescent="0.25">
      <c r="B34" s="19">
        <f>'3 vars, t x f, euler (1)'!C41</f>
        <v>15.5</v>
      </c>
      <c r="C34" s="19">
        <f>'3 vars, t x f, euler (1)'!D41</f>
        <v>24.73586944638215</v>
      </c>
      <c r="D34" s="19"/>
      <c r="E34" s="19">
        <f t="shared" si="2"/>
        <v>-65.31881837324697</v>
      </c>
      <c r="F34" s="19">
        <f t="shared" si="3"/>
        <v>1</v>
      </c>
      <c r="G34" s="19"/>
      <c r="H34">
        <f t="shared" si="4"/>
        <v>3</v>
      </c>
      <c r="I34" s="19">
        <f t="shared" si="0"/>
        <v>15.5</v>
      </c>
      <c r="J34" s="19">
        <f t="shared" si="1"/>
        <v>24.73586944638215</v>
      </c>
    </row>
    <row r="35" spans="2:10" x14ac:dyDescent="0.25">
      <c r="B35" s="19">
        <f>'3 vars, t x f, euler (1)'!C42</f>
        <v>16</v>
      </c>
      <c r="C35" s="19">
        <f>'3 vars, t x f, euler (1)'!D42</f>
        <v>-8.78767285883767</v>
      </c>
      <c r="D35" s="19"/>
      <c r="E35" s="19">
        <f t="shared" si="2"/>
        <v>-65.593716905701015</v>
      </c>
      <c r="F35" s="19">
        <f t="shared" si="3"/>
        <v>1</v>
      </c>
      <c r="G35" s="19"/>
      <c r="H35">
        <f t="shared" si="4"/>
        <v>3</v>
      </c>
      <c r="I35" s="19">
        <f t="shared" ref="I35:I66" si="8">B35</f>
        <v>16</v>
      </c>
      <c r="J35" s="19">
        <f t="shared" ref="J35:J66" si="9">C35</f>
        <v>-8.78767285883767</v>
      </c>
    </row>
    <row r="36" spans="2:10" x14ac:dyDescent="0.25">
      <c r="B36" s="19">
        <f>'3 vars, t x f, euler (1)'!C43</f>
        <v>16.5</v>
      </c>
      <c r="C36" s="19">
        <f>'3 vars, t x f, euler (1)'!D43</f>
        <v>-40.857847459318862</v>
      </c>
      <c r="D36" s="19"/>
      <c r="E36" s="19">
        <f t="shared" ref="E36:E67" si="10">(C37-C35)/(B37-B35)</f>
        <v>-59.70146611318134</v>
      </c>
      <c r="F36" s="19">
        <f t="shared" ref="F36:F67" si="11">SIGN(E37*E36)</f>
        <v>1</v>
      </c>
      <c r="G36" s="19"/>
      <c r="H36">
        <f t="shared" ref="H36:H67" si="12">(F36=-1)+H35</f>
        <v>3</v>
      </c>
      <c r="I36" s="19">
        <f t="shared" si="8"/>
        <v>16.5</v>
      </c>
      <c r="J36" s="19">
        <f t="shared" si="9"/>
        <v>-40.857847459318862</v>
      </c>
    </row>
    <row r="37" spans="2:10" x14ac:dyDescent="0.25">
      <c r="B37" s="19">
        <f>'3 vars, t x f, euler (1)'!C44</f>
        <v>17</v>
      </c>
      <c r="C37" s="19">
        <f>'3 vars, t x f, euler (1)'!D44</f>
        <v>-68.489138972019006</v>
      </c>
      <c r="D37" s="19"/>
      <c r="E37" s="19">
        <f t="shared" si="10"/>
        <v>-48.311095264020949</v>
      </c>
      <c r="F37" s="19">
        <f t="shared" si="11"/>
        <v>1</v>
      </c>
      <c r="G37" s="19"/>
      <c r="H37">
        <f t="shared" si="12"/>
        <v>3</v>
      </c>
      <c r="I37" s="19">
        <f t="shared" si="8"/>
        <v>17</v>
      </c>
      <c r="J37" s="19">
        <f t="shared" si="9"/>
        <v>-68.489138972019006</v>
      </c>
    </row>
    <row r="38" spans="2:10" x14ac:dyDescent="0.25">
      <c r="B38" s="19">
        <f>'3 vars, t x f, euler (1)'!C45</f>
        <v>17.5</v>
      </c>
      <c r="C38" s="19">
        <f>'3 vars, t x f, euler (1)'!D45</f>
        <v>-89.168942723339811</v>
      </c>
      <c r="D38" s="19"/>
      <c r="E38" s="19">
        <f t="shared" si="10"/>
        <v>-32.59560795098237</v>
      </c>
      <c r="F38" s="19">
        <f t="shared" si="11"/>
        <v>1</v>
      </c>
      <c r="G38" s="19"/>
      <c r="H38">
        <f t="shared" si="12"/>
        <v>3</v>
      </c>
      <c r="I38" s="19">
        <f t="shared" si="8"/>
        <v>17.5</v>
      </c>
      <c r="J38" s="19">
        <f t="shared" si="9"/>
        <v>-89.168942723339811</v>
      </c>
    </row>
    <row r="39" spans="2:10" x14ac:dyDescent="0.25">
      <c r="B39" s="19">
        <f>'3 vars, t x f, euler (1)'!C46</f>
        <v>18</v>
      </c>
      <c r="C39" s="19">
        <f>'3 vars, t x f, euler (1)'!D46</f>
        <v>-101.08474692300138</v>
      </c>
      <c r="D39" s="19"/>
      <c r="E39" s="19">
        <f t="shared" si="10"/>
        <v>-14.112349311094192</v>
      </c>
      <c r="F39" s="19">
        <f t="shared" si="11"/>
        <v>-1</v>
      </c>
      <c r="G39" s="19"/>
      <c r="H39">
        <f t="shared" si="12"/>
        <v>4</v>
      </c>
      <c r="I39" s="19">
        <f t="shared" si="8"/>
        <v>18</v>
      </c>
      <c r="J39" s="19">
        <f t="shared" si="9"/>
        <v>-101.08474692300138</v>
      </c>
    </row>
    <row r="40" spans="2:10" x14ac:dyDescent="0.25">
      <c r="B40" s="19">
        <f>'3 vars, t x f, euler (1)'!C47</f>
        <v>18.5</v>
      </c>
      <c r="C40" s="19">
        <f>'3 vars, t x f, euler (1)'!D47</f>
        <v>-103.281292034434</v>
      </c>
      <c r="D40" s="19"/>
      <c r="E40" s="19">
        <f t="shared" si="10"/>
        <v>5.3504920340176909</v>
      </c>
      <c r="F40" s="19">
        <f t="shared" si="11"/>
        <v>1</v>
      </c>
      <c r="G40" s="19"/>
      <c r="H40">
        <f t="shared" si="12"/>
        <v>4</v>
      </c>
      <c r="I40" s="19">
        <f t="shared" si="8"/>
        <v>18.5</v>
      </c>
      <c r="J40" s="19">
        <f t="shared" si="9"/>
        <v>-103.281292034434</v>
      </c>
    </row>
    <row r="41" spans="2:10" x14ac:dyDescent="0.25">
      <c r="B41" s="19">
        <f>'3 vars, t x f, euler (1)'!C48</f>
        <v>19</v>
      </c>
      <c r="C41" s="19">
        <f>'3 vars, t x f, euler (1)'!D48</f>
        <v>-95.734254888983685</v>
      </c>
      <c r="D41" s="19"/>
      <c r="E41" s="19">
        <f t="shared" si="10"/>
        <v>23.946193175115269</v>
      </c>
      <c r="F41" s="19">
        <f t="shared" si="11"/>
        <v>1</v>
      </c>
      <c r="G41" s="19"/>
      <c r="H41">
        <f t="shared" si="12"/>
        <v>4</v>
      </c>
      <c r="I41" s="19">
        <f t="shared" si="8"/>
        <v>19</v>
      </c>
      <c r="J41" s="19">
        <f t="shared" si="9"/>
        <v>-95.734254888983685</v>
      </c>
    </row>
    <row r="42" spans="2:10" x14ac:dyDescent="0.25">
      <c r="B42" s="19">
        <f>'3 vars, t x f, euler (1)'!C49</f>
        <v>19.5</v>
      </c>
      <c r="C42" s="19">
        <f>'3 vars, t x f, euler (1)'!D49</f>
        <v>-79.335098859318734</v>
      </c>
      <c r="D42" s="19"/>
      <c r="E42" s="19">
        <f t="shared" si="10"/>
        <v>39.944077890210806</v>
      </c>
      <c r="F42" s="19">
        <f t="shared" si="11"/>
        <v>1</v>
      </c>
      <c r="G42" s="19"/>
      <c r="H42">
        <f t="shared" si="12"/>
        <v>4</v>
      </c>
      <c r="I42" s="19">
        <f t="shared" si="8"/>
        <v>19.5</v>
      </c>
      <c r="J42" s="19">
        <f t="shared" si="9"/>
        <v>-79.335098859318734</v>
      </c>
    </row>
    <row r="43" spans="2:10" x14ac:dyDescent="0.25">
      <c r="B43" s="19">
        <f>'3 vars, t x f, euler (1)'!C50</f>
        <v>20</v>
      </c>
      <c r="C43" s="19">
        <f>'3 vars, t x f, euler (1)'!D50</f>
        <v>-55.790176998772878</v>
      </c>
      <c r="D43" s="19"/>
      <c r="E43" s="19">
        <f t="shared" si="10"/>
        <v>51.889926375608198</v>
      </c>
      <c r="F43" s="19">
        <f t="shared" si="11"/>
        <v>1</v>
      </c>
      <c r="G43" s="19"/>
      <c r="H43">
        <f t="shared" si="12"/>
        <v>4</v>
      </c>
      <c r="I43" s="19">
        <f t="shared" si="8"/>
        <v>20</v>
      </c>
      <c r="J43" s="19">
        <f t="shared" si="9"/>
        <v>-55.790176998772878</v>
      </c>
    </row>
    <row r="44" spans="2:10" x14ac:dyDescent="0.25">
      <c r="B44" s="19">
        <f>'3 vars, t x f, euler (1)'!C51</f>
        <v>20.5</v>
      </c>
      <c r="C44" s="19">
        <f>'3 vars, t x f, euler (1)'!D51</f>
        <v>-27.445172483710532</v>
      </c>
      <c r="D44" s="19"/>
      <c r="E44" s="19">
        <f t="shared" si="10"/>
        <v>58.737409934273472</v>
      </c>
      <c r="F44" s="19">
        <f t="shared" si="11"/>
        <v>1</v>
      </c>
      <c r="G44" s="19"/>
      <c r="H44">
        <f t="shared" si="12"/>
        <v>4</v>
      </c>
      <c r="I44" s="19">
        <f t="shared" si="8"/>
        <v>20.5</v>
      </c>
      <c r="J44" s="19">
        <f t="shared" si="9"/>
        <v>-27.445172483710532</v>
      </c>
    </row>
    <row r="45" spans="2:10" x14ac:dyDescent="0.25">
      <c r="B45" s="19">
        <f>'3 vars, t x f, euler (1)'!C52</f>
        <v>21</v>
      </c>
      <c r="C45" s="19">
        <f>'3 vars, t x f, euler (1)'!D52</f>
        <v>2.9472329355005904</v>
      </c>
      <c r="D45" s="19"/>
      <c r="E45" s="19">
        <f t="shared" si="10"/>
        <v>59.938746043358393</v>
      </c>
      <c r="F45" s="19">
        <f t="shared" si="11"/>
        <v>1</v>
      </c>
      <c r="G45" s="19"/>
      <c r="H45">
        <f t="shared" si="12"/>
        <v>4</v>
      </c>
      <c r="I45" s="19">
        <f t="shared" si="8"/>
        <v>21</v>
      </c>
      <c r="J45" s="19">
        <f t="shared" si="9"/>
        <v>2.9472329355005904</v>
      </c>
    </row>
    <row r="46" spans="2:10" x14ac:dyDescent="0.25">
      <c r="B46" s="19">
        <f>'3 vars, t x f, euler (1)'!C53</f>
        <v>21.5</v>
      </c>
      <c r="C46" s="19">
        <f>'3 vars, t x f, euler (1)'!D53</f>
        <v>32.493573559647857</v>
      </c>
      <c r="D46" s="19"/>
      <c r="E46" s="19">
        <f t="shared" si="10"/>
        <v>55.486821218239044</v>
      </c>
      <c r="F46" s="19">
        <f t="shared" si="11"/>
        <v>1</v>
      </c>
      <c r="G46" s="19"/>
      <c r="H46">
        <f t="shared" si="12"/>
        <v>4</v>
      </c>
      <c r="I46" s="19">
        <f t="shared" si="8"/>
        <v>21.5</v>
      </c>
      <c r="J46" s="19">
        <f t="shared" si="9"/>
        <v>32.493573559647857</v>
      </c>
    </row>
    <row r="47" spans="2:10" x14ac:dyDescent="0.25">
      <c r="B47" s="19">
        <f>'3 vars, t x f, euler (1)'!C54</f>
        <v>22</v>
      </c>
      <c r="C47" s="19">
        <f>'3 vars, t x f, euler (1)'!D54</f>
        <v>58.434054153739631</v>
      </c>
      <c r="D47" s="19"/>
      <c r="E47" s="19">
        <f t="shared" si="10"/>
        <v>45.905733491902978</v>
      </c>
      <c r="F47" s="19">
        <f t="shared" si="11"/>
        <v>1</v>
      </c>
      <c r="G47" s="19"/>
      <c r="H47">
        <f t="shared" si="12"/>
        <v>4</v>
      </c>
      <c r="I47" s="19">
        <f t="shared" si="8"/>
        <v>22</v>
      </c>
      <c r="J47" s="19">
        <f t="shared" si="9"/>
        <v>58.434054153739631</v>
      </c>
    </row>
    <row r="48" spans="2:10" x14ac:dyDescent="0.25">
      <c r="B48" s="19">
        <f>'3 vars, t x f, euler (1)'!C55</f>
        <v>22.5</v>
      </c>
      <c r="C48" s="19">
        <f>'3 vars, t x f, euler (1)'!D55</f>
        <v>78.399307051550835</v>
      </c>
      <c r="D48" s="19"/>
      <c r="E48" s="19">
        <f t="shared" si="10"/>
        <v>32.19160897691831</v>
      </c>
      <c r="F48" s="19">
        <f t="shared" si="11"/>
        <v>1</v>
      </c>
      <c r="G48" s="19"/>
      <c r="H48">
        <f t="shared" si="12"/>
        <v>4</v>
      </c>
      <c r="I48" s="19">
        <f t="shared" si="8"/>
        <v>22.5</v>
      </c>
      <c r="J48" s="19">
        <f t="shared" si="9"/>
        <v>78.399307051550835</v>
      </c>
    </row>
    <row r="49" spans="2:10" x14ac:dyDescent="0.25">
      <c r="B49" s="19">
        <f>'3 vars, t x f, euler (1)'!C56</f>
        <v>23</v>
      </c>
      <c r="C49" s="19">
        <f>'3 vars, t x f, euler (1)'!D56</f>
        <v>90.625663130657941</v>
      </c>
      <c r="D49" s="19"/>
      <c r="E49" s="19">
        <f t="shared" si="10"/>
        <v>15.710183595433293</v>
      </c>
      <c r="F49" s="19">
        <f t="shared" si="11"/>
        <v>-1</v>
      </c>
      <c r="G49" s="19"/>
      <c r="H49">
        <f t="shared" si="12"/>
        <v>5</v>
      </c>
      <c r="I49" s="19">
        <f t="shared" si="8"/>
        <v>23</v>
      </c>
      <c r="J49" s="19">
        <f t="shared" si="9"/>
        <v>90.625663130657941</v>
      </c>
    </row>
    <row r="50" spans="2:10" x14ac:dyDescent="0.25">
      <c r="B50" s="19">
        <f>'3 vars, t x f, euler (1)'!C57</f>
        <v>23.5</v>
      </c>
      <c r="C50" s="19">
        <f>'3 vars, t x f, euler (1)'!D57</f>
        <v>94.109490646984128</v>
      </c>
      <c r="D50" s="19"/>
      <c r="E50" s="19">
        <f t="shared" si="10"/>
        <v>-1.938418939945322</v>
      </c>
      <c r="F50" s="19">
        <f t="shared" si="11"/>
        <v>1</v>
      </c>
      <c r="G50" s="19"/>
      <c r="H50">
        <f t="shared" si="12"/>
        <v>5</v>
      </c>
      <c r="I50" s="19">
        <f t="shared" si="8"/>
        <v>23.5</v>
      </c>
      <c r="J50" s="19">
        <f t="shared" si="9"/>
        <v>94.109490646984128</v>
      </c>
    </row>
    <row r="51" spans="2:10" x14ac:dyDescent="0.25">
      <c r="B51" s="19">
        <f>'3 vars, t x f, euler (1)'!C58</f>
        <v>24</v>
      </c>
      <c r="C51" s="19">
        <f>'3 vars, t x f, euler (1)'!D58</f>
        <v>88.687244190712619</v>
      </c>
      <c r="D51" s="19"/>
      <c r="E51" s="19">
        <f t="shared" si="10"/>
        <v>-19.074395519482252</v>
      </c>
      <c r="F51" s="19">
        <f t="shared" si="11"/>
        <v>1</v>
      </c>
      <c r="G51" s="19"/>
      <c r="H51">
        <f t="shared" si="12"/>
        <v>5</v>
      </c>
      <c r="I51" s="19">
        <f t="shared" si="8"/>
        <v>24</v>
      </c>
      <c r="J51" s="19">
        <f t="shared" si="9"/>
        <v>88.687244190712619</v>
      </c>
    </row>
    <row r="52" spans="2:10" x14ac:dyDescent="0.25">
      <c r="B52" s="19">
        <f>'3 vars, t x f, euler (1)'!C59</f>
        <v>24.5</v>
      </c>
      <c r="C52" s="19">
        <f>'3 vars, t x f, euler (1)'!D59</f>
        <v>75.035095127501876</v>
      </c>
      <c r="D52" s="19"/>
      <c r="E52" s="19">
        <f t="shared" si="10"/>
        <v>-34.097559852045528</v>
      </c>
      <c r="F52" s="19">
        <f t="shared" si="11"/>
        <v>1</v>
      </c>
      <c r="G52" s="19"/>
      <c r="H52">
        <f t="shared" si="12"/>
        <v>5</v>
      </c>
      <c r="I52" s="19">
        <f t="shared" si="8"/>
        <v>24.5</v>
      </c>
      <c r="J52" s="19">
        <f t="shared" si="9"/>
        <v>75.035095127501876</v>
      </c>
    </row>
    <row r="53" spans="2:10" x14ac:dyDescent="0.25">
      <c r="B53" s="19">
        <f>'3 vars, t x f, euler (1)'!C60</f>
        <v>25</v>
      </c>
      <c r="C53" s="19">
        <f>'3 vars, t x f, euler (1)'!D60</f>
        <v>54.589684338667091</v>
      </c>
      <c r="D53" s="19"/>
      <c r="E53" s="19">
        <f t="shared" si="10"/>
        <v>-45.63617598603475</v>
      </c>
      <c r="F53" s="19">
        <f t="shared" si="11"/>
        <v>1</v>
      </c>
      <c r="G53" s="19"/>
      <c r="H53">
        <f t="shared" si="12"/>
        <v>5</v>
      </c>
      <c r="I53" s="19">
        <f t="shared" si="8"/>
        <v>25</v>
      </c>
      <c r="J53" s="19">
        <f t="shared" si="9"/>
        <v>54.589684338667091</v>
      </c>
    </row>
    <row r="54" spans="2:10" x14ac:dyDescent="0.25">
      <c r="B54" s="19">
        <f>'3 vars, t x f, euler (1)'!C61</f>
        <v>25.5</v>
      </c>
      <c r="C54" s="19">
        <f>'3 vars, t x f, euler (1)'!D61</f>
        <v>29.398919141467125</v>
      </c>
      <c r="D54" s="19"/>
      <c r="E54" s="19">
        <f t="shared" si="10"/>
        <v>-52.67154337371565</v>
      </c>
      <c r="F54" s="19">
        <f t="shared" si="11"/>
        <v>1</v>
      </c>
      <c r="G54" s="19"/>
      <c r="H54">
        <f t="shared" si="12"/>
        <v>5</v>
      </c>
      <c r="I54" s="19">
        <f t="shared" si="8"/>
        <v>25.5</v>
      </c>
      <c r="J54" s="19">
        <f t="shared" si="9"/>
        <v>29.398919141467125</v>
      </c>
    </row>
    <row r="55" spans="2:10" x14ac:dyDescent="0.25">
      <c r="B55" s="19">
        <f>'3 vars, t x f, euler (1)'!C62</f>
        <v>26</v>
      </c>
      <c r="C55" s="19">
        <f>'3 vars, t x f, euler (1)'!D62</f>
        <v>1.9181409649514407</v>
      </c>
      <c r="D55" s="19"/>
      <c r="E55" s="19">
        <f t="shared" si="10"/>
        <v>-54.62708384714908</v>
      </c>
      <c r="F55" s="19">
        <f t="shared" si="11"/>
        <v>1</v>
      </c>
      <c r="G55" s="19"/>
      <c r="H55">
        <f t="shared" si="12"/>
        <v>5</v>
      </c>
      <c r="I55" s="19">
        <f t="shared" si="8"/>
        <v>26</v>
      </c>
      <c r="J55" s="19">
        <f t="shared" si="9"/>
        <v>1.9181409649514407</v>
      </c>
    </row>
    <row r="56" spans="2:10" x14ac:dyDescent="0.25">
      <c r="B56" s="19">
        <f>'3 vars, t x f, euler (1)'!C63</f>
        <v>26.5</v>
      </c>
      <c r="C56" s="19">
        <f>'3 vars, t x f, euler (1)'!D63</f>
        <v>-25.228164705681959</v>
      </c>
      <c r="D56" s="19"/>
      <c r="E56" s="19">
        <f t="shared" si="10"/>
        <v>-51.414226318876672</v>
      </c>
      <c r="F56" s="19">
        <f t="shared" si="11"/>
        <v>1</v>
      </c>
      <c r="G56" s="19"/>
      <c r="H56">
        <f t="shared" si="12"/>
        <v>5</v>
      </c>
      <c r="I56" s="19">
        <f t="shared" si="8"/>
        <v>26.5</v>
      </c>
      <c r="J56" s="19">
        <f t="shared" si="9"/>
        <v>-25.228164705681959</v>
      </c>
    </row>
    <row r="57" spans="2:10" x14ac:dyDescent="0.25">
      <c r="B57" s="19">
        <f>'3 vars, t x f, euler (1)'!C64</f>
        <v>27</v>
      </c>
      <c r="C57" s="19">
        <f>'3 vars, t x f, euler (1)'!D64</f>
        <v>-49.496085353925231</v>
      </c>
      <c r="D57" s="19"/>
      <c r="E57" s="19">
        <f t="shared" si="10"/>
        <v>-43.431587811835101</v>
      </c>
      <c r="F57" s="19">
        <f t="shared" si="11"/>
        <v>1</v>
      </c>
      <c r="G57" s="19"/>
      <c r="H57">
        <f t="shared" si="12"/>
        <v>5</v>
      </c>
      <c r="I57" s="19">
        <f t="shared" si="8"/>
        <v>27</v>
      </c>
      <c r="J57" s="19">
        <f t="shared" si="9"/>
        <v>-49.496085353925231</v>
      </c>
    </row>
    <row r="58" spans="2:10" x14ac:dyDescent="0.25">
      <c r="B58" s="19">
        <f>'3 vars, t x f, euler (1)'!C65</f>
        <v>27.5</v>
      </c>
      <c r="C58" s="19">
        <f>'3 vars, t x f, euler (1)'!D65</f>
        <v>-68.659752517517063</v>
      </c>
      <c r="D58" s="19"/>
      <c r="E58" s="19">
        <f t="shared" si="10"/>
        <v>-31.518402431315884</v>
      </c>
      <c r="F58" s="19">
        <f t="shared" si="11"/>
        <v>1</v>
      </c>
      <c r="G58" s="19"/>
      <c r="H58">
        <f t="shared" si="12"/>
        <v>5</v>
      </c>
      <c r="I58" s="19">
        <f t="shared" si="8"/>
        <v>27.5</v>
      </c>
      <c r="J58" s="19">
        <f t="shared" si="9"/>
        <v>-68.659752517517063</v>
      </c>
    </row>
    <row r="59" spans="2:10" x14ac:dyDescent="0.25">
      <c r="B59" s="19">
        <f>'3 vars, t x f, euler (1)'!C66</f>
        <v>28</v>
      </c>
      <c r="C59" s="19">
        <f>'3 vars, t x f, euler (1)'!D66</f>
        <v>-81.014487785241116</v>
      </c>
      <c r="D59" s="19"/>
      <c r="E59" s="19">
        <f t="shared" si="10"/>
        <v>-16.8674301068056</v>
      </c>
      <c r="F59" s="19">
        <f t="shared" si="11"/>
        <v>1</v>
      </c>
      <c r="G59" s="19"/>
      <c r="H59">
        <f t="shared" si="12"/>
        <v>5</v>
      </c>
      <c r="I59" s="19">
        <f t="shared" si="8"/>
        <v>28</v>
      </c>
      <c r="J59" s="19">
        <f t="shared" si="9"/>
        <v>-81.014487785241116</v>
      </c>
    </row>
    <row r="60" spans="2:10" x14ac:dyDescent="0.25">
      <c r="B60" s="19">
        <f>'3 vars, t x f, euler (1)'!C67</f>
        <v>28.5</v>
      </c>
      <c r="C60" s="19">
        <f>'3 vars, t x f, euler (1)'!D67</f>
        <v>-85.527182624322663</v>
      </c>
      <c r="D60" s="19"/>
      <c r="E60" s="19">
        <f t="shared" si="10"/>
        <v>-0.90628549764842603</v>
      </c>
      <c r="F60" s="19">
        <f t="shared" si="11"/>
        <v>-1</v>
      </c>
      <c r="G60" s="19"/>
      <c r="H60">
        <f t="shared" si="12"/>
        <v>6</v>
      </c>
      <c r="I60" s="19">
        <f t="shared" si="8"/>
        <v>28.5</v>
      </c>
      <c r="J60" s="19">
        <f t="shared" si="9"/>
        <v>-85.527182624322663</v>
      </c>
    </row>
    <row r="61" spans="2:10" x14ac:dyDescent="0.25">
      <c r="B61" s="19">
        <f>'3 vars, t x f, euler (1)'!C68</f>
        <v>29</v>
      </c>
      <c r="C61" s="19">
        <f>'3 vars, t x f, euler (1)'!D68</f>
        <v>-81.920773282889542</v>
      </c>
      <c r="D61" s="19"/>
      <c r="E61" s="19">
        <f t="shared" si="10"/>
        <v>14.841073310250621</v>
      </c>
      <c r="F61" s="19">
        <f t="shared" si="11"/>
        <v>1</v>
      </c>
      <c r="G61" s="19"/>
      <c r="H61">
        <f t="shared" si="12"/>
        <v>6</v>
      </c>
      <c r="I61" s="19">
        <f t="shared" si="8"/>
        <v>29</v>
      </c>
      <c r="J61" s="19">
        <f t="shared" si="9"/>
        <v>-81.920773282889542</v>
      </c>
    </row>
    <row r="62" spans="2:10" x14ac:dyDescent="0.25">
      <c r="B62" s="19">
        <f>'3 vars, t x f, euler (1)'!C69</f>
        <v>29.5</v>
      </c>
      <c r="C62" s="19">
        <f>'3 vars, t x f, euler (1)'!D69</f>
        <v>-70.686109314072041</v>
      </c>
      <c r="D62" s="19"/>
      <c r="E62" s="19">
        <f t="shared" si="10"/>
        <v>28.899312724222014</v>
      </c>
      <c r="F62" s="19">
        <f t="shared" si="11"/>
        <v>1</v>
      </c>
      <c r="G62" s="19"/>
      <c r="H62">
        <f t="shared" si="12"/>
        <v>6</v>
      </c>
      <c r="I62" s="19">
        <f t="shared" si="8"/>
        <v>29.5</v>
      </c>
      <c r="J62" s="19">
        <f t="shared" si="9"/>
        <v>-70.686109314072041</v>
      </c>
    </row>
    <row r="63" spans="2:10" x14ac:dyDescent="0.25">
      <c r="B63" s="19">
        <f>'3 vars, t x f, euler (1)'!C70</f>
        <v>30</v>
      </c>
      <c r="C63" s="19">
        <f>'3 vars, t x f, euler (1)'!D70</f>
        <v>-53.021460558667528</v>
      </c>
      <c r="D63" s="19"/>
      <c r="E63" s="19">
        <f t="shared" si="10"/>
        <v>39.97940869261744</v>
      </c>
      <c r="F63" s="19">
        <f t="shared" si="11"/>
        <v>1</v>
      </c>
      <c r="G63" s="19"/>
      <c r="H63">
        <f t="shared" si="12"/>
        <v>6</v>
      </c>
      <c r="I63" s="19">
        <f t="shared" si="8"/>
        <v>30</v>
      </c>
      <c r="J63" s="19">
        <f t="shared" si="9"/>
        <v>-53.021460558667528</v>
      </c>
    </row>
    <row r="64" spans="2:10" x14ac:dyDescent="0.25">
      <c r="B64" s="19">
        <f>'3 vars, t x f, euler (1)'!C71</f>
        <v>30.5</v>
      </c>
      <c r="C64" s="19">
        <f>'3 vars, t x f, euler (1)'!D71</f>
        <v>-30.706700621454601</v>
      </c>
      <c r="D64" s="19"/>
      <c r="E64" s="19">
        <f t="shared" si="10"/>
        <v>47.096250875521775</v>
      </c>
      <c r="F64" s="19">
        <f t="shared" si="11"/>
        <v>1</v>
      </c>
      <c r="G64" s="19"/>
      <c r="H64">
        <f t="shared" si="12"/>
        <v>6</v>
      </c>
      <c r="I64" s="19">
        <f t="shared" si="8"/>
        <v>30.5</v>
      </c>
      <c r="J64" s="19">
        <f t="shared" si="9"/>
        <v>-30.706700621454601</v>
      </c>
    </row>
    <row r="65" spans="2:10" x14ac:dyDescent="0.25">
      <c r="B65" s="19">
        <f>'3 vars, t x f, euler (1)'!C72</f>
        <v>31</v>
      </c>
      <c r="C65" s="19">
        <f>'3 vars, t x f, euler (1)'!D72</f>
        <v>-5.9252096831457521</v>
      </c>
      <c r="D65" s="19"/>
      <c r="E65" s="19">
        <f t="shared" si="10"/>
        <v>49.65549405386718</v>
      </c>
      <c r="F65" s="19">
        <f t="shared" si="11"/>
        <v>1</v>
      </c>
      <c r="G65" s="19"/>
      <c r="H65">
        <f t="shared" si="12"/>
        <v>6</v>
      </c>
      <c r="I65" s="19">
        <f t="shared" si="8"/>
        <v>31</v>
      </c>
      <c r="J65" s="19">
        <f t="shared" si="9"/>
        <v>-5.9252096831457521</v>
      </c>
    </row>
    <row r="66" spans="2:10" x14ac:dyDescent="0.25">
      <c r="B66" s="19">
        <f>'3 vars, t x f, euler (1)'!C73</f>
        <v>31.5</v>
      </c>
      <c r="C66" s="19">
        <f>'3 vars, t x f, euler (1)'!D73</f>
        <v>18.948793432412579</v>
      </c>
      <c r="D66" s="19"/>
      <c r="E66" s="19">
        <f t="shared" si="10"/>
        <v>47.502073732012072</v>
      </c>
      <c r="F66" s="19">
        <f t="shared" si="11"/>
        <v>1</v>
      </c>
      <c r="G66" s="19"/>
      <c r="H66">
        <f t="shared" si="12"/>
        <v>6</v>
      </c>
      <c r="I66" s="19">
        <f t="shared" si="8"/>
        <v>31.5</v>
      </c>
      <c r="J66" s="19">
        <f t="shared" si="9"/>
        <v>18.948793432412579</v>
      </c>
    </row>
    <row r="67" spans="2:10" x14ac:dyDescent="0.25">
      <c r="B67" s="19">
        <f>'3 vars, t x f, euler (1)'!C74</f>
        <v>32</v>
      </c>
      <c r="C67" s="19">
        <f>'3 vars, t x f, euler (1)'!D74</f>
        <v>41.576864048866319</v>
      </c>
      <c r="D67" s="19"/>
      <c r="E67" s="19">
        <f t="shared" si="10"/>
        <v>40.926546245876843</v>
      </c>
      <c r="F67" s="19">
        <f t="shared" si="11"/>
        <v>1</v>
      </c>
      <c r="G67" s="19"/>
      <c r="H67">
        <f t="shared" si="12"/>
        <v>6</v>
      </c>
      <c r="I67" s="19">
        <f t="shared" ref="I67:I98" si="13">B67</f>
        <v>32</v>
      </c>
      <c r="J67" s="19">
        <f t="shared" ref="J67:J98" si="14">C67</f>
        <v>41.576864048866319</v>
      </c>
    </row>
    <row r="68" spans="2:10" x14ac:dyDescent="0.25">
      <c r="B68" s="19">
        <f>'3 vars, t x f, euler (1)'!C75</f>
        <v>32.5</v>
      </c>
      <c r="C68" s="19">
        <f>'3 vars, t x f, euler (1)'!D75</f>
        <v>59.875339678289421</v>
      </c>
      <c r="D68" s="19"/>
      <c r="E68" s="19">
        <f t="shared" ref="E68:E99" si="15">(C69-C67)/(B69-B67)</f>
        <v>30.629447647025934</v>
      </c>
      <c r="F68" s="19">
        <f t="shared" ref="F68:F99" si="16">SIGN(E69*E68)</f>
        <v>1</v>
      </c>
      <c r="G68" s="19"/>
      <c r="H68">
        <f t="shared" ref="H68:H99" si="17">(F68=-1)+H67</f>
        <v>6</v>
      </c>
      <c r="I68" s="19">
        <f t="shared" si="13"/>
        <v>32.5</v>
      </c>
      <c r="J68" s="19">
        <f t="shared" si="14"/>
        <v>59.875339678289421</v>
      </c>
    </row>
    <row r="69" spans="2:10" x14ac:dyDescent="0.25">
      <c r="B69" s="19">
        <f>'3 vars, t x f, euler (1)'!C76</f>
        <v>33</v>
      </c>
      <c r="C69" s="19">
        <f>'3 vars, t x f, euler (1)'!D76</f>
        <v>72.206311695892254</v>
      </c>
      <c r="D69" s="19"/>
      <c r="E69" s="19">
        <f t="shared" si="15"/>
        <v>17.647805792339994</v>
      </c>
      <c r="F69" s="19">
        <f t="shared" si="16"/>
        <v>1</v>
      </c>
      <c r="G69" s="19"/>
      <c r="H69">
        <f t="shared" si="17"/>
        <v>6</v>
      </c>
      <c r="I69" s="19">
        <f t="shared" si="13"/>
        <v>33</v>
      </c>
      <c r="J69" s="19">
        <f t="shared" si="14"/>
        <v>72.206311695892254</v>
      </c>
    </row>
    <row r="70" spans="2:10" x14ac:dyDescent="0.25">
      <c r="B70" s="19">
        <f>'3 vars, t x f, euler (1)'!C77</f>
        <v>33.5</v>
      </c>
      <c r="C70" s="19">
        <f>'3 vars, t x f, euler (1)'!D77</f>
        <v>77.523145470629416</v>
      </c>
      <c r="D70" s="19"/>
      <c r="E70" s="19">
        <f t="shared" si="15"/>
        <v>3.251418039621683</v>
      </c>
      <c r="F70" s="19">
        <f t="shared" si="16"/>
        <v>-1</v>
      </c>
      <c r="G70" s="19"/>
      <c r="H70">
        <f t="shared" si="17"/>
        <v>7</v>
      </c>
      <c r="I70" s="19">
        <f t="shared" si="13"/>
        <v>33.5</v>
      </c>
      <c r="J70" s="19">
        <f t="shared" si="14"/>
        <v>77.523145470629416</v>
      </c>
    </row>
    <row r="71" spans="2:10" x14ac:dyDescent="0.25">
      <c r="B71" s="19">
        <f>'3 vars, t x f, euler (1)'!C78</f>
        <v>34</v>
      </c>
      <c r="C71" s="19">
        <f>'3 vars, t x f, euler (1)'!D78</f>
        <v>75.457729735513936</v>
      </c>
      <c r="D71" s="19"/>
      <c r="E71" s="19">
        <f t="shared" si="15"/>
        <v>-11.180795339713256</v>
      </c>
      <c r="F71" s="19">
        <f t="shared" si="16"/>
        <v>1</v>
      </c>
      <c r="G71" s="19"/>
      <c r="H71">
        <f t="shared" si="17"/>
        <v>7</v>
      </c>
      <c r="I71" s="19">
        <f t="shared" si="13"/>
        <v>34</v>
      </c>
      <c r="J71" s="19">
        <f t="shared" si="14"/>
        <v>75.457729735513936</v>
      </c>
    </row>
    <row r="72" spans="2:10" x14ac:dyDescent="0.25">
      <c r="B72" s="19">
        <f>'3 vars, t x f, euler (1)'!C79</f>
        <v>34.5</v>
      </c>
      <c r="C72" s="19">
        <f>'3 vars, t x f, euler (1)'!D79</f>
        <v>66.342350130916159</v>
      </c>
      <c r="D72" s="19"/>
      <c r="E72" s="19">
        <f t="shared" si="15"/>
        <v>-24.292373284088264</v>
      </c>
      <c r="F72" s="19">
        <f t="shared" si="16"/>
        <v>1</v>
      </c>
      <c r="G72" s="19"/>
      <c r="H72">
        <f t="shared" si="17"/>
        <v>7</v>
      </c>
      <c r="I72" s="19">
        <f t="shared" si="13"/>
        <v>34.5</v>
      </c>
      <c r="J72" s="19">
        <f t="shared" si="14"/>
        <v>66.342350130916159</v>
      </c>
    </row>
    <row r="73" spans="2:10" x14ac:dyDescent="0.25">
      <c r="B73" s="19">
        <f>'3 vars, t x f, euler (1)'!C80</f>
        <v>35</v>
      </c>
      <c r="C73" s="19">
        <f>'3 vars, t x f, euler (1)'!D80</f>
        <v>51.165356451425673</v>
      </c>
      <c r="D73" s="19"/>
      <c r="E73" s="19">
        <f t="shared" si="15"/>
        <v>-34.876321902966758</v>
      </c>
      <c r="F73" s="19">
        <f t="shared" si="16"/>
        <v>1</v>
      </c>
      <c r="G73" s="19"/>
      <c r="H73">
        <f t="shared" si="17"/>
        <v>7</v>
      </c>
      <c r="I73" s="19">
        <f t="shared" si="13"/>
        <v>35</v>
      </c>
      <c r="J73" s="19">
        <f t="shared" si="14"/>
        <v>51.165356451425673</v>
      </c>
    </row>
    <row r="74" spans="2:10" x14ac:dyDescent="0.25">
      <c r="B74" s="19">
        <f>'3 vars, t x f, euler (1)'!C81</f>
        <v>35.5</v>
      </c>
      <c r="C74" s="19">
        <f>'3 vars, t x f, euler (1)'!D81</f>
        <v>31.466028227949401</v>
      </c>
      <c r="D74" s="19"/>
      <c r="E74" s="19">
        <f t="shared" si="15"/>
        <v>-41.985702567611654</v>
      </c>
      <c r="F74" s="19">
        <f t="shared" si="16"/>
        <v>1</v>
      </c>
      <c r="G74" s="19"/>
      <c r="H74">
        <f t="shared" si="17"/>
        <v>7</v>
      </c>
      <c r="I74" s="19">
        <f t="shared" si="13"/>
        <v>35.5</v>
      </c>
      <c r="J74" s="19">
        <f t="shared" si="14"/>
        <v>31.466028227949401</v>
      </c>
    </row>
    <row r="75" spans="2:10" x14ac:dyDescent="0.25">
      <c r="B75" s="19">
        <f>'3 vars, t x f, euler (1)'!C82</f>
        <v>36</v>
      </c>
      <c r="C75" s="19">
        <f>'3 vars, t x f, euler (1)'!D82</f>
        <v>9.1796538838140194</v>
      </c>
      <c r="D75" s="19"/>
      <c r="E75" s="19">
        <f t="shared" si="15"/>
        <v>-45.017718786854104</v>
      </c>
      <c r="F75" s="19">
        <f t="shared" si="16"/>
        <v>1</v>
      </c>
      <c r="G75" s="19"/>
      <c r="H75">
        <f t="shared" si="17"/>
        <v>7</v>
      </c>
      <c r="I75" s="19">
        <f t="shared" si="13"/>
        <v>36</v>
      </c>
      <c r="J75" s="19">
        <f t="shared" si="14"/>
        <v>9.1796538838140194</v>
      </c>
    </row>
    <row r="76" spans="2:10" x14ac:dyDescent="0.25">
      <c r="B76" s="19">
        <f>'3 vars, t x f, euler (1)'!C83</f>
        <v>36.5</v>
      </c>
      <c r="C76" s="19">
        <f>'3 vars, t x f, euler (1)'!D83</f>
        <v>-13.551690558904706</v>
      </c>
      <c r="D76" s="19"/>
      <c r="E76" s="19">
        <f t="shared" si="15"/>
        <v>-43.763898904606627</v>
      </c>
      <c r="F76" s="19">
        <f t="shared" si="16"/>
        <v>1</v>
      </c>
      <c r="G76" s="19"/>
      <c r="H76">
        <f t="shared" si="17"/>
        <v>7</v>
      </c>
      <c r="I76" s="19">
        <f t="shared" si="13"/>
        <v>36.5</v>
      </c>
      <c r="J76" s="19">
        <f t="shared" si="14"/>
        <v>-13.551690558904706</v>
      </c>
    </row>
    <row r="77" spans="2:10" x14ac:dyDescent="0.25">
      <c r="B77" s="19">
        <f>'3 vars, t x f, euler (1)'!C84</f>
        <v>37</v>
      </c>
      <c r="C77" s="19">
        <f>'3 vars, t x f, euler (1)'!D84</f>
        <v>-34.584245020792608</v>
      </c>
      <c r="D77" s="19"/>
      <c r="E77" s="19">
        <f t="shared" si="15"/>
        <v>-38.422295324519183</v>
      </c>
      <c r="F77" s="19">
        <f t="shared" si="16"/>
        <v>1</v>
      </c>
      <c r="G77" s="19"/>
      <c r="H77">
        <f t="shared" si="17"/>
        <v>7</v>
      </c>
      <c r="I77" s="19">
        <f t="shared" si="13"/>
        <v>37</v>
      </c>
      <c r="J77" s="19">
        <f t="shared" si="14"/>
        <v>-34.584245020792608</v>
      </c>
    </row>
    <row r="78" spans="2:10" x14ac:dyDescent="0.25">
      <c r="B78" s="19">
        <f>'3 vars, t x f, euler (1)'!C85</f>
        <v>37.5</v>
      </c>
      <c r="C78" s="19">
        <f>'3 vars, t x f, euler (1)'!D85</f>
        <v>-51.973985883423893</v>
      </c>
      <c r="D78" s="19"/>
      <c r="E78" s="19">
        <f t="shared" si="15"/>
        <v>-29.571265606247749</v>
      </c>
      <c r="F78" s="19">
        <f t="shared" si="16"/>
        <v>1</v>
      </c>
      <c r="G78" s="19"/>
      <c r="H78">
        <f t="shared" si="17"/>
        <v>7</v>
      </c>
      <c r="I78" s="19">
        <f t="shared" si="13"/>
        <v>37.5</v>
      </c>
      <c r="J78" s="19">
        <f t="shared" si="14"/>
        <v>-51.973985883423893</v>
      </c>
    </row>
    <row r="79" spans="2:10" x14ac:dyDescent="0.25">
      <c r="B79" s="19">
        <f>'3 vars, t x f, euler (1)'!C86</f>
        <v>38</v>
      </c>
      <c r="C79" s="19">
        <f>'3 vars, t x f, euler (1)'!D86</f>
        <v>-64.155510627040357</v>
      </c>
      <c r="D79" s="19"/>
      <c r="E79" s="19">
        <f t="shared" si="15"/>
        <v>-18.108017991613195</v>
      </c>
      <c r="F79" s="19">
        <f t="shared" si="16"/>
        <v>1</v>
      </c>
      <c r="G79" s="19"/>
      <c r="H79">
        <f t="shared" si="17"/>
        <v>7</v>
      </c>
      <c r="I79" s="19">
        <f t="shared" si="13"/>
        <v>38</v>
      </c>
      <c r="J79" s="19">
        <f t="shared" si="14"/>
        <v>-64.155510627040357</v>
      </c>
    </row>
    <row r="80" spans="2:10" x14ac:dyDescent="0.25">
      <c r="B80" s="19">
        <f>'3 vars, t x f, euler (1)'!C87</f>
        <v>38.5</v>
      </c>
      <c r="C80" s="19">
        <f>'3 vars, t x f, euler (1)'!D87</f>
        <v>-70.082003875037088</v>
      </c>
      <c r="D80" s="19"/>
      <c r="E80" s="19">
        <f t="shared" si="15"/>
        <v>-5.1583544130217405</v>
      </c>
      <c r="F80" s="19">
        <f t="shared" si="16"/>
        <v>-1</v>
      </c>
      <c r="G80" s="19"/>
      <c r="H80">
        <f t="shared" si="17"/>
        <v>8</v>
      </c>
      <c r="I80" s="19">
        <f t="shared" si="13"/>
        <v>38.5</v>
      </c>
      <c r="J80" s="19">
        <f t="shared" si="14"/>
        <v>-70.082003875037088</v>
      </c>
    </row>
    <row r="81" spans="2:10" x14ac:dyDescent="0.25">
      <c r="B81" s="19">
        <f>'3 vars, t x f, euler (1)'!C88</f>
        <v>39</v>
      </c>
      <c r="C81" s="19">
        <f>'3 vars, t x f, euler (1)'!D88</f>
        <v>-69.313865040062097</v>
      </c>
      <c r="D81" s="19"/>
      <c r="E81" s="19">
        <f t="shared" si="15"/>
        <v>8.0333706788105275</v>
      </c>
      <c r="F81" s="19">
        <f t="shared" si="16"/>
        <v>1</v>
      </c>
      <c r="G81" s="19"/>
      <c r="H81">
        <f t="shared" si="17"/>
        <v>8</v>
      </c>
      <c r="I81" s="19">
        <f t="shared" si="13"/>
        <v>39</v>
      </c>
      <c r="J81" s="19">
        <f t="shared" si="14"/>
        <v>-69.313865040062097</v>
      </c>
    </row>
    <row r="82" spans="2:10" x14ac:dyDescent="0.25">
      <c r="B82" s="19">
        <f>'3 vars, t x f, euler (1)'!C89</f>
        <v>39.5</v>
      </c>
      <c r="C82" s="19">
        <f>'3 vars, t x f, euler (1)'!D89</f>
        <v>-62.048633196226561</v>
      </c>
      <c r="D82" s="19"/>
      <c r="E82" s="19">
        <f t="shared" si="15"/>
        <v>20.223367663995326</v>
      </c>
      <c r="F82" s="19">
        <f t="shared" si="16"/>
        <v>1</v>
      </c>
      <c r="G82" s="19"/>
      <c r="H82">
        <f t="shared" si="17"/>
        <v>8</v>
      </c>
      <c r="I82" s="19">
        <f t="shared" si="13"/>
        <v>39.5</v>
      </c>
      <c r="J82" s="19">
        <f t="shared" si="14"/>
        <v>-62.048633196226561</v>
      </c>
    </row>
    <row r="83" spans="2:10" x14ac:dyDescent="0.25">
      <c r="B83" s="19">
        <f>'3 vars, t x f, euler (1)'!C90</f>
        <v>40</v>
      </c>
      <c r="C83" s="19">
        <f>'3 vars, t x f, euler (1)'!D90</f>
        <v>-49.090497376066772</v>
      </c>
      <c r="D83" s="19"/>
      <c r="E83" s="19">
        <f t="shared" si="15"/>
        <v>30.2852451839635</v>
      </c>
      <c r="F83" s="19">
        <f t="shared" si="16"/>
        <v>1</v>
      </c>
      <c r="G83" s="19"/>
      <c r="H83">
        <f t="shared" si="17"/>
        <v>8</v>
      </c>
      <c r="I83" s="19">
        <f t="shared" si="13"/>
        <v>40</v>
      </c>
      <c r="J83" s="19">
        <f t="shared" si="14"/>
        <v>-49.090497376066772</v>
      </c>
    </row>
    <row r="84" spans="2:10" x14ac:dyDescent="0.25">
      <c r="B84" s="19">
        <f>'3 vars, t x f, euler (1)'!C91</f>
        <v>40.5</v>
      </c>
      <c r="C84" s="19">
        <f>'3 vars, t x f, euler (1)'!D91</f>
        <v>-31.763388012263061</v>
      </c>
      <c r="D84" s="19"/>
      <c r="E84" s="19">
        <f t="shared" si="15"/>
        <v>37.313626868051394</v>
      </c>
      <c r="F84" s="19">
        <f t="shared" si="16"/>
        <v>1</v>
      </c>
      <c r="G84" s="19"/>
      <c r="H84">
        <f t="shared" si="17"/>
        <v>8</v>
      </c>
      <c r="I84" s="19">
        <f t="shared" si="13"/>
        <v>40.5</v>
      </c>
      <c r="J84" s="19">
        <f t="shared" si="14"/>
        <v>-31.763388012263061</v>
      </c>
    </row>
    <row r="85" spans="2:10" x14ac:dyDescent="0.25">
      <c r="B85" s="19">
        <f>'3 vars, t x f, euler (1)'!C92</f>
        <v>41</v>
      </c>
      <c r="C85" s="19">
        <f>'3 vars, t x f, euler (1)'!D92</f>
        <v>-11.776870508015378</v>
      </c>
      <c r="D85" s="19"/>
      <c r="E85" s="19">
        <f t="shared" si="15"/>
        <v>40.705064925455758</v>
      </c>
      <c r="F85" s="19">
        <f t="shared" si="16"/>
        <v>1</v>
      </c>
      <c r="G85" s="19"/>
      <c r="H85">
        <f t="shared" si="17"/>
        <v>8</v>
      </c>
      <c r="I85" s="19">
        <f t="shared" si="13"/>
        <v>41</v>
      </c>
      <c r="J85" s="19">
        <f t="shared" si="14"/>
        <v>-11.776870508015378</v>
      </c>
    </row>
    <row r="86" spans="2:10" x14ac:dyDescent="0.25">
      <c r="B86" s="19">
        <f>'3 vars, t x f, euler (1)'!C93</f>
        <v>41.5</v>
      </c>
      <c r="C86" s="19">
        <f>'3 vars, t x f, euler (1)'!D93</f>
        <v>8.9416769131927012</v>
      </c>
      <c r="D86" s="19"/>
      <c r="E86" s="19">
        <f t="shared" si="15"/>
        <v>40.209074612397416</v>
      </c>
      <c r="F86" s="19">
        <f t="shared" si="16"/>
        <v>1</v>
      </c>
      <c r="G86" s="19"/>
      <c r="H86">
        <f t="shared" si="17"/>
        <v>8</v>
      </c>
      <c r="I86" s="19">
        <f t="shared" si="13"/>
        <v>41.5</v>
      </c>
      <c r="J86" s="19">
        <f t="shared" si="14"/>
        <v>8.9416769131927012</v>
      </c>
    </row>
    <row r="87" spans="2:10" x14ac:dyDescent="0.25">
      <c r="B87" s="19">
        <f>'3 vars, t x f, euler (1)'!C94</f>
        <v>42</v>
      </c>
      <c r="C87" s="19">
        <f>'3 vars, t x f, euler (1)'!D94</f>
        <v>28.432204104382041</v>
      </c>
      <c r="D87" s="19"/>
      <c r="E87" s="19">
        <f t="shared" si="15"/>
        <v>35.945054880864653</v>
      </c>
      <c r="F87" s="19">
        <f t="shared" si="16"/>
        <v>1</v>
      </c>
      <c r="G87" s="19"/>
      <c r="H87">
        <f t="shared" si="17"/>
        <v>8</v>
      </c>
      <c r="I87" s="19">
        <f t="shared" si="13"/>
        <v>42</v>
      </c>
      <c r="J87" s="19">
        <f t="shared" si="14"/>
        <v>28.432204104382041</v>
      </c>
    </row>
    <row r="88" spans="2:10" x14ac:dyDescent="0.25">
      <c r="B88" s="19">
        <f>'3 vars, t x f, euler (1)'!C95</f>
        <v>42.5</v>
      </c>
      <c r="C88" s="19">
        <f>'3 vars, t x f, euler (1)'!D95</f>
        <v>44.886731794057354</v>
      </c>
      <c r="D88" s="19"/>
      <c r="E88" s="19">
        <f t="shared" si="15"/>
        <v>28.384144541885814</v>
      </c>
      <c r="F88" s="19">
        <f t="shared" si="16"/>
        <v>1</v>
      </c>
      <c r="G88" s="19"/>
      <c r="H88">
        <f t="shared" si="17"/>
        <v>8</v>
      </c>
      <c r="I88" s="19">
        <f t="shared" si="13"/>
        <v>42.5</v>
      </c>
      <c r="J88" s="19">
        <f t="shared" si="14"/>
        <v>44.886731794057354</v>
      </c>
    </row>
    <row r="89" spans="2:10" x14ac:dyDescent="0.25">
      <c r="B89" s="19">
        <f>'3 vars, t x f, euler (1)'!C96</f>
        <v>43</v>
      </c>
      <c r="C89" s="19">
        <f>'3 vars, t x f, euler (1)'!D96</f>
        <v>56.816348646267855</v>
      </c>
      <c r="D89" s="19"/>
      <c r="E89" s="19">
        <f t="shared" si="15"/>
        <v>18.298375106353546</v>
      </c>
      <c r="F89" s="19">
        <f t="shared" si="16"/>
        <v>1</v>
      </c>
      <c r="G89" s="19"/>
      <c r="H89">
        <f t="shared" si="17"/>
        <v>8</v>
      </c>
      <c r="I89" s="19">
        <f t="shared" si="13"/>
        <v>43</v>
      </c>
      <c r="J89" s="19">
        <f t="shared" si="14"/>
        <v>56.816348646267855</v>
      </c>
    </row>
    <row r="90" spans="2:10" x14ac:dyDescent="0.25">
      <c r="B90" s="19">
        <f>'3 vars, t x f, euler (1)'!C97</f>
        <v>43.5</v>
      </c>
      <c r="C90" s="19">
        <f>'3 vars, t x f, euler (1)'!D97</f>
        <v>63.185106900410901</v>
      </c>
      <c r="D90" s="19"/>
      <c r="E90" s="19">
        <f t="shared" si="15"/>
        <v>6.6825094595415422</v>
      </c>
      <c r="F90" s="19">
        <f t="shared" si="16"/>
        <v>-1</v>
      </c>
      <c r="G90" s="19"/>
      <c r="H90">
        <f t="shared" si="17"/>
        <v>9</v>
      </c>
      <c r="I90" s="19">
        <f t="shared" si="13"/>
        <v>43.5</v>
      </c>
      <c r="J90" s="19">
        <f t="shared" si="14"/>
        <v>63.185106900410901</v>
      </c>
    </row>
    <row r="91" spans="2:10" x14ac:dyDescent="0.25">
      <c r="B91" s="19">
        <f>'3 vars, t x f, euler (1)'!C98</f>
        <v>44</v>
      </c>
      <c r="C91" s="19">
        <f>'3 vars, t x f, euler (1)'!D98</f>
        <v>63.498858105809397</v>
      </c>
      <c r="D91" s="19"/>
      <c r="E91" s="19">
        <f t="shared" si="15"/>
        <v>-5.3435794581627079</v>
      </c>
      <c r="F91" s="19">
        <f t="shared" si="16"/>
        <v>1</v>
      </c>
      <c r="G91" s="19"/>
      <c r="H91">
        <f t="shared" si="17"/>
        <v>9</v>
      </c>
      <c r="I91" s="19">
        <f t="shared" si="13"/>
        <v>44</v>
      </c>
      <c r="J91" s="19">
        <f t="shared" si="14"/>
        <v>63.498858105809397</v>
      </c>
    </row>
    <row r="92" spans="2:10" x14ac:dyDescent="0.25">
      <c r="B92" s="19">
        <f>'3 vars, t x f, euler (1)'!C99</f>
        <v>44.5</v>
      </c>
      <c r="C92" s="19">
        <f>'3 vars, t x f, euler (1)'!D99</f>
        <v>57.841527442248193</v>
      </c>
      <c r="D92" s="19"/>
      <c r="E92" s="19">
        <f t="shared" si="15"/>
        <v>-16.642454776998534</v>
      </c>
      <c r="F92" s="19">
        <f t="shared" si="16"/>
        <v>1</v>
      </c>
      <c r="G92" s="19"/>
      <c r="H92">
        <f t="shared" si="17"/>
        <v>9</v>
      </c>
      <c r="I92" s="19">
        <f t="shared" si="13"/>
        <v>44.5</v>
      </c>
      <c r="J92" s="19">
        <f t="shared" si="14"/>
        <v>57.841527442248193</v>
      </c>
    </row>
    <row r="93" spans="2:10" x14ac:dyDescent="0.25">
      <c r="B93" s="19">
        <f>'3 vars, t x f, euler (1)'!C100</f>
        <v>45</v>
      </c>
      <c r="C93" s="19">
        <f>'3 vars, t x f, euler (1)'!D100</f>
        <v>46.856403328810863</v>
      </c>
      <c r="D93" s="19"/>
      <c r="E93" s="19">
        <f t="shared" si="15"/>
        <v>-26.166297664369445</v>
      </c>
      <c r="F93" s="19">
        <f t="shared" si="16"/>
        <v>1</v>
      </c>
      <c r="G93" s="19"/>
      <c r="H93">
        <f t="shared" si="17"/>
        <v>9</v>
      </c>
      <c r="I93" s="19">
        <f t="shared" si="13"/>
        <v>45</v>
      </c>
      <c r="J93" s="19">
        <f t="shared" si="14"/>
        <v>46.856403328810863</v>
      </c>
    </row>
    <row r="94" spans="2:10" x14ac:dyDescent="0.25">
      <c r="B94" s="19">
        <f>'3 vars, t x f, euler (1)'!C101</f>
        <v>45.5</v>
      </c>
      <c r="C94" s="19">
        <f>'3 vars, t x f, euler (1)'!D101</f>
        <v>31.675229777878748</v>
      </c>
      <c r="D94" s="19"/>
      <c r="E94" s="19">
        <f t="shared" si="15"/>
        <v>-33.053663070457972</v>
      </c>
      <c r="F94" s="19">
        <f t="shared" si="16"/>
        <v>1</v>
      </c>
      <c r="G94" s="19"/>
      <c r="H94">
        <f t="shared" si="17"/>
        <v>9</v>
      </c>
      <c r="I94" s="19">
        <f t="shared" si="13"/>
        <v>45.5</v>
      </c>
      <c r="J94" s="19">
        <f t="shared" si="14"/>
        <v>31.675229777878748</v>
      </c>
    </row>
    <row r="95" spans="2:10" x14ac:dyDescent="0.25">
      <c r="B95" s="19">
        <f>'3 vars, t x f, euler (1)'!C102</f>
        <v>46</v>
      </c>
      <c r="C95" s="19">
        <f>'3 vars, t x f, euler (1)'!D102</f>
        <v>13.802740258352891</v>
      </c>
      <c r="D95" s="19"/>
      <c r="E95" s="19">
        <f t="shared" si="15"/>
        <v>-36.706915095235715</v>
      </c>
      <c r="F95" s="19">
        <f t="shared" si="16"/>
        <v>1</v>
      </c>
      <c r="G95" s="19"/>
      <c r="H95">
        <f t="shared" si="17"/>
        <v>9</v>
      </c>
      <c r="I95" s="19">
        <f t="shared" si="13"/>
        <v>46</v>
      </c>
      <c r="J95" s="19">
        <f t="shared" si="14"/>
        <v>13.802740258352891</v>
      </c>
    </row>
    <row r="96" spans="2:10" x14ac:dyDescent="0.25">
      <c r="B96" s="19">
        <f>'3 vars, t x f, euler (1)'!C103</f>
        <v>46.5</v>
      </c>
      <c r="C96" s="19">
        <f>'3 vars, t x f, euler (1)'!D103</f>
        <v>-5.0316853173569669</v>
      </c>
      <c r="D96" s="19"/>
      <c r="E96" s="19">
        <f t="shared" si="15"/>
        <v>-36.843429384865459</v>
      </c>
      <c r="F96" s="19">
        <f t="shared" si="16"/>
        <v>1</v>
      </c>
      <c r="G96" s="19"/>
      <c r="H96">
        <f t="shared" si="17"/>
        <v>9</v>
      </c>
      <c r="I96" s="19">
        <f t="shared" si="13"/>
        <v>46.5</v>
      </c>
      <c r="J96" s="19">
        <f t="shared" si="14"/>
        <v>-5.0316853173569669</v>
      </c>
    </row>
    <row r="97" spans="2:10" x14ac:dyDescent="0.25">
      <c r="B97" s="19">
        <f>'3 vars, t x f, euler (1)'!C104</f>
        <v>47</v>
      </c>
      <c r="C97" s="19">
        <f>'3 vars, t x f, euler (1)'!D104</f>
        <v>-23.040689126512568</v>
      </c>
      <c r="D97" s="19"/>
      <c r="E97" s="19">
        <f t="shared" si="15"/>
        <v>-33.516243802246834</v>
      </c>
      <c r="F97" s="19">
        <f t="shared" si="16"/>
        <v>1</v>
      </c>
      <c r="G97" s="19"/>
      <c r="H97">
        <f t="shared" si="17"/>
        <v>9</v>
      </c>
      <c r="I97" s="19">
        <f t="shared" si="13"/>
        <v>47</v>
      </c>
      <c r="J97" s="19">
        <f t="shared" si="14"/>
        <v>-23.040689126512568</v>
      </c>
    </row>
    <row r="98" spans="2:10" x14ac:dyDescent="0.25">
      <c r="B98" s="19">
        <f>'3 vars, t x f, euler (1)'!C105</f>
        <v>47.5</v>
      </c>
      <c r="C98" s="19">
        <f>'3 vars, t x f, euler (1)'!D105</f>
        <v>-38.547929119603801</v>
      </c>
      <c r="D98" s="19"/>
      <c r="E98" s="19">
        <f t="shared" si="15"/>
        <v>-27.102789587478036</v>
      </c>
      <c r="F98" s="19">
        <f t="shared" si="16"/>
        <v>1</v>
      </c>
      <c r="G98" s="19"/>
      <c r="H98">
        <f t="shared" si="17"/>
        <v>9</v>
      </c>
      <c r="I98" s="19">
        <f t="shared" si="13"/>
        <v>47.5</v>
      </c>
      <c r="J98" s="19">
        <f t="shared" si="14"/>
        <v>-38.547929119603801</v>
      </c>
    </row>
    <row r="99" spans="2:10" x14ac:dyDescent="0.25">
      <c r="B99" s="19">
        <f>'3 vars, t x f, euler (1)'!C106</f>
        <v>48</v>
      </c>
      <c r="C99" s="19">
        <f>'3 vars, t x f, euler (1)'!D106</f>
        <v>-50.143478713990604</v>
      </c>
      <c r="D99" s="19"/>
      <c r="E99" s="19">
        <f t="shared" si="15"/>
        <v>-18.26335942086007</v>
      </c>
      <c r="F99" s="19">
        <f t="shared" si="16"/>
        <v>1</v>
      </c>
      <c r="G99" s="19"/>
      <c r="H99">
        <f t="shared" si="17"/>
        <v>9</v>
      </c>
      <c r="I99" s="19">
        <f t="shared" ref="I99:I130" si="18">B99</f>
        <v>48</v>
      </c>
      <c r="J99" s="19">
        <f t="shared" ref="J99:J130" si="19">C99</f>
        <v>-50.143478713990604</v>
      </c>
    </row>
    <row r="100" spans="2:10" x14ac:dyDescent="0.25">
      <c r="B100" s="19">
        <f>'3 vars, t x f, euler (1)'!C107</f>
        <v>48.5</v>
      </c>
      <c r="C100" s="19">
        <f>'3 vars, t x f, euler (1)'!D107</f>
        <v>-56.81128854046387</v>
      </c>
      <c r="D100" s="19"/>
      <c r="E100" s="19">
        <f t="shared" ref="E100:E130" si="20">(C101-C99)/(B101-B99)</f>
        <v>-7.8737807534496156</v>
      </c>
      <c r="F100" s="19">
        <f t="shared" ref="F100:F130" si="21">SIGN(E101*E100)</f>
        <v>-1</v>
      </c>
      <c r="G100" s="19"/>
      <c r="H100">
        <f t="shared" ref="H100:H130" si="22">(F100=-1)+H99</f>
        <v>10</v>
      </c>
      <c r="I100" s="19">
        <f t="shared" si="18"/>
        <v>48.5</v>
      </c>
      <c r="J100" s="19">
        <f t="shared" si="19"/>
        <v>-56.81128854046387</v>
      </c>
    </row>
    <row r="101" spans="2:10" x14ac:dyDescent="0.25">
      <c r="B101" s="19">
        <f>'3 vars, t x f, euler (1)'!C108</f>
        <v>49</v>
      </c>
      <c r="C101" s="19">
        <f>'3 vars, t x f, euler (1)'!D108</f>
        <v>-58.017259467440219</v>
      </c>
      <c r="D101" s="19"/>
      <c r="E101" s="19">
        <f t="shared" si="20"/>
        <v>3.0608977072235248</v>
      </c>
      <c r="F101" s="19">
        <f t="shared" si="21"/>
        <v>1</v>
      </c>
      <c r="G101" s="19"/>
      <c r="H101">
        <f t="shared" si="22"/>
        <v>10</v>
      </c>
      <c r="I101" s="19">
        <f t="shared" si="18"/>
        <v>49</v>
      </c>
      <c r="J101" s="19">
        <f t="shared" si="19"/>
        <v>-58.017259467440219</v>
      </c>
    </row>
    <row r="102" spans="2:10" x14ac:dyDescent="0.25">
      <c r="B102" s="19">
        <f>'3 vars, t x f, euler (1)'!C109</f>
        <v>49.5</v>
      </c>
      <c r="C102" s="19">
        <f>'3 vars, t x f, euler (1)'!D109</f>
        <v>-53.750390833240346</v>
      </c>
      <c r="D102" s="19"/>
      <c r="E102" s="19">
        <f t="shared" si="20"/>
        <v>13.50324230733478</v>
      </c>
      <c r="F102" s="19">
        <f t="shared" si="21"/>
        <v>1</v>
      </c>
      <c r="G102" s="19"/>
      <c r="H102">
        <f t="shared" si="22"/>
        <v>10</v>
      </c>
      <c r="I102" s="19">
        <f t="shared" si="18"/>
        <v>49.5</v>
      </c>
      <c r="J102" s="19">
        <f t="shared" si="19"/>
        <v>-53.750390833240346</v>
      </c>
    </row>
    <row r="103" spans="2:10" x14ac:dyDescent="0.25">
      <c r="B103" s="19">
        <f>'3 vars, t x f, euler (1)'!C110</f>
        <v>50</v>
      </c>
      <c r="C103" s="19">
        <f>'3 vars, t x f, euler (1)'!D110</f>
        <v>-44.514017160105439</v>
      </c>
      <c r="D103" s="19"/>
      <c r="E103" s="19">
        <f t="shared" si="20"/>
        <v>22.481499488719525</v>
      </c>
      <c r="F103" s="19">
        <f t="shared" si="21"/>
        <v>1</v>
      </c>
      <c r="G103" s="19"/>
      <c r="H103">
        <f t="shared" si="22"/>
        <v>10</v>
      </c>
      <c r="I103" s="19">
        <f t="shared" si="18"/>
        <v>50</v>
      </c>
      <c r="J103" s="19">
        <f t="shared" si="19"/>
        <v>-44.514017160105439</v>
      </c>
    </row>
    <row r="104" spans="2:10" x14ac:dyDescent="0.25">
      <c r="B104" s="19">
        <f>'3 vars, t x f, euler (1)'!C111</f>
        <v>50.5</v>
      </c>
      <c r="C104" s="19">
        <f>'3 vars, t x f, euler (1)'!D111</f>
        <v>-31.268891344520821</v>
      </c>
      <c r="D104" s="19"/>
      <c r="E104" s="19">
        <f t="shared" si="20"/>
        <v>29.17965413042732</v>
      </c>
      <c r="F104" s="19">
        <f t="shared" si="21"/>
        <v>1</v>
      </c>
      <c r="G104" s="19"/>
      <c r="H104">
        <f t="shared" si="22"/>
        <v>10</v>
      </c>
      <c r="I104" s="19">
        <f t="shared" si="18"/>
        <v>50.5</v>
      </c>
      <c r="J104" s="19">
        <f t="shared" si="19"/>
        <v>-31.268891344520821</v>
      </c>
    </row>
    <row r="105" spans="2:10" x14ac:dyDescent="0.25">
      <c r="B105" s="19">
        <f>'3 vars, t x f, euler (1)'!C112</f>
        <v>51</v>
      </c>
      <c r="C105" s="19">
        <f>'3 vars, t x f, euler (1)'!D112</f>
        <v>-15.334363029678119</v>
      </c>
      <c r="D105" s="19"/>
      <c r="E105" s="19">
        <f t="shared" si="20"/>
        <v>33.011170885976604</v>
      </c>
      <c r="F105" s="19">
        <f t="shared" si="21"/>
        <v>1</v>
      </c>
      <c r="G105" s="19"/>
      <c r="H105">
        <f t="shared" si="22"/>
        <v>10</v>
      </c>
      <c r="I105" s="19">
        <f t="shared" si="18"/>
        <v>51</v>
      </c>
      <c r="J105" s="19">
        <f t="shared" si="19"/>
        <v>-15.334363029678119</v>
      </c>
    </row>
    <row r="106" spans="2:10" x14ac:dyDescent="0.25">
      <c r="B106" s="19">
        <f>'3 vars, t x f, euler (1)'!C113</f>
        <v>51.5</v>
      </c>
      <c r="C106" s="19">
        <f>'3 vars, t x f, euler (1)'!D113</f>
        <v>1.7422795414557832</v>
      </c>
      <c r="D106" s="19"/>
      <c r="E106" s="19">
        <f t="shared" si="20"/>
        <v>33.66979670073458</v>
      </c>
      <c r="F106" s="19">
        <f t="shared" si="21"/>
        <v>1</v>
      </c>
      <c r="G106" s="19"/>
      <c r="H106">
        <f t="shared" si="22"/>
        <v>10</v>
      </c>
      <c r="I106" s="19">
        <f t="shared" si="18"/>
        <v>51.5</v>
      </c>
      <c r="J106" s="19">
        <f t="shared" si="19"/>
        <v>1.7422795414557832</v>
      </c>
    </row>
    <row r="107" spans="2:10" x14ac:dyDescent="0.25">
      <c r="B107" s="19">
        <f>'3 vars, t x f, euler (1)'!C114</f>
        <v>52</v>
      </c>
      <c r="C107" s="19">
        <f>'3 vars, t x f, euler (1)'!D114</f>
        <v>18.33543367105646</v>
      </c>
      <c r="D107" s="19"/>
      <c r="E107" s="19">
        <f t="shared" si="20"/>
        <v>31.153081625965495</v>
      </c>
      <c r="F107" s="19">
        <f t="shared" si="21"/>
        <v>1</v>
      </c>
      <c r="G107" s="19"/>
      <c r="H107">
        <f t="shared" si="22"/>
        <v>10</v>
      </c>
      <c r="I107" s="19">
        <f t="shared" si="18"/>
        <v>52</v>
      </c>
      <c r="J107" s="19">
        <f t="shared" si="19"/>
        <v>18.33543367105646</v>
      </c>
    </row>
    <row r="108" spans="2:10" x14ac:dyDescent="0.25">
      <c r="B108" s="19">
        <f>'3 vars, t x f, euler (1)'!C115</f>
        <v>52.5</v>
      </c>
      <c r="C108" s="19">
        <f>'3 vars, t x f, euler (1)'!D115</f>
        <v>32.895361167421278</v>
      </c>
      <c r="D108" s="19"/>
      <c r="E108" s="19">
        <f t="shared" si="20"/>
        <v>25.756919276733317</v>
      </c>
      <c r="F108" s="19">
        <f t="shared" si="21"/>
        <v>1</v>
      </c>
      <c r="G108" s="19"/>
      <c r="H108">
        <f t="shared" si="22"/>
        <v>10</v>
      </c>
      <c r="I108" s="19">
        <f t="shared" si="18"/>
        <v>52.5</v>
      </c>
      <c r="J108" s="19">
        <f t="shared" si="19"/>
        <v>32.895361167421278</v>
      </c>
    </row>
    <row r="109" spans="2:10" x14ac:dyDescent="0.25">
      <c r="B109" s="19">
        <f>'3 vars, t x f, euler (1)'!C116</f>
        <v>53</v>
      </c>
      <c r="C109" s="19">
        <f>'3 vars, t x f, euler (1)'!D116</f>
        <v>44.092352947789777</v>
      </c>
      <c r="D109" s="19"/>
      <c r="E109" s="19">
        <f t="shared" si="20"/>
        <v>18.042162564461954</v>
      </c>
      <c r="F109" s="19">
        <f t="shared" si="21"/>
        <v>1</v>
      </c>
      <c r="G109" s="19"/>
      <c r="H109">
        <f t="shared" si="22"/>
        <v>10</v>
      </c>
      <c r="I109" s="19">
        <f t="shared" si="18"/>
        <v>53</v>
      </c>
      <c r="J109" s="19">
        <f t="shared" si="19"/>
        <v>44.092352947789777</v>
      </c>
    </row>
    <row r="110" spans="2:10" x14ac:dyDescent="0.25">
      <c r="B110" s="19">
        <f>'3 vars, t x f, euler (1)'!C117</f>
        <v>53.5</v>
      </c>
      <c r="C110" s="19">
        <f>'3 vars, t x f, euler (1)'!D117</f>
        <v>50.937523731883232</v>
      </c>
      <c r="D110" s="19"/>
      <c r="E110" s="19">
        <f t="shared" si="20"/>
        <v>8.776973867706225</v>
      </c>
      <c r="F110" s="19">
        <f t="shared" si="21"/>
        <v>-1</v>
      </c>
      <c r="G110" s="19"/>
      <c r="H110">
        <f t="shared" si="22"/>
        <v>11</v>
      </c>
      <c r="I110" s="19">
        <f t="shared" si="18"/>
        <v>53.5</v>
      </c>
      <c r="J110" s="19">
        <f t="shared" si="19"/>
        <v>50.937523731883232</v>
      </c>
    </row>
    <row r="111" spans="2:10" x14ac:dyDescent="0.25">
      <c r="B111" s="19">
        <f>'3 vars, t x f, euler (1)'!C118</f>
        <v>54</v>
      </c>
      <c r="C111" s="19">
        <f>'3 vars, t x f, euler (1)'!D118</f>
        <v>52.869326815496002</v>
      </c>
      <c r="D111" s="19"/>
      <c r="E111" s="19">
        <f t="shared" si="20"/>
        <v>-1.1392201710481942</v>
      </c>
      <c r="F111" s="19">
        <f t="shared" si="21"/>
        <v>1</v>
      </c>
      <c r="G111" s="19"/>
      <c r="H111">
        <f t="shared" si="22"/>
        <v>11</v>
      </c>
      <c r="I111" s="19">
        <f t="shared" si="18"/>
        <v>54</v>
      </c>
      <c r="J111" s="19">
        <f t="shared" si="19"/>
        <v>52.869326815496002</v>
      </c>
    </row>
    <row r="112" spans="2:10" x14ac:dyDescent="0.25">
      <c r="B112" s="19">
        <f>'3 vars, t x f, euler (1)'!C119</f>
        <v>54.5</v>
      </c>
      <c r="C112" s="19">
        <f>'3 vars, t x f, euler (1)'!D119</f>
        <v>49.798303560835038</v>
      </c>
      <c r="D112" s="19"/>
      <c r="E112" s="19">
        <f t="shared" si="20"/>
        <v>-10.762680875874487</v>
      </c>
      <c r="F112" s="19">
        <f t="shared" si="21"/>
        <v>1</v>
      </c>
      <c r="G112" s="19"/>
      <c r="H112">
        <f t="shared" si="22"/>
        <v>11</v>
      </c>
      <c r="I112" s="19">
        <f t="shared" si="18"/>
        <v>54.5</v>
      </c>
      <c r="J112" s="19">
        <f t="shared" si="19"/>
        <v>49.798303560835038</v>
      </c>
    </row>
    <row r="113" spans="2:10" x14ac:dyDescent="0.25">
      <c r="B113" s="19">
        <f>'3 vars, t x f, euler (1)'!C120</f>
        <v>55</v>
      </c>
      <c r="C113" s="19">
        <f>'3 vars, t x f, euler (1)'!D120</f>
        <v>42.106645939621515</v>
      </c>
      <c r="D113" s="19"/>
      <c r="E113" s="19">
        <f t="shared" si="20"/>
        <v>-19.194844064702508</v>
      </c>
      <c r="F113" s="19">
        <f t="shared" si="21"/>
        <v>1</v>
      </c>
      <c r="G113" s="19"/>
      <c r="H113">
        <f t="shared" si="22"/>
        <v>11</v>
      </c>
      <c r="I113" s="19">
        <f t="shared" si="18"/>
        <v>55</v>
      </c>
      <c r="J113" s="19">
        <f t="shared" si="19"/>
        <v>42.106645939621515</v>
      </c>
    </row>
    <row r="114" spans="2:10" x14ac:dyDescent="0.25">
      <c r="B114" s="19">
        <f>'3 vars, t x f, euler (1)'!C121</f>
        <v>55.5</v>
      </c>
      <c r="C114" s="19">
        <f>'3 vars, t x f, euler (1)'!D121</f>
        <v>30.60345949613253</v>
      </c>
      <c r="D114" s="19"/>
      <c r="E114" s="19">
        <f t="shared" si="20"/>
        <v>-25.665886872625013</v>
      </c>
      <c r="F114" s="19">
        <f t="shared" si="21"/>
        <v>1</v>
      </c>
      <c r="G114" s="19"/>
      <c r="H114">
        <f t="shared" si="22"/>
        <v>11</v>
      </c>
      <c r="I114" s="19">
        <f t="shared" si="18"/>
        <v>55.5</v>
      </c>
      <c r="J114" s="19">
        <f t="shared" si="19"/>
        <v>30.60345949613253</v>
      </c>
    </row>
    <row r="115" spans="2:10" x14ac:dyDescent="0.25">
      <c r="B115" s="19">
        <f>'3 vars, t x f, euler (1)'!C122</f>
        <v>56</v>
      </c>
      <c r="C115" s="19">
        <f>'3 vars, t x f, euler (1)'!D122</f>
        <v>16.440759066996502</v>
      </c>
      <c r="D115" s="19"/>
      <c r="E115" s="19">
        <f t="shared" si="20"/>
        <v>-29.604635307372533</v>
      </c>
      <c r="F115" s="19">
        <f t="shared" si="21"/>
        <v>1</v>
      </c>
      <c r="G115" s="19"/>
      <c r="H115">
        <f t="shared" si="22"/>
        <v>11</v>
      </c>
      <c r="I115" s="19">
        <f t="shared" si="18"/>
        <v>56</v>
      </c>
      <c r="J115" s="19">
        <f t="shared" si="19"/>
        <v>16.440759066996502</v>
      </c>
    </row>
    <row r="116" spans="2:10" x14ac:dyDescent="0.25">
      <c r="B116" s="19">
        <f>'3 vars, t x f, euler (1)'!C123</f>
        <v>56.5</v>
      </c>
      <c r="C116" s="19">
        <f>'3 vars, t x f, euler (1)'!D123</f>
        <v>0.9988241887599969</v>
      </c>
      <c r="D116" s="19"/>
      <c r="E116" s="19">
        <f t="shared" si="20"/>
        <v>-30.688501099571283</v>
      </c>
      <c r="F116" s="19">
        <f t="shared" si="21"/>
        <v>1</v>
      </c>
      <c r="G116" s="19"/>
      <c r="H116">
        <f t="shared" si="22"/>
        <v>11</v>
      </c>
      <c r="I116" s="19">
        <f t="shared" si="18"/>
        <v>56.5</v>
      </c>
      <c r="J116" s="19">
        <f t="shared" si="19"/>
        <v>0.9988241887599969</v>
      </c>
    </row>
    <row r="117" spans="2:10" x14ac:dyDescent="0.25">
      <c r="B117" s="19">
        <f>'3 vars, t x f, euler (1)'!C124</f>
        <v>57</v>
      </c>
      <c r="C117" s="19">
        <f>'3 vars, t x f, euler (1)'!D124</f>
        <v>-14.247742032574779</v>
      </c>
      <c r="D117" s="19"/>
      <c r="E117" s="19">
        <f t="shared" si="20"/>
        <v>-28.869130699235633</v>
      </c>
      <c r="F117" s="19">
        <f t="shared" si="21"/>
        <v>1</v>
      </c>
      <c r="G117" s="19"/>
      <c r="H117">
        <f t="shared" si="22"/>
        <v>11</v>
      </c>
      <c r="I117" s="19">
        <f t="shared" si="18"/>
        <v>57</v>
      </c>
      <c r="J117" s="19">
        <f t="shared" si="19"/>
        <v>-14.247742032574779</v>
      </c>
    </row>
    <row r="118" spans="2:10" x14ac:dyDescent="0.25">
      <c r="B118" s="19">
        <f>'3 vars, t x f, euler (1)'!C125</f>
        <v>57.5</v>
      </c>
      <c r="C118" s="19">
        <f>'3 vars, t x f, euler (1)'!D125</f>
        <v>-27.870306510475636</v>
      </c>
      <c r="D118" s="19"/>
      <c r="E118" s="19">
        <f t="shared" si="20"/>
        <v>-24.371811770586433</v>
      </c>
      <c r="F118" s="19">
        <f t="shared" si="21"/>
        <v>1</v>
      </c>
      <c r="G118" s="19"/>
      <c r="H118">
        <f t="shared" si="22"/>
        <v>11</v>
      </c>
      <c r="I118" s="19">
        <f t="shared" si="18"/>
        <v>57.5</v>
      </c>
      <c r="J118" s="19">
        <f t="shared" si="19"/>
        <v>-27.870306510475636</v>
      </c>
    </row>
    <row r="119" spans="2:10" x14ac:dyDescent="0.25">
      <c r="B119" s="19">
        <f>'3 vars, t x f, euler (1)'!C126</f>
        <v>58</v>
      </c>
      <c r="C119" s="19">
        <f>'3 vars, t x f, euler (1)'!D126</f>
        <v>-38.61955380316121</v>
      </c>
      <c r="D119" s="19"/>
      <c r="E119" s="19">
        <f t="shared" si="20"/>
        <v>-17.669184415880949</v>
      </c>
      <c r="F119" s="19">
        <f t="shared" si="21"/>
        <v>1</v>
      </c>
      <c r="G119" s="19"/>
      <c r="H119">
        <f t="shared" si="22"/>
        <v>11</v>
      </c>
      <c r="I119" s="19">
        <f t="shared" si="18"/>
        <v>58</v>
      </c>
      <c r="J119" s="19">
        <f t="shared" si="19"/>
        <v>-38.61955380316121</v>
      </c>
    </row>
    <row r="120" spans="2:10" x14ac:dyDescent="0.25">
      <c r="B120" s="19">
        <f>'3 vars, t x f, euler (1)'!C127</f>
        <v>58.5</v>
      </c>
      <c r="C120" s="19">
        <f>'3 vars, t x f, euler (1)'!D127</f>
        <v>-45.539490926356585</v>
      </c>
      <c r="D120" s="19"/>
      <c r="E120" s="19">
        <f t="shared" si="20"/>
        <v>-9.4322079738603648</v>
      </c>
      <c r="F120" s="19">
        <f t="shared" si="21"/>
        <v>1</v>
      </c>
      <c r="G120" s="19"/>
      <c r="H120">
        <f t="shared" si="22"/>
        <v>11</v>
      </c>
      <c r="I120" s="19">
        <f t="shared" si="18"/>
        <v>58.5</v>
      </c>
      <c r="J120" s="19">
        <f t="shared" si="19"/>
        <v>-45.539490926356585</v>
      </c>
    </row>
    <row r="121" spans="2:10" x14ac:dyDescent="0.25">
      <c r="B121" s="19">
        <f>'3 vars, t x f, euler (1)'!C128</f>
        <v>59</v>
      </c>
      <c r="C121" s="19">
        <f>'3 vars, t x f, euler (1)'!D128</f>
        <v>-48.051761777021575</v>
      </c>
      <c r="D121" s="19"/>
      <c r="E121" s="19">
        <f t="shared" si="20"/>
        <v>-0.46341562972488504</v>
      </c>
      <c r="F121" s="19">
        <f t="shared" si="21"/>
        <v>-1</v>
      </c>
      <c r="G121" s="19"/>
      <c r="H121">
        <f t="shared" si="22"/>
        <v>12</v>
      </c>
      <c r="I121" s="19">
        <f t="shared" si="18"/>
        <v>59</v>
      </c>
      <c r="J121" s="19">
        <f t="shared" si="19"/>
        <v>-48.051761777021575</v>
      </c>
    </row>
    <row r="122" spans="2:10" x14ac:dyDescent="0.25">
      <c r="B122" s="19">
        <f>'3 vars, t x f, euler (1)'!C129</f>
        <v>59.5</v>
      </c>
      <c r="C122" s="19">
        <f>'3 vars, t x f, euler (1)'!D129</f>
        <v>-46.00290655608147</v>
      </c>
      <c r="D122" s="19"/>
      <c r="E122" s="19">
        <f t="shared" si="20"/>
        <v>8.3809412540220265</v>
      </c>
      <c r="F122" s="19">
        <f t="shared" si="21"/>
        <v>1</v>
      </c>
      <c r="G122" s="19"/>
      <c r="H122">
        <f t="shared" si="22"/>
        <v>12</v>
      </c>
      <c r="I122" s="19">
        <f t="shared" si="18"/>
        <v>59.5</v>
      </c>
      <c r="J122" s="19">
        <f t="shared" si="19"/>
        <v>-46.00290655608147</v>
      </c>
    </row>
    <row r="123" spans="2:10" x14ac:dyDescent="0.25">
      <c r="B123" s="19">
        <f>'3 vars, t x f, euler (1)'!C130</f>
        <v>60</v>
      </c>
      <c r="C123" s="19">
        <f>'3 vars, t x f, euler (1)'!D130</f>
        <v>-39.670820522999549</v>
      </c>
      <c r="D123" s="19"/>
      <c r="E123" s="19">
        <f t="shared" si="20"/>
        <v>16.272337097442314</v>
      </c>
      <c r="F123" s="19">
        <f t="shared" si="21"/>
        <v>1</v>
      </c>
      <c r="G123" s="19"/>
      <c r="H123">
        <f t="shared" si="22"/>
        <v>12</v>
      </c>
      <c r="I123" s="19">
        <f t="shared" si="18"/>
        <v>60</v>
      </c>
      <c r="J123" s="19">
        <f t="shared" si="19"/>
        <v>-39.670820522999549</v>
      </c>
    </row>
    <row r="124" spans="2:10" x14ac:dyDescent="0.25">
      <c r="B124" s="19">
        <f>'3 vars, t x f, euler (1)'!C131</f>
        <v>60.5</v>
      </c>
      <c r="C124" s="19">
        <f>'3 vars, t x f, euler (1)'!D131</f>
        <v>-29.730569458639156</v>
      </c>
      <c r="D124" s="19"/>
      <c r="E124" s="19">
        <f t="shared" si="20"/>
        <v>22.487286147882784</v>
      </c>
      <c r="F124" s="19">
        <f t="shared" si="21"/>
        <v>1</v>
      </c>
      <c r="G124" s="19"/>
      <c r="H124">
        <f t="shared" si="22"/>
        <v>12</v>
      </c>
      <c r="I124" s="19">
        <f t="shared" si="18"/>
        <v>60.5</v>
      </c>
      <c r="J124" s="19">
        <f t="shared" si="19"/>
        <v>-29.730569458639156</v>
      </c>
    </row>
    <row r="125" spans="2:10" x14ac:dyDescent="0.25">
      <c r="B125" s="19">
        <f>'3 vars, t x f, euler (1)'!C132</f>
        <v>61</v>
      </c>
      <c r="C125" s="19">
        <f>'3 vars, t x f, euler (1)'!D132</f>
        <v>-17.183534375116764</v>
      </c>
      <c r="D125" s="19"/>
      <c r="E125" s="19">
        <f t="shared" si="20"/>
        <v>26.473340924270573</v>
      </c>
      <c r="F125" s="19">
        <f t="shared" si="21"/>
        <v>1</v>
      </c>
      <c r="G125" s="19"/>
      <c r="H125">
        <f t="shared" si="22"/>
        <v>12</v>
      </c>
      <c r="I125" s="19">
        <f t="shared" si="18"/>
        <v>61</v>
      </c>
      <c r="J125" s="19">
        <f t="shared" si="19"/>
        <v>-17.183534375116764</v>
      </c>
    </row>
    <row r="126" spans="2:10" x14ac:dyDescent="0.25">
      <c r="B126" s="19">
        <f>'3 vars, t x f, euler (1)'!C133</f>
        <v>61.5</v>
      </c>
      <c r="C126" s="19">
        <f>'3 vars, t x f, euler (1)'!D133</f>
        <v>-3.257228534368581</v>
      </c>
      <c r="D126" s="19"/>
      <c r="E126" s="19">
        <f t="shared" si="20"/>
        <v>27.897786960336621</v>
      </c>
      <c r="F126" s="19">
        <f t="shared" si="21"/>
        <v>1</v>
      </c>
      <c r="G126" s="19"/>
      <c r="H126">
        <f t="shared" si="22"/>
        <v>12</v>
      </c>
      <c r="I126" s="19">
        <f t="shared" si="18"/>
        <v>61.5</v>
      </c>
      <c r="J126" s="19">
        <f t="shared" si="19"/>
        <v>-3.257228534368581</v>
      </c>
    </row>
    <row r="127" spans="2:10" x14ac:dyDescent="0.25">
      <c r="B127" s="19">
        <f>'3 vars, t x f, euler (1)'!C134</f>
        <v>62</v>
      </c>
      <c r="C127" s="19">
        <f>'3 vars, t x f, euler (1)'!D134</f>
        <v>10.714252585219857</v>
      </c>
      <c r="D127" s="19"/>
      <c r="E127" s="19">
        <f t="shared" si="20"/>
        <v>26.674783435889921</v>
      </c>
      <c r="F127" s="19">
        <f t="shared" si="21"/>
        <v>1</v>
      </c>
      <c r="G127" s="19"/>
      <c r="H127">
        <f t="shared" si="22"/>
        <v>12</v>
      </c>
      <c r="I127" s="19">
        <f t="shared" si="18"/>
        <v>62</v>
      </c>
      <c r="J127" s="19">
        <f t="shared" si="19"/>
        <v>10.714252585219857</v>
      </c>
    </row>
    <row r="128" spans="2:10" x14ac:dyDescent="0.25">
      <c r="B128" s="19">
        <f>'3 vars, t x f, euler (1)'!C135</f>
        <v>62.5</v>
      </c>
      <c r="C128" s="19">
        <f>'3 vars, t x f, euler (1)'!D135</f>
        <v>23.417554901521338</v>
      </c>
      <c r="D128" s="19"/>
      <c r="E128" s="19">
        <f t="shared" si="20"/>
        <v>22.96880372301916</v>
      </c>
      <c r="F128" s="19">
        <f t="shared" si="21"/>
        <v>1</v>
      </c>
      <c r="G128" s="19"/>
      <c r="H128">
        <f t="shared" si="22"/>
        <v>12</v>
      </c>
      <c r="I128" s="19">
        <f t="shared" si="18"/>
        <v>62.5</v>
      </c>
      <c r="J128" s="19">
        <f t="shared" si="19"/>
        <v>23.417554901521338</v>
      </c>
    </row>
    <row r="129" spans="2:10" x14ac:dyDescent="0.25">
      <c r="B129" s="19">
        <f>'3 vars, t x f, euler (1)'!C136</f>
        <v>63</v>
      </c>
      <c r="C129" s="19">
        <f>'3 vars, t x f, euler (1)'!D136</f>
        <v>33.683056308239017</v>
      </c>
      <c r="D129" s="19"/>
      <c r="E129" s="19">
        <f t="shared" si="20"/>
        <v>17.174496496330146</v>
      </c>
      <c r="F129" s="19">
        <f t="shared" si="21"/>
        <v>1</v>
      </c>
      <c r="G129" s="19"/>
      <c r="H129">
        <f t="shared" si="22"/>
        <v>12</v>
      </c>
      <c r="I129" s="19">
        <f t="shared" si="18"/>
        <v>63</v>
      </c>
      <c r="J129" s="19">
        <f t="shared" si="19"/>
        <v>33.683056308239017</v>
      </c>
    </row>
    <row r="130" spans="2:10" x14ac:dyDescent="0.25">
      <c r="B130" s="19">
        <f>'3 vars, t x f, euler (1)'!C137</f>
        <v>63.5</v>
      </c>
      <c r="C130" s="19">
        <f>'3 vars, t x f, euler (1)'!D137</f>
        <v>40.592051397851485</v>
      </c>
      <c r="D130" s="19"/>
      <c r="E130" s="19">
        <f t="shared" si="20"/>
        <v>0.53465168743236535</v>
      </c>
      <c r="F130" s="19">
        <f t="shared" si="21"/>
        <v>0</v>
      </c>
      <c r="G130" s="19"/>
      <c r="H130">
        <f t="shared" si="22"/>
        <v>12</v>
      </c>
      <c r="I130" s="19">
        <f t="shared" si="18"/>
        <v>63.5</v>
      </c>
      <c r="J130" s="19">
        <f t="shared" si="19"/>
        <v>40.592051397851485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B2:M130"/>
  <sheetViews>
    <sheetView workbookViewId="0">
      <selection activeCell="C9" sqref="C9"/>
    </sheetView>
  </sheetViews>
  <sheetFormatPr defaultRowHeight="15" x14ac:dyDescent="0.25"/>
  <sheetData>
    <row r="2" spans="2:13" x14ac:dyDescent="0.25">
      <c r="B2" s="127" t="s">
        <v>4</v>
      </c>
      <c r="C2" s="127" t="s">
        <v>224</v>
      </c>
      <c r="D2" s="127" t="s">
        <v>244</v>
      </c>
      <c r="F2" s="189" t="s">
        <v>243</v>
      </c>
    </row>
    <row r="3" spans="2:13" x14ac:dyDescent="0.25">
      <c r="B3" s="19">
        <f>'3 vars, t x f, euler (1)'!C10</f>
        <v>0</v>
      </c>
      <c r="C3" s="19">
        <f>'3 vars, t x f, euler (1)'!D10</f>
        <v>-10</v>
      </c>
      <c r="D3" s="19">
        <f t="shared" ref="D3:D34" si="0">$G$3*EXP(-$G$4*B3)*COS($I$5*B3+$G$6)</f>
        <v>-48.47494106478436</v>
      </c>
      <c r="F3" s="12" t="s">
        <v>232</v>
      </c>
      <c r="G3">
        <f>'3 vars, t x f, euler (3)'!O13</f>
        <v>145.47290674825297</v>
      </c>
      <c r="L3" s="12" t="s">
        <v>242</v>
      </c>
      <c r="M3" s="188">
        <f t="array" ref="M3">SUM((C3:C130-D3:D130)^2)</f>
        <v>2109.0025401643065</v>
      </c>
    </row>
    <row r="4" spans="2:13" x14ac:dyDescent="0.25">
      <c r="B4" s="19">
        <f>'3 vars, t x f, euler (1)'!C11</f>
        <v>0.5</v>
      </c>
      <c r="C4" s="19">
        <f>'3 vars, t x f, euler (1)'!D11</f>
        <v>5.5</v>
      </c>
      <c r="D4" s="19">
        <f t="shared" si="0"/>
        <v>-4.5134084850820662</v>
      </c>
      <c r="F4" s="12" t="s">
        <v>10</v>
      </c>
      <c r="G4">
        <f>'3 vars, t x f, euler (3)'!O14</f>
        <v>1.9463425407413616E-2</v>
      </c>
    </row>
    <row r="5" spans="2:13" x14ac:dyDescent="0.25">
      <c r="B5" s="19">
        <f>'3 vars, t x f, euler (1)'!C12</f>
        <v>1</v>
      </c>
      <c r="C5" s="19">
        <f>'3 vars, t x f, euler (1)'!D12</f>
        <v>39.412500000000001</v>
      </c>
      <c r="D5" s="19">
        <f t="shared" si="0"/>
        <v>39.022896589134383</v>
      </c>
      <c r="F5" s="12" t="s">
        <v>226</v>
      </c>
      <c r="G5" s="185">
        <v>9.8162232664127422E-2</v>
      </c>
      <c r="H5" s="12" t="s">
        <v>241</v>
      </c>
      <c r="I5">
        <f>2*PI()*G5</f>
        <v>0.61677149799518949</v>
      </c>
    </row>
    <row r="6" spans="2:13" x14ac:dyDescent="0.25">
      <c r="B6" s="19">
        <f>'3 vars, t x f, euler (1)'!C13</f>
        <v>1.5</v>
      </c>
      <c r="C6" s="19">
        <f>'3 vars, t x f, euler (1)'!D13</f>
        <v>75.957719999999995</v>
      </c>
      <c r="D6" s="19">
        <f t="shared" si="0"/>
        <v>78.070197640978364</v>
      </c>
      <c r="F6" s="12" t="s">
        <v>240</v>
      </c>
      <c r="G6" s="185">
        <v>-1.9105163777029626</v>
      </c>
    </row>
    <row r="7" spans="2:13" x14ac:dyDescent="0.25">
      <c r="B7" s="19">
        <f>'3 vars, t x f, euler (1)'!C14</f>
        <v>2</v>
      </c>
      <c r="C7" s="19">
        <f>'3 vars, t x f, euler (1)'!D14</f>
        <v>107.21082712499999</v>
      </c>
      <c r="D7" s="19">
        <f t="shared" si="0"/>
        <v>109.06290724621891</v>
      </c>
    </row>
    <row r="8" spans="2:13" x14ac:dyDescent="0.25">
      <c r="B8" s="19">
        <f>'3 vars, t x f, euler (1)'!C15</f>
        <v>2.5</v>
      </c>
      <c r="C8" s="19">
        <f>'3 vars, t x f, euler (1)'!D15</f>
        <v>128.72383061624998</v>
      </c>
      <c r="D8" s="19">
        <f t="shared" si="0"/>
        <v>129.25751557618909</v>
      </c>
    </row>
    <row r="9" spans="2:13" x14ac:dyDescent="0.25">
      <c r="B9" s="19">
        <f>'3 vars, t x f, euler (1)'!C16</f>
        <v>3</v>
      </c>
      <c r="C9" s="19">
        <f>'3 vars, t x f, euler (1)'!D16</f>
        <v>138.07386508125373</v>
      </c>
      <c r="D9" s="19">
        <f t="shared" si="0"/>
        <v>136.97334653549908</v>
      </c>
    </row>
    <row r="10" spans="2:13" x14ac:dyDescent="0.25">
      <c r="B10" s="19">
        <f>'3 vars, t x f, euler (1)'!C17</f>
        <v>3.5</v>
      </c>
      <c r="C10" s="19">
        <f>'3 vars, t x f, euler (1)'!D17</f>
        <v>134.39845031939322</v>
      </c>
      <c r="D10" s="19">
        <f t="shared" si="0"/>
        <v>131.72926588582075</v>
      </c>
    </row>
    <row r="11" spans="2:13" x14ac:dyDescent="0.25">
      <c r="B11" s="19">
        <f>'3 vars, t x f, euler (1)'!C18</f>
        <v>4</v>
      </c>
      <c r="C11" s="19">
        <f>'3 vars, t x f, euler (1)'!D18</f>
        <v>118.20995185158617</v>
      </c>
      <c r="D11" s="19">
        <f t="shared" si="0"/>
        <v>114.26556052502575</v>
      </c>
    </row>
    <row r="12" spans="2:13" x14ac:dyDescent="0.25">
      <c r="B12" s="19">
        <f>'3 vars, t x f, euler (1)'!C19</f>
        <v>4.5</v>
      </c>
      <c r="C12" s="19">
        <f>'3 vars, t x f, euler (1)'!D19</f>
        <v>91.235624003926034</v>
      </c>
      <c r="D12" s="19">
        <f t="shared" si="0"/>
        <v>86.451155894573787</v>
      </c>
    </row>
    <row r="13" spans="2:13" x14ac:dyDescent="0.25">
      <c r="B13" s="19">
        <f>'3 vars, t x f, euler (1)'!C20</f>
        <v>5</v>
      </c>
      <c r="C13" s="19">
        <f>'3 vars, t x f, euler (1)'!D20</f>
        <v>56.201378414818933</v>
      </c>
      <c r="D13" s="19">
        <f t="shared" si="0"/>
        <v>51.087059653108476</v>
      </c>
    </row>
    <row r="14" spans="2:13" x14ac:dyDescent="0.25">
      <c r="B14" s="19">
        <f>'3 vars, t x f, euler (1)'!C21</f>
        <v>5.5</v>
      </c>
      <c r="C14" s="19">
        <f>'3 vars, t x f, euler (1)'!D21</f>
        <v>16.54568199384159</v>
      </c>
      <c r="D14" s="19">
        <f t="shared" si="0"/>
        <v>11.626415893178459</v>
      </c>
    </row>
    <row r="15" spans="2:13" x14ac:dyDescent="0.25">
      <c r="B15" s="19">
        <f>'3 vars, t x f, euler (1)'!C22</f>
        <v>6</v>
      </c>
      <c r="C15" s="19">
        <f>'3 vars, t x f, euler (1)'!D22</f>
        <v>-23.92091020907187</v>
      </c>
      <c r="D15" s="19">
        <f t="shared" si="0"/>
        <v>-28.161039275195524</v>
      </c>
    </row>
    <row r="16" spans="2:13" x14ac:dyDescent="0.25">
      <c r="B16" s="19">
        <f>'3 vars, t x f, euler (1)'!C23</f>
        <v>6.5</v>
      </c>
      <c r="C16" s="19">
        <f>'3 vars, t x f, euler (1)'!D23</f>
        <v>-61.382183604144409</v>
      </c>
      <c r="D16" s="19">
        <f t="shared" si="0"/>
        <v>-64.547665456480161</v>
      </c>
    </row>
    <row r="17" spans="2:4" x14ac:dyDescent="0.25">
      <c r="B17" s="19">
        <f>'3 vars, t x f, euler (1)'!C24</f>
        <v>7</v>
      </c>
      <c r="C17" s="19">
        <f>'3 vars, t x f, euler (1)'!D24</f>
        <v>-92.375412711959086</v>
      </c>
      <c r="D17" s="19">
        <f t="shared" si="0"/>
        <v>-94.195754677253049</v>
      </c>
    </row>
    <row r="18" spans="2:4" x14ac:dyDescent="0.25">
      <c r="B18" s="19">
        <f>'3 vars, t x f, euler (1)'!C25</f>
        <v>7.5</v>
      </c>
      <c r="C18" s="19">
        <f>'3 vars, t x f, euler (1)'!D25</f>
        <v>-114.11023194668849</v>
      </c>
      <c r="D18" s="19">
        <f t="shared" si="0"/>
        <v>-114.4621928804015</v>
      </c>
    </row>
    <row r="19" spans="2:4" x14ac:dyDescent="0.25">
      <c r="B19" s="19">
        <f>'3 vars, t x f, euler (1)'!C26</f>
        <v>8</v>
      </c>
      <c r="C19" s="19">
        <f>'3 vars, t x f, euler (1)'!D26</f>
        <v>-124.71824689177895</v>
      </c>
      <c r="D19" s="19">
        <f t="shared" si="0"/>
        <v>-123.63228327296646</v>
      </c>
    </row>
    <row r="20" spans="2:4" x14ac:dyDescent="0.25">
      <c r="B20" s="19">
        <f>'3 vars, t x f, euler (1)'!C27</f>
        <v>8.5</v>
      </c>
      <c r="C20" s="19">
        <f>'3 vars, t x f, euler (1)'!D27</f>
        <v>-123.41131376641286</v>
      </c>
      <c r="D20" s="19">
        <f t="shared" si="0"/>
        <v>-121.06222733231452</v>
      </c>
    </row>
    <row r="21" spans="2:4" x14ac:dyDescent="0.25">
      <c r="B21" s="19">
        <f>'3 vars, t x f, euler (1)'!C28</f>
        <v>9</v>
      </c>
      <c r="C21" s="19">
        <f>'3 vars, t x f, euler (1)'!D28</f>
        <v>-110.53535733917175</v>
      </c>
      <c r="D21" s="19">
        <f t="shared" si="0"/>
        <v>-107.21869779444684</v>
      </c>
    </row>
    <row r="22" spans="2:4" x14ac:dyDescent="0.25">
      <c r="B22" s="19">
        <f>'3 vars, t x f, euler (1)'!C29</f>
        <v>9.5</v>
      </c>
      <c r="C22" s="19">
        <f>'3 vars, t x f, euler (1)'!D29</f>
        <v>-87.516638374086739</v>
      </c>
      <c r="D22" s="19">
        <f t="shared" si="0"/>
        <v>-83.61378591892759</v>
      </c>
    </row>
    <row r="23" spans="2:4" x14ac:dyDescent="0.25">
      <c r="B23" s="19">
        <f>'3 vars, t x f, euler (1)'!C30</f>
        <v>10</v>
      </c>
      <c r="C23" s="19">
        <f>'3 vars, t x f, euler (1)'!D30</f>
        <v>-56.707536374533284</v>
      </c>
      <c r="D23" s="19">
        <f t="shared" si="0"/>
        <v>-52.643424131505434</v>
      </c>
    </row>
    <row r="24" spans="2:4" x14ac:dyDescent="0.25">
      <c r="B24" s="19">
        <f>'3 vars, t x f, euler (1)'!C31</f>
        <v>10.5</v>
      </c>
      <c r="C24" s="19">
        <f>'3 vars, t x f, euler (1)'!D31</f>
        <v>-21.148218370214671</v>
      </c>
      <c r="D24" s="19">
        <f t="shared" si="0"/>
        <v>-17.346256992152959</v>
      </c>
    </row>
    <row r="25" spans="2:4" x14ac:dyDescent="0.25">
      <c r="B25" s="19">
        <f>'3 vars, t x f, euler (1)'!C32</f>
        <v>11</v>
      </c>
      <c r="C25" s="19">
        <f>'3 vars, t x f, euler (1)'!D32</f>
        <v>15.731841151602566</v>
      </c>
      <c r="D25" s="19">
        <f t="shared" si="0"/>
        <v>18.89295321251733</v>
      </c>
    </row>
    <row r="26" spans="2:4" x14ac:dyDescent="0.25">
      <c r="B26" s="19">
        <f>'3 vars, t x f, euler (1)'!C33</f>
        <v>11.5</v>
      </c>
      <c r="C26" s="19">
        <f>'3 vars, t x f, euler (1)'!D33</f>
        <v>50.443322711394707</v>
      </c>
      <c r="D26" s="19">
        <f t="shared" si="0"/>
        <v>52.666576517648316</v>
      </c>
    </row>
    <row r="27" spans="2:4" x14ac:dyDescent="0.25">
      <c r="B27" s="19">
        <f>'3 vars, t x f, euler (1)'!C34</f>
        <v>12</v>
      </c>
      <c r="C27" s="19">
        <f>'3 vars, t x f, euler (1)'!D34</f>
        <v>79.765976045200858</v>
      </c>
      <c r="D27" s="19">
        <f t="shared" si="0"/>
        <v>80.863273433248878</v>
      </c>
    </row>
    <row r="28" spans="2:4" x14ac:dyDescent="0.25">
      <c r="B28" s="19">
        <f>'3 vars, t x f, euler (1)'!C35</f>
        <v>12.5</v>
      </c>
      <c r="C28" s="19">
        <f>'3 vars, t x f, euler (1)'!D35</f>
        <v>101.04609746054622</v>
      </c>
      <c r="D28" s="19">
        <f t="shared" si="0"/>
        <v>100.95328904899583</v>
      </c>
    </row>
    <row r="29" spans="2:4" x14ac:dyDescent="0.25">
      <c r="B29" s="19">
        <f>'3 vars, t x f, euler (1)'!C36</f>
        <v>13</v>
      </c>
      <c r="C29" s="19">
        <f>'3 vars, t x f, euler (1)'!D36</f>
        <v>112.43521348882139</v>
      </c>
      <c r="D29" s="19">
        <f t="shared" si="0"/>
        <v>111.21385212472688</v>
      </c>
    </row>
    <row r="30" spans="2:4" x14ac:dyDescent="0.25">
      <c r="B30" s="19">
        <f>'3 vars, t x f, euler (1)'!C37</f>
        <v>13.5</v>
      </c>
      <c r="C30" s="19">
        <f>'3 vars, t x f, euler (1)'!D37</f>
        <v>113.04864952795725</v>
      </c>
      <c r="D30" s="19">
        <f t="shared" si="0"/>
        <v>110.87475196495386</v>
      </c>
    </row>
    <row r="31" spans="2:4" x14ac:dyDescent="0.25">
      <c r="B31" s="19">
        <f>'3 vars, t x f, euler (1)'!C38</f>
        <v>14</v>
      </c>
      <c r="C31" s="19">
        <f>'3 vars, t x f, euler (1)'!D38</f>
        <v>103.03058764096386</v>
      </c>
      <c r="D31" s="19">
        <f t="shared" si="0"/>
        <v>100.17201578991668</v>
      </c>
    </row>
    <row r="32" spans="2:4" x14ac:dyDescent="0.25">
      <c r="B32" s="19">
        <f>'3 vars, t x f, euler (1)'!C39</f>
        <v>14.5</v>
      </c>
      <c r="C32" s="19">
        <f>'3 vars, t x f, euler (1)'!D39</f>
        <v>83.521253146948652</v>
      </c>
      <c r="D32" s="19">
        <f t="shared" si="0"/>
        <v>80.306437515818232</v>
      </c>
    </row>
    <row r="33" spans="2:4" x14ac:dyDescent="0.25">
      <c r="B33" s="19">
        <f>'3 vars, t x f, euler (1)'!C40</f>
        <v>15</v>
      </c>
      <c r="C33" s="19">
        <f>'3 vars, t x f, euler (1)'!D40</f>
        <v>56.531145514409303</v>
      </c>
      <c r="D33" s="19">
        <f t="shared" si="0"/>
        <v>53.312670780162556</v>
      </c>
    </row>
    <row r="34" spans="2:4" x14ac:dyDescent="0.25">
      <c r="B34" s="19">
        <f>'3 vars, t x f, euler (1)'!C41</f>
        <v>15.5</v>
      </c>
      <c r="C34" s="19">
        <f>'3 vars, t x f, euler (1)'!D41</f>
        <v>24.73586944638215</v>
      </c>
      <c r="D34" s="19">
        <f t="shared" si="0"/>
        <v>21.852853903748752</v>
      </c>
    </row>
    <row r="35" spans="2:4" x14ac:dyDescent="0.25">
      <c r="B35" s="19">
        <f>'3 vars, t x f, euler (1)'!C42</f>
        <v>16</v>
      </c>
      <c r="C35" s="19">
        <f>'3 vars, t x f, euler (1)'!D42</f>
        <v>-8.78767285883767</v>
      </c>
      <c r="D35" s="19">
        <f t="shared" ref="D35:D66" si="1">$G$3*EXP(-$G$4*B35)*COS($I$5*B35+$G$6)</f>
        <v>-11.04447618311476</v>
      </c>
    </row>
    <row r="36" spans="2:4" x14ac:dyDescent="0.25">
      <c r="B36" s="19">
        <f>'3 vars, t x f, euler (1)'!C43</f>
        <v>16.5</v>
      </c>
      <c r="C36" s="19">
        <f>'3 vars, t x f, euler (1)'!D43</f>
        <v>-40.857847459318862</v>
      </c>
      <c r="D36" s="19">
        <f t="shared" si="1"/>
        <v>-42.274706968064116</v>
      </c>
    </row>
    <row r="37" spans="2:4" x14ac:dyDescent="0.25">
      <c r="B37" s="19">
        <f>'3 vars, t x f, euler (1)'!C44</f>
        <v>17</v>
      </c>
      <c r="C37" s="19">
        <f>'3 vars, t x f, euler (1)'!D44</f>
        <v>-68.489138972019006</v>
      </c>
      <c r="D37" s="19">
        <f t="shared" si="1"/>
        <v>-68.948992727395833</v>
      </c>
    </row>
    <row r="38" spans="2:4" x14ac:dyDescent="0.25">
      <c r="B38" s="19">
        <f>'3 vars, t x f, euler (1)'!C45</f>
        <v>17.5</v>
      </c>
      <c r="C38" s="19">
        <f>'3 vars, t x f, euler (1)'!D45</f>
        <v>-89.168942723339811</v>
      </c>
      <c r="D38" s="19">
        <f t="shared" si="1"/>
        <v>-88.660290788172219</v>
      </c>
    </row>
    <row r="39" spans="2:4" x14ac:dyDescent="0.25">
      <c r="B39" s="19">
        <f>'3 vars, t x f, euler (1)'!C46</f>
        <v>18</v>
      </c>
      <c r="C39" s="19">
        <f>'3 vars, t x f, euler (1)'!D46</f>
        <v>-101.08474692300138</v>
      </c>
      <c r="D39" s="19">
        <f t="shared" si="1"/>
        <v>-99.699206592902542</v>
      </c>
    </row>
    <row r="40" spans="2:4" x14ac:dyDescent="0.25">
      <c r="B40" s="19">
        <f>'3 vars, t x f, euler (1)'!C47</f>
        <v>18.5</v>
      </c>
      <c r="C40" s="19">
        <f>'3 vars, t x f, euler (1)'!D47</f>
        <v>-103.281292034434</v>
      </c>
      <c r="D40" s="19">
        <f t="shared" si="1"/>
        <v>-101.2004269146896</v>
      </c>
    </row>
    <row r="41" spans="2:4" x14ac:dyDescent="0.25">
      <c r="B41" s="19">
        <f>'3 vars, t x f, euler (1)'!C48</f>
        <v>19</v>
      </c>
      <c r="C41" s="19">
        <f>'3 vars, t x f, euler (1)'!D48</f>
        <v>-95.734254888983685</v>
      </c>
      <c r="D41" s="19">
        <f t="shared" si="1"/>
        <v>-93.207383179118438</v>
      </c>
    </row>
    <row r="42" spans="2:4" x14ac:dyDescent="0.25">
      <c r="B42" s="19">
        <f>'3 vars, t x f, euler (1)'!C49</f>
        <v>19.5</v>
      </c>
      <c r="C42" s="19">
        <f>'3 vars, t x f, euler (1)'!D49</f>
        <v>-79.335098859318734</v>
      </c>
      <c r="D42" s="19">
        <f t="shared" si="1"/>
        <v>-76.65067303329873</v>
      </c>
    </row>
    <row r="43" spans="2:4" x14ac:dyDescent="0.25">
      <c r="B43" s="19">
        <f>'3 vars, t x f, euler (1)'!C50</f>
        <v>20</v>
      </c>
      <c r="C43" s="19">
        <f>'3 vars, t x f, euler (1)'!D50</f>
        <v>-55.790176998772878</v>
      </c>
      <c r="D43" s="19">
        <f t="shared" si="1"/>
        <v>-53.243920733872585</v>
      </c>
    </row>
    <row r="44" spans="2:4" x14ac:dyDescent="0.25">
      <c r="B44" s="19">
        <f>'3 vars, t x f, euler (1)'!C51</f>
        <v>20.5</v>
      </c>
      <c r="C44" s="19">
        <f>'3 vars, t x f, euler (1)'!D51</f>
        <v>-27.445172483710532</v>
      </c>
      <c r="D44" s="19">
        <f t="shared" si="1"/>
        <v>-25.308407971389144</v>
      </c>
    </row>
    <row r="45" spans="2:4" x14ac:dyDescent="0.25">
      <c r="B45" s="19">
        <f>'3 vars, t x f, euler (1)'!C52</f>
        <v>21</v>
      </c>
      <c r="C45" s="19">
        <f>'3 vars, t x f, euler (1)'!D52</f>
        <v>2.9472329355005904</v>
      </c>
      <c r="D45" s="19">
        <f t="shared" si="1"/>
        <v>4.455749533638385</v>
      </c>
    </row>
    <row r="46" spans="2:4" x14ac:dyDescent="0.25">
      <c r="B46" s="19">
        <f>'3 vars, t x f, euler (1)'!C53</f>
        <v>21.5</v>
      </c>
      <c r="C46" s="19">
        <f>'3 vars, t x f, euler (1)'!D53</f>
        <v>32.493573559647857</v>
      </c>
      <c r="D46" s="19">
        <f t="shared" si="1"/>
        <v>33.229447350144873</v>
      </c>
    </row>
    <row r="47" spans="2:4" x14ac:dyDescent="0.25">
      <c r="B47" s="19">
        <f>'3 vars, t x f, euler (1)'!C54</f>
        <v>22</v>
      </c>
      <c r="C47" s="19">
        <f>'3 vars, t x f, euler (1)'!D54</f>
        <v>58.434054153739631</v>
      </c>
      <c r="D47" s="19">
        <f t="shared" si="1"/>
        <v>58.34055815105733</v>
      </c>
    </row>
    <row r="48" spans="2:4" x14ac:dyDescent="0.25">
      <c r="B48" s="19">
        <f>'3 vars, t x f, euler (1)'!C55</f>
        <v>22.5</v>
      </c>
      <c r="C48" s="19">
        <f>'3 vars, t x f, euler (1)'!D55</f>
        <v>78.399307051550835</v>
      </c>
      <c r="D48" s="19">
        <f t="shared" si="1"/>
        <v>77.511024130331762</v>
      </c>
    </row>
    <row r="49" spans="2:4" x14ac:dyDescent="0.25">
      <c r="B49" s="19">
        <f>'3 vars, t x f, euler (1)'!C56</f>
        <v>23</v>
      </c>
      <c r="C49" s="19">
        <f>'3 vars, t x f, euler (1)'!D56</f>
        <v>90.625663130657941</v>
      </c>
      <c r="D49" s="19">
        <f t="shared" si="1"/>
        <v>89.062329131551934</v>
      </c>
    </row>
    <row r="50" spans="2:4" x14ac:dyDescent="0.25">
      <c r="B50" s="19">
        <f>'3 vars, t x f, euler (1)'!C57</f>
        <v>23.5</v>
      </c>
      <c r="C50" s="19">
        <f>'3 vars, t x f, euler (1)'!D57</f>
        <v>94.109490646984128</v>
      </c>
      <c r="D50" s="19">
        <f t="shared" si="1"/>
        <v>92.060934815701245</v>
      </c>
    </row>
    <row r="51" spans="2:4" x14ac:dyDescent="0.25">
      <c r="B51" s="19">
        <f>'3 vars, t x f, euler (1)'!C58</f>
        <v>24</v>
      </c>
      <c r="C51" s="19">
        <f>'3 vars, t x f, euler (1)'!D58</f>
        <v>88.687244190712619</v>
      </c>
      <c r="D51" s="19">
        <f t="shared" si="1"/>
        <v>86.391235356267174</v>
      </c>
    </row>
    <row r="52" spans="2:4" x14ac:dyDescent="0.25">
      <c r="B52" s="19">
        <f>'3 vars, t x f, euler (1)'!C59</f>
        <v>24.5</v>
      </c>
      <c r="C52" s="19">
        <f>'3 vars, t x f, euler (1)'!D59</f>
        <v>75.035095127501876</v>
      </c>
      <c r="D52" s="19">
        <f t="shared" si="1"/>
        <v>72.750604269219494</v>
      </c>
    </row>
    <row r="53" spans="2:4" x14ac:dyDescent="0.25">
      <c r="B53" s="19">
        <f>'3 vars, t x f, euler (1)'!C60</f>
        <v>25</v>
      </c>
      <c r="C53" s="19">
        <f>'3 vars, t x f, euler (1)'!D60</f>
        <v>54.589684338667091</v>
      </c>
      <c r="D53" s="19">
        <f t="shared" si="1"/>
        <v>52.568498342861211</v>
      </c>
    </row>
    <row r="54" spans="2:4" x14ac:dyDescent="0.25">
      <c r="B54" s="19">
        <f>'3 vars, t x f, euler (1)'!C61</f>
        <v>25.5</v>
      </c>
      <c r="C54" s="19">
        <f>'3 vars, t x f, euler (1)'!D61</f>
        <v>29.398919141467125</v>
      </c>
      <c r="D54" s="19">
        <f t="shared" si="1"/>
        <v>27.858648735675441</v>
      </c>
    </row>
    <row r="55" spans="2:4" x14ac:dyDescent="0.25">
      <c r="B55" s="19">
        <f>'3 vars, t x f, euler (1)'!C62</f>
        <v>26</v>
      </c>
      <c r="C55" s="19">
        <f>'3 vars, t x f, euler (1)'!D62</f>
        <v>1.9181409649514407</v>
      </c>
      <c r="D55" s="19">
        <f t="shared" si="1"/>
        <v>1.0194536449916127</v>
      </c>
    </row>
    <row r="56" spans="2:4" x14ac:dyDescent="0.25">
      <c r="B56" s="19">
        <f>'3 vars, t x f, euler (1)'!C63</f>
        <v>26.5</v>
      </c>
      <c r="C56" s="19">
        <f>'3 vars, t x f, euler (1)'!D63</f>
        <v>-25.228164705681959</v>
      </c>
      <c r="D56" s="19">
        <f t="shared" si="1"/>
        <v>-25.397759650812162</v>
      </c>
    </row>
    <row r="57" spans="2:4" x14ac:dyDescent="0.25">
      <c r="B57" s="19">
        <f>'3 vars, t x f, euler (1)'!C64</f>
        <v>27</v>
      </c>
      <c r="C57" s="19">
        <f>'3 vars, t x f, euler (1)'!D64</f>
        <v>-49.496085353925231</v>
      </c>
      <c r="D57" s="19">
        <f t="shared" si="1"/>
        <v>-48.930309481471618</v>
      </c>
    </row>
    <row r="58" spans="2:4" x14ac:dyDescent="0.25">
      <c r="B58" s="19">
        <f>'3 vars, t x f, euler (1)'!C65</f>
        <v>27.5</v>
      </c>
      <c r="C58" s="19">
        <f>'3 vars, t x f, euler (1)'!D65</f>
        <v>-68.659752517517063</v>
      </c>
      <c r="D58" s="19">
        <f t="shared" si="1"/>
        <v>-67.432786995826035</v>
      </c>
    </row>
    <row r="59" spans="2:4" x14ac:dyDescent="0.25">
      <c r="B59" s="19">
        <f>'3 vars, t x f, euler (1)'!C66</f>
        <v>28</v>
      </c>
      <c r="C59" s="19">
        <f>'3 vars, t x f, euler (1)'!D66</f>
        <v>-81.014487785241116</v>
      </c>
      <c r="D59" s="19">
        <f t="shared" si="1"/>
        <v>-79.271601840374899</v>
      </c>
    </row>
    <row r="60" spans="2:4" x14ac:dyDescent="0.25">
      <c r="B60" s="19">
        <f>'3 vars, t x f, euler (1)'!C67</f>
        <v>28.5</v>
      </c>
      <c r="C60" s="19">
        <f>'3 vars, t x f, euler (1)'!D67</f>
        <v>-85.527182624322663</v>
      </c>
      <c r="D60" s="19">
        <f t="shared" si="1"/>
        <v>-83.467907278173243</v>
      </c>
    </row>
    <row r="61" spans="2:4" x14ac:dyDescent="0.25">
      <c r="B61" s="19">
        <f>'3 vars, t x f, euler (1)'!C68</f>
        <v>29</v>
      </c>
      <c r="C61" s="19">
        <f>'3 vars, t x f, euler (1)'!D68</f>
        <v>-81.920773282889542</v>
      </c>
      <c r="D61" s="19">
        <f t="shared" si="1"/>
        <v>-79.776531887068089</v>
      </c>
    </row>
    <row r="62" spans="2:4" x14ac:dyDescent="0.25">
      <c r="B62" s="19">
        <f>'3 vars, t x f, euler (1)'!C69</f>
        <v>29.5</v>
      </c>
      <c r="C62" s="19">
        <f>'3 vars, t x f, euler (1)'!D69</f>
        <v>-70.686109314072041</v>
      </c>
      <c r="D62" s="19">
        <f t="shared" si="1"/>
        <v>-68.694768803453314</v>
      </c>
    </row>
    <row r="63" spans="2:4" x14ac:dyDescent="0.25">
      <c r="B63" s="19">
        <f>'3 vars, t x f, euler (1)'!C70</f>
        <v>30</v>
      </c>
      <c r="C63" s="19">
        <f>'3 vars, t x f, euler (1)'!D70</f>
        <v>-53.021460558667528</v>
      </c>
      <c r="D63" s="19">
        <f t="shared" si="1"/>
        <v>-51.40155246143199</v>
      </c>
    </row>
    <row r="64" spans="2:4" x14ac:dyDescent="0.25">
      <c r="B64" s="19">
        <f>'3 vars, t x f, euler (1)'!C71</f>
        <v>30.5</v>
      </c>
      <c r="C64" s="19">
        <f>'3 vars, t x f, euler (1)'!D71</f>
        <v>-30.706700621454601</v>
      </c>
      <c r="D64" s="19">
        <f t="shared" si="1"/>
        <v>-29.634053455522849</v>
      </c>
    </row>
    <row r="65" spans="2:4" x14ac:dyDescent="0.25">
      <c r="B65" s="19">
        <f>'3 vars, t x f, euler (1)'!C72</f>
        <v>31</v>
      </c>
      <c r="C65" s="19">
        <f>'3 vars, t x f, euler (1)'!D72</f>
        <v>-5.9252096831457521</v>
      </c>
      <c r="D65" s="19">
        <f t="shared" si="1"/>
        <v>-5.5144399529370149</v>
      </c>
    </row>
    <row r="66" spans="2:4" x14ac:dyDescent="0.25">
      <c r="B66" s="19">
        <f>'3 vars, t x f, euler (1)'!C73</f>
        <v>31.5</v>
      </c>
      <c r="C66" s="19">
        <f>'3 vars, t x f, euler (1)'!D73</f>
        <v>18.948793432412579</v>
      </c>
      <c r="D66" s="19">
        <f t="shared" si="1"/>
        <v>18.656030699360961</v>
      </c>
    </row>
    <row r="67" spans="2:4" x14ac:dyDescent="0.25">
      <c r="B67" s="19">
        <f>'3 vars, t x f, euler (1)'!C74</f>
        <v>32</v>
      </c>
      <c r="C67" s="19">
        <f>'3 vars, t x f, euler (1)'!D74</f>
        <v>41.576864048866319</v>
      </c>
      <c r="D67" s="19">
        <f t="shared" ref="D67:D98" si="2">$G$3*EXP(-$G$4*B67)*COS($I$5*B67+$G$6)</f>
        <v>40.615701737321302</v>
      </c>
    </row>
    <row r="68" spans="2:4" x14ac:dyDescent="0.25">
      <c r="B68" s="19">
        <f>'3 vars, t x f, euler (1)'!C75</f>
        <v>32.5</v>
      </c>
      <c r="C68" s="19">
        <f>'3 vars, t x f, euler (1)'!D75</f>
        <v>59.875339678289421</v>
      </c>
      <c r="D68" s="19">
        <f t="shared" si="2"/>
        <v>58.353287582948155</v>
      </c>
    </row>
    <row r="69" spans="2:4" x14ac:dyDescent="0.25">
      <c r="B69" s="19">
        <f>'3 vars, t x f, euler (1)'!C76</f>
        <v>33</v>
      </c>
      <c r="C69" s="19">
        <f>'3 vars, t x f, euler (1)'!D76</f>
        <v>72.206311695892254</v>
      </c>
      <c r="D69" s="19">
        <f t="shared" si="2"/>
        <v>70.291164449284977</v>
      </c>
    </row>
    <row r="70" spans="2:4" x14ac:dyDescent="0.25">
      <c r="B70" s="19">
        <f>'3 vars, t x f, euler (1)'!C77</f>
        <v>33.5</v>
      </c>
      <c r="C70" s="19">
        <f>'3 vars, t x f, euler (1)'!D77</f>
        <v>77.523145470629416</v>
      </c>
      <c r="D70" s="19">
        <f t="shared" si="2"/>
        <v>75.424567366674651</v>
      </c>
    </row>
    <row r="71" spans="2:4" x14ac:dyDescent="0.25">
      <c r="B71" s="19">
        <f>'3 vars, t x f, euler (1)'!C78</f>
        <v>34</v>
      </c>
      <c r="C71" s="19">
        <f>'3 vars, t x f, euler (1)'!D78</f>
        <v>75.457729735513936</v>
      </c>
      <c r="D71" s="19">
        <f t="shared" si="2"/>
        <v>73.404524375374635</v>
      </c>
    </row>
    <row r="72" spans="2:4" x14ac:dyDescent="0.25">
      <c r="B72" s="19">
        <f>'3 vars, t x f, euler (1)'!C79</f>
        <v>34.5</v>
      </c>
      <c r="C72" s="19">
        <f>'3 vars, t x f, euler (1)'!D79</f>
        <v>66.342350130916159</v>
      </c>
      <c r="D72" s="19">
        <f t="shared" si="2"/>
        <v>64.557855486470103</v>
      </c>
    </row>
    <row r="73" spans="2:4" x14ac:dyDescent="0.25">
      <c r="B73" s="19">
        <f>'3 vars, t x f, euler (1)'!C80</f>
        <v>35</v>
      </c>
      <c r="C73" s="19">
        <f>'3 vars, t x f, euler (1)'!D80</f>
        <v>51.165356451425673</v>
      </c>
      <c r="D73" s="19">
        <f t="shared" si="2"/>
        <v>49.843578989477329</v>
      </c>
    </row>
    <row r="74" spans="2:4" x14ac:dyDescent="0.25">
      <c r="B74" s="19">
        <f>'3 vars, t x f, euler (1)'!C81</f>
        <v>35.5</v>
      </c>
      <c r="C74" s="19">
        <f>'3 vars, t x f, euler (1)'!D81</f>
        <v>31.466028227949401</v>
      </c>
      <c r="D74" s="19">
        <f t="shared" si="2"/>
        <v>30.75102821037283</v>
      </c>
    </row>
    <row r="75" spans="2:4" x14ac:dyDescent="0.25">
      <c r="B75" s="19">
        <f>'3 vars, t x f, euler (1)'!C82</f>
        <v>36</v>
      </c>
      <c r="C75" s="19">
        <f>'3 vars, t x f, euler (1)'!D82</f>
        <v>9.1796538838140194</v>
      </c>
      <c r="D75" s="19">
        <f t="shared" si="2"/>
        <v>9.1503314565866702</v>
      </c>
    </row>
    <row r="76" spans="2:4" x14ac:dyDescent="0.25">
      <c r="B76" s="19">
        <f>'3 vars, t x f, euler (1)'!C83</f>
        <v>36.5</v>
      </c>
      <c r="C76" s="19">
        <f>'3 vars, t x f, euler (1)'!D83</f>
        <v>-13.551690558904706</v>
      </c>
      <c r="D76" s="19">
        <f t="shared" si="2"/>
        <v>-12.889841953024957</v>
      </c>
    </row>
    <row r="77" spans="2:4" x14ac:dyDescent="0.25">
      <c r="B77" s="19">
        <f>'3 vars, t x f, euler (1)'!C84</f>
        <v>37</v>
      </c>
      <c r="C77" s="19">
        <f>'3 vars, t x f, euler (1)'!D84</f>
        <v>-34.584245020792608</v>
      </c>
      <c r="D77" s="19">
        <f t="shared" si="2"/>
        <v>-33.299592312280424</v>
      </c>
    </row>
    <row r="78" spans="2:4" x14ac:dyDescent="0.25">
      <c r="B78" s="19">
        <f>'3 vars, t x f, euler (1)'!C85</f>
        <v>37.5</v>
      </c>
      <c r="C78" s="19">
        <f>'3 vars, t x f, euler (1)'!D85</f>
        <v>-51.973985883423893</v>
      </c>
      <c r="D78" s="19">
        <f t="shared" si="2"/>
        <v>-50.201412021709743</v>
      </c>
    </row>
    <row r="79" spans="2:4" x14ac:dyDescent="0.25">
      <c r="B79" s="19">
        <f>'3 vars, t x f, euler (1)'!C86</f>
        <v>38</v>
      </c>
      <c r="C79" s="19">
        <f>'3 vars, t x f, euler (1)'!D86</f>
        <v>-64.155510627040357</v>
      </c>
      <c r="D79" s="19">
        <f t="shared" si="2"/>
        <v>-62.082081431225809</v>
      </c>
    </row>
    <row r="80" spans="2:4" x14ac:dyDescent="0.25">
      <c r="B80" s="19">
        <f>'3 vars, t x f, euler (1)'!C87</f>
        <v>38.5</v>
      </c>
      <c r="C80" s="19">
        <f>'3 vars, t x f, euler (1)'!D87</f>
        <v>-70.082003875037088</v>
      </c>
      <c r="D80" s="19">
        <f t="shared" si="2"/>
        <v>-67.92717931168815</v>
      </c>
    </row>
    <row r="81" spans="2:4" x14ac:dyDescent="0.25">
      <c r="B81" s="19">
        <f>'3 vars, t x f, euler (1)'!C88</f>
        <v>39</v>
      </c>
      <c r="C81" s="19">
        <f>'3 vars, t x f, euler (1)'!D88</f>
        <v>-69.313865040062097</v>
      </c>
      <c r="D81" s="19">
        <f t="shared" si="2"/>
        <v>-67.306347734013244</v>
      </c>
    </row>
    <row r="82" spans="2:4" x14ac:dyDescent="0.25">
      <c r="B82" s="19">
        <f>'3 vars, t x f, euler (1)'!C89</f>
        <v>39.5</v>
      </c>
      <c r="C82" s="19">
        <f>'3 vars, t x f, euler (1)'!D89</f>
        <v>-62.048633196226561</v>
      </c>
      <c r="D82" s="19">
        <f t="shared" si="2"/>
        <v>-60.402285708494801</v>
      </c>
    </row>
    <row r="83" spans="2:4" x14ac:dyDescent="0.25">
      <c r="B83" s="19">
        <f>'3 vars, t x f, euler (1)'!C90</f>
        <v>40</v>
      </c>
      <c r="C83" s="19">
        <f>'3 vars, t x f, euler (1)'!D90</f>
        <v>-49.090497376066772</v>
      </c>
      <c r="D83" s="19">
        <f t="shared" si="2"/>
        <v>-47.981844435840507</v>
      </c>
    </row>
    <row r="84" spans="2:4" x14ac:dyDescent="0.25">
      <c r="B84" s="19">
        <f>'3 vars, t x f, euler (1)'!C91</f>
        <v>40.5</v>
      </c>
      <c r="C84" s="19">
        <f>'3 vars, t x f, euler (1)'!D91</f>
        <v>-31.763388012263061</v>
      </c>
      <c r="D84" s="19">
        <f t="shared" si="2"/>
        <v>-31.313043650966975</v>
      </c>
    </row>
    <row r="85" spans="2:4" x14ac:dyDescent="0.25">
      <c r="B85" s="19">
        <f>'3 vars, t x f, euler (1)'!C92</f>
        <v>41</v>
      </c>
      <c r="C85" s="19">
        <f>'3 vars, t x f, euler (1)'!D92</f>
        <v>-11.776870508015378</v>
      </c>
      <c r="D85" s="19">
        <f t="shared" si="2"/>
        <v>-12.036812947046657</v>
      </c>
    </row>
    <row r="86" spans="2:4" x14ac:dyDescent="0.25">
      <c r="B86" s="19">
        <f>'3 vars, t x f, euler (1)'!C93</f>
        <v>41.5</v>
      </c>
      <c r="C86" s="19">
        <f>'3 vars, t x f, euler (1)'!D93</f>
        <v>8.9416769131927012</v>
      </c>
      <c r="D86" s="19">
        <f t="shared" si="2"/>
        <v>7.9936731339583726</v>
      </c>
    </row>
    <row r="87" spans="2:4" x14ac:dyDescent="0.25">
      <c r="B87" s="19">
        <f>'3 vars, t x f, euler (1)'!C94</f>
        <v>42</v>
      </c>
      <c r="C87" s="19">
        <f>'3 vars, t x f, euler (1)'!D94</f>
        <v>28.432204104382041</v>
      </c>
      <c r="D87" s="19">
        <f t="shared" si="2"/>
        <v>26.890414535336177</v>
      </c>
    </row>
    <row r="88" spans="2:4" x14ac:dyDescent="0.25">
      <c r="B88" s="19">
        <f>'3 vars, t x f, euler (1)'!C95</f>
        <v>42.5</v>
      </c>
      <c r="C88" s="19">
        <f>'3 vars, t x f, euler (1)'!D95</f>
        <v>44.886731794057354</v>
      </c>
      <c r="D88" s="19">
        <f t="shared" si="2"/>
        <v>42.907842566433757</v>
      </c>
    </row>
    <row r="89" spans="2:4" x14ac:dyDescent="0.25">
      <c r="B89" s="19">
        <f>'3 vars, t x f, euler (1)'!C96</f>
        <v>43</v>
      </c>
      <c r="C89" s="19">
        <f>'3 vars, t x f, euler (1)'!D96</f>
        <v>56.816348646267855</v>
      </c>
      <c r="D89" s="19">
        <f t="shared" si="2"/>
        <v>54.603338436773839</v>
      </c>
    </row>
    <row r="90" spans="2:4" x14ac:dyDescent="0.25">
      <c r="B90" s="19">
        <f>'3 vars, t x f, euler (1)'!C97</f>
        <v>43.5</v>
      </c>
      <c r="C90" s="19">
        <f>'3 vars, t x f, euler (1)'!D97</f>
        <v>63.185106900410901</v>
      </c>
      <c r="D90" s="19">
        <f t="shared" si="2"/>
        <v>60.96632269848098</v>
      </c>
    </row>
    <row r="91" spans="2:4" x14ac:dyDescent="0.25">
      <c r="B91" s="19">
        <f>'3 vars, t x f, euler (1)'!C98</f>
        <v>44</v>
      </c>
      <c r="C91" s="19">
        <f>'3 vars, t x f, euler (1)'!D98</f>
        <v>63.498858105809397</v>
      </c>
      <c r="D91" s="19">
        <f t="shared" si="2"/>
        <v>61.504447598606355</v>
      </c>
    </row>
    <row r="92" spans="2:4" x14ac:dyDescent="0.25">
      <c r="B92" s="19">
        <f>'3 vars, t x f, euler (1)'!C99</f>
        <v>44.5</v>
      </c>
      <c r="C92" s="19">
        <f>'3 vars, t x f, euler (1)'!D99</f>
        <v>57.841527442248193</v>
      </c>
      <c r="D92" s="19">
        <f t="shared" si="2"/>
        <v>56.279657578090465</v>
      </c>
    </row>
    <row r="93" spans="2:4" x14ac:dyDescent="0.25">
      <c r="B93" s="19">
        <f>'3 vars, t x f, euler (1)'!C100</f>
        <v>45</v>
      </c>
      <c r="C93" s="19">
        <f>'3 vars, t x f, euler (1)'!D100</f>
        <v>46.856403328810863</v>
      </c>
      <c r="D93" s="19">
        <f t="shared" si="2"/>
        <v>45.891711463753154</v>
      </c>
    </row>
    <row r="94" spans="2:4" x14ac:dyDescent="0.25">
      <c r="B94" s="19">
        <f>'3 vars, t x f, euler (1)'!C101</f>
        <v>45.5</v>
      </c>
      <c r="C94" s="19">
        <f>'3 vars, t x f, euler (1)'!D101</f>
        <v>31.675229777878748</v>
      </c>
      <c r="D94" s="19">
        <f t="shared" si="2"/>
        <v>31.411720219377877</v>
      </c>
    </row>
    <row r="95" spans="2:4" x14ac:dyDescent="0.25">
      <c r="B95" s="19">
        <f>'3 vars, t x f, euler (1)'!C102</f>
        <v>46</v>
      </c>
      <c r="C95" s="19">
        <f>'3 vars, t x f, euler (1)'!D102</f>
        <v>13.802740258352891</v>
      </c>
      <c r="D95" s="19">
        <f t="shared" si="2"/>
        <v>14.272879965908087</v>
      </c>
    </row>
    <row r="96" spans="2:4" x14ac:dyDescent="0.25">
      <c r="B96" s="19">
        <f>'3 vars, t x f, euler (1)'!C103</f>
        <v>46.5</v>
      </c>
      <c r="C96" s="19">
        <f>'3 vars, t x f, euler (1)'!D103</f>
        <v>-5.0316853173569669</v>
      </c>
      <c r="D96" s="19">
        <f t="shared" si="2"/>
        <v>-3.8705548614628684</v>
      </c>
    </row>
    <row r="97" spans="2:4" x14ac:dyDescent="0.25">
      <c r="B97" s="19">
        <f>'3 vars, t x f, euler (1)'!C104</f>
        <v>47</v>
      </c>
      <c r="C97" s="19">
        <f>'3 vars, t x f, euler (1)'!D104</f>
        <v>-23.040689126512568</v>
      </c>
      <c r="D97" s="19">
        <f t="shared" si="2"/>
        <v>-21.30225572772007</v>
      </c>
    </row>
    <row r="98" spans="2:4" x14ac:dyDescent="0.25">
      <c r="B98" s="19">
        <f>'3 vars, t x f, euler (1)'!C105</f>
        <v>47.5</v>
      </c>
      <c r="C98" s="19">
        <f>'3 vars, t x f, euler (1)'!D105</f>
        <v>-38.547929119603801</v>
      </c>
      <c r="D98" s="19">
        <f t="shared" si="2"/>
        <v>-36.40554557652338</v>
      </c>
    </row>
    <row r="99" spans="2:4" x14ac:dyDescent="0.25">
      <c r="B99" s="19">
        <f>'3 vars, t x f, euler (1)'!C106</f>
        <v>48</v>
      </c>
      <c r="C99" s="19">
        <f>'3 vars, t x f, euler (1)'!D106</f>
        <v>-50.143478713990604</v>
      </c>
      <c r="D99" s="19">
        <f t="shared" ref="D99:D130" si="3">$G$3*EXP(-$G$4*B99)*COS($I$5*B99+$G$6)</f>
        <v>-47.812686656275297</v>
      </c>
    </row>
    <row r="100" spans="2:4" x14ac:dyDescent="0.25">
      <c r="B100" s="19">
        <f>'3 vars, t x f, euler (1)'!C107</f>
        <v>48.5</v>
      </c>
      <c r="C100" s="19">
        <f>'3 vars, t x f, euler (1)'!D107</f>
        <v>-56.81128854046387</v>
      </c>
      <c r="D100" s="19">
        <f t="shared" si="3"/>
        <v>-54.528007367652506</v>
      </c>
    </row>
    <row r="101" spans="2:4" x14ac:dyDescent="0.25">
      <c r="B101" s="19">
        <f>'3 vars, t x f, euler (1)'!C108</f>
        <v>49</v>
      </c>
      <c r="C101" s="19">
        <f>'3 vars, t x f, euler (1)'!D108</f>
        <v>-58.017259467440219</v>
      </c>
      <c r="D101" s="19">
        <f t="shared" si="3"/>
        <v>-56.013856274620892</v>
      </c>
    </row>
    <row r="102" spans="2:4" x14ac:dyDescent="0.25">
      <c r="B102" s="19">
        <f>'3 vars, t x f, euler (1)'!C109</f>
        <v>49.5</v>
      </c>
      <c r="C102" s="19">
        <f>'3 vars, t x f, euler (1)'!D109</f>
        <v>-53.750390833240346</v>
      </c>
      <c r="D102" s="19">
        <f t="shared" si="3"/>
        <v>-52.232060471518587</v>
      </c>
    </row>
    <row r="103" spans="2:4" x14ac:dyDescent="0.25">
      <c r="B103" s="19">
        <f>'3 vars, t x f, euler (1)'!C110</f>
        <v>50</v>
      </c>
      <c r="C103" s="19">
        <f>'3 vars, t x f, euler (1)'!D110</f>
        <v>-44.514017160105439</v>
      </c>
      <c r="D103" s="19">
        <f t="shared" si="3"/>
        <v>-43.637868347964464</v>
      </c>
    </row>
    <row r="104" spans="2:4" x14ac:dyDescent="0.25">
      <c r="B104" s="19">
        <f>'3 vars, t x f, euler (1)'!C111</f>
        <v>50.5</v>
      </c>
      <c r="C104" s="19">
        <f>'3 vars, t x f, euler (1)'!D111</f>
        <v>-31.268891344520821</v>
      </c>
      <c r="D104" s="19">
        <f t="shared" si="3"/>
        <v>-31.127859162326082</v>
      </c>
    </row>
    <row r="105" spans="2:4" x14ac:dyDescent="0.25">
      <c r="B105" s="19">
        <f>'3 vars, t x f, euler (1)'!C112</f>
        <v>51</v>
      </c>
      <c r="C105" s="19">
        <f>'3 vars, t x f, euler (1)'!D112</f>
        <v>-15.334363029678119</v>
      </c>
      <c r="D105" s="19">
        <f t="shared" si="3"/>
        <v>-15.947578768601819</v>
      </c>
    </row>
    <row r="106" spans="2:4" x14ac:dyDescent="0.25">
      <c r="B106" s="19">
        <f>'3 vars, t x f, euler (1)'!C113</f>
        <v>51.5</v>
      </c>
      <c r="C106" s="19">
        <f>'3 vars, t x f, euler (1)'!D113</f>
        <v>1.7422795414557832</v>
      </c>
      <c r="D106" s="19">
        <f t="shared" si="3"/>
        <v>0.43168333769301309</v>
      </c>
    </row>
    <row r="107" spans="2:4" x14ac:dyDescent="0.25">
      <c r="B107" s="19">
        <f>'3 vars, t x f, euler (1)'!C114</f>
        <v>52</v>
      </c>
      <c r="C107" s="19">
        <f>'3 vars, t x f, euler (1)'!D114</f>
        <v>18.33543367105646</v>
      </c>
      <c r="D107" s="19">
        <f t="shared" si="3"/>
        <v>16.454855740369172</v>
      </c>
    </row>
    <row r="108" spans="2:4" x14ac:dyDescent="0.25">
      <c r="B108" s="19">
        <f>'3 vars, t x f, euler (1)'!C115</f>
        <v>52.5</v>
      </c>
      <c r="C108" s="19">
        <f>'3 vars, t x f, euler (1)'!D115</f>
        <v>32.895361167421278</v>
      </c>
      <c r="D108" s="19">
        <f t="shared" si="3"/>
        <v>30.630146643638806</v>
      </c>
    </row>
    <row r="109" spans="2:4" x14ac:dyDescent="0.25">
      <c r="B109" s="19">
        <f>'3 vars, t x f, euler (1)'!C116</f>
        <v>53</v>
      </c>
      <c r="C109" s="19">
        <f>'3 vars, t x f, euler (1)'!D116</f>
        <v>44.092352947789777</v>
      </c>
      <c r="D109" s="19">
        <f t="shared" si="3"/>
        <v>41.667352192046337</v>
      </c>
    </row>
    <row r="110" spans="2:4" x14ac:dyDescent="0.25">
      <c r="B110" s="19">
        <f>'3 vars, t x f, euler (1)'!C117</f>
        <v>53.5</v>
      </c>
      <c r="C110" s="19">
        <f>'3 vars, t x f, euler (1)'!D117</f>
        <v>50.937523731883232</v>
      </c>
      <c r="D110" s="19">
        <f t="shared" si="3"/>
        <v>48.594644241761536</v>
      </c>
    </row>
    <row r="111" spans="2:4" x14ac:dyDescent="0.25">
      <c r="B111" s="19">
        <f>'3 vars, t x f, euler (1)'!C118</f>
        <v>54</v>
      </c>
      <c r="C111" s="19">
        <f>'3 vars, t x f, euler (1)'!D118</f>
        <v>52.869326815496002</v>
      </c>
      <c r="D111" s="19">
        <f t="shared" si="3"/>
        <v>50.843329176915979</v>
      </c>
    </row>
    <row r="112" spans="2:4" x14ac:dyDescent="0.25">
      <c r="B112" s="19">
        <f>'3 vars, t x f, euler (1)'!C119</f>
        <v>54.5</v>
      </c>
      <c r="C112" s="19">
        <f>'3 vars, t x f, euler (1)'!D119</f>
        <v>49.798303560835038</v>
      </c>
      <c r="D112" s="19">
        <f t="shared" si="3"/>
        <v>48.293267601206693</v>
      </c>
    </row>
    <row r="113" spans="2:4" x14ac:dyDescent="0.25">
      <c r="B113" s="19">
        <f>'3 vars, t x f, euler (1)'!C120</f>
        <v>55</v>
      </c>
      <c r="C113" s="19">
        <f>'3 vars, t x f, euler (1)'!D120</f>
        <v>42.106645939621515</v>
      </c>
      <c r="D113" s="19">
        <f t="shared" si="3"/>
        <v>41.275465048692261</v>
      </c>
    </row>
    <row r="114" spans="2:4" x14ac:dyDescent="0.25">
      <c r="B114" s="19">
        <f>'3 vars, t x f, euler (1)'!C121</f>
        <v>55.5</v>
      </c>
      <c r="C114" s="19">
        <f>'3 vars, t x f, euler (1)'!D121</f>
        <v>30.60345949613253</v>
      </c>
      <c r="D114" s="19">
        <f t="shared" si="3"/>
        <v>30.532416941982213</v>
      </c>
    </row>
    <row r="115" spans="2:4" x14ac:dyDescent="0.25">
      <c r="B115" s="19">
        <f>'3 vars, t x f, euler (1)'!C122</f>
        <v>56</v>
      </c>
      <c r="C115" s="19">
        <f>'3 vars, t x f, euler (1)'!D122</f>
        <v>16.440759066996502</v>
      </c>
      <c r="D115" s="19">
        <f t="shared" si="3"/>
        <v>17.140731051005186</v>
      </c>
    </row>
    <row r="116" spans="2:4" x14ac:dyDescent="0.25">
      <c r="B116" s="19">
        <f>'3 vars, t x f, euler (1)'!C123</f>
        <v>56.5</v>
      </c>
      <c r="C116" s="19">
        <f>'3 vars, t x f, euler (1)'!D123</f>
        <v>0.9988241887599969</v>
      </c>
      <c r="D116" s="19">
        <f t="shared" si="3"/>
        <v>2.4039917234295967</v>
      </c>
    </row>
    <row r="117" spans="2:4" x14ac:dyDescent="0.25">
      <c r="B117" s="19">
        <f>'3 vars, t x f, euler (1)'!C124</f>
        <v>57</v>
      </c>
      <c r="C117" s="19">
        <f>'3 vars, t x f, euler (1)'!D124</f>
        <v>-14.247742032574779</v>
      </c>
      <c r="D117" s="19">
        <f t="shared" si="3"/>
        <v>-12.273540053074571</v>
      </c>
    </row>
    <row r="118" spans="2:4" x14ac:dyDescent="0.25">
      <c r="B118" s="19">
        <f>'3 vars, t x f, euler (1)'!C125</f>
        <v>57.5</v>
      </c>
      <c r="C118" s="19">
        <f>'3 vars, t x f, euler (1)'!D125</f>
        <v>-27.870306510475636</v>
      </c>
      <c r="D118" s="19">
        <f t="shared" si="3"/>
        <v>-25.520208465112148</v>
      </c>
    </row>
    <row r="119" spans="2:4" x14ac:dyDescent="0.25">
      <c r="B119" s="19">
        <f>'3 vars, t x f, euler (1)'!C126</f>
        <v>58</v>
      </c>
      <c r="C119" s="19">
        <f>'3 vars, t x f, euler (1)'!D126</f>
        <v>-38.61955380316121</v>
      </c>
      <c r="D119" s="19">
        <f t="shared" si="3"/>
        <v>-36.124626070806414</v>
      </c>
    </row>
    <row r="120" spans="2:4" x14ac:dyDescent="0.25">
      <c r="B120" s="19">
        <f>'3 vars, t x f, euler (1)'!C127</f>
        <v>58.5</v>
      </c>
      <c r="C120" s="19">
        <f>'3 vars, t x f, euler (1)'!D127</f>
        <v>-45.539490926356585</v>
      </c>
      <c r="D120" s="19">
        <f t="shared" si="3"/>
        <v>-43.145886276060288</v>
      </c>
    </row>
    <row r="121" spans="2:4" x14ac:dyDescent="0.25">
      <c r="B121" s="19">
        <f>'3 vars, t x f, euler (1)'!C128</f>
        <v>59</v>
      </c>
      <c r="C121" s="19">
        <f>'3 vars, t x f, euler (1)'!D128</f>
        <v>-48.051761777021575</v>
      </c>
      <c r="D121" s="19">
        <f t="shared" si="3"/>
        <v>-45.996353227330268</v>
      </c>
    </row>
    <row r="122" spans="2:4" x14ac:dyDescent="0.25">
      <c r="B122" s="19">
        <f>'3 vars, t x f, euler (1)'!C129</f>
        <v>59.5</v>
      </c>
      <c r="C122" s="19">
        <f>'3 vars, t x f, euler (1)'!D129</f>
        <v>-46.00290655608147</v>
      </c>
      <c r="D122" s="19">
        <f t="shared" si="3"/>
        <v>-44.489814316669708</v>
      </c>
    </row>
    <row r="123" spans="2:4" x14ac:dyDescent="0.25">
      <c r="B123" s="19">
        <f>'3 vars, t x f, euler (1)'!C130</f>
        <v>60</v>
      </c>
      <c r="C123" s="19">
        <f>'3 vars, t x f, euler (1)'!D130</f>
        <v>-39.670820522999549</v>
      </c>
      <c r="D123" s="19">
        <f t="shared" si="3"/>
        <v>-38.851159214438155</v>
      </c>
    </row>
    <row r="124" spans="2:4" x14ac:dyDescent="0.25">
      <c r="B124" s="19">
        <f>'3 vars, t x f, euler (1)'!C131</f>
        <v>60.5</v>
      </c>
      <c r="C124" s="19">
        <f>'3 vars, t x f, euler (1)'!D131</f>
        <v>-29.730569458639156</v>
      </c>
      <c r="D124" s="19">
        <f t="shared" si="3"/>
        <v>-29.687421730051295</v>
      </c>
    </row>
    <row r="125" spans="2:4" x14ac:dyDescent="0.25">
      <c r="B125" s="19">
        <f>'3 vars, t x f, euler (1)'!C132</f>
        <v>61</v>
      </c>
      <c r="C125" s="19">
        <f>'3 vars, t x f, euler (1)'!D132</f>
        <v>-17.183534375116764</v>
      </c>
      <c r="D125" s="19">
        <f t="shared" si="3"/>
        <v>-17.923637710946863</v>
      </c>
    </row>
    <row r="126" spans="2:4" x14ac:dyDescent="0.25">
      <c r="B126" s="19">
        <f>'3 vars, t x f, euler (1)'!C133</f>
        <v>61.5</v>
      </c>
      <c r="C126" s="19">
        <f>'3 vars, t x f, euler (1)'!D133</f>
        <v>-3.257228534368581</v>
      </c>
      <c r="D126" s="19">
        <f t="shared" si="3"/>
        <v>-4.7101964024388536</v>
      </c>
    </row>
    <row r="127" spans="2:4" x14ac:dyDescent="0.25">
      <c r="B127" s="19">
        <f>'3 vars, t x f, euler (1)'!C134</f>
        <v>62</v>
      </c>
      <c r="C127" s="19">
        <f>'3 vars, t x f, euler (1)'!D134</f>
        <v>10.714252585219857</v>
      </c>
      <c r="D127" s="19">
        <f t="shared" si="3"/>
        <v>8.6890997865814548</v>
      </c>
    </row>
    <row r="128" spans="2:4" x14ac:dyDescent="0.25">
      <c r="B128" s="19">
        <f>'3 vars, t x f, euler (1)'!C135</f>
        <v>62.5</v>
      </c>
      <c r="C128" s="19">
        <f>'3 vars, t x f, euler (1)'!D135</f>
        <v>23.417554901521338</v>
      </c>
      <c r="D128" s="19">
        <f t="shared" si="3"/>
        <v>21.017425434716213</v>
      </c>
    </row>
    <row r="129" spans="2:4" x14ac:dyDescent="0.25">
      <c r="B129" s="19">
        <f>'3 vars, t x f, euler (1)'!C136</f>
        <v>63</v>
      </c>
      <c r="C129" s="19">
        <f>'3 vars, t x f, euler (1)'!D136</f>
        <v>33.683056308239017</v>
      </c>
      <c r="D129" s="19">
        <f t="shared" si="3"/>
        <v>31.142349149363717</v>
      </c>
    </row>
    <row r="130" spans="2:4" x14ac:dyDescent="0.25">
      <c r="B130" s="19">
        <f>'3 vars, t x f, euler (1)'!C137</f>
        <v>63.5</v>
      </c>
      <c r="C130" s="19">
        <f>'3 vars, t x f, euler (1)'!D137</f>
        <v>40.592051397851485</v>
      </c>
      <c r="D130" s="19">
        <f t="shared" si="3"/>
        <v>38.159352729731275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1:G13"/>
  <sheetViews>
    <sheetView zoomScale="180" zoomScaleNormal="180" workbookViewId="0">
      <selection activeCell="C16" sqref="C16"/>
    </sheetView>
  </sheetViews>
  <sheetFormatPr defaultRowHeight="15" x14ac:dyDescent="0.25"/>
  <sheetData>
    <row r="1" spans="1:7" x14ac:dyDescent="0.25">
      <c r="A1" s="1" t="s">
        <v>158</v>
      </c>
      <c r="C1" s="14"/>
    </row>
    <row r="2" spans="1:7" x14ac:dyDescent="0.25">
      <c r="B2" s="126"/>
      <c r="C2" s="126"/>
      <c r="D2" s="126"/>
    </row>
    <row r="3" spans="1:7" x14ac:dyDescent="0.25">
      <c r="C3" s="48" t="s">
        <v>157</v>
      </c>
      <c r="F3" s="48" t="s">
        <v>157</v>
      </c>
      <c r="G3" s="14"/>
    </row>
    <row r="4" spans="1:7" x14ac:dyDescent="0.25">
      <c r="A4" s="14"/>
      <c r="B4" s="125">
        <v>1</v>
      </c>
      <c r="C4" s="124">
        <v>2</v>
      </c>
      <c r="D4" s="123">
        <v>3</v>
      </c>
      <c r="F4" s="117">
        <f t="array" ref="F4:F6">TRANSPOSE(B4:D4)</f>
        <v>1</v>
      </c>
      <c r="G4" s="14"/>
    </row>
    <row r="5" spans="1:7" ht="15.75" thickBot="1" x14ac:dyDescent="0.3">
      <c r="B5" s="14"/>
      <c r="C5" s="48" t="s">
        <v>156</v>
      </c>
      <c r="D5" s="14"/>
      <c r="F5" s="117">
        <v>2</v>
      </c>
      <c r="G5" s="14"/>
    </row>
    <row r="6" spans="1:7" ht="16.5" thickTop="1" thickBot="1" x14ac:dyDescent="0.3">
      <c r="B6" s="122">
        <f t="array" ref="B6:D6">TRANSPOSE(B4:D4+C13*F9:F11)</f>
        <v>0.66999999999999993</v>
      </c>
      <c r="C6" s="121">
        <v>1.5203000000000002</v>
      </c>
      <c r="D6" s="120">
        <v>0.71599999999999997</v>
      </c>
      <c r="F6" s="117">
        <v>3</v>
      </c>
      <c r="G6" s="14"/>
    </row>
    <row r="7" spans="1:7" ht="15.75" thickTop="1" x14ac:dyDescent="0.25"/>
    <row r="8" spans="1:7" x14ac:dyDescent="0.25">
      <c r="B8" s="14"/>
      <c r="C8" s="48" t="s">
        <v>155</v>
      </c>
      <c r="D8" s="14"/>
      <c r="E8" s="14"/>
      <c r="F8" s="48" t="s">
        <v>154</v>
      </c>
    </row>
    <row r="9" spans="1:7" x14ac:dyDescent="0.25">
      <c r="A9" s="14"/>
      <c r="B9" s="119">
        <v>-0.1</v>
      </c>
      <c r="C9" s="34">
        <v>-1</v>
      </c>
      <c r="D9" s="118">
        <v>-0.4</v>
      </c>
      <c r="E9" s="14"/>
      <c r="F9" s="117">
        <f t="array" ref="F9:F11">MMULT(B9:D11,F4:F6)</f>
        <v>-3.3000000000000003</v>
      </c>
    </row>
    <row r="10" spans="1:7" x14ac:dyDescent="0.25">
      <c r="B10" s="119">
        <v>3.0000000000000001E-3</v>
      </c>
      <c r="C10" s="34">
        <v>-0.4</v>
      </c>
      <c r="D10" s="118">
        <v>2</v>
      </c>
      <c r="E10" s="14"/>
      <c r="F10" s="117">
        <v>5.2030000000000003</v>
      </c>
    </row>
    <row r="11" spans="1:7" x14ac:dyDescent="0.25">
      <c r="B11" s="119">
        <v>0.2</v>
      </c>
      <c r="C11" s="34">
        <v>-0.02</v>
      </c>
      <c r="D11" s="118">
        <v>-1</v>
      </c>
      <c r="E11" s="14"/>
      <c r="F11" s="117">
        <v>-2.84</v>
      </c>
    </row>
    <row r="13" spans="1:7" x14ac:dyDescent="0.25">
      <c r="B13" s="12" t="s">
        <v>2</v>
      </c>
      <c r="C13" s="16">
        <v>0.1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Q297"/>
  <sheetViews>
    <sheetView zoomScale="220" zoomScaleNormal="220" workbookViewId="0">
      <selection activeCell="C16" sqref="C16"/>
    </sheetView>
  </sheetViews>
  <sheetFormatPr defaultRowHeight="15" x14ac:dyDescent="0.25"/>
  <sheetData>
    <row r="1" spans="1:17" x14ac:dyDescent="0.25">
      <c r="A1" s="1" t="s">
        <v>169</v>
      </c>
      <c r="D1" s="14"/>
    </row>
    <row r="2" spans="1:17" x14ac:dyDescent="0.25">
      <c r="A2" s="147" t="s">
        <v>168</v>
      </c>
      <c r="D2" s="14"/>
      <c r="F2" s="1" t="s">
        <v>167</v>
      </c>
      <c r="L2" s="14"/>
      <c r="M2" s="14"/>
      <c r="O2" s="14"/>
      <c r="P2" s="14"/>
      <c r="Q2" s="14"/>
    </row>
    <row r="3" spans="1:17" x14ac:dyDescent="0.25">
      <c r="A3" s="145" t="s">
        <v>166</v>
      </c>
      <c r="C3" s="41"/>
      <c r="D3" s="41"/>
      <c r="E3" s="41"/>
      <c r="F3" s="14"/>
      <c r="G3" s="48" t="s">
        <v>155</v>
      </c>
      <c r="H3" s="14"/>
      <c r="L3" s="14"/>
      <c r="M3" s="14"/>
      <c r="O3" s="146"/>
      <c r="P3" s="146"/>
      <c r="Q3" s="146"/>
    </row>
    <row r="4" spans="1:17" x14ac:dyDescent="0.25">
      <c r="A4" s="145" t="s">
        <v>165</v>
      </c>
      <c r="F4" s="119">
        <v>-0.1</v>
      </c>
      <c r="G4" s="34">
        <v>-1</v>
      </c>
      <c r="H4" s="118">
        <v>-0.4</v>
      </c>
      <c r="L4" s="14"/>
      <c r="M4" s="14"/>
    </row>
    <row r="5" spans="1:17" x14ac:dyDescent="0.25">
      <c r="A5" s="145" t="s">
        <v>164</v>
      </c>
      <c r="F5" s="119">
        <v>3.0000000000000001E-3</v>
      </c>
      <c r="G5" s="34">
        <v>-0.4</v>
      </c>
      <c r="H5" s="118">
        <v>2</v>
      </c>
      <c r="L5" s="14"/>
      <c r="M5" s="14"/>
    </row>
    <row r="6" spans="1:17" x14ac:dyDescent="0.25">
      <c r="A6" s="145" t="s">
        <v>163</v>
      </c>
      <c r="F6" s="119">
        <v>0.2</v>
      </c>
      <c r="G6" s="34">
        <v>-0.02</v>
      </c>
      <c r="H6" s="118">
        <v>-1</v>
      </c>
    </row>
    <row r="8" spans="1:17" x14ac:dyDescent="0.25">
      <c r="A8" s="67" t="s">
        <v>2</v>
      </c>
      <c r="B8" s="39">
        <v>0.1</v>
      </c>
      <c r="C8" s="144"/>
      <c r="D8" s="144"/>
      <c r="E8" s="144"/>
      <c r="F8" s="34"/>
      <c r="G8" s="34"/>
      <c r="H8" s="34"/>
      <c r="I8" s="74"/>
      <c r="J8" s="74"/>
      <c r="K8" s="74"/>
      <c r="L8" s="74"/>
      <c r="M8" s="74"/>
      <c r="N8" s="74"/>
      <c r="O8" s="74"/>
      <c r="P8" s="74"/>
      <c r="Q8" s="74"/>
    </row>
    <row r="9" spans="1:17" s="14" customFormat="1" x14ac:dyDescent="0.25">
      <c r="A9" s="143" t="s">
        <v>4</v>
      </c>
      <c r="B9" s="142" t="s">
        <v>162</v>
      </c>
      <c r="C9" s="141" t="s">
        <v>161</v>
      </c>
      <c r="D9" s="140" t="s">
        <v>160</v>
      </c>
      <c r="E9" s="139" t="s">
        <v>18</v>
      </c>
      <c r="F9" s="138" t="s">
        <v>113</v>
      </c>
      <c r="G9" s="137" t="s">
        <v>159</v>
      </c>
      <c r="H9" s="136"/>
    </row>
    <row r="10" spans="1:17" s="127" customFormat="1" x14ac:dyDescent="0.25">
      <c r="A10" s="135">
        <v>0</v>
      </c>
      <c r="B10" s="134">
        <v>1</v>
      </c>
      <c r="C10" s="133">
        <v>2</v>
      </c>
      <c r="D10" s="132">
        <v>3</v>
      </c>
      <c r="E10" s="131">
        <f t="array" ref="E10:G10">TRANSPOSE(MMULT($F$4:$H$6,TRANSPOSE(B10:D10)))</f>
        <v>-3.3000000000000003</v>
      </c>
      <c r="F10" s="130">
        <v>5.2030000000000003</v>
      </c>
      <c r="G10" s="129">
        <v>-2.84</v>
      </c>
      <c r="H10" s="128"/>
    </row>
    <row r="11" spans="1:17" x14ac:dyDescent="0.25">
      <c r="A11" s="75"/>
    </row>
    <row r="12" spans="1:17" x14ac:dyDescent="0.25">
      <c r="A12" s="75"/>
    </row>
    <row r="13" spans="1:17" x14ac:dyDescent="0.25">
      <c r="A13" s="75"/>
    </row>
    <row r="14" spans="1:17" x14ac:dyDescent="0.25">
      <c r="A14" s="75"/>
    </row>
    <row r="15" spans="1:17" x14ac:dyDescent="0.25">
      <c r="A15" s="75"/>
    </row>
    <row r="16" spans="1:17" x14ac:dyDescent="0.25">
      <c r="A16" s="75"/>
    </row>
    <row r="17" spans="1:1" x14ac:dyDescent="0.25">
      <c r="A17" s="75"/>
    </row>
    <row r="18" spans="1:1" x14ac:dyDescent="0.25">
      <c r="A18" s="75"/>
    </row>
    <row r="19" spans="1:1" x14ac:dyDescent="0.25">
      <c r="A19" s="75"/>
    </row>
    <row r="20" spans="1:1" x14ac:dyDescent="0.25">
      <c r="A20" s="75"/>
    </row>
    <row r="21" spans="1:1" x14ac:dyDescent="0.25">
      <c r="A21" s="75"/>
    </row>
    <row r="22" spans="1:1" x14ac:dyDescent="0.25">
      <c r="A22" s="75"/>
    </row>
    <row r="23" spans="1:1" x14ac:dyDescent="0.25">
      <c r="A23" s="75"/>
    </row>
    <row r="24" spans="1:1" x14ac:dyDescent="0.25">
      <c r="A24" s="75"/>
    </row>
    <row r="25" spans="1:1" x14ac:dyDescent="0.25">
      <c r="A25" s="75"/>
    </row>
    <row r="26" spans="1:1" x14ac:dyDescent="0.25">
      <c r="A26" s="75"/>
    </row>
    <row r="27" spans="1:1" x14ac:dyDescent="0.25">
      <c r="A27" s="75"/>
    </row>
    <row r="28" spans="1:1" x14ac:dyDescent="0.25">
      <c r="A28" s="75"/>
    </row>
    <row r="29" spans="1:1" x14ac:dyDescent="0.25">
      <c r="A29" s="75"/>
    </row>
    <row r="30" spans="1:1" x14ac:dyDescent="0.25">
      <c r="A30" s="75"/>
    </row>
    <row r="31" spans="1:1" x14ac:dyDescent="0.25">
      <c r="A31" s="75"/>
    </row>
    <row r="32" spans="1:1" x14ac:dyDescent="0.25">
      <c r="A32" s="75"/>
    </row>
    <row r="33" spans="1:1" x14ac:dyDescent="0.25">
      <c r="A33" s="75"/>
    </row>
    <row r="34" spans="1:1" x14ac:dyDescent="0.25">
      <c r="A34" s="75"/>
    </row>
    <row r="35" spans="1:1" x14ac:dyDescent="0.25">
      <c r="A35" s="75"/>
    </row>
    <row r="36" spans="1:1" x14ac:dyDescent="0.25">
      <c r="A36" s="75"/>
    </row>
    <row r="37" spans="1:1" x14ac:dyDescent="0.25">
      <c r="A37" s="75"/>
    </row>
    <row r="38" spans="1:1" x14ac:dyDescent="0.25">
      <c r="A38" s="75"/>
    </row>
    <row r="39" spans="1:1" x14ac:dyDescent="0.25">
      <c r="A39" s="75"/>
    </row>
    <row r="40" spans="1:1" x14ac:dyDescent="0.25">
      <c r="A40" s="75"/>
    </row>
    <row r="41" spans="1:1" x14ac:dyDescent="0.25">
      <c r="A41" s="75"/>
    </row>
    <row r="42" spans="1:1" x14ac:dyDescent="0.25">
      <c r="A42" s="75"/>
    </row>
    <row r="43" spans="1:1" x14ac:dyDescent="0.25">
      <c r="A43" s="75"/>
    </row>
    <row r="44" spans="1:1" x14ac:dyDescent="0.25">
      <c r="A44" s="75"/>
    </row>
    <row r="45" spans="1:1" x14ac:dyDescent="0.25">
      <c r="A45" s="75"/>
    </row>
    <row r="46" spans="1:1" x14ac:dyDescent="0.25">
      <c r="A46" s="75"/>
    </row>
    <row r="47" spans="1:1" x14ac:dyDescent="0.25">
      <c r="A47" s="75"/>
    </row>
    <row r="48" spans="1:1" x14ac:dyDescent="0.25">
      <c r="A48" s="75"/>
    </row>
    <row r="49" spans="1:1" x14ac:dyDescent="0.25">
      <c r="A49" s="75"/>
    </row>
    <row r="50" spans="1:1" x14ac:dyDescent="0.25">
      <c r="A50" s="75"/>
    </row>
    <row r="51" spans="1:1" x14ac:dyDescent="0.25">
      <c r="A51" s="75"/>
    </row>
    <row r="52" spans="1:1" x14ac:dyDescent="0.25">
      <c r="A52" s="75"/>
    </row>
    <row r="53" spans="1:1" x14ac:dyDescent="0.25">
      <c r="A53" s="75"/>
    </row>
    <row r="54" spans="1:1" x14ac:dyDescent="0.25">
      <c r="A54" s="75"/>
    </row>
    <row r="55" spans="1:1" x14ac:dyDescent="0.25">
      <c r="A55" s="75"/>
    </row>
    <row r="56" spans="1:1" x14ac:dyDescent="0.25">
      <c r="A56" s="75"/>
    </row>
    <row r="57" spans="1:1" x14ac:dyDescent="0.25">
      <c r="A57" s="75"/>
    </row>
    <row r="58" spans="1:1" x14ac:dyDescent="0.25">
      <c r="A58" s="75"/>
    </row>
    <row r="59" spans="1:1" x14ac:dyDescent="0.25">
      <c r="A59" s="75"/>
    </row>
    <row r="60" spans="1:1" x14ac:dyDescent="0.25">
      <c r="A60" s="75"/>
    </row>
    <row r="61" spans="1:1" x14ac:dyDescent="0.25">
      <c r="A61" s="75"/>
    </row>
    <row r="62" spans="1:1" x14ac:dyDescent="0.25">
      <c r="A62" s="75"/>
    </row>
    <row r="63" spans="1:1" x14ac:dyDescent="0.25">
      <c r="A63" s="75"/>
    </row>
    <row r="64" spans="1:1" x14ac:dyDescent="0.25">
      <c r="A64" s="75"/>
    </row>
    <row r="65" spans="1:1" x14ac:dyDescent="0.25">
      <c r="A65" s="75"/>
    </row>
    <row r="66" spans="1:1" x14ac:dyDescent="0.25">
      <c r="A66" s="75"/>
    </row>
    <row r="67" spans="1:1" x14ac:dyDescent="0.25">
      <c r="A67" s="75"/>
    </row>
    <row r="68" spans="1:1" x14ac:dyDescent="0.25">
      <c r="A68" s="75"/>
    </row>
    <row r="69" spans="1:1" x14ac:dyDescent="0.25">
      <c r="A69" s="75"/>
    </row>
    <row r="70" spans="1:1" x14ac:dyDescent="0.25">
      <c r="A70" s="75"/>
    </row>
    <row r="71" spans="1:1" x14ac:dyDescent="0.25">
      <c r="A71" s="75"/>
    </row>
    <row r="72" spans="1:1" x14ac:dyDescent="0.25">
      <c r="A72" s="75"/>
    </row>
    <row r="73" spans="1:1" x14ac:dyDescent="0.25">
      <c r="A73" s="75"/>
    </row>
    <row r="74" spans="1:1" x14ac:dyDescent="0.25">
      <c r="A74" s="75"/>
    </row>
    <row r="75" spans="1:1" x14ac:dyDescent="0.25">
      <c r="A75" s="75"/>
    </row>
    <row r="76" spans="1:1" x14ac:dyDescent="0.25">
      <c r="A76" s="75"/>
    </row>
    <row r="77" spans="1:1" x14ac:dyDescent="0.25">
      <c r="A77" s="75"/>
    </row>
    <row r="78" spans="1:1" x14ac:dyDescent="0.25">
      <c r="A78" s="75"/>
    </row>
    <row r="79" spans="1:1" x14ac:dyDescent="0.25">
      <c r="A79" s="75"/>
    </row>
    <row r="80" spans="1:1" x14ac:dyDescent="0.25">
      <c r="A80" s="75"/>
    </row>
    <row r="81" spans="1:1" x14ac:dyDescent="0.25">
      <c r="A81" s="75"/>
    </row>
    <row r="82" spans="1:1" x14ac:dyDescent="0.25">
      <c r="A82" s="75"/>
    </row>
    <row r="83" spans="1:1" x14ac:dyDescent="0.25">
      <c r="A83" s="75"/>
    </row>
    <row r="84" spans="1:1" x14ac:dyDescent="0.25">
      <c r="A84" s="75"/>
    </row>
    <row r="85" spans="1:1" x14ac:dyDescent="0.25">
      <c r="A85" s="75"/>
    </row>
    <row r="86" spans="1:1" x14ac:dyDescent="0.25">
      <c r="A86" s="75"/>
    </row>
    <row r="87" spans="1:1" x14ac:dyDescent="0.25">
      <c r="A87" s="75"/>
    </row>
    <row r="88" spans="1:1" x14ac:dyDescent="0.25">
      <c r="A88" s="75"/>
    </row>
    <row r="89" spans="1:1" x14ac:dyDescent="0.25">
      <c r="A89" s="75"/>
    </row>
    <row r="90" spans="1:1" x14ac:dyDescent="0.25">
      <c r="A90" s="75"/>
    </row>
    <row r="91" spans="1:1" x14ac:dyDescent="0.25">
      <c r="A91" s="75"/>
    </row>
    <row r="92" spans="1:1" x14ac:dyDescent="0.25">
      <c r="A92" s="75"/>
    </row>
    <row r="93" spans="1:1" x14ac:dyDescent="0.25">
      <c r="A93" s="75"/>
    </row>
    <row r="94" spans="1:1" x14ac:dyDescent="0.25">
      <c r="A94" s="75"/>
    </row>
    <row r="95" spans="1:1" x14ac:dyDescent="0.25">
      <c r="A95" s="75"/>
    </row>
    <row r="96" spans="1:1" x14ac:dyDescent="0.25">
      <c r="A96" s="75"/>
    </row>
    <row r="97" spans="1:1" x14ac:dyDescent="0.25">
      <c r="A97" s="75"/>
    </row>
    <row r="98" spans="1:1" x14ac:dyDescent="0.25">
      <c r="A98" s="75"/>
    </row>
    <row r="99" spans="1:1" x14ac:dyDescent="0.25">
      <c r="A99" s="75"/>
    </row>
    <row r="100" spans="1:1" x14ac:dyDescent="0.25">
      <c r="A100" s="75"/>
    </row>
    <row r="101" spans="1:1" x14ac:dyDescent="0.25">
      <c r="A101" s="75"/>
    </row>
    <row r="102" spans="1:1" x14ac:dyDescent="0.25">
      <c r="A102" s="75"/>
    </row>
    <row r="103" spans="1:1" x14ac:dyDescent="0.25">
      <c r="A103" s="75"/>
    </row>
    <row r="104" spans="1:1" x14ac:dyDescent="0.25">
      <c r="A104" s="75"/>
    </row>
    <row r="105" spans="1:1" x14ac:dyDescent="0.25">
      <c r="A105" s="75"/>
    </row>
    <row r="106" spans="1:1" x14ac:dyDescent="0.25">
      <c r="A106" s="75"/>
    </row>
    <row r="107" spans="1:1" x14ac:dyDescent="0.25">
      <c r="A107" s="75"/>
    </row>
    <row r="108" spans="1:1" x14ac:dyDescent="0.25">
      <c r="A108" s="75"/>
    </row>
    <row r="109" spans="1:1" x14ac:dyDescent="0.25">
      <c r="A109" s="75"/>
    </row>
    <row r="110" spans="1:1" x14ac:dyDescent="0.25">
      <c r="A110" s="75"/>
    </row>
    <row r="111" spans="1:1" x14ac:dyDescent="0.25">
      <c r="A111" s="75"/>
    </row>
    <row r="112" spans="1:1" x14ac:dyDescent="0.25">
      <c r="A112" s="75"/>
    </row>
    <row r="113" spans="1:1" x14ac:dyDescent="0.25">
      <c r="A113" s="75"/>
    </row>
    <row r="114" spans="1:1" x14ac:dyDescent="0.25">
      <c r="A114" s="75"/>
    </row>
    <row r="115" spans="1:1" x14ac:dyDescent="0.25">
      <c r="A115" s="75"/>
    </row>
    <row r="116" spans="1:1" x14ac:dyDescent="0.25">
      <c r="A116" s="75"/>
    </row>
    <row r="117" spans="1:1" x14ac:dyDescent="0.25">
      <c r="A117" s="75"/>
    </row>
    <row r="118" spans="1:1" x14ac:dyDescent="0.25">
      <c r="A118" s="75"/>
    </row>
    <row r="119" spans="1:1" x14ac:dyDescent="0.25">
      <c r="A119" s="75"/>
    </row>
    <row r="120" spans="1:1" x14ac:dyDescent="0.25">
      <c r="A120" s="75"/>
    </row>
    <row r="121" spans="1:1" x14ac:dyDescent="0.25">
      <c r="A121" s="75"/>
    </row>
    <row r="122" spans="1:1" x14ac:dyDescent="0.25">
      <c r="A122" s="75"/>
    </row>
    <row r="123" spans="1:1" x14ac:dyDescent="0.25">
      <c r="A123" s="75"/>
    </row>
    <row r="124" spans="1:1" x14ac:dyDescent="0.25">
      <c r="A124" s="75"/>
    </row>
    <row r="125" spans="1:1" x14ac:dyDescent="0.25">
      <c r="A125" s="75"/>
    </row>
    <row r="126" spans="1:1" x14ac:dyDescent="0.25">
      <c r="A126" s="75"/>
    </row>
    <row r="127" spans="1:1" x14ac:dyDescent="0.25">
      <c r="A127" s="75"/>
    </row>
    <row r="128" spans="1:1" x14ac:dyDescent="0.25">
      <c r="A128" s="75"/>
    </row>
    <row r="129" spans="1:1" x14ac:dyDescent="0.25">
      <c r="A129" s="75"/>
    </row>
    <row r="130" spans="1:1" x14ac:dyDescent="0.25">
      <c r="A130" s="75"/>
    </row>
    <row r="131" spans="1:1" x14ac:dyDescent="0.25">
      <c r="A131" s="75"/>
    </row>
    <row r="132" spans="1:1" x14ac:dyDescent="0.25">
      <c r="A132" s="75"/>
    </row>
    <row r="133" spans="1:1" x14ac:dyDescent="0.25">
      <c r="A133" s="75"/>
    </row>
    <row r="134" spans="1:1" x14ac:dyDescent="0.25">
      <c r="A134" s="75"/>
    </row>
    <row r="135" spans="1:1" x14ac:dyDescent="0.25">
      <c r="A135" s="75"/>
    </row>
    <row r="136" spans="1:1" x14ac:dyDescent="0.25">
      <c r="A136" s="75"/>
    </row>
    <row r="137" spans="1:1" x14ac:dyDescent="0.25">
      <c r="A137" s="75"/>
    </row>
    <row r="138" spans="1:1" x14ac:dyDescent="0.25">
      <c r="A138" s="75"/>
    </row>
    <row r="139" spans="1:1" x14ac:dyDescent="0.25">
      <c r="A139" s="75"/>
    </row>
    <row r="140" spans="1:1" x14ac:dyDescent="0.25">
      <c r="A140" s="75"/>
    </row>
    <row r="141" spans="1:1" x14ac:dyDescent="0.25">
      <c r="A141" s="75"/>
    </row>
    <row r="142" spans="1:1" x14ac:dyDescent="0.25">
      <c r="A142" s="75"/>
    </row>
    <row r="143" spans="1:1" x14ac:dyDescent="0.25">
      <c r="A143" s="75"/>
    </row>
    <row r="144" spans="1:1" x14ac:dyDescent="0.25">
      <c r="A144" s="75"/>
    </row>
    <row r="145" spans="1:1" x14ac:dyDescent="0.25">
      <c r="A145" s="75"/>
    </row>
    <row r="146" spans="1:1" x14ac:dyDescent="0.25">
      <c r="A146" s="75"/>
    </row>
    <row r="147" spans="1:1" x14ac:dyDescent="0.25">
      <c r="A147" s="75"/>
    </row>
    <row r="148" spans="1:1" x14ac:dyDescent="0.25">
      <c r="A148" s="75"/>
    </row>
    <row r="149" spans="1:1" x14ac:dyDescent="0.25">
      <c r="A149" s="75"/>
    </row>
    <row r="150" spans="1:1" x14ac:dyDescent="0.25">
      <c r="A150" s="75"/>
    </row>
    <row r="151" spans="1:1" x14ac:dyDescent="0.25">
      <c r="A151" s="75"/>
    </row>
    <row r="152" spans="1:1" x14ac:dyDescent="0.25">
      <c r="A152" s="75"/>
    </row>
    <row r="153" spans="1:1" x14ac:dyDescent="0.25">
      <c r="A153" s="75"/>
    </row>
    <row r="154" spans="1:1" x14ac:dyDescent="0.25">
      <c r="A154" s="75"/>
    </row>
    <row r="155" spans="1:1" x14ac:dyDescent="0.25">
      <c r="A155" s="75"/>
    </row>
    <row r="156" spans="1:1" x14ac:dyDescent="0.25">
      <c r="A156" s="75"/>
    </row>
    <row r="157" spans="1:1" x14ac:dyDescent="0.25">
      <c r="A157" s="75"/>
    </row>
    <row r="158" spans="1:1" x14ac:dyDescent="0.25">
      <c r="A158" s="75"/>
    </row>
    <row r="159" spans="1:1" x14ac:dyDescent="0.25">
      <c r="A159" s="75"/>
    </row>
    <row r="160" spans="1:1" x14ac:dyDescent="0.25">
      <c r="A160" s="75"/>
    </row>
    <row r="161" spans="1:1" x14ac:dyDescent="0.25">
      <c r="A161" s="75"/>
    </row>
    <row r="162" spans="1:1" x14ac:dyDescent="0.25">
      <c r="A162" s="75"/>
    </row>
    <row r="163" spans="1:1" x14ac:dyDescent="0.25">
      <c r="A163" s="75"/>
    </row>
    <row r="164" spans="1:1" x14ac:dyDescent="0.25">
      <c r="A164" s="75"/>
    </row>
    <row r="165" spans="1:1" x14ac:dyDescent="0.25">
      <c r="A165" s="75"/>
    </row>
    <row r="166" spans="1:1" x14ac:dyDescent="0.25">
      <c r="A166" s="75"/>
    </row>
    <row r="167" spans="1:1" x14ac:dyDescent="0.25">
      <c r="A167" s="75"/>
    </row>
    <row r="168" spans="1:1" x14ac:dyDescent="0.25">
      <c r="A168" s="75"/>
    </row>
    <row r="169" spans="1:1" x14ac:dyDescent="0.25">
      <c r="A169" s="75"/>
    </row>
    <row r="170" spans="1:1" x14ac:dyDescent="0.25">
      <c r="A170" s="75"/>
    </row>
    <row r="171" spans="1:1" x14ac:dyDescent="0.25">
      <c r="A171" s="75"/>
    </row>
    <row r="172" spans="1:1" x14ac:dyDescent="0.25">
      <c r="A172" s="75"/>
    </row>
    <row r="173" spans="1:1" x14ac:dyDescent="0.25">
      <c r="A173" s="75"/>
    </row>
    <row r="174" spans="1:1" x14ac:dyDescent="0.25">
      <c r="A174" s="75"/>
    </row>
    <row r="175" spans="1:1" x14ac:dyDescent="0.25">
      <c r="A175" s="75"/>
    </row>
    <row r="176" spans="1:1" x14ac:dyDescent="0.25">
      <c r="A176" s="75"/>
    </row>
    <row r="177" spans="1:1" x14ac:dyDescent="0.25">
      <c r="A177" s="75"/>
    </row>
    <row r="178" spans="1:1" x14ac:dyDescent="0.25">
      <c r="A178" s="75"/>
    </row>
    <row r="179" spans="1:1" x14ac:dyDescent="0.25">
      <c r="A179" s="75"/>
    </row>
    <row r="180" spans="1:1" x14ac:dyDescent="0.25">
      <c r="A180" s="75"/>
    </row>
    <row r="181" spans="1:1" x14ac:dyDescent="0.25">
      <c r="A181" s="75"/>
    </row>
    <row r="182" spans="1:1" x14ac:dyDescent="0.25">
      <c r="A182" s="75"/>
    </row>
    <row r="183" spans="1:1" x14ac:dyDescent="0.25">
      <c r="A183" s="75"/>
    </row>
    <row r="184" spans="1:1" x14ac:dyDescent="0.25">
      <c r="A184" s="75"/>
    </row>
    <row r="185" spans="1:1" x14ac:dyDescent="0.25">
      <c r="A185" s="75"/>
    </row>
    <row r="186" spans="1:1" x14ac:dyDescent="0.25">
      <c r="A186" s="75"/>
    </row>
    <row r="187" spans="1:1" x14ac:dyDescent="0.25">
      <c r="A187" s="75"/>
    </row>
    <row r="188" spans="1:1" x14ac:dyDescent="0.25">
      <c r="A188" s="75"/>
    </row>
    <row r="189" spans="1:1" x14ac:dyDescent="0.25">
      <c r="A189" s="75"/>
    </row>
    <row r="190" spans="1:1" x14ac:dyDescent="0.25">
      <c r="A190" s="75"/>
    </row>
    <row r="191" spans="1:1" x14ac:dyDescent="0.25">
      <c r="A191" s="75"/>
    </row>
    <row r="192" spans="1:1" x14ac:dyDescent="0.25">
      <c r="A192" s="75"/>
    </row>
    <row r="193" spans="1:1" x14ac:dyDescent="0.25">
      <c r="A193" s="75"/>
    </row>
    <row r="194" spans="1:1" x14ac:dyDescent="0.25">
      <c r="A194" s="75"/>
    </row>
    <row r="195" spans="1:1" x14ac:dyDescent="0.25">
      <c r="A195" s="75"/>
    </row>
    <row r="196" spans="1:1" x14ac:dyDescent="0.25">
      <c r="A196" s="75"/>
    </row>
    <row r="197" spans="1:1" x14ac:dyDescent="0.25">
      <c r="A197" s="75"/>
    </row>
    <row r="198" spans="1:1" x14ac:dyDescent="0.25">
      <c r="A198" s="75"/>
    </row>
    <row r="199" spans="1:1" x14ac:dyDescent="0.25">
      <c r="A199" s="75"/>
    </row>
    <row r="200" spans="1:1" x14ac:dyDescent="0.25">
      <c r="A200" s="75"/>
    </row>
    <row r="201" spans="1:1" x14ac:dyDescent="0.25">
      <c r="A201" s="75"/>
    </row>
    <row r="202" spans="1:1" x14ac:dyDescent="0.25">
      <c r="A202" s="75"/>
    </row>
    <row r="203" spans="1:1" x14ac:dyDescent="0.25">
      <c r="A203" s="75"/>
    </row>
    <row r="204" spans="1:1" x14ac:dyDescent="0.25">
      <c r="A204" s="75"/>
    </row>
    <row r="205" spans="1:1" x14ac:dyDescent="0.25">
      <c r="A205" s="75"/>
    </row>
    <row r="206" spans="1:1" x14ac:dyDescent="0.25">
      <c r="A206" s="75"/>
    </row>
    <row r="207" spans="1:1" x14ac:dyDescent="0.25">
      <c r="A207" s="75"/>
    </row>
    <row r="208" spans="1:1" x14ac:dyDescent="0.25">
      <c r="A208" s="75"/>
    </row>
    <row r="209" spans="1:1" x14ac:dyDescent="0.25">
      <c r="A209" s="75"/>
    </row>
    <row r="210" spans="1:1" x14ac:dyDescent="0.25">
      <c r="A210" s="75"/>
    </row>
    <row r="211" spans="1:1" x14ac:dyDescent="0.25">
      <c r="A211" s="75"/>
    </row>
    <row r="212" spans="1:1" x14ac:dyDescent="0.25">
      <c r="A212" s="75"/>
    </row>
    <row r="213" spans="1:1" x14ac:dyDescent="0.25">
      <c r="A213" s="75"/>
    </row>
    <row r="214" spans="1:1" x14ac:dyDescent="0.25">
      <c r="A214" s="75"/>
    </row>
    <row r="215" spans="1:1" x14ac:dyDescent="0.25">
      <c r="A215" s="75"/>
    </row>
    <row r="216" spans="1:1" x14ac:dyDescent="0.25">
      <c r="A216" s="75"/>
    </row>
    <row r="217" spans="1:1" x14ac:dyDescent="0.25">
      <c r="A217" s="75"/>
    </row>
    <row r="218" spans="1:1" x14ac:dyDescent="0.25">
      <c r="A218" s="75"/>
    </row>
    <row r="219" spans="1:1" x14ac:dyDescent="0.25">
      <c r="A219" s="75"/>
    </row>
    <row r="220" spans="1:1" x14ac:dyDescent="0.25">
      <c r="A220" s="75"/>
    </row>
    <row r="221" spans="1:1" x14ac:dyDescent="0.25">
      <c r="A221" s="75"/>
    </row>
    <row r="222" spans="1:1" x14ac:dyDescent="0.25">
      <c r="A222" s="75"/>
    </row>
    <row r="223" spans="1:1" x14ac:dyDescent="0.25">
      <c r="A223" s="75"/>
    </row>
    <row r="224" spans="1:1" x14ac:dyDescent="0.25">
      <c r="A224" s="75"/>
    </row>
    <row r="225" spans="1:1" x14ac:dyDescent="0.25">
      <c r="A225" s="75"/>
    </row>
    <row r="226" spans="1:1" x14ac:dyDescent="0.25">
      <c r="A226" s="75"/>
    </row>
    <row r="227" spans="1:1" x14ac:dyDescent="0.25">
      <c r="A227" s="75"/>
    </row>
    <row r="228" spans="1:1" x14ac:dyDescent="0.25">
      <c r="A228" s="75"/>
    </row>
    <row r="229" spans="1:1" x14ac:dyDescent="0.25">
      <c r="A229" s="75"/>
    </row>
    <row r="230" spans="1:1" x14ac:dyDescent="0.25">
      <c r="A230" s="75"/>
    </row>
    <row r="231" spans="1:1" x14ac:dyDescent="0.25">
      <c r="A231" s="75"/>
    </row>
    <row r="232" spans="1:1" x14ac:dyDescent="0.25">
      <c r="A232" s="75"/>
    </row>
    <row r="233" spans="1:1" x14ac:dyDescent="0.25">
      <c r="A233" s="75"/>
    </row>
    <row r="234" spans="1:1" x14ac:dyDescent="0.25">
      <c r="A234" s="75"/>
    </row>
    <row r="235" spans="1:1" x14ac:dyDescent="0.25">
      <c r="A235" s="75"/>
    </row>
    <row r="236" spans="1:1" x14ac:dyDescent="0.25">
      <c r="A236" s="75"/>
    </row>
    <row r="237" spans="1:1" x14ac:dyDescent="0.25">
      <c r="A237" s="75"/>
    </row>
    <row r="238" spans="1:1" x14ac:dyDescent="0.25">
      <c r="A238" s="75"/>
    </row>
    <row r="239" spans="1:1" x14ac:dyDescent="0.25">
      <c r="A239" s="75"/>
    </row>
    <row r="240" spans="1:1" x14ac:dyDescent="0.25">
      <c r="A240" s="75"/>
    </row>
    <row r="241" spans="1:1" x14ac:dyDescent="0.25">
      <c r="A241" s="75"/>
    </row>
    <row r="242" spans="1:1" x14ac:dyDescent="0.25">
      <c r="A242" s="75"/>
    </row>
    <row r="243" spans="1:1" x14ac:dyDescent="0.25">
      <c r="A243" s="75"/>
    </row>
    <row r="244" spans="1:1" x14ac:dyDescent="0.25">
      <c r="A244" s="75"/>
    </row>
    <row r="245" spans="1:1" x14ac:dyDescent="0.25">
      <c r="A245" s="75"/>
    </row>
    <row r="246" spans="1:1" x14ac:dyDescent="0.25">
      <c r="A246" s="75"/>
    </row>
    <row r="247" spans="1:1" x14ac:dyDescent="0.25">
      <c r="A247" s="75"/>
    </row>
    <row r="248" spans="1:1" x14ac:dyDescent="0.25">
      <c r="A248" s="75"/>
    </row>
    <row r="249" spans="1:1" x14ac:dyDescent="0.25">
      <c r="A249" s="75"/>
    </row>
    <row r="250" spans="1:1" x14ac:dyDescent="0.25">
      <c r="A250" s="75"/>
    </row>
    <row r="251" spans="1:1" x14ac:dyDescent="0.25">
      <c r="A251" s="75"/>
    </row>
    <row r="252" spans="1:1" x14ac:dyDescent="0.25">
      <c r="A252" s="75"/>
    </row>
    <row r="253" spans="1:1" x14ac:dyDescent="0.25">
      <c r="A253" s="75"/>
    </row>
    <row r="254" spans="1:1" x14ac:dyDescent="0.25">
      <c r="A254" s="75"/>
    </row>
    <row r="255" spans="1:1" x14ac:dyDescent="0.25">
      <c r="A255" s="75"/>
    </row>
    <row r="256" spans="1:1" x14ac:dyDescent="0.25">
      <c r="A256" s="75"/>
    </row>
    <row r="257" spans="1:1" x14ac:dyDescent="0.25">
      <c r="A257" s="75"/>
    </row>
    <row r="258" spans="1:1" x14ac:dyDescent="0.25">
      <c r="A258" s="75"/>
    </row>
    <row r="259" spans="1:1" x14ac:dyDescent="0.25">
      <c r="A259" s="75"/>
    </row>
    <row r="260" spans="1:1" x14ac:dyDescent="0.25">
      <c r="A260" s="75"/>
    </row>
    <row r="261" spans="1:1" x14ac:dyDescent="0.25">
      <c r="A261" s="75"/>
    </row>
    <row r="262" spans="1:1" x14ac:dyDescent="0.25">
      <c r="A262" s="75"/>
    </row>
    <row r="263" spans="1:1" x14ac:dyDescent="0.25">
      <c r="A263" s="75"/>
    </row>
    <row r="264" spans="1:1" x14ac:dyDescent="0.25">
      <c r="A264" s="75"/>
    </row>
    <row r="265" spans="1:1" x14ac:dyDescent="0.25">
      <c r="A265" s="75"/>
    </row>
    <row r="266" spans="1:1" x14ac:dyDescent="0.25">
      <c r="A266" s="75"/>
    </row>
    <row r="267" spans="1:1" x14ac:dyDescent="0.25">
      <c r="A267" s="75"/>
    </row>
    <row r="268" spans="1:1" x14ac:dyDescent="0.25">
      <c r="A268" s="75"/>
    </row>
    <row r="269" spans="1:1" x14ac:dyDescent="0.25">
      <c r="A269" s="75"/>
    </row>
    <row r="270" spans="1:1" x14ac:dyDescent="0.25">
      <c r="A270" s="75"/>
    </row>
    <row r="271" spans="1:1" x14ac:dyDescent="0.25">
      <c r="A271" s="75"/>
    </row>
    <row r="272" spans="1:1" x14ac:dyDescent="0.25">
      <c r="A272" s="75"/>
    </row>
    <row r="273" spans="1:1" x14ac:dyDescent="0.25">
      <c r="A273" s="75"/>
    </row>
    <row r="274" spans="1:1" x14ac:dyDescent="0.25">
      <c r="A274" s="75"/>
    </row>
    <row r="275" spans="1:1" x14ac:dyDescent="0.25">
      <c r="A275" s="75"/>
    </row>
    <row r="276" spans="1:1" x14ac:dyDescent="0.25">
      <c r="A276" s="75"/>
    </row>
    <row r="277" spans="1:1" x14ac:dyDescent="0.25">
      <c r="A277" s="75"/>
    </row>
    <row r="278" spans="1:1" x14ac:dyDescent="0.25">
      <c r="A278" s="75"/>
    </row>
    <row r="279" spans="1:1" x14ac:dyDescent="0.25">
      <c r="A279" s="75"/>
    </row>
    <row r="280" spans="1:1" x14ac:dyDescent="0.25">
      <c r="A280" s="75"/>
    </row>
    <row r="281" spans="1:1" x14ac:dyDescent="0.25">
      <c r="A281" s="75"/>
    </row>
    <row r="282" spans="1:1" x14ac:dyDescent="0.25">
      <c r="A282" s="75"/>
    </row>
    <row r="283" spans="1:1" x14ac:dyDescent="0.25">
      <c r="A283" s="75"/>
    </row>
    <row r="284" spans="1:1" x14ac:dyDescent="0.25">
      <c r="A284" s="75"/>
    </row>
    <row r="285" spans="1:1" x14ac:dyDescent="0.25">
      <c r="A285" s="75"/>
    </row>
    <row r="286" spans="1:1" x14ac:dyDescent="0.25">
      <c r="A286" s="75"/>
    </row>
    <row r="287" spans="1:1" x14ac:dyDescent="0.25">
      <c r="A287" s="75"/>
    </row>
    <row r="288" spans="1:1" x14ac:dyDescent="0.25">
      <c r="A288" s="75"/>
    </row>
    <row r="289" spans="1:1" x14ac:dyDescent="0.25">
      <c r="A289" s="75"/>
    </row>
    <row r="290" spans="1:1" x14ac:dyDescent="0.25">
      <c r="A290" s="75"/>
    </row>
    <row r="291" spans="1:1" x14ac:dyDescent="0.25">
      <c r="A291" s="75"/>
    </row>
    <row r="292" spans="1:1" x14ac:dyDescent="0.25">
      <c r="A292" s="75"/>
    </row>
    <row r="293" spans="1:1" x14ac:dyDescent="0.25">
      <c r="A293" s="75"/>
    </row>
    <row r="294" spans="1:1" x14ac:dyDescent="0.25">
      <c r="A294" s="75"/>
    </row>
    <row r="295" spans="1:1" x14ac:dyDescent="0.25">
      <c r="A295" s="75"/>
    </row>
    <row r="296" spans="1:1" x14ac:dyDescent="0.25">
      <c r="A296" s="75"/>
    </row>
    <row r="297" spans="1:1" x14ac:dyDescent="0.25">
      <c r="A297" s="75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A1:Q297"/>
  <sheetViews>
    <sheetView zoomScale="180" zoomScaleNormal="180" workbookViewId="0">
      <selection activeCell="C16" sqref="C16"/>
    </sheetView>
  </sheetViews>
  <sheetFormatPr defaultRowHeight="15" x14ac:dyDescent="0.25"/>
  <sheetData>
    <row r="1" spans="1:17" x14ac:dyDescent="0.25">
      <c r="A1" s="1" t="s">
        <v>169</v>
      </c>
      <c r="D1" s="14"/>
    </row>
    <row r="2" spans="1:17" x14ac:dyDescent="0.25">
      <c r="A2" s="152" t="s">
        <v>168</v>
      </c>
      <c r="D2" s="14"/>
      <c r="F2" s="1" t="s">
        <v>167</v>
      </c>
      <c r="L2" s="14"/>
      <c r="M2" s="14"/>
      <c r="O2" s="14"/>
      <c r="P2" s="14"/>
      <c r="Q2" s="14"/>
    </row>
    <row r="3" spans="1:17" x14ac:dyDescent="0.25">
      <c r="A3" s="147" t="s">
        <v>166</v>
      </c>
      <c r="C3" s="41"/>
      <c r="D3" s="41"/>
      <c r="E3" s="41"/>
      <c r="F3" s="14"/>
      <c r="G3" s="48" t="s">
        <v>155</v>
      </c>
      <c r="H3" s="14"/>
      <c r="L3" s="14"/>
      <c r="M3" s="14"/>
      <c r="O3" s="146"/>
      <c r="P3" s="146"/>
      <c r="Q3" s="146"/>
    </row>
    <row r="4" spans="1:17" x14ac:dyDescent="0.25">
      <c r="A4" s="145" t="s">
        <v>165</v>
      </c>
      <c r="F4" s="119">
        <v>-0.1</v>
      </c>
      <c r="G4" s="34">
        <v>-1</v>
      </c>
      <c r="H4" s="118">
        <v>-0.4</v>
      </c>
      <c r="L4" s="14"/>
      <c r="M4" s="14"/>
    </row>
    <row r="5" spans="1:17" x14ac:dyDescent="0.25">
      <c r="A5" s="145" t="s">
        <v>164</v>
      </c>
      <c r="F5" s="119">
        <v>3.0000000000000001E-3</v>
      </c>
      <c r="G5" s="34">
        <v>-0.4</v>
      </c>
      <c r="H5" s="118">
        <v>2</v>
      </c>
      <c r="L5" s="14"/>
      <c r="M5" s="14"/>
    </row>
    <row r="6" spans="1:17" x14ac:dyDescent="0.25">
      <c r="A6" s="145" t="s">
        <v>163</v>
      </c>
      <c r="F6" s="119">
        <v>0.2</v>
      </c>
      <c r="G6" s="34">
        <v>-0.02</v>
      </c>
      <c r="H6" s="118">
        <v>-1</v>
      </c>
    </row>
    <row r="8" spans="1:17" x14ac:dyDescent="0.25">
      <c r="A8" s="67" t="s">
        <v>2</v>
      </c>
      <c r="B8" s="39">
        <v>0.1</v>
      </c>
      <c r="C8" s="144"/>
      <c r="D8" s="144"/>
      <c r="E8" s="144"/>
      <c r="F8" s="34"/>
      <c r="G8" s="34"/>
      <c r="H8" s="34"/>
      <c r="I8" s="74"/>
      <c r="J8" s="74"/>
      <c r="K8" s="74"/>
      <c r="L8" s="74"/>
      <c r="M8" s="74"/>
      <c r="N8" s="74"/>
      <c r="O8" s="74"/>
      <c r="P8" s="74"/>
      <c r="Q8" s="74"/>
    </row>
    <row r="9" spans="1:17" s="14" customFormat="1" x14ac:dyDescent="0.25">
      <c r="A9" s="143" t="s">
        <v>4</v>
      </c>
      <c r="B9" s="142" t="s">
        <v>162</v>
      </c>
      <c r="C9" s="141" t="s">
        <v>161</v>
      </c>
      <c r="D9" s="140" t="s">
        <v>160</v>
      </c>
      <c r="E9" s="139" t="s">
        <v>18</v>
      </c>
      <c r="F9" s="138" t="s">
        <v>113</v>
      </c>
      <c r="G9" s="137" t="s">
        <v>159</v>
      </c>
      <c r="H9" s="151" t="s">
        <v>17</v>
      </c>
      <c r="I9" s="150" t="s">
        <v>112</v>
      </c>
      <c r="J9" s="140" t="s">
        <v>170</v>
      </c>
      <c r="K9" s="136"/>
    </row>
    <row r="10" spans="1:17" s="127" customFormat="1" x14ac:dyDescent="0.25">
      <c r="A10" s="135">
        <v>0</v>
      </c>
      <c r="B10" s="134">
        <v>1</v>
      </c>
      <c r="C10" s="133">
        <v>2</v>
      </c>
      <c r="D10" s="132">
        <v>3</v>
      </c>
      <c r="E10" s="128">
        <f t="array" ref="E10:G10">TRANSPOSE(MMULT($F$4:$H$6,TRANSPOSE(B10:D10)))</f>
        <v>-3.3000000000000003</v>
      </c>
      <c r="F10" s="149">
        <v>5.2030000000000003</v>
      </c>
      <c r="G10" s="148">
        <v>-2.84</v>
      </c>
      <c r="H10" s="131">
        <f t="array" ref="H10:J10">TRANSPOSE(MMULT($F$4:$H$6,TRANSPOSE(B10:D10+$B$8/2*E10:G10)))</f>
        <v>-3.4868499999999996</v>
      </c>
      <c r="I10" s="130">
        <v>4.8144450000000001</v>
      </c>
      <c r="J10" s="129">
        <v>-2.7362030000000002</v>
      </c>
      <c r="K10" s="128"/>
    </row>
    <row r="11" spans="1:17" x14ac:dyDescent="0.25">
      <c r="A11" s="75"/>
    </row>
    <row r="12" spans="1:17" x14ac:dyDescent="0.25">
      <c r="A12" s="75"/>
    </row>
    <row r="13" spans="1:17" x14ac:dyDescent="0.25">
      <c r="A13" s="75"/>
    </row>
    <row r="14" spans="1:17" x14ac:dyDescent="0.25">
      <c r="A14" s="75"/>
    </row>
    <row r="15" spans="1:17" x14ac:dyDescent="0.25">
      <c r="A15" s="75"/>
    </row>
    <row r="16" spans="1:17" x14ac:dyDescent="0.25">
      <c r="A16" s="75"/>
    </row>
    <row r="17" spans="1:1" x14ac:dyDescent="0.25">
      <c r="A17" s="75"/>
    </row>
    <row r="18" spans="1:1" x14ac:dyDescent="0.25">
      <c r="A18" s="75"/>
    </row>
    <row r="19" spans="1:1" x14ac:dyDescent="0.25">
      <c r="A19" s="75"/>
    </row>
    <row r="20" spans="1:1" x14ac:dyDescent="0.25">
      <c r="A20" s="75"/>
    </row>
    <row r="21" spans="1:1" x14ac:dyDescent="0.25">
      <c r="A21" s="75"/>
    </row>
    <row r="22" spans="1:1" x14ac:dyDescent="0.25">
      <c r="A22" s="75"/>
    </row>
    <row r="23" spans="1:1" x14ac:dyDescent="0.25">
      <c r="A23" s="75"/>
    </row>
    <row r="24" spans="1:1" x14ac:dyDescent="0.25">
      <c r="A24" s="75"/>
    </row>
    <row r="25" spans="1:1" x14ac:dyDescent="0.25">
      <c r="A25" s="75"/>
    </row>
    <row r="26" spans="1:1" x14ac:dyDescent="0.25">
      <c r="A26" s="75"/>
    </row>
    <row r="27" spans="1:1" x14ac:dyDescent="0.25">
      <c r="A27" s="75"/>
    </row>
    <row r="28" spans="1:1" x14ac:dyDescent="0.25">
      <c r="A28" s="75"/>
    </row>
    <row r="29" spans="1:1" x14ac:dyDescent="0.25">
      <c r="A29" s="75"/>
    </row>
    <row r="30" spans="1:1" x14ac:dyDescent="0.25">
      <c r="A30" s="75"/>
    </row>
    <row r="31" spans="1:1" x14ac:dyDescent="0.25">
      <c r="A31" s="75"/>
    </row>
    <row r="32" spans="1:1" x14ac:dyDescent="0.25">
      <c r="A32" s="75"/>
    </row>
    <row r="33" spans="1:1" x14ac:dyDescent="0.25">
      <c r="A33" s="75"/>
    </row>
    <row r="34" spans="1:1" x14ac:dyDescent="0.25">
      <c r="A34" s="75"/>
    </row>
    <row r="35" spans="1:1" x14ac:dyDescent="0.25">
      <c r="A35" s="75"/>
    </row>
    <row r="36" spans="1:1" x14ac:dyDescent="0.25">
      <c r="A36" s="75"/>
    </row>
    <row r="37" spans="1:1" x14ac:dyDescent="0.25">
      <c r="A37" s="75"/>
    </row>
    <row r="38" spans="1:1" x14ac:dyDescent="0.25">
      <c r="A38" s="75"/>
    </row>
    <row r="39" spans="1:1" x14ac:dyDescent="0.25">
      <c r="A39" s="75"/>
    </row>
    <row r="40" spans="1:1" x14ac:dyDescent="0.25">
      <c r="A40" s="75"/>
    </row>
    <row r="41" spans="1:1" x14ac:dyDescent="0.25">
      <c r="A41" s="75"/>
    </row>
    <row r="42" spans="1:1" x14ac:dyDescent="0.25">
      <c r="A42" s="75"/>
    </row>
    <row r="43" spans="1:1" x14ac:dyDescent="0.25">
      <c r="A43" s="75"/>
    </row>
    <row r="44" spans="1:1" x14ac:dyDescent="0.25">
      <c r="A44" s="75"/>
    </row>
    <row r="45" spans="1:1" x14ac:dyDescent="0.25">
      <c r="A45" s="75"/>
    </row>
    <row r="46" spans="1:1" x14ac:dyDescent="0.25">
      <c r="A46" s="75"/>
    </row>
    <row r="47" spans="1:1" x14ac:dyDescent="0.25">
      <c r="A47" s="75"/>
    </row>
    <row r="48" spans="1:1" x14ac:dyDescent="0.25">
      <c r="A48" s="75"/>
    </row>
    <row r="49" spans="1:1" x14ac:dyDescent="0.25">
      <c r="A49" s="75"/>
    </row>
    <row r="50" spans="1:1" x14ac:dyDescent="0.25">
      <c r="A50" s="75"/>
    </row>
    <row r="51" spans="1:1" x14ac:dyDescent="0.25">
      <c r="A51" s="75"/>
    </row>
    <row r="52" spans="1:1" x14ac:dyDescent="0.25">
      <c r="A52" s="75"/>
    </row>
    <row r="53" spans="1:1" x14ac:dyDescent="0.25">
      <c r="A53" s="75"/>
    </row>
    <row r="54" spans="1:1" x14ac:dyDescent="0.25">
      <c r="A54" s="75"/>
    </row>
    <row r="55" spans="1:1" x14ac:dyDescent="0.25">
      <c r="A55" s="75"/>
    </row>
    <row r="56" spans="1:1" x14ac:dyDescent="0.25">
      <c r="A56" s="75"/>
    </row>
    <row r="57" spans="1:1" x14ac:dyDescent="0.25">
      <c r="A57" s="75"/>
    </row>
    <row r="58" spans="1:1" x14ac:dyDescent="0.25">
      <c r="A58" s="75"/>
    </row>
    <row r="59" spans="1:1" x14ac:dyDescent="0.25">
      <c r="A59" s="75"/>
    </row>
    <row r="60" spans="1:1" x14ac:dyDescent="0.25">
      <c r="A60" s="75"/>
    </row>
    <row r="61" spans="1:1" x14ac:dyDescent="0.25">
      <c r="A61" s="75"/>
    </row>
    <row r="62" spans="1:1" x14ac:dyDescent="0.25">
      <c r="A62" s="75"/>
    </row>
    <row r="63" spans="1:1" x14ac:dyDescent="0.25">
      <c r="A63" s="75"/>
    </row>
    <row r="64" spans="1:1" x14ac:dyDescent="0.25">
      <c r="A64" s="75"/>
    </row>
    <row r="65" spans="1:1" x14ac:dyDescent="0.25">
      <c r="A65" s="75"/>
    </row>
    <row r="66" spans="1:1" x14ac:dyDescent="0.25">
      <c r="A66" s="75"/>
    </row>
    <row r="67" spans="1:1" x14ac:dyDescent="0.25">
      <c r="A67" s="75"/>
    </row>
    <row r="68" spans="1:1" x14ac:dyDescent="0.25">
      <c r="A68" s="75"/>
    </row>
    <row r="69" spans="1:1" x14ac:dyDescent="0.25">
      <c r="A69" s="75"/>
    </row>
    <row r="70" spans="1:1" x14ac:dyDescent="0.25">
      <c r="A70" s="75"/>
    </row>
    <row r="71" spans="1:1" x14ac:dyDescent="0.25">
      <c r="A71" s="75"/>
    </row>
    <row r="72" spans="1:1" x14ac:dyDescent="0.25">
      <c r="A72" s="75"/>
    </row>
    <row r="73" spans="1:1" x14ac:dyDescent="0.25">
      <c r="A73" s="75"/>
    </row>
    <row r="74" spans="1:1" x14ac:dyDescent="0.25">
      <c r="A74" s="75"/>
    </row>
    <row r="75" spans="1:1" x14ac:dyDescent="0.25">
      <c r="A75" s="75"/>
    </row>
    <row r="76" spans="1:1" x14ac:dyDescent="0.25">
      <c r="A76" s="75"/>
    </row>
    <row r="77" spans="1:1" x14ac:dyDescent="0.25">
      <c r="A77" s="75"/>
    </row>
    <row r="78" spans="1:1" x14ac:dyDescent="0.25">
      <c r="A78" s="75"/>
    </row>
    <row r="79" spans="1:1" x14ac:dyDescent="0.25">
      <c r="A79" s="75"/>
    </row>
    <row r="80" spans="1:1" x14ac:dyDescent="0.25">
      <c r="A80" s="75"/>
    </row>
    <row r="81" spans="1:1" x14ac:dyDescent="0.25">
      <c r="A81" s="75"/>
    </row>
    <row r="82" spans="1:1" x14ac:dyDescent="0.25">
      <c r="A82" s="75"/>
    </row>
    <row r="83" spans="1:1" x14ac:dyDescent="0.25">
      <c r="A83" s="75"/>
    </row>
    <row r="84" spans="1:1" x14ac:dyDescent="0.25">
      <c r="A84" s="75"/>
    </row>
    <row r="85" spans="1:1" x14ac:dyDescent="0.25">
      <c r="A85" s="75"/>
    </row>
    <row r="86" spans="1:1" x14ac:dyDescent="0.25">
      <c r="A86" s="75"/>
    </row>
    <row r="87" spans="1:1" x14ac:dyDescent="0.25">
      <c r="A87" s="75"/>
    </row>
    <row r="88" spans="1:1" x14ac:dyDescent="0.25">
      <c r="A88" s="75"/>
    </row>
    <row r="89" spans="1:1" x14ac:dyDescent="0.25">
      <c r="A89" s="75"/>
    </row>
    <row r="90" spans="1:1" x14ac:dyDescent="0.25">
      <c r="A90" s="75"/>
    </row>
    <row r="91" spans="1:1" x14ac:dyDescent="0.25">
      <c r="A91" s="75"/>
    </row>
    <row r="92" spans="1:1" x14ac:dyDescent="0.25">
      <c r="A92" s="75"/>
    </row>
    <row r="93" spans="1:1" x14ac:dyDescent="0.25">
      <c r="A93" s="75"/>
    </row>
    <row r="94" spans="1:1" x14ac:dyDescent="0.25">
      <c r="A94" s="75"/>
    </row>
    <row r="95" spans="1:1" x14ac:dyDescent="0.25">
      <c r="A95" s="75"/>
    </row>
    <row r="96" spans="1:1" x14ac:dyDescent="0.25">
      <c r="A96" s="75"/>
    </row>
    <row r="97" spans="1:1" x14ac:dyDescent="0.25">
      <c r="A97" s="75"/>
    </row>
    <row r="98" spans="1:1" x14ac:dyDescent="0.25">
      <c r="A98" s="75"/>
    </row>
    <row r="99" spans="1:1" x14ac:dyDescent="0.25">
      <c r="A99" s="75"/>
    </row>
    <row r="100" spans="1:1" x14ac:dyDescent="0.25">
      <c r="A100" s="75"/>
    </row>
    <row r="101" spans="1:1" x14ac:dyDescent="0.25">
      <c r="A101" s="75"/>
    </row>
    <row r="102" spans="1:1" x14ac:dyDescent="0.25">
      <c r="A102" s="75"/>
    </row>
    <row r="103" spans="1:1" x14ac:dyDescent="0.25">
      <c r="A103" s="75"/>
    </row>
    <row r="104" spans="1:1" x14ac:dyDescent="0.25">
      <c r="A104" s="75"/>
    </row>
    <row r="105" spans="1:1" x14ac:dyDescent="0.25">
      <c r="A105" s="75"/>
    </row>
    <row r="106" spans="1:1" x14ac:dyDescent="0.25">
      <c r="A106" s="75"/>
    </row>
    <row r="107" spans="1:1" x14ac:dyDescent="0.25">
      <c r="A107" s="75"/>
    </row>
    <row r="108" spans="1:1" x14ac:dyDescent="0.25">
      <c r="A108" s="75"/>
    </row>
    <row r="109" spans="1:1" x14ac:dyDescent="0.25">
      <c r="A109" s="75"/>
    </row>
    <row r="110" spans="1:1" x14ac:dyDescent="0.25">
      <c r="A110" s="75"/>
    </row>
    <row r="111" spans="1:1" x14ac:dyDescent="0.25">
      <c r="A111" s="75"/>
    </row>
    <row r="112" spans="1:1" x14ac:dyDescent="0.25">
      <c r="A112" s="75"/>
    </row>
    <row r="113" spans="1:1" x14ac:dyDescent="0.25">
      <c r="A113" s="75"/>
    </row>
    <row r="114" spans="1:1" x14ac:dyDescent="0.25">
      <c r="A114" s="75"/>
    </row>
    <row r="115" spans="1:1" x14ac:dyDescent="0.25">
      <c r="A115" s="75"/>
    </row>
    <row r="116" spans="1:1" x14ac:dyDescent="0.25">
      <c r="A116" s="75"/>
    </row>
    <row r="117" spans="1:1" x14ac:dyDescent="0.25">
      <c r="A117" s="75"/>
    </row>
    <row r="118" spans="1:1" x14ac:dyDescent="0.25">
      <c r="A118" s="75"/>
    </row>
    <row r="119" spans="1:1" x14ac:dyDescent="0.25">
      <c r="A119" s="75"/>
    </row>
    <row r="120" spans="1:1" x14ac:dyDescent="0.25">
      <c r="A120" s="75"/>
    </row>
    <row r="121" spans="1:1" x14ac:dyDescent="0.25">
      <c r="A121" s="75"/>
    </row>
    <row r="122" spans="1:1" x14ac:dyDescent="0.25">
      <c r="A122" s="75"/>
    </row>
    <row r="123" spans="1:1" x14ac:dyDescent="0.25">
      <c r="A123" s="75"/>
    </row>
    <row r="124" spans="1:1" x14ac:dyDescent="0.25">
      <c r="A124" s="75"/>
    </row>
    <row r="125" spans="1:1" x14ac:dyDescent="0.25">
      <c r="A125" s="75"/>
    </row>
    <row r="126" spans="1:1" x14ac:dyDescent="0.25">
      <c r="A126" s="75"/>
    </row>
    <row r="127" spans="1:1" x14ac:dyDescent="0.25">
      <c r="A127" s="75"/>
    </row>
    <row r="128" spans="1:1" x14ac:dyDescent="0.25">
      <c r="A128" s="75"/>
    </row>
    <row r="129" spans="1:1" x14ac:dyDescent="0.25">
      <c r="A129" s="75"/>
    </row>
    <row r="130" spans="1:1" x14ac:dyDescent="0.25">
      <c r="A130" s="75"/>
    </row>
    <row r="131" spans="1:1" x14ac:dyDescent="0.25">
      <c r="A131" s="75"/>
    </row>
    <row r="132" spans="1:1" x14ac:dyDescent="0.25">
      <c r="A132" s="75"/>
    </row>
    <row r="133" spans="1:1" x14ac:dyDescent="0.25">
      <c r="A133" s="75"/>
    </row>
    <row r="134" spans="1:1" x14ac:dyDescent="0.25">
      <c r="A134" s="75"/>
    </row>
    <row r="135" spans="1:1" x14ac:dyDescent="0.25">
      <c r="A135" s="75"/>
    </row>
    <row r="136" spans="1:1" x14ac:dyDescent="0.25">
      <c r="A136" s="75"/>
    </row>
    <row r="137" spans="1:1" x14ac:dyDescent="0.25">
      <c r="A137" s="75"/>
    </row>
    <row r="138" spans="1:1" x14ac:dyDescent="0.25">
      <c r="A138" s="75"/>
    </row>
    <row r="139" spans="1:1" x14ac:dyDescent="0.25">
      <c r="A139" s="75"/>
    </row>
    <row r="140" spans="1:1" x14ac:dyDescent="0.25">
      <c r="A140" s="75"/>
    </row>
    <row r="141" spans="1:1" x14ac:dyDescent="0.25">
      <c r="A141" s="75"/>
    </row>
    <row r="142" spans="1:1" x14ac:dyDescent="0.25">
      <c r="A142" s="75"/>
    </row>
    <row r="143" spans="1:1" x14ac:dyDescent="0.25">
      <c r="A143" s="75"/>
    </row>
    <row r="144" spans="1:1" x14ac:dyDescent="0.25">
      <c r="A144" s="75"/>
    </row>
    <row r="145" spans="1:1" x14ac:dyDescent="0.25">
      <c r="A145" s="75"/>
    </row>
    <row r="146" spans="1:1" x14ac:dyDescent="0.25">
      <c r="A146" s="75"/>
    </row>
    <row r="147" spans="1:1" x14ac:dyDescent="0.25">
      <c r="A147" s="75"/>
    </row>
    <row r="148" spans="1:1" x14ac:dyDescent="0.25">
      <c r="A148" s="75"/>
    </row>
    <row r="149" spans="1:1" x14ac:dyDescent="0.25">
      <c r="A149" s="75"/>
    </row>
    <row r="150" spans="1:1" x14ac:dyDescent="0.25">
      <c r="A150" s="75"/>
    </row>
    <row r="151" spans="1:1" x14ac:dyDescent="0.25">
      <c r="A151" s="75"/>
    </row>
    <row r="152" spans="1:1" x14ac:dyDescent="0.25">
      <c r="A152" s="75"/>
    </row>
    <row r="153" spans="1:1" x14ac:dyDescent="0.25">
      <c r="A153" s="75"/>
    </row>
    <row r="154" spans="1:1" x14ac:dyDescent="0.25">
      <c r="A154" s="75"/>
    </row>
    <row r="155" spans="1:1" x14ac:dyDescent="0.25">
      <c r="A155" s="75"/>
    </row>
    <row r="156" spans="1:1" x14ac:dyDescent="0.25">
      <c r="A156" s="75"/>
    </row>
    <row r="157" spans="1:1" x14ac:dyDescent="0.25">
      <c r="A157" s="75"/>
    </row>
    <row r="158" spans="1:1" x14ac:dyDescent="0.25">
      <c r="A158" s="75"/>
    </row>
    <row r="159" spans="1:1" x14ac:dyDescent="0.25">
      <c r="A159" s="75"/>
    </row>
    <row r="160" spans="1:1" x14ac:dyDescent="0.25">
      <c r="A160" s="75"/>
    </row>
    <row r="161" spans="1:1" x14ac:dyDescent="0.25">
      <c r="A161" s="75"/>
    </row>
    <row r="162" spans="1:1" x14ac:dyDescent="0.25">
      <c r="A162" s="75"/>
    </row>
    <row r="163" spans="1:1" x14ac:dyDescent="0.25">
      <c r="A163" s="75"/>
    </row>
    <row r="164" spans="1:1" x14ac:dyDescent="0.25">
      <c r="A164" s="75"/>
    </row>
    <row r="165" spans="1:1" x14ac:dyDescent="0.25">
      <c r="A165" s="75"/>
    </row>
    <row r="166" spans="1:1" x14ac:dyDescent="0.25">
      <c r="A166" s="75"/>
    </row>
    <row r="167" spans="1:1" x14ac:dyDescent="0.25">
      <c r="A167" s="75"/>
    </row>
    <row r="168" spans="1:1" x14ac:dyDescent="0.25">
      <c r="A168" s="75"/>
    </row>
    <row r="169" spans="1:1" x14ac:dyDescent="0.25">
      <c r="A169" s="75"/>
    </row>
    <row r="170" spans="1:1" x14ac:dyDescent="0.25">
      <c r="A170" s="75"/>
    </row>
    <row r="171" spans="1:1" x14ac:dyDescent="0.25">
      <c r="A171" s="75"/>
    </row>
    <row r="172" spans="1:1" x14ac:dyDescent="0.25">
      <c r="A172" s="75"/>
    </row>
    <row r="173" spans="1:1" x14ac:dyDescent="0.25">
      <c r="A173" s="75"/>
    </row>
    <row r="174" spans="1:1" x14ac:dyDescent="0.25">
      <c r="A174" s="75"/>
    </row>
    <row r="175" spans="1:1" x14ac:dyDescent="0.25">
      <c r="A175" s="75"/>
    </row>
    <row r="176" spans="1:1" x14ac:dyDescent="0.25">
      <c r="A176" s="75"/>
    </row>
    <row r="177" spans="1:1" x14ac:dyDescent="0.25">
      <c r="A177" s="75"/>
    </row>
    <row r="178" spans="1:1" x14ac:dyDescent="0.25">
      <c r="A178" s="75"/>
    </row>
    <row r="179" spans="1:1" x14ac:dyDescent="0.25">
      <c r="A179" s="75"/>
    </row>
    <row r="180" spans="1:1" x14ac:dyDescent="0.25">
      <c r="A180" s="75"/>
    </row>
    <row r="181" spans="1:1" x14ac:dyDescent="0.25">
      <c r="A181" s="75"/>
    </row>
    <row r="182" spans="1:1" x14ac:dyDescent="0.25">
      <c r="A182" s="75"/>
    </row>
    <row r="183" spans="1:1" x14ac:dyDescent="0.25">
      <c r="A183" s="75"/>
    </row>
    <row r="184" spans="1:1" x14ac:dyDescent="0.25">
      <c r="A184" s="75"/>
    </row>
    <row r="185" spans="1:1" x14ac:dyDescent="0.25">
      <c r="A185" s="75"/>
    </row>
    <row r="186" spans="1:1" x14ac:dyDescent="0.25">
      <c r="A186" s="75"/>
    </row>
    <row r="187" spans="1:1" x14ac:dyDescent="0.25">
      <c r="A187" s="75"/>
    </row>
    <row r="188" spans="1:1" x14ac:dyDescent="0.25">
      <c r="A188" s="75"/>
    </row>
    <row r="189" spans="1:1" x14ac:dyDescent="0.25">
      <c r="A189" s="75"/>
    </row>
    <row r="190" spans="1:1" x14ac:dyDescent="0.25">
      <c r="A190" s="75"/>
    </row>
    <row r="191" spans="1:1" x14ac:dyDescent="0.25">
      <c r="A191" s="75"/>
    </row>
    <row r="192" spans="1:1" x14ac:dyDescent="0.25">
      <c r="A192" s="75"/>
    </row>
    <row r="193" spans="1:1" x14ac:dyDescent="0.25">
      <c r="A193" s="75"/>
    </row>
    <row r="194" spans="1:1" x14ac:dyDescent="0.25">
      <c r="A194" s="75"/>
    </row>
    <row r="195" spans="1:1" x14ac:dyDescent="0.25">
      <c r="A195" s="75"/>
    </row>
    <row r="196" spans="1:1" x14ac:dyDescent="0.25">
      <c r="A196" s="75"/>
    </row>
    <row r="197" spans="1:1" x14ac:dyDescent="0.25">
      <c r="A197" s="75"/>
    </row>
    <row r="198" spans="1:1" x14ac:dyDescent="0.25">
      <c r="A198" s="75"/>
    </row>
    <row r="199" spans="1:1" x14ac:dyDescent="0.25">
      <c r="A199" s="75"/>
    </row>
    <row r="200" spans="1:1" x14ac:dyDescent="0.25">
      <c r="A200" s="75"/>
    </row>
    <row r="201" spans="1:1" x14ac:dyDescent="0.25">
      <c r="A201" s="75"/>
    </row>
    <row r="202" spans="1:1" x14ac:dyDescent="0.25">
      <c r="A202" s="75"/>
    </row>
    <row r="203" spans="1:1" x14ac:dyDescent="0.25">
      <c r="A203" s="75"/>
    </row>
    <row r="204" spans="1:1" x14ac:dyDescent="0.25">
      <c r="A204" s="75"/>
    </row>
    <row r="205" spans="1:1" x14ac:dyDescent="0.25">
      <c r="A205" s="75"/>
    </row>
    <row r="206" spans="1:1" x14ac:dyDescent="0.25">
      <c r="A206" s="75"/>
    </row>
    <row r="207" spans="1:1" x14ac:dyDescent="0.25">
      <c r="A207" s="75"/>
    </row>
    <row r="208" spans="1:1" x14ac:dyDescent="0.25">
      <c r="A208" s="75"/>
    </row>
    <row r="209" spans="1:1" x14ac:dyDescent="0.25">
      <c r="A209" s="75"/>
    </row>
    <row r="210" spans="1:1" x14ac:dyDescent="0.25">
      <c r="A210" s="75"/>
    </row>
    <row r="211" spans="1:1" x14ac:dyDescent="0.25">
      <c r="A211" s="75"/>
    </row>
    <row r="212" spans="1:1" x14ac:dyDescent="0.25">
      <c r="A212" s="75"/>
    </row>
    <row r="213" spans="1:1" x14ac:dyDescent="0.25">
      <c r="A213" s="75"/>
    </row>
    <row r="214" spans="1:1" x14ac:dyDescent="0.25">
      <c r="A214" s="75"/>
    </row>
    <row r="215" spans="1:1" x14ac:dyDescent="0.25">
      <c r="A215" s="75"/>
    </row>
    <row r="216" spans="1:1" x14ac:dyDescent="0.25">
      <c r="A216" s="75"/>
    </row>
    <row r="217" spans="1:1" x14ac:dyDescent="0.25">
      <c r="A217" s="75"/>
    </row>
    <row r="218" spans="1:1" x14ac:dyDescent="0.25">
      <c r="A218" s="75"/>
    </row>
    <row r="219" spans="1:1" x14ac:dyDescent="0.25">
      <c r="A219" s="75"/>
    </row>
    <row r="220" spans="1:1" x14ac:dyDescent="0.25">
      <c r="A220" s="75"/>
    </row>
    <row r="221" spans="1:1" x14ac:dyDescent="0.25">
      <c r="A221" s="75"/>
    </row>
    <row r="222" spans="1:1" x14ac:dyDescent="0.25">
      <c r="A222" s="75"/>
    </row>
    <row r="223" spans="1:1" x14ac:dyDescent="0.25">
      <c r="A223" s="75"/>
    </row>
    <row r="224" spans="1:1" x14ac:dyDescent="0.25">
      <c r="A224" s="75"/>
    </row>
    <row r="225" spans="1:1" x14ac:dyDescent="0.25">
      <c r="A225" s="75"/>
    </row>
    <row r="226" spans="1:1" x14ac:dyDescent="0.25">
      <c r="A226" s="75"/>
    </row>
    <row r="227" spans="1:1" x14ac:dyDescent="0.25">
      <c r="A227" s="75"/>
    </row>
    <row r="228" spans="1:1" x14ac:dyDescent="0.25">
      <c r="A228" s="75"/>
    </row>
    <row r="229" spans="1:1" x14ac:dyDescent="0.25">
      <c r="A229" s="75"/>
    </row>
    <row r="230" spans="1:1" x14ac:dyDescent="0.25">
      <c r="A230" s="75"/>
    </row>
    <row r="231" spans="1:1" x14ac:dyDescent="0.25">
      <c r="A231" s="75"/>
    </row>
    <row r="232" spans="1:1" x14ac:dyDescent="0.25">
      <c r="A232" s="75"/>
    </row>
    <row r="233" spans="1:1" x14ac:dyDescent="0.25">
      <c r="A233" s="75"/>
    </row>
    <row r="234" spans="1:1" x14ac:dyDescent="0.25">
      <c r="A234" s="75"/>
    </row>
    <row r="235" spans="1:1" x14ac:dyDescent="0.25">
      <c r="A235" s="75"/>
    </row>
    <row r="236" spans="1:1" x14ac:dyDescent="0.25">
      <c r="A236" s="75"/>
    </row>
    <row r="237" spans="1:1" x14ac:dyDescent="0.25">
      <c r="A237" s="75"/>
    </row>
    <row r="238" spans="1:1" x14ac:dyDescent="0.25">
      <c r="A238" s="75"/>
    </row>
    <row r="239" spans="1:1" x14ac:dyDescent="0.25">
      <c r="A239" s="75"/>
    </row>
    <row r="240" spans="1:1" x14ac:dyDescent="0.25">
      <c r="A240" s="75"/>
    </row>
    <row r="241" spans="1:1" x14ac:dyDescent="0.25">
      <c r="A241" s="75"/>
    </row>
    <row r="242" spans="1:1" x14ac:dyDescent="0.25">
      <c r="A242" s="75"/>
    </row>
    <row r="243" spans="1:1" x14ac:dyDescent="0.25">
      <c r="A243" s="75"/>
    </row>
    <row r="244" spans="1:1" x14ac:dyDescent="0.25">
      <c r="A244" s="75"/>
    </row>
    <row r="245" spans="1:1" x14ac:dyDescent="0.25">
      <c r="A245" s="75"/>
    </row>
    <row r="246" spans="1:1" x14ac:dyDescent="0.25">
      <c r="A246" s="75"/>
    </row>
    <row r="247" spans="1:1" x14ac:dyDescent="0.25">
      <c r="A247" s="75"/>
    </row>
    <row r="248" spans="1:1" x14ac:dyDescent="0.25">
      <c r="A248" s="75"/>
    </row>
    <row r="249" spans="1:1" x14ac:dyDescent="0.25">
      <c r="A249" s="75"/>
    </row>
    <row r="250" spans="1:1" x14ac:dyDescent="0.25">
      <c r="A250" s="75"/>
    </row>
    <row r="251" spans="1:1" x14ac:dyDescent="0.25">
      <c r="A251" s="75"/>
    </row>
    <row r="252" spans="1:1" x14ac:dyDescent="0.25">
      <c r="A252" s="75"/>
    </row>
    <row r="253" spans="1:1" x14ac:dyDescent="0.25">
      <c r="A253" s="75"/>
    </row>
    <row r="254" spans="1:1" x14ac:dyDescent="0.25">
      <c r="A254" s="75"/>
    </row>
    <row r="255" spans="1:1" x14ac:dyDescent="0.25">
      <c r="A255" s="75"/>
    </row>
    <row r="256" spans="1:1" x14ac:dyDescent="0.25">
      <c r="A256" s="75"/>
    </row>
    <row r="257" spans="1:1" x14ac:dyDescent="0.25">
      <c r="A257" s="75"/>
    </row>
    <row r="258" spans="1:1" x14ac:dyDescent="0.25">
      <c r="A258" s="75"/>
    </row>
    <row r="259" spans="1:1" x14ac:dyDescent="0.25">
      <c r="A259" s="75"/>
    </row>
    <row r="260" spans="1:1" x14ac:dyDescent="0.25">
      <c r="A260" s="75"/>
    </row>
    <row r="261" spans="1:1" x14ac:dyDescent="0.25">
      <c r="A261" s="75"/>
    </row>
    <row r="262" spans="1:1" x14ac:dyDescent="0.25">
      <c r="A262" s="75"/>
    </row>
    <row r="263" spans="1:1" x14ac:dyDescent="0.25">
      <c r="A263" s="75"/>
    </row>
    <row r="264" spans="1:1" x14ac:dyDescent="0.25">
      <c r="A264" s="75"/>
    </row>
    <row r="265" spans="1:1" x14ac:dyDescent="0.25">
      <c r="A265" s="75"/>
    </row>
    <row r="266" spans="1:1" x14ac:dyDescent="0.25">
      <c r="A266" s="75"/>
    </row>
    <row r="267" spans="1:1" x14ac:dyDescent="0.25">
      <c r="A267" s="75"/>
    </row>
    <row r="268" spans="1:1" x14ac:dyDescent="0.25">
      <c r="A268" s="75"/>
    </row>
    <row r="269" spans="1:1" x14ac:dyDescent="0.25">
      <c r="A269" s="75"/>
    </row>
    <row r="270" spans="1:1" x14ac:dyDescent="0.25">
      <c r="A270" s="75"/>
    </row>
    <row r="271" spans="1:1" x14ac:dyDescent="0.25">
      <c r="A271" s="75"/>
    </row>
    <row r="272" spans="1:1" x14ac:dyDescent="0.25">
      <c r="A272" s="75"/>
    </row>
    <row r="273" spans="1:1" x14ac:dyDescent="0.25">
      <c r="A273" s="75"/>
    </row>
    <row r="274" spans="1:1" x14ac:dyDescent="0.25">
      <c r="A274" s="75"/>
    </row>
    <row r="275" spans="1:1" x14ac:dyDescent="0.25">
      <c r="A275" s="75"/>
    </row>
    <row r="276" spans="1:1" x14ac:dyDescent="0.25">
      <c r="A276" s="75"/>
    </row>
    <row r="277" spans="1:1" x14ac:dyDescent="0.25">
      <c r="A277" s="75"/>
    </row>
    <row r="278" spans="1:1" x14ac:dyDescent="0.25">
      <c r="A278" s="75"/>
    </row>
    <row r="279" spans="1:1" x14ac:dyDescent="0.25">
      <c r="A279" s="75"/>
    </row>
    <row r="280" spans="1:1" x14ac:dyDescent="0.25">
      <c r="A280" s="75"/>
    </row>
    <row r="281" spans="1:1" x14ac:dyDescent="0.25">
      <c r="A281" s="75"/>
    </row>
    <row r="282" spans="1:1" x14ac:dyDescent="0.25">
      <c r="A282" s="75"/>
    </row>
    <row r="283" spans="1:1" x14ac:dyDescent="0.25">
      <c r="A283" s="75"/>
    </row>
    <row r="284" spans="1:1" x14ac:dyDescent="0.25">
      <c r="A284" s="75"/>
    </row>
    <row r="285" spans="1:1" x14ac:dyDescent="0.25">
      <c r="A285" s="75"/>
    </row>
    <row r="286" spans="1:1" x14ac:dyDescent="0.25">
      <c r="A286" s="75"/>
    </row>
    <row r="287" spans="1:1" x14ac:dyDescent="0.25">
      <c r="A287" s="75"/>
    </row>
    <row r="288" spans="1:1" x14ac:dyDescent="0.25">
      <c r="A288" s="75"/>
    </row>
    <row r="289" spans="1:1" x14ac:dyDescent="0.25">
      <c r="A289" s="75"/>
    </row>
    <row r="290" spans="1:1" x14ac:dyDescent="0.25">
      <c r="A290" s="75"/>
    </row>
    <row r="291" spans="1:1" x14ac:dyDescent="0.25">
      <c r="A291" s="75"/>
    </row>
    <row r="292" spans="1:1" x14ac:dyDescent="0.25">
      <c r="A292" s="75"/>
    </row>
    <row r="293" spans="1:1" x14ac:dyDescent="0.25">
      <c r="A293" s="75"/>
    </row>
    <row r="294" spans="1:1" x14ac:dyDescent="0.25">
      <c r="A294" s="75"/>
    </row>
    <row r="295" spans="1:1" x14ac:dyDescent="0.25">
      <c r="A295" s="75"/>
    </row>
    <row r="296" spans="1:1" x14ac:dyDescent="0.25">
      <c r="A296" s="75"/>
    </row>
    <row r="297" spans="1:1" x14ac:dyDescent="0.25">
      <c r="A297" s="75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A1:Q297"/>
  <sheetViews>
    <sheetView zoomScale="140" zoomScaleNormal="140" workbookViewId="0">
      <selection activeCell="C16" sqref="C16"/>
    </sheetView>
  </sheetViews>
  <sheetFormatPr defaultRowHeight="15" x14ac:dyDescent="0.25"/>
  <sheetData>
    <row r="1" spans="1:17" x14ac:dyDescent="0.25">
      <c r="A1" s="1" t="s">
        <v>169</v>
      </c>
      <c r="D1" s="14"/>
    </row>
    <row r="2" spans="1:17" x14ac:dyDescent="0.25">
      <c r="A2" s="155" t="s">
        <v>168</v>
      </c>
      <c r="D2" s="14"/>
      <c r="F2" s="1" t="s">
        <v>167</v>
      </c>
      <c r="L2" s="14"/>
      <c r="M2" s="14"/>
      <c r="O2" s="14"/>
      <c r="P2" s="14"/>
      <c r="Q2" s="14"/>
    </row>
    <row r="3" spans="1:17" x14ac:dyDescent="0.25">
      <c r="A3" s="155" t="s">
        <v>166</v>
      </c>
      <c r="C3" s="41"/>
      <c r="D3" s="41"/>
      <c r="E3" s="41"/>
      <c r="F3" s="14"/>
      <c r="G3" s="48" t="s">
        <v>155</v>
      </c>
      <c r="H3" s="14"/>
      <c r="L3" s="14"/>
      <c r="M3" s="14"/>
      <c r="O3" s="146"/>
      <c r="P3" s="146"/>
      <c r="Q3" s="146"/>
    </row>
    <row r="4" spans="1:17" x14ac:dyDescent="0.25">
      <c r="A4" s="147" t="s">
        <v>165</v>
      </c>
      <c r="F4" s="119">
        <v>-0.1</v>
      </c>
      <c r="G4" s="34">
        <v>-1</v>
      </c>
      <c r="H4" s="118">
        <v>-0.4</v>
      </c>
      <c r="L4" s="14"/>
      <c r="M4" s="14"/>
    </row>
    <row r="5" spans="1:17" x14ac:dyDescent="0.25">
      <c r="A5" s="155" t="s">
        <v>164</v>
      </c>
      <c r="F5" s="119">
        <v>3.0000000000000001E-3</v>
      </c>
      <c r="G5" s="34">
        <v>-0.4</v>
      </c>
      <c r="H5" s="118">
        <v>2</v>
      </c>
      <c r="L5" s="14"/>
      <c r="M5" s="14"/>
    </row>
    <row r="6" spans="1:17" x14ac:dyDescent="0.25">
      <c r="A6" s="155" t="s">
        <v>163</v>
      </c>
      <c r="F6" s="119">
        <v>0.2</v>
      </c>
      <c r="G6" s="34">
        <v>-0.02</v>
      </c>
      <c r="H6" s="118">
        <v>-1</v>
      </c>
    </row>
    <row r="8" spans="1:17" x14ac:dyDescent="0.25">
      <c r="A8" s="67" t="s">
        <v>2</v>
      </c>
      <c r="B8" s="39">
        <v>0.1</v>
      </c>
      <c r="C8" s="144"/>
      <c r="D8" s="144"/>
      <c r="E8" s="144"/>
      <c r="F8" s="34"/>
      <c r="G8" s="34"/>
      <c r="H8" s="34"/>
      <c r="I8" s="74"/>
      <c r="J8" s="74"/>
      <c r="K8" s="74"/>
      <c r="L8" s="74"/>
      <c r="M8" s="74"/>
      <c r="N8" s="74"/>
      <c r="O8" s="74"/>
      <c r="P8" s="74"/>
      <c r="Q8" s="74"/>
    </row>
    <row r="9" spans="1:17" s="14" customFormat="1" x14ac:dyDescent="0.25">
      <c r="A9" s="143" t="s">
        <v>4</v>
      </c>
      <c r="B9" s="142" t="s">
        <v>162</v>
      </c>
      <c r="C9" s="141" t="s">
        <v>161</v>
      </c>
      <c r="D9" s="140" t="s">
        <v>160</v>
      </c>
      <c r="E9" s="139" t="s">
        <v>18</v>
      </c>
      <c r="F9" s="138" t="s">
        <v>113</v>
      </c>
      <c r="G9" s="137" t="s">
        <v>159</v>
      </c>
      <c r="H9" s="151" t="s">
        <v>17</v>
      </c>
      <c r="I9" s="150" t="s">
        <v>112</v>
      </c>
      <c r="J9" s="140" t="s">
        <v>170</v>
      </c>
      <c r="K9" s="139" t="s">
        <v>16</v>
      </c>
      <c r="L9" s="154" t="s">
        <v>111</v>
      </c>
      <c r="M9" s="153" t="s">
        <v>171</v>
      </c>
      <c r="N9" s="136"/>
    </row>
    <row r="10" spans="1:17" s="127" customFormat="1" x14ac:dyDescent="0.25">
      <c r="A10" s="135">
        <v>0</v>
      </c>
      <c r="B10" s="134">
        <v>1</v>
      </c>
      <c r="C10" s="133">
        <v>2</v>
      </c>
      <c r="D10" s="132">
        <v>3</v>
      </c>
      <c r="E10" s="128">
        <f t="array" ref="E10:G10">TRANSPOSE(MMULT($F$4:$H$6,TRANSPOSE(B10:D10)))</f>
        <v>-3.3000000000000003</v>
      </c>
      <c r="F10" s="149">
        <v>5.2030000000000003</v>
      </c>
      <c r="G10" s="148">
        <v>-2.84</v>
      </c>
      <c r="H10" s="128">
        <f t="array" ref="H10:J10">TRANSPOSE(MMULT($F$4:$H$6,TRANSPOSE(B10:D10+$B$8/2*E10:G10)))</f>
        <v>-3.4868499999999996</v>
      </c>
      <c r="I10" s="149">
        <v>4.8144450000000001</v>
      </c>
      <c r="J10" s="148">
        <v>-2.7362030000000002</v>
      </c>
      <c r="K10" s="128">
        <f t="array" ref="K10:M10">TRANSPOSE(MMULT($F$4:$H$6,TRANSPOSE(B10:D10+$B$8/2*H10:J10)))</f>
        <v>-3.4685639400000001</v>
      </c>
      <c r="L10" s="149">
        <v>4.8325677725</v>
      </c>
      <c r="M10" s="148">
        <v>-2.7428727949999998</v>
      </c>
      <c r="N10" s="128"/>
    </row>
    <row r="11" spans="1:17" x14ac:dyDescent="0.25">
      <c r="A11" s="75"/>
    </row>
    <row r="12" spans="1:17" x14ac:dyDescent="0.25">
      <c r="A12" s="75"/>
    </row>
    <row r="13" spans="1:17" x14ac:dyDescent="0.25">
      <c r="A13" s="75"/>
    </row>
    <row r="14" spans="1:17" x14ac:dyDescent="0.25">
      <c r="A14" s="75"/>
    </row>
    <row r="15" spans="1:17" x14ac:dyDescent="0.25">
      <c r="A15" s="75"/>
    </row>
    <row r="16" spans="1:17" x14ac:dyDescent="0.25">
      <c r="A16" s="75"/>
    </row>
    <row r="17" spans="1:1" x14ac:dyDescent="0.25">
      <c r="A17" s="75"/>
    </row>
    <row r="18" spans="1:1" x14ac:dyDescent="0.25">
      <c r="A18" s="75"/>
    </row>
    <row r="19" spans="1:1" x14ac:dyDescent="0.25">
      <c r="A19" s="75"/>
    </row>
    <row r="20" spans="1:1" x14ac:dyDescent="0.25">
      <c r="A20" s="75"/>
    </row>
    <row r="21" spans="1:1" x14ac:dyDescent="0.25">
      <c r="A21" s="75"/>
    </row>
    <row r="22" spans="1:1" x14ac:dyDescent="0.25">
      <c r="A22" s="75"/>
    </row>
    <row r="23" spans="1:1" x14ac:dyDescent="0.25">
      <c r="A23" s="75"/>
    </row>
    <row r="24" spans="1:1" x14ac:dyDescent="0.25">
      <c r="A24" s="75"/>
    </row>
    <row r="25" spans="1:1" x14ac:dyDescent="0.25">
      <c r="A25" s="75"/>
    </row>
    <row r="26" spans="1:1" x14ac:dyDescent="0.25">
      <c r="A26" s="75"/>
    </row>
    <row r="27" spans="1:1" x14ac:dyDescent="0.25">
      <c r="A27" s="75"/>
    </row>
    <row r="28" spans="1:1" x14ac:dyDescent="0.25">
      <c r="A28" s="75"/>
    </row>
    <row r="29" spans="1:1" x14ac:dyDescent="0.25">
      <c r="A29" s="75"/>
    </row>
    <row r="30" spans="1:1" x14ac:dyDescent="0.25">
      <c r="A30" s="75"/>
    </row>
    <row r="31" spans="1:1" x14ac:dyDescent="0.25">
      <c r="A31" s="75"/>
    </row>
    <row r="32" spans="1:1" x14ac:dyDescent="0.25">
      <c r="A32" s="75"/>
    </row>
    <row r="33" spans="1:1" x14ac:dyDescent="0.25">
      <c r="A33" s="75"/>
    </row>
    <row r="34" spans="1:1" x14ac:dyDescent="0.25">
      <c r="A34" s="75"/>
    </row>
    <row r="35" spans="1:1" x14ac:dyDescent="0.25">
      <c r="A35" s="75"/>
    </row>
    <row r="36" spans="1:1" x14ac:dyDescent="0.25">
      <c r="A36" s="75"/>
    </row>
    <row r="37" spans="1:1" x14ac:dyDescent="0.25">
      <c r="A37" s="75"/>
    </row>
    <row r="38" spans="1:1" x14ac:dyDescent="0.25">
      <c r="A38" s="75"/>
    </row>
    <row r="39" spans="1:1" x14ac:dyDescent="0.25">
      <c r="A39" s="75"/>
    </row>
    <row r="40" spans="1:1" x14ac:dyDescent="0.25">
      <c r="A40" s="75"/>
    </row>
    <row r="41" spans="1:1" x14ac:dyDescent="0.25">
      <c r="A41" s="75"/>
    </row>
    <row r="42" spans="1:1" x14ac:dyDescent="0.25">
      <c r="A42" s="75"/>
    </row>
    <row r="43" spans="1:1" x14ac:dyDescent="0.25">
      <c r="A43" s="75"/>
    </row>
    <row r="44" spans="1:1" x14ac:dyDescent="0.25">
      <c r="A44" s="75"/>
    </row>
    <row r="45" spans="1:1" x14ac:dyDescent="0.25">
      <c r="A45" s="75"/>
    </row>
    <row r="46" spans="1:1" x14ac:dyDescent="0.25">
      <c r="A46" s="75"/>
    </row>
    <row r="47" spans="1:1" x14ac:dyDescent="0.25">
      <c r="A47" s="75"/>
    </row>
    <row r="48" spans="1:1" x14ac:dyDescent="0.25">
      <c r="A48" s="75"/>
    </row>
    <row r="49" spans="1:1" x14ac:dyDescent="0.25">
      <c r="A49" s="75"/>
    </row>
    <row r="50" spans="1:1" x14ac:dyDescent="0.25">
      <c r="A50" s="75"/>
    </row>
    <row r="51" spans="1:1" x14ac:dyDescent="0.25">
      <c r="A51" s="75"/>
    </row>
    <row r="52" spans="1:1" x14ac:dyDescent="0.25">
      <c r="A52" s="75"/>
    </row>
    <row r="53" spans="1:1" x14ac:dyDescent="0.25">
      <c r="A53" s="75"/>
    </row>
    <row r="54" spans="1:1" x14ac:dyDescent="0.25">
      <c r="A54" s="75"/>
    </row>
    <row r="55" spans="1:1" x14ac:dyDescent="0.25">
      <c r="A55" s="75"/>
    </row>
    <row r="56" spans="1:1" x14ac:dyDescent="0.25">
      <c r="A56" s="75"/>
    </row>
    <row r="57" spans="1:1" x14ac:dyDescent="0.25">
      <c r="A57" s="75"/>
    </row>
    <row r="58" spans="1:1" x14ac:dyDescent="0.25">
      <c r="A58" s="75"/>
    </row>
    <row r="59" spans="1:1" x14ac:dyDescent="0.25">
      <c r="A59" s="75"/>
    </row>
    <row r="60" spans="1:1" x14ac:dyDescent="0.25">
      <c r="A60" s="75"/>
    </row>
    <row r="61" spans="1:1" x14ac:dyDescent="0.25">
      <c r="A61" s="75"/>
    </row>
    <row r="62" spans="1:1" x14ac:dyDescent="0.25">
      <c r="A62" s="75"/>
    </row>
    <row r="63" spans="1:1" x14ac:dyDescent="0.25">
      <c r="A63" s="75"/>
    </row>
    <row r="64" spans="1:1" x14ac:dyDescent="0.25">
      <c r="A64" s="75"/>
    </row>
    <row r="65" spans="1:1" x14ac:dyDescent="0.25">
      <c r="A65" s="75"/>
    </row>
    <row r="66" spans="1:1" x14ac:dyDescent="0.25">
      <c r="A66" s="75"/>
    </row>
    <row r="67" spans="1:1" x14ac:dyDescent="0.25">
      <c r="A67" s="75"/>
    </row>
    <row r="68" spans="1:1" x14ac:dyDescent="0.25">
      <c r="A68" s="75"/>
    </row>
    <row r="69" spans="1:1" x14ac:dyDescent="0.25">
      <c r="A69" s="75"/>
    </row>
    <row r="70" spans="1:1" x14ac:dyDescent="0.25">
      <c r="A70" s="75"/>
    </row>
    <row r="71" spans="1:1" x14ac:dyDescent="0.25">
      <c r="A71" s="75"/>
    </row>
    <row r="72" spans="1:1" x14ac:dyDescent="0.25">
      <c r="A72" s="75"/>
    </row>
    <row r="73" spans="1:1" x14ac:dyDescent="0.25">
      <c r="A73" s="75"/>
    </row>
    <row r="74" spans="1:1" x14ac:dyDescent="0.25">
      <c r="A74" s="75"/>
    </row>
    <row r="75" spans="1:1" x14ac:dyDescent="0.25">
      <c r="A75" s="75"/>
    </row>
    <row r="76" spans="1:1" x14ac:dyDescent="0.25">
      <c r="A76" s="75"/>
    </row>
    <row r="77" spans="1:1" x14ac:dyDescent="0.25">
      <c r="A77" s="75"/>
    </row>
    <row r="78" spans="1:1" x14ac:dyDescent="0.25">
      <c r="A78" s="75"/>
    </row>
    <row r="79" spans="1:1" x14ac:dyDescent="0.25">
      <c r="A79" s="75"/>
    </row>
    <row r="80" spans="1:1" x14ac:dyDescent="0.25">
      <c r="A80" s="75"/>
    </row>
    <row r="81" spans="1:1" x14ac:dyDescent="0.25">
      <c r="A81" s="75"/>
    </row>
    <row r="82" spans="1:1" x14ac:dyDescent="0.25">
      <c r="A82" s="75"/>
    </row>
    <row r="83" spans="1:1" x14ac:dyDescent="0.25">
      <c r="A83" s="75"/>
    </row>
    <row r="84" spans="1:1" x14ac:dyDescent="0.25">
      <c r="A84" s="75"/>
    </row>
    <row r="85" spans="1:1" x14ac:dyDescent="0.25">
      <c r="A85" s="75"/>
    </row>
    <row r="86" spans="1:1" x14ac:dyDescent="0.25">
      <c r="A86" s="75"/>
    </row>
    <row r="87" spans="1:1" x14ac:dyDescent="0.25">
      <c r="A87" s="75"/>
    </row>
    <row r="88" spans="1:1" x14ac:dyDescent="0.25">
      <c r="A88" s="75"/>
    </row>
    <row r="89" spans="1:1" x14ac:dyDescent="0.25">
      <c r="A89" s="75"/>
    </row>
    <row r="90" spans="1:1" x14ac:dyDescent="0.25">
      <c r="A90" s="75"/>
    </row>
    <row r="91" spans="1:1" x14ac:dyDescent="0.25">
      <c r="A91" s="75"/>
    </row>
    <row r="92" spans="1:1" x14ac:dyDescent="0.25">
      <c r="A92" s="75"/>
    </row>
    <row r="93" spans="1:1" x14ac:dyDescent="0.25">
      <c r="A93" s="75"/>
    </row>
    <row r="94" spans="1:1" x14ac:dyDescent="0.25">
      <c r="A94" s="75"/>
    </row>
    <row r="95" spans="1:1" x14ac:dyDescent="0.25">
      <c r="A95" s="75"/>
    </row>
    <row r="96" spans="1:1" x14ac:dyDescent="0.25">
      <c r="A96" s="75"/>
    </row>
    <row r="97" spans="1:1" x14ac:dyDescent="0.25">
      <c r="A97" s="75"/>
    </row>
    <row r="98" spans="1:1" x14ac:dyDescent="0.25">
      <c r="A98" s="75"/>
    </row>
    <row r="99" spans="1:1" x14ac:dyDescent="0.25">
      <c r="A99" s="75"/>
    </row>
    <row r="100" spans="1:1" x14ac:dyDescent="0.25">
      <c r="A100" s="75"/>
    </row>
    <row r="101" spans="1:1" x14ac:dyDescent="0.25">
      <c r="A101" s="75"/>
    </row>
    <row r="102" spans="1:1" x14ac:dyDescent="0.25">
      <c r="A102" s="75"/>
    </row>
    <row r="103" spans="1:1" x14ac:dyDescent="0.25">
      <c r="A103" s="75"/>
    </row>
    <row r="104" spans="1:1" x14ac:dyDescent="0.25">
      <c r="A104" s="75"/>
    </row>
    <row r="105" spans="1:1" x14ac:dyDescent="0.25">
      <c r="A105" s="75"/>
    </row>
    <row r="106" spans="1:1" x14ac:dyDescent="0.25">
      <c r="A106" s="75"/>
    </row>
    <row r="107" spans="1:1" x14ac:dyDescent="0.25">
      <c r="A107" s="75"/>
    </row>
    <row r="108" spans="1:1" x14ac:dyDescent="0.25">
      <c r="A108" s="75"/>
    </row>
    <row r="109" spans="1:1" x14ac:dyDescent="0.25">
      <c r="A109" s="75"/>
    </row>
    <row r="110" spans="1:1" x14ac:dyDescent="0.25">
      <c r="A110" s="75"/>
    </row>
    <row r="111" spans="1:1" x14ac:dyDescent="0.25">
      <c r="A111" s="75"/>
    </row>
    <row r="112" spans="1:1" x14ac:dyDescent="0.25">
      <c r="A112" s="75"/>
    </row>
    <row r="113" spans="1:1" x14ac:dyDescent="0.25">
      <c r="A113" s="75"/>
    </row>
    <row r="114" spans="1:1" x14ac:dyDescent="0.25">
      <c r="A114" s="75"/>
    </row>
    <row r="115" spans="1:1" x14ac:dyDescent="0.25">
      <c r="A115" s="75"/>
    </row>
    <row r="116" spans="1:1" x14ac:dyDescent="0.25">
      <c r="A116" s="75"/>
    </row>
    <row r="117" spans="1:1" x14ac:dyDescent="0.25">
      <c r="A117" s="75"/>
    </row>
    <row r="118" spans="1:1" x14ac:dyDescent="0.25">
      <c r="A118" s="75"/>
    </row>
    <row r="119" spans="1:1" x14ac:dyDescent="0.25">
      <c r="A119" s="75"/>
    </row>
    <row r="120" spans="1:1" x14ac:dyDescent="0.25">
      <c r="A120" s="75"/>
    </row>
    <row r="121" spans="1:1" x14ac:dyDescent="0.25">
      <c r="A121" s="75"/>
    </row>
    <row r="122" spans="1:1" x14ac:dyDescent="0.25">
      <c r="A122" s="75"/>
    </row>
    <row r="123" spans="1:1" x14ac:dyDescent="0.25">
      <c r="A123" s="75"/>
    </row>
    <row r="124" spans="1:1" x14ac:dyDescent="0.25">
      <c r="A124" s="75"/>
    </row>
    <row r="125" spans="1:1" x14ac:dyDescent="0.25">
      <c r="A125" s="75"/>
    </row>
    <row r="126" spans="1:1" x14ac:dyDescent="0.25">
      <c r="A126" s="75"/>
    </row>
    <row r="127" spans="1:1" x14ac:dyDescent="0.25">
      <c r="A127" s="75"/>
    </row>
    <row r="128" spans="1:1" x14ac:dyDescent="0.25">
      <c r="A128" s="75"/>
    </row>
    <row r="129" spans="1:1" x14ac:dyDescent="0.25">
      <c r="A129" s="75"/>
    </row>
    <row r="130" spans="1:1" x14ac:dyDescent="0.25">
      <c r="A130" s="75"/>
    </row>
    <row r="131" spans="1:1" x14ac:dyDescent="0.25">
      <c r="A131" s="75"/>
    </row>
    <row r="132" spans="1:1" x14ac:dyDescent="0.25">
      <c r="A132" s="75"/>
    </row>
    <row r="133" spans="1:1" x14ac:dyDescent="0.25">
      <c r="A133" s="75"/>
    </row>
    <row r="134" spans="1:1" x14ac:dyDescent="0.25">
      <c r="A134" s="75"/>
    </row>
    <row r="135" spans="1:1" x14ac:dyDescent="0.25">
      <c r="A135" s="75"/>
    </row>
    <row r="136" spans="1:1" x14ac:dyDescent="0.25">
      <c r="A136" s="75"/>
    </row>
    <row r="137" spans="1:1" x14ac:dyDescent="0.25">
      <c r="A137" s="75"/>
    </row>
    <row r="138" spans="1:1" x14ac:dyDescent="0.25">
      <c r="A138" s="75"/>
    </row>
    <row r="139" spans="1:1" x14ac:dyDescent="0.25">
      <c r="A139" s="75"/>
    </row>
    <row r="140" spans="1:1" x14ac:dyDescent="0.25">
      <c r="A140" s="75"/>
    </row>
    <row r="141" spans="1:1" x14ac:dyDescent="0.25">
      <c r="A141" s="75"/>
    </row>
    <row r="142" spans="1:1" x14ac:dyDescent="0.25">
      <c r="A142" s="75"/>
    </row>
    <row r="143" spans="1:1" x14ac:dyDescent="0.25">
      <c r="A143" s="75"/>
    </row>
    <row r="144" spans="1:1" x14ac:dyDescent="0.25">
      <c r="A144" s="75"/>
    </row>
    <row r="145" spans="1:1" x14ac:dyDescent="0.25">
      <c r="A145" s="75"/>
    </row>
    <row r="146" spans="1:1" x14ac:dyDescent="0.25">
      <c r="A146" s="75"/>
    </row>
    <row r="147" spans="1:1" x14ac:dyDescent="0.25">
      <c r="A147" s="75"/>
    </row>
    <row r="148" spans="1:1" x14ac:dyDescent="0.25">
      <c r="A148" s="75"/>
    </row>
    <row r="149" spans="1:1" x14ac:dyDescent="0.25">
      <c r="A149" s="75"/>
    </row>
    <row r="150" spans="1:1" x14ac:dyDescent="0.25">
      <c r="A150" s="75"/>
    </row>
    <row r="151" spans="1:1" x14ac:dyDescent="0.25">
      <c r="A151" s="75"/>
    </row>
    <row r="152" spans="1:1" x14ac:dyDescent="0.25">
      <c r="A152" s="75"/>
    </row>
    <row r="153" spans="1:1" x14ac:dyDescent="0.25">
      <c r="A153" s="75"/>
    </row>
    <row r="154" spans="1:1" x14ac:dyDescent="0.25">
      <c r="A154" s="75"/>
    </row>
    <row r="155" spans="1:1" x14ac:dyDescent="0.25">
      <c r="A155" s="75"/>
    </row>
    <row r="156" spans="1:1" x14ac:dyDescent="0.25">
      <c r="A156" s="75"/>
    </row>
    <row r="157" spans="1:1" x14ac:dyDescent="0.25">
      <c r="A157" s="75"/>
    </row>
    <row r="158" spans="1:1" x14ac:dyDescent="0.25">
      <c r="A158" s="75"/>
    </row>
    <row r="159" spans="1:1" x14ac:dyDescent="0.25">
      <c r="A159" s="75"/>
    </row>
    <row r="160" spans="1:1" x14ac:dyDescent="0.25">
      <c r="A160" s="75"/>
    </row>
    <row r="161" spans="1:1" x14ac:dyDescent="0.25">
      <c r="A161" s="75"/>
    </row>
    <row r="162" spans="1:1" x14ac:dyDescent="0.25">
      <c r="A162" s="75"/>
    </row>
    <row r="163" spans="1:1" x14ac:dyDescent="0.25">
      <c r="A163" s="75"/>
    </row>
    <row r="164" spans="1:1" x14ac:dyDescent="0.25">
      <c r="A164" s="75"/>
    </row>
    <row r="165" spans="1:1" x14ac:dyDescent="0.25">
      <c r="A165" s="75"/>
    </row>
    <row r="166" spans="1:1" x14ac:dyDescent="0.25">
      <c r="A166" s="75"/>
    </row>
    <row r="167" spans="1:1" x14ac:dyDescent="0.25">
      <c r="A167" s="75"/>
    </row>
    <row r="168" spans="1:1" x14ac:dyDescent="0.25">
      <c r="A168" s="75"/>
    </row>
    <row r="169" spans="1:1" x14ac:dyDescent="0.25">
      <c r="A169" s="75"/>
    </row>
    <row r="170" spans="1:1" x14ac:dyDescent="0.25">
      <c r="A170" s="75"/>
    </row>
    <row r="171" spans="1:1" x14ac:dyDescent="0.25">
      <c r="A171" s="75"/>
    </row>
    <row r="172" spans="1:1" x14ac:dyDescent="0.25">
      <c r="A172" s="75"/>
    </row>
    <row r="173" spans="1:1" x14ac:dyDescent="0.25">
      <c r="A173" s="75"/>
    </row>
    <row r="174" spans="1:1" x14ac:dyDescent="0.25">
      <c r="A174" s="75"/>
    </row>
    <row r="175" spans="1:1" x14ac:dyDescent="0.25">
      <c r="A175" s="75"/>
    </row>
    <row r="176" spans="1:1" x14ac:dyDescent="0.25">
      <c r="A176" s="75"/>
    </row>
    <row r="177" spans="1:1" x14ac:dyDescent="0.25">
      <c r="A177" s="75"/>
    </row>
    <row r="178" spans="1:1" x14ac:dyDescent="0.25">
      <c r="A178" s="75"/>
    </row>
    <row r="179" spans="1:1" x14ac:dyDescent="0.25">
      <c r="A179" s="75"/>
    </row>
    <row r="180" spans="1:1" x14ac:dyDescent="0.25">
      <c r="A180" s="75"/>
    </row>
    <row r="181" spans="1:1" x14ac:dyDescent="0.25">
      <c r="A181" s="75"/>
    </row>
    <row r="182" spans="1:1" x14ac:dyDescent="0.25">
      <c r="A182" s="75"/>
    </row>
    <row r="183" spans="1:1" x14ac:dyDescent="0.25">
      <c r="A183" s="75"/>
    </row>
    <row r="184" spans="1:1" x14ac:dyDescent="0.25">
      <c r="A184" s="75"/>
    </row>
    <row r="185" spans="1:1" x14ac:dyDescent="0.25">
      <c r="A185" s="75"/>
    </row>
    <row r="186" spans="1:1" x14ac:dyDescent="0.25">
      <c r="A186" s="75"/>
    </row>
    <row r="187" spans="1:1" x14ac:dyDescent="0.25">
      <c r="A187" s="75"/>
    </row>
    <row r="188" spans="1:1" x14ac:dyDescent="0.25">
      <c r="A188" s="75"/>
    </row>
    <row r="189" spans="1:1" x14ac:dyDescent="0.25">
      <c r="A189" s="75"/>
    </row>
    <row r="190" spans="1:1" x14ac:dyDescent="0.25">
      <c r="A190" s="75"/>
    </row>
    <row r="191" spans="1:1" x14ac:dyDescent="0.25">
      <c r="A191" s="75"/>
    </row>
    <row r="192" spans="1:1" x14ac:dyDescent="0.25">
      <c r="A192" s="75"/>
    </row>
    <row r="193" spans="1:1" x14ac:dyDescent="0.25">
      <c r="A193" s="75"/>
    </row>
    <row r="194" spans="1:1" x14ac:dyDescent="0.25">
      <c r="A194" s="75"/>
    </row>
    <row r="195" spans="1:1" x14ac:dyDescent="0.25">
      <c r="A195" s="75"/>
    </row>
    <row r="196" spans="1:1" x14ac:dyDescent="0.25">
      <c r="A196" s="75"/>
    </row>
    <row r="197" spans="1:1" x14ac:dyDescent="0.25">
      <c r="A197" s="75"/>
    </row>
    <row r="198" spans="1:1" x14ac:dyDescent="0.25">
      <c r="A198" s="75"/>
    </row>
    <row r="199" spans="1:1" x14ac:dyDescent="0.25">
      <c r="A199" s="75"/>
    </row>
    <row r="200" spans="1:1" x14ac:dyDescent="0.25">
      <c r="A200" s="75"/>
    </row>
    <row r="201" spans="1:1" x14ac:dyDescent="0.25">
      <c r="A201" s="75"/>
    </row>
    <row r="202" spans="1:1" x14ac:dyDescent="0.25">
      <c r="A202" s="75"/>
    </row>
    <row r="203" spans="1:1" x14ac:dyDescent="0.25">
      <c r="A203" s="75"/>
    </row>
    <row r="204" spans="1:1" x14ac:dyDescent="0.25">
      <c r="A204" s="75"/>
    </row>
    <row r="205" spans="1:1" x14ac:dyDescent="0.25">
      <c r="A205" s="75"/>
    </row>
    <row r="206" spans="1:1" x14ac:dyDescent="0.25">
      <c r="A206" s="75"/>
    </row>
    <row r="207" spans="1:1" x14ac:dyDescent="0.25">
      <c r="A207" s="75"/>
    </row>
    <row r="208" spans="1:1" x14ac:dyDescent="0.25">
      <c r="A208" s="75"/>
    </row>
    <row r="209" spans="1:1" x14ac:dyDescent="0.25">
      <c r="A209" s="75"/>
    </row>
    <row r="210" spans="1:1" x14ac:dyDescent="0.25">
      <c r="A210" s="75"/>
    </row>
    <row r="211" spans="1:1" x14ac:dyDescent="0.25">
      <c r="A211" s="75"/>
    </row>
    <row r="212" spans="1:1" x14ac:dyDescent="0.25">
      <c r="A212" s="75"/>
    </row>
    <row r="213" spans="1:1" x14ac:dyDescent="0.25">
      <c r="A213" s="75"/>
    </row>
    <row r="214" spans="1:1" x14ac:dyDescent="0.25">
      <c r="A214" s="75"/>
    </row>
    <row r="215" spans="1:1" x14ac:dyDescent="0.25">
      <c r="A215" s="75"/>
    </row>
    <row r="216" spans="1:1" x14ac:dyDescent="0.25">
      <c r="A216" s="75"/>
    </row>
    <row r="217" spans="1:1" x14ac:dyDescent="0.25">
      <c r="A217" s="75"/>
    </row>
    <row r="218" spans="1:1" x14ac:dyDescent="0.25">
      <c r="A218" s="75"/>
    </row>
    <row r="219" spans="1:1" x14ac:dyDescent="0.25">
      <c r="A219" s="75"/>
    </row>
    <row r="220" spans="1:1" x14ac:dyDescent="0.25">
      <c r="A220" s="75"/>
    </row>
    <row r="221" spans="1:1" x14ac:dyDescent="0.25">
      <c r="A221" s="75"/>
    </row>
    <row r="222" spans="1:1" x14ac:dyDescent="0.25">
      <c r="A222" s="75"/>
    </row>
    <row r="223" spans="1:1" x14ac:dyDescent="0.25">
      <c r="A223" s="75"/>
    </row>
    <row r="224" spans="1:1" x14ac:dyDescent="0.25">
      <c r="A224" s="75"/>
    </row>
    <row r="225" spans="1:1" x14ac:dyDescent="0.25">
      <c r="A225" s="75"/>
    </row>
    <row r="226" spans="1:1" x14ac:dyDescent="0.25">
      <c r="A226" s="75"/>
    </row>
    <row r="227" spans="1:1" x14ac:dyDescent="0.25">
      <c r="A227" s="75"/>
    </row>
    <row r="228" spans="1:1" x14ac:dyDescent="0.25">
      <c r="A228" s="75"/>
    </row>
    <row r="229" spans="1:1" x14ac:dyDescent="0.25">
      <c r="A229" s="75"/>
    </row>
    <row r="230" spans="1:1" x14ac:dyDescent="0.25">
      <c r="A230" s="75"/>
    </row>
    <row r="231" spans="1:1" x14ac:dyDescent="0.25">
      <c r="A231" s="75"/>
    </row>
    <row r="232" spans="1:1" x14ac:dyDescent="0.25">
      <c r="A232" s="75"/>
    </row>
    <row r="233" spans="1:1" x14ac:dyDescent="0.25">
      <c r="A233" s="75"/>
    </row>
    <row r="234" spans="1:1" x14ac:dyDescent="0.25">
      <c r="A234" s="75"/>
    </row>
    <row r="235" spans="1:1" x14ac:dyDescent="0.25">
      <c r="A235" s="75"/>
    </row>
    <row r="236" spans="1:1" x14ac:dyDescent="0.25">
      <c r="A236" s="75"/>
    </row>
    <row r="237" spans="1:1" x14ac:dyDescent="0.25">
      <c r="A237" s="75"/>
    </row>
    <row r="238" spans="1:1" x14ac:dyDescent="0.25">
      <c r="A238" s="75"/>
    </row>
    <row r="239" spans="1:1" x14ac:dyDescent="0.25">
      <c r="A239" s="75"/>
    </row>
    <row r="240" spans="1:1" x14ac:dyDescent="0.25">
      <c r="A240" s="75"/>
    </row>
    <row r="241" spans="1:1" x14ac:dyDescent="0.25">
      <c r="A241" s="75"/>
    </row>
    <row r="242" spans="1:1" x14ac:dyDescent="0.25">
      <c r="A242" s="75"/>
    </row>
    <row r="243" spans="1:1" x14ac:dyDescent="0.25">
      <c r="A243" s="75"/>
    </row>
    <row r="244" spans="1:1" x14ac:dyDescent="0.25">
      <c r="A244" s="75"/>
    </row>
    <row r="245" spans="1:1" x14ac:dyDescent="0.25">
      <c r="A245" s="75"/>
    </row>
    <row r="246" spans="1:1" x14ac:dyDescent="0.25">
      <c r="A246" s="75"/>
    </row>
    <row r="247" spans="1:1" x14ac:dyDescent="0.25">
      <c r="A247" s="75"/>
    </row>
    <row r="248" spans="1:1" x14ac:dyDescent="0.25">
      <c r="A248" s="75"/>
    </row>
    <row r="249" spans="1:1" x14ac:dyDescent="0.25">
      <c r="A249" s="75"/>
    </row>
    <row r="250" spans="1:1" x14ac:dyDescent="0.25">
      <c r="A250" s="75"/>
    </row>
    <row r="251" spans="1:1" x14ac:dyDescent="0.25">
      <c r="A251" s="75"/>
    </row>
    <row r="252" spans="1:1" x14ac:dyDescent="0.25">
      <c r="A252" s="75"/>
    </row>
    <row r="253" spans="1:1" x14ac:dyDescent="0.25">
      <c r="A253" s="75"/>
    </row>
    <row r="254" spans="1:1" x14ac:dyDescent="0.25">
      <c r="A254" s="75"/>
    </row>
    <row r="255" spans="1:1" x14ac:dyDescent="0.25">
      <c r="A255" s="75"/>
    </row>
    <row r="256" spans="1:1" x14ac:dyDescent="0.25">
      <c r="A256" s="75"/>
    </row>
    <row r="257" spans="1:1" x14ac:dyDescent="0.25">
      <c r="A257" s="75"/>
    </row>
    <row r="258" spans="1:1" x14ac:dyDescent="0.25">
      <c r="A258" s="75"/>
    </row>
    <row r="259" spans="1:1" x14ac:dyDescent="0.25">
      <c r="A259" s="75"/>
    </row>
    <row r="260" spans="1:1" x14ac:dyDescent="0.25">
      <c r="A260" s="75"/>
    </row>
    <row r="261" spans="1:1" x14ac:dyDescent="0.25">
      <c r="A261" s="75"/>
    </row>
    <row r="262" spans="1:1" x14ac:dyDescent="0.25">
      <c r="A262" s="75"/>
    </row>
    <row r="263" spans="1:1" x14ac:dyDescent="0.25">
      <c r="A263" s="75"/>
    </row>
    <row r="264" spans="1:1" x14ac:dyDescent="0.25">
      <c r="A264" s="75"/>
    </row>
    <row r="265" spans="1:1" x14ac:dyDescent="0.25">
      <c r="A265" s="75"/>
    </row>
    <row r="266" spans="1:1" x14ac:dyDescent="0.25">
      <c r="A266" s="75"/>
    </row>
    <row r="267" spans="1:1" x14ac:dyDescent="0.25">
      <c r="A267" s="75"/>
    </row>
    <row r="268" spans="1:1" x14ac:dyDescent="0.25">
      <c r="A268" s="75"/>
    </row>
    <row r="269" spans="1:1" x14ac:dyDescent="0.25">
      <c r="A269" s="75"/>
    </row>
    <row r="270" spans="1:1" x14ac:dyDescent="0.25">
      <c r="A270" s="75"/>
    </row>
    <row r="271" spans="1:1" x14ac:dyDescent="0.25">
      <c r="A271" s="75"/>
    </row>
    <row r="272" spans="1:1" x14ac:dyDescent="0.25">
      <c r="A272" s="75"/>
    </row>
    <row r="273" spans="1:1" x14ac:dyDescent="0.25">
      <c r="A273" s="75"/>
    </row>
    <row r="274" spans="1:1" x14ac:dyDescent="0.25">
      <c r="A274" s="75"/>
    </row>
    <row r="275" spans="1:1" x14ac:dyDescent="0.25">
      <c r="A275" s="75"/>
    </row>
    <row r="276" spans="1:1" x14ac:dyDescent="0.25">
      <c r="A276" s="75"/>
    </row>
    <row r="277" spans="1:1" x14ac:dyDescent="0.25">
      <c r="A277" s="75"/>
    </row>
    <row r="278" spans="1:1" x14ac:dyDescent="0.25">
      <c r="A278" s="75"/>
    </row>
    <row r="279" spans="1:1" x14ac:dyDescent="0.25">
      <c r="A279" s="75"/>
    </row>
    <row r="280" spans="1:1" x14ac:dyDescent="0.25">
      <c r="A280" s="75"/>
    </row>
    <row r="281" spans="1:1" x14ac:dyDescent="0.25">
      <c r="A281" s="75"/>
    </row>
    <row r="282" spans="1:1" x14ac:dyDescent="0.25">
      <c r="A282" s="75"/>
    </row>
    <row r="283" spans="1:1" x14ac:dyDescent="0.25">
      <c r="A283" s="75"/>
    </row>
    <row r="284" spans="1:1" x14ac:dyDescent="0.25">
      <c r="A284" s="75"/>
    </row>
    <row r="285" spans="1:1" x14ac:dyDescent="0.25">
      <c r="A285" s="75"/>
    </row>
    <row r="286" spans="1:1" x14ac:dyDescent="0.25">
      <c r="A286" s="75"/>
    </row>
    <row r="287" spans="1:1" x14ac:dyDescent="0.25">
      <c r="A287" s="75"/>
    </row>
    <row r="288" spans="1:1" x14ac:dyDescent="0.25">
      <c r="A288" s="75"/>
    </row>
    <row r="289" spans="1:1" x14ac:dyDescent="0.25">
      <c r="A289" s="75"/>
    </row>
    <row r="290" spans="1:1" x14ac:dyDescent="0.25">
      <c r="A290" s="75"/>
    </row>
    <row r="291" spans="1:1" x14ac:dyDescent="0.25">
      <c r="A291" s="75"/>
    </row>
    <row r="292" spans="1:1" x14ac:dyDescent="0.25">
      <c r="A292" s="75"/>
    </row>
    <row r="293" spans="1:1" x14ac:dyDescent="0.25">
      <c r="A293" s="75"/>
    </row>
    <row r="294" spans="1:1" x14ac:dyDescent="0.25">
      <c r="A294" s="75"/>
    </row>
    <row r="295" spans="1:1" x14ac:dyDescent="0.25">
      <c r="A295" s="75"/>
    </row>
    <row r="296" spans="1:1" x14ac:dyDescent="0.25">
      <c r="A296" s="75"/>
    </row>
    <row r="297" spans="1:1" x14ac:dyDescent="0.25">
      <c r="A297" s="75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Q297"/>
  <sheetViews>
    <sheetView zoomScale="116" zoomScaleNormal="116" workbookViewId="0">
      <selection activeCell="C16" sqref="C16"/>
    </sheetView>
  </sheetViews>
  <sheetFormatPr defaultRowHeight="15" x14ac:dyDescent="0.25"/>
  <sheetData>
    <row r="1" spans="1:17" x14ac:dyDescent="0.25">
      <c r="A1" s="1" t="s">
        <v>169</v>
      </c>
      <c r="D1" s="14"/>
    </row>
    <row r="2" spans="1:17" x14ac:dyDescent="0.25">
      <c r="A2" s="158" t="s">
        <v>168</v>
      </c>
      <c r="D2" s="14"/>
      <c r="F2" s="1" t="s">
        <v>167</v>
      </c>
      <c r="L2" s="14"/>
      <c r="M2" s="14"/>
      <c r="O2" s="14"/>
      <c r="P2" s="14"/>
      <c r="Q2" s="14"/>
    </row>
    <row r="3" spans="1:17" x14ac:dyDescent="0.25">
      <c r="A3" s="158" t="s">
        <v>166</v>
      </c>
      <c r="C3" s="41"/>
      <c r="D3" s="41"/>
      <c r="E3" s="41"/>
      <c r="F3" s="14"/>
      <c r="G3" s="48" t="s">
        <v>155</v>
      </c>
      <c r="H3" s="14"/>
      <c r="L3" s="14"/>
      <c r="M3" s="14"/>
      <c r="O3" s="146"/>
      <c r="P3" s="146"/>
      <c r="Q3" s="146"/>
    </row>
    <row r="4" spans="1:17" x14ac:dyDescent="0.25">
      <c r="A4" s="158" t="s">
        <v>165</v>
      </c>
      <c r="F4" s="119">
        <v>-0.1</v>
      </c>
      <c r="G4" s="34">
        <v>-1</v>
      </c>
      <c r="H4" s="118">
        <v>-0.4</v>
      </c>
      <c r="L4" s="14"/>
      <c r="M4" s="14"/>
    </row>
    <row r="5" spans="1:17" x14ac:dyDescent="0.25">
      <c r="A5" s="147" t="s">
        <v>164</v>
      </c>
      <c r="F5" s="119">
        <v>3.0000000000000001E-3</v>
      </c>
      <c r="G5" s="34">
        <v>-0.4</v>
      </c>
      <c r="H5" s="118">
        <v>2</v>
      </c>
      <c r="L5" s="14"/>
      <c r="M5" s="14"/>
    </row>
    <row r="6" spans="1:17" x14ac:dyDescent="0.25">
      <c r="A6" s="158" t="s">
        <v>163</v>
      </c>
      <c r="F6" s="119">
        <v>0.2</v>
      </c>
      <c r="G6" s="34">
        <v>-0.02</v>
      </c>
      <c r="H6" s="118">
        <v>-1</v>
      </c>
    </row>
    <row r="8" spans="1:17" x14ac:dyDescent="0.25">
      <c r="A8" s="67" t="s">
        <v>2</v>
      </c>
      <c r="B8" s="39">
        <v>0.1</v>
      </c>
      <c r="C8" s="144"/>
      <c r="D8" s="144"/>
      <c r="E8" s="144"/>
      <c r="F8" s="34"/>
      <c r="G8" s="34"/>
      <c r="H8" s="34"/>
      <c r="I8" s="74"/>
      <c r="J8" s="74"/>
      <c r="K8" s="74"/>
      <c r="L8" s="74"/>
      <c r="M8" s="74"/>
      <c r="N8" s="74"/>
      <c r="O8" s="74"/>
      <c r="P8" s="74"/>
      <c r="Q8" s="74"/>
    </row>
    <row r="9" spans="1:17" s="14" customFormat="1" x14ac:dyDescent="0.25">
      <c r="A9" s="143" t="s">
        <v>4</v>
      </c>
      <c r="B9" s="142" t="s">
        <v>162</v>
      </c>
      <c r="C9" s="141" t="s">
        <v>161</v>
      </c>
      <c r="D9" s="140" t="s">
        <v>160</v>
      </c>
      <c r="E9" s="139" t="s">
        <v>18</v>
      </c>
      <c r="F9" s="138" t="s">
        <v>113</v>
      </c>
      <c r="G9" s="137" t="s">
        <v>159</v>
      </c>
      <c r="H9" s="151" t="s">
        <v>17</v>
      </c>
      <c r="I9" s="150" t="s">
        <v>112</v>
      </c>
      <c r="J9" s="140" t="s">
        <v>170</v>
      </c>
      <c r="K9" s="139" t="s">
        <v>16</v>
      </c>
      <c r="L9" s="154" t="s">
        <v>111</v>
      </c>
      <c r="M9" s="153" t="s">
        <v>171</v>
      </c>
      <c r="N9" s="151" t="s">
        <v>15</v>
      </c>
      <c r="O9" s="157" t="s">
        <v>110</v>
      </c>
      <c r="P9" s="156" t="s">
        <v>172</v>
      </c>
      <c r="Q9" s="136"/>
    </row>
    <row r="10" spans="1:17" s="127" customFormat="1" x14ac:dyDescent="0.25">
      <c r="A10" s="135">
        <v>0</v>
      </c>
      <c r="B10" s="134">
        <v>1</v>
      </c>
      <c r="C10" s="133">
        <v>2</v>
      </c>
      <c r="D10" s="132">
        <v>3</v>
      </c>
      <c r="E10" s="128">
        <f t="array" ref="E10:G10">TRANSPOSE(MMULT($F$4:$H$6,TRANSPOSE(B10:D10)))</f>
        <v>-3.3000000000000003</v>
      </c>
      <c r="F10" s="149">
        <v>5.2030000000000003</v>
      </c>
      <c r="G10" s="148">
        <v>-2.84</v>
      </c>
      <c r="H10" s="128">
        <f t="array" ref="H10:J10">TRANSPOSE(MMULT($F$4:$H$6,TRANSPOSE(B10:D10+$B$8/2*E10:G10)))</f>
        <v>-3.4868499999999996</v>
      </c>
      <c r="I10" s="149">
        <v>4.8144450000000001</v>
      </c>
      <c r="J10" s="148">
        <v>-2.7362030000000002</v>
      </c>
      <c r="K10" s="128">
        <f t="array" ref="K10:M10">TRANSPOSE(MMULT($F$4:$H$6,TRANSPOSE(B10:D10+$B$8/2*H10:J10)))</f>
        <v>-3.4685639400000001</v>
      </c>
      <c r="L10" s="149">
        <v>4.8325677725</v>
      </c>
      <c r="M10" s="148">
        <v>-2.7428727949999998</v>
      </c>
      <c r="N10" s="128">
        <f t="array" ref="N10:P10">TRANSPOSE(MMULT($F$4:$H$6,TRANSPOSE(B10:D10+$B$8*K10:M10)))</f>
        <v>-3.6388562260500001</v>
      </c>
      <c r="O10" s="149">
        <v>4.4600821609179997</v>
      </c>
      <c r="P10" s="148">
        <v>-2.6447491348449996</v>
      </c>
      <c r="Q10" s="128"/>
    </row>
    <row r="11" spans="1:17" x14ac:dyDescent="0.25">
      <c r="A11" s="75"/>
    </row>
    <row r="12" spans="1:17" x14ac:dyDescent="0.25">
      <c r="A12" s="75"/>
    </row>
    <row r="13" spans="1:17" x14ac:dyDescent="0.25">
      <c r="A13" s="75"/>
    </row>
    <row r="14" spans="1:17" x14ac:dyDescent="0.25">
      <c r="A14" s="75"/>
    </row>
    <row r="15" spans="1:17" x14ac:dyDescent="0.25">
      <c r="A15" s="75"/>
    </row>
    <row r="16" spans="1:17" x14ac:dyDescent="0.25">
      <c r="A16" s="75"/>
    </row>
    <row r="17" spans="1:1" x14ac:dyDescent="0.25">
      <c r="A17" s="75"/>
    </row>
    <row r="18" spans="1:1" x14ac:dyDescent="0.25">
      <c r="A18" s="75"/>
    </row>
    <row r="19" spans="1:1" x14ac:dyDescent="0.25">
      <c r="A19" s="75"/>
    </row>
    <row r="20" spans="1:1" x14ac:dyDescent="0.25">
      <c r="A20" s="75"/>
    </row>
    <row r="21" spans="1:1" x14ac:dyDescent="0.25">
      <c r="A21" s="75"/>
    </row>
    <row r="22" spans="1:1" x14ac:dyDescent="0.25">
      <c r="A22" s="75"/>
    </row>
    <row r="23" spans="1:1" x14ac:dyDescent="0.25">
      <c r="A23" s="75"/>
    </row>
    <row r="24" spans="1:1" x14ac:dyDescent="0.25">
      <c r="A24" s="75"/>
    </row>
    <row r="25" spans="1:1" x14ac:dyDescent="0.25">
      <c r="A25" s="75"/>
    </row>
    <row r="26" spans="1:1" x14ac:dyDescent="0.25">
      <c r="A26" s="75"/>
    </row>
    <row r="27" spans="1:1" x14ac:dyDescent="0.25">
      <c r="A27" s="75"/>
    </row>
    <row r="28" spans="1:1" x14ac:dyDescent="0.25">
      <c r="A28" s="75"/>
    </row>
    <row r="29" spans="1:1" x14ac:dyDescent="0.25">
      <c r="A29" s="75"/>
    </row>
    <row r="30" spans="1:1" x14ac:dyDescent="0.25">
      <c r="A30" s="75"/>
    </row>
    <row r="31" spans="1:1" x14ac:dyDescent="0.25">
      <c r="A31" s="75"/>
    </row>
    <row r="32" spans="1:1" x14ac:dyDescent="0.25">
      <c r="A32" s="75"/>
    </row>
    <row r="33" spans="1:1" x14ac:dyDescent="0.25">
      <c r="A33" s="75"/>
    </row>
    <row r="34" spans="1:1" x14ac:dyDescent="0.25">
      <c r="A34" s="75"/>
    </row>
    <row r="35" spans="1:1" x14ac:dyDescent="0.25">
      <c r="A35" s="75"/>
    </row>
    <row r="36" spans="1:1" x14ac:dyDescent="0.25">
      <c r="A36" s="75"/>
    </row>
    <row r="37" spans="1:1" x14ac:dyDescent="0.25">
      <c r="A37" s="75"/>
    </row>
    <row r="38" spans="1:1" x14ac:dyDescent="0.25">
      <c r="A38" s="75"/>
    </row>
    <row r="39" spans="1:1" x14ac:dyDescent="0.25">
      <c r="A39" s="75"/>
    </row>
    <row r="40" spans="1:1" x14ac:dyDescent="0.25">
      <c r="A40" s="75"/>
    </row>
    <row r="41" spans="1:1" x14ac:dyDescent="0.25">
      <c r="A41" s="75"/>
    </row>
    <row r="42" spans="1:1" x14ac:dyDescent="0.25">
      <c r="A42" s="75"/>
    </row>
    <row r="43" spans="1:1" x14ac:dyDescent="0.25">
      <c r="A43" s="75"/>
    </row>
    <row r="44" spans="1:1" x14ac:dyDescent="0.25">
      <c r="A44" s="75"/>
    </row>
    <row r="45" spans="1:1" x14ac:dyDescent="0.25">
      <c r="A45" s="75"/>
    </row>
    <row r="46" spans="1:1" x14ac:dyDescent="0.25">
      <c r="A46" s="75"/>
    </row>
    <row r="47" spans="1:1" x14ac:dyDescent="0.25">
      <c r="A47" s="75"/>
    </row>
    <row r="48" spans="1:1" x14ac:dyDescent="0.25">
      <c r="A48" s="75"/>
    </row>
    <row r="49" spans="1:1" x14ac:dyDescent="0.25">
      <c r="A49" s="75"/>
    </row>
    <row r="50" spans="1:1" x14ac:dyDescent="0.25">
      <c r="A50" s="75"/>
    </row>
    <row r="51" spans="1:1" x14ac:dyDescent="0.25">
      <c r="A51" s="75"/>
    </row>
    <row r="52" spans="1:1" x14ac:dyDescent="0.25">
      <c r="A52" s="75"/>
    </row>
    <row r="53" spans="1:1" x14ac:dyDescent="0.25">
      <c r="A53" s="75"/>
    </row>
    <row r="54" spans="1:1" x14ac:dyDescent="0.25">
      <c r="A54" s="75"/>
    </row>
    <row r="55" spans="1:1" x14ac:dyDescent="0.25">
      <c r="A55" s="75"/>
    </row>
    <row r="56" spans="1:1" x14ac:dyDescent="0.25">
      <c r="A56" s="75"/>
    </row>
    <row r="57" spans="1:1" x14ac:dyDescent="0.25">
      <c r="A57" s="75"/>
    </row>
    <row r="58" spans="1:1" x14ac:dyDescent="0.25">
      <c r="A58" s="75"/>
    </row>
    <row r="59" spans="1:1" x14ac:dyDescent="0.25">
      <c r="A59" s="75"/>
    </row>
    <row r="60" spans="1:1" x14ac:dyDescent="0.25">
      <c r="A60" s="75"/>
    </row>
    <row r="61" spans="1:1" x14ac:dyDescent="0.25">
      <c r="A61" s="75"/>
    </row>
    <row r="62" spans="1:1" x14ac:dyDescent="0.25">
      <c r="A62" s="75"/>
    </row>
    <row r="63" spans="1:1" x14ac:dyDescent="0.25">
      <c r="A63" s="75"/>
    </row>
    <row r="64" spans="1:1" x14ac:dyDescent="0.25">
      <c r="A64" s="75"/>
    </row>
    <row r="65" spans="1:1" x14ac:dyDescent="0.25">
      <c r="A65" s="75"/>
    </row>
    <row r="66" spans="1:1" x14ac:dyDescent="0.25">
      <c r="A66" s="75"/>
    </row>
    <row r="67" spans="1:1" x14ac:dyDescent="0.25">
      <c r="A67" s="75"/>
    </row>
    <row r="68" spans="1:1" x14ac:dyDescent="0.25">
      <c r="A68" s="75"/>
    </row>
    <row r="69" spans="1:1" x14ac:dyDescent="0.25">
      <c r="A69" s="75"/>
    </row>
    <row r="70" spans="1:1" x14ac:dyDescent="0.25">
      <c r="A70" s="75"/>
    </row>
    <row r="71" spans="1:1" x14ac:dyDescent="0.25">
      <c r="A71" s="75"/>
    </row>
    <row r="72" spans="1:1" x14ac:dyDescent="0.25">
      <c r="A72" s="75"/>
    </row>
    <row r="73" spans="1:1" x14ac:dyDescent="0.25">
      <c r="A73" s="75"/>
    </row>
    <row r="74" spans="1:1" x14ac:dyDescent="0.25">
      <c r="A74" s="75"/>
    </row>
    <row r="75" spans="1:1" x14ac:dyDescent="0.25">
      <c r="A75" s="75"/>
    </row>
    <row r="76" spans="1:1" x14ac:dyDescent="0.25">
      <c r="A76" s="75"/>
    </row>
    <row r="77" spans="1:1" x14ac:dyDescent="0.25">
      <c r="A77" s="75"/>
    </row>
    <row r="78" spans="1:1" x14ac:dyDescent="0.25">
      <c r="A78" s="75"/>
    </row>
    <row r="79" spans="1:1" x14ac:dyDescent="0.25">
      <c r="A79" s="75"/>
    </row>
    <row r="80" spans="1:1" x14ac:dyDescent="0.25">
      <c r="A80" s="75"/>
    </row>
    <row r="81" spans="1:1" x14ac:dyDescent="0.25">
      <c r="A81" s="75"/>
    </row>
    <row r="82" spans="1:1" x14ac:dyDescent="0.25">
      <c r="A82" s="75"/>
    </row>
    <row r="83" spans="1:1" x14ac:dyDescent="0.25">
      <c r="A83" s="75"/>
    </row>
    <row r="84" spans="1:1" x14ac:dyDescent="0.25">
      <c r="A84" s="75"/>
    </row>
    <row r="85" spans="1:1" x14ac:dyDescent="0.25">
      <c r="A85" s="75"/>
    </row>
    <row r="86" spans="1:1" x14ac:dyDescent="0.25">
      <c r="A86" s="75"/>
    </row>
    <row r="87" spans="1:1" x14ac:dyDescent="0.25">
      <c r="A87" s="75"/>
    </row>
    <row r="88" spans="1:1" x14ac:dyDescent="0.25">
      <c r="A88" s="75"/>
    </row>
    <row r="89" spans="1:1" x14ac:dyDescent="0.25">
      <c r="A89" s="75"/>
    </row>
    <row r="90" spans="1:1" x14ac:dyDescent="0.25">
      <c r="A90" s="75"/>
    </row>
    <row r="91" spans="1:1" x14ac:dyDescent="0.25">
      <c r="A91" s="75"/>
    </row>
    <row r="92" spans="1:1" x14ac:dyDescent="0.25">
      <c r="A92" s="75"/>
    </row>
    <row r="93" spans="1:1" x14ac:dyDescent="0.25">
      <c r="A93" s="75"/>
    </row>
    <row r="94" spans="1:1" x14ac:dyDescent="0.25">
      <c r="A94" s="75"/>
    </row>
    <row r="95" spans="1:1" x14ac:dyDescent="0.25">
      <c r="A95" s="75"/>
    </row>
    <row r="96" spans="1:1" x14ac:dyDescent="0.25">
      <c r="A96" s="75"/>
    </row>
    <row r="97" spans="1:1" x14ac:dyDescent="0.25">
      <c r="A97" s="75"/>
    </row>
    <row r="98" spans="1:1" x14ac:dyDescent="0.25">
      <c r="A98" s="75"/>
    </row>
    <row r="99" spans="1:1" x14ac:dyDescent="0.25">
      <c r="A99" s="75"/>
    </row>
    <row r="100" spans="1:1" x14ac:dyDescent="0.25">
      <c r="A100" s="75"/>
    </row>
    <row r="101" spans="1:1" x14ac:dyDescent="0.25">
      <c r="A101" s="75"/>
    </row>
    <row r="102" spans="1:1" x14ac:dyDescent="0.25">
      <c r="A102" s="75"/>
    </row>
    <row r="103" spans="1:1" x14ac:dyDescent="0.25">
      <c r="A103" s="75"/>
    </row>
    <row r="104" spans="1:1" x14ac:dyDescent="0.25">
      <c r="A104" s="75"/>
    </row>
    <row r="105" spans="1:1" x14ac:dyDescent="0.25">
      <c r="A105" s="75"/>
    </row>
    <row r="106" spans="1:1" x14ac:dyDescent="0.25">
      <c r="A106" s="75"/>
    </row>
    <row r="107" spans="1:1" x14ac:dyDescent="0.25">
      <c r="A107" s="75"/>
    </row>
    <row r="108" spans="1:1" x14ac:dyDescent="0.25">
      <c r="A108" s="75"/>
    </row>
    <row r="109" spans="1:1" x14ac:dyDescent="0.25">
      <c r="A109" s="75"/>
    </row>
    <row r="110" spans="1:1" x14ac:dyDescent="0.25">
      <c r="A110" s="75"/>
    </row>
    <row r="111" spans="1:1" x14ac:dyDescent="0.25">
      <c r="A111" s="75"/>
    </row>
    <row r="112" spans="1:1" x14ac:dyDescent="0.25">
      <c r="A112" s="75"/>
    </row>
    <row r="113" spans="1:1" x14ac:dyDescent="0.25">
      <c r="A113" s="75"/>
    </row>
    <row r="114" spans="1:1" x14ac:dyDescent="0.25">
      <c r="A114" s="75"/>
    </row>
    <row r="115" spans="1:1" x14ac:dyDescent="0.25">
      <c r="A115" s="75"/>
    </row>
    <row r="116" spans="1:1" x14ac:dyDescent="0.25">
      <c r="A116" s="75"/>
    </row>
    <row r="117" spans="1:1" x14ac:dyDescent="0.25">
      <c r="A117" s="75"/>
    </row>
    <row r="118" spans="1:1" x14ac:dyDescent="0.25">
      <c r="A118" s="75"/>
    </row>
    <row r="119" spans="1:1" x14ac:dyDescent="0.25">
      <c r="A119" s="75"/>
    </row>
    <row r="120" spans="1:1" x14ac:dyDescent="0.25">
      <c r="A120" s="75"/>
    </row>
    <row r="121" spans="1:1" x14ac:dyDescent="0.25">
      <c r="A121" s="75"/>
    </row>
    <row r="122" spans="1:1" x14ac:dyDescent="0.25">
      <c r="A122" s="75"/>
    </row>
    <row r="123" spans="1:1" x14ac:dyDescent="0.25">
      <c r="A123" s="75"/>
    </row>
    <row r="124" spans="1:1" x14ac:dyDescent="0.25">
      <c r="A124" s="75"/>
    </row>
    <row r="125" spans="1:1" x14ac:dyDescent="0.25">
      <c r="A125" s="75"/>
    </row>
    <row r="126" spans="1:1" x14ac:dyDescent="0.25">
      <c r="A126" s="75"/>
    </row>
    <row r="127" spans="1:1" x14ac:dyDescent="0.25">
      <c r="A127" s="75"/>
    </row>
    <row r="128" spans="1:1" x14ac:dyDescent="0.25">
      <c r="A128" s="75"/>
    </row>
    <row r="129" spans="1:1" x14ac:dyDescent="0.25">
      <c r="A129" s="75"/>
    </row>
    <row r="130" spans="1:1" x14ac:dyDescent="0.25">
      <c r="A130" s="75"/>
    </row>
    <row r="131" spans="1:1" x14ac:dyDescent="0.25">
      <c r="A131" s="75"/>
    </row>
    <row r="132" spans="1:1" x14ac:dyDescent="0.25">
      <c r="A132" s="75"/>
    </row>
    <row r="133" spans="1:1" x14ac:dyDescent="0.25">
      <c r="A133" s="75"/>
    </row>
    <row r="134" spans="1:1" x14ac:dyDescent="0.25">
      <c r="A134" s="75"/>
    </row>
    <row r="135" spans="1:1" x14ac:dyDescent="0.25">
      <c r="A135" s="75"/>
    </row>
    <row r="136" spans="1:1" x14ac:dyDescent="0.25">
      <c r="A136" s="75"/>
    </row>
    <row r="137" spans="1:1" x14ac:dyDescent="0.25">
      <c r="A137" s="75"/>
    </row>
    <row r="138" spans="1:1" x14ac:dyDescent="0.25">
      <c r="A138" s="75"/>
    </row>
    <row r="139" spans="1:1" x14ac:dyDescent="0.25">
      <c r="A139" s="75"/>
    </row>
    <row r="140" spans="1:1" x14ac:dyDescent="0.25">
      <c r="A140" s="75"/>
    </row>
    <row r="141" spans="1:1" x14ac:dyDescent="0.25">
      <c r="A141" s="75"/>
    </row>
    <row r="142" spans="1:1" x14ac:dyDescent="0.25">
      <c r="A142" s="75"/>
    </row>
    <row r="143" spans="1:1" x14ac:dyDescent="0.25">
      <c r="A143" s="75"/>
    </row>
    <row r="144" spans="1:1" x14ac:dyDescent="0.25">
      <c r="A144" s="75"/>
    </row>
    <row r="145" spans="1:1" x14ac:dyDescent="0.25">
      <c r="A145" s="75"/>
    </row>
    <row r="146" spans="1:1" x14ac:dyDescent="0.25">
      <c r="A146" s="75"/>
    </row>
    <row r="147" spans="1:1" x14ac:dyDescent="0.25">
      <c r="A147" s="75"/>
    </row>
    <row r="148" spans="1:1" x14ac:dyDescent="0.25">
      <c r="A148" s="75"/>
    </row>
    <row r="149" spans="1:1" x14ac:dyDescent="0.25">
      <c r="A149" s="75"/>
    </row>
    <row r="150" spans="1:1" x14ac:dyDescent="0.25">
      <c r="A150" s="75"/>
    </row>
    <row r="151" spans="1:1" x14ac:dyDescent="0.25">
      <c r="A151" s="75"/>
    </row>
    <row r="152" spans="1:1" x14ac:dyDescent="0.25">
      <c r="A152" s="75"/>
    </row>
    <row r="153" spans="1:1" x14ac:dyDescent="0.25">
      <c r="A153" s="75"/>
    </row>
    <row r="154" spans="1:1" x14ac:dyDescent="0.25">
      <c r="A154" s="75"/>
    </row>
    <row r="155" spans="1:1" x14ac:dyDescent="0.25">
      <c r="A155" s="75"/>
    </row>
    <row r="156" spans="1:1" x14ac:dyDescent="0.25">
      <c r="A156" s="75"/>
    </row>
    <row r="157" spans="1:1" x14ac:dyDescent="0.25">
      <c r="A157" s="75"/>
    </row>
    <row r="158" spans="1:1" x14ac:dyDescent="0.25">
      <c r="A158" s="75"/>
    </row>
    <row r="159" spans="1:1" x14ac:dyDescent="0.25">
      <c r="A159" s="75"/>
    </row>
    <row r="160" spans="1:1" x14ac:dyDescent="0.25">
      <c r="A160" s="75"/>
    </row>
    <row r="161" spans="1:1" x14ac:dyDescent="0.25">
      <c r="A161" s="75"/>
    </row>
    <row r="162" spans="1:1" x14ac:dyDescent="0.25">
      <c r="A162" s="75"/>
    </row>
    <row r="163" spans="1:1" x14ac:dyDescent="0.25">
      <c r="A163" s="75"/>
    </row>
    <row r="164" spans="1:1" x14ac:dyDescent="0.25">
      <c r="A164" s="75"/>
    </row>
    <row r="165" spans="1:1" x14ac:dyDescent="0.25">
      <c r="A165" s="75"/>
    </row>
    <row r="166" spans="1:1" x14ac:dyDescent="0.25">
      <c r="A166" s="75"/>
    </row>
    <row r="167" spans="1:1" x14ac:dyDescent="0.25">
      <c r="A167" s="75"/>
    </row>
    <row r="168" spans="1:1" x14ac:dyDescent="0.25">
      <c r="A168" s="75"/>
    </row>
    <row r="169" spans="1:1" x14ac:dyDescent="0.25">
      <c r="A169" s="75"/>
    </row>
    <row r="170" spans="1:1" x14ac:dyDescent="0.25">
      <c r="A170" s="75"/>
    </row>
    <row r="171" spans="1:1" x14ac:dyDescent="0.25">
      <c r="A171" s="75"/>
    </row>
    <row r="172" spans="1:1" x14ac:dyDescent="0.25">
      <c r="A172" s="75"/>
    </row>
    <row r="173" spans="1:1" x14ac:dyDescent="0.25">
      <c r="A173" s="75"/>
    </row>
    <row r="174" spans="1:1" x14ac:dyDescent="0.25">
      <c r="A174" s="75"/>
    </row>
    <row r="175" spans="1:1" x14ac:dyDescent="0.25">
      <c r="A175" s="75"/>
    </row>
    <row r="176" spans="1:1" x14ac:dyDescent="0.25">
      <c r="A176" s="75"/>
    </row>
    <row r="177" spans="1:1" x14ac:dyDescent="0.25">
      <c r="A177" s="75"/>
    </row>
    <row r="178" spans="1:1" x14ac:dyDescent="0.25">
      <c r="A178" s="75"/>
    </row>
    <row r="179" spans="1:1" x14ac:dyDescent="0.25">
      <c r="A179" s="75"/>
    </row>
    <row r="180" spans="1:1" x14ac:dyDescent="0.25">
      <c r="A180" s="75"/>
    </row>
    <row r="181" spans="1:1" x14ac:dyDescent="0.25">
      <c r="A181" s="75"/>
    </row>
    <row r="182" spans="1:1" x14ac:dyDescent="0.25">
      <c r="A182" s="75"/>
    </row>
    <row r="183" spans="1:1" x14ac:dyDescent="0.25">
      <c r="A183" s="75"/>
    </row>
    <row r="184" spans="1:1" x14ac:dyDescent="0.25">
      <c r="A184" s="75"/>
    </row>
    <row r="185" spans="1:1" x14ac:dyDescent="0.25">
      <c r="A185" s="75"/>
    </row>
    <row r="186" spans="1:1" x14ac:dyDescent="0.25">
      <c r="A186" s="75"/>
    </row>
    <row r="187" spans="1:1" x14ac:dyDescent="0.25">
      <c r="A187" s="75"/>
    </row>
    <row r="188" spans="1:1" x14ac:dyDescent="0.25">
      <c r="A188" s="75"/>
    </row>
    <row r="189" spans="1:1" x14ac:dyDescent="0.25">
      <c r="A189" s="75"/>
    </row>
    <row r="190" spans="1:1" x14ac:dyDescent="0.25">
      <c r="A190" s="75"/>
    </row>
    <row r="191" spans="1:1" x14ac:dyDescent="0.25">
      <c r="A191" s="75"/>
    </row>
    <row r="192" spans="1:1" x14ac:dyDescent="0.25">
      <c r="A192" s="75"/>
    </row>
    <row r="193" spans="1:1" x14ac:dyDescent="0.25">
      <c r="A193" s="75"/>
    </row>
    <row r="194" spans="1:1" x14ac:dyDescent="0.25">
      <c r="A194" s="75"/>
    </row>
    <row r="195" spans="1:1" x14ac:dyDescent="0.25">
      <c r="A195" s="75"/>
    </row>
    <row r="196" spans="1:1" x14ac:dyDescent="0.25">
      <c r="A196" s="75"/>
    </row>
    <row r="197" spans="1:1" x14ac:dyDescent="0.25">
      <c r="A197" s="75"/>
    </row>
    <row r="198" spans="1:1" x14ac:dyDescent="0.25">
      <c r="A198" s="75"/>
    </row>
    <row r="199" spans="1:1" x14ac:dyDescent="0.25">
      <c r="A199" s="75"/>
    </row>
    <row r="200" spans="1:1" x14ac:dyDescent="0.25">
      <c r="A200" s="75"/>
    </row>
    <row r="201" spans="1:1" x14ac:dyDescent="0.25">
      <c r="A201" s="75"/>
    </row>
    <row r="202" spans="1:1" x14ac:dyDescent="0.25">
      <c r="A202" s="75"/>
    </row>
    <row r="203" spans="1:1" x14ac:dyDescent="0.25">
      <c r="A203" s="75"/>
    </row>
    <row r="204" spans="1:1" x14ac:dyDescent="0.25">
      <c r="A204" s="75"/>
    </row>
    <row r="205" spans="1:1" x14ac:dyDescent="0.25">
      <c r="A205" s="75"/>
    </row>
    <row r="206" spans="1:1" x14ac:dyDescent="0.25">
      <c r="A206" s="75"/>
    </row>
    <row r="207" spans="1:1" x14ac:dyDescent="0.25">
      <c r="A207" s="75"/>
    </row>
    <row r="208" spans="1:1" x14ac:dyDescent="0.25">
      <c r="A208" s="75"/>
    </row>
    <row r="209" spans="1:1" x14ac:dyDescent="0.25">
      <c r="A209" s="75"/>
    </row>
    <row r="210" spans="1:1" x14ac:dyDescent="0.25">
      <c r="A210" s="75"/>
    </row>
    <row r="211" spans="1:1" x14ac:dyDescent="0.25">
      <c r="A211" s="75"/>
    </row>
    <row r="212" spans="1:1" x14ac:dyDescent="0.25">
      <c r="A212" s="75"/>
    </row>
    <row r="213" spans="1:1" x14ac:dyDescent="0.25">
      <c r="A213" s="75"/>
    </row>
    <row r="214" spans="1:1" x14ac:dyDescent="0.25">
      <c r="A214" s="75"/>
    </row>
    <row r="215" spans="1:1" x14ac:dyDescent="0.25">
      <c r="A215" s="75"/>
    </row>
    <row r="216" spans="1:1" x14ac:dyDescent="0.25">
      <c r="A216" s="75"/>
    </row>
    <row r="217" spans="1:1" x14ac:dyDescent="0.25">
      <c r="A217" s="75"/>
    </row>
    <row r="218" spans="1:1" x14ac:dyDescent="0.25">
      <c r="A218" s="75"/>
    </row>
    <row r="219" spans="1:1" x14ac:dyDescent="0.25">
      <c r="A219" s="75"/>
    </row>
    <row r="220" spans="1:1" x14ac:dyDescent="0.25">
      <c r="A220" s="75"/>
    </row>
    <row r="221" spans="1:1" x14ac:dyDescent="0.25">
      <c r="A221" s="75"/>
    </row>
    <row r="222" spans="1:1" x14ac:dyDescent="0.25">
      <c r="A222" s="75"/>
    </row>
    <row r="223" spans="1:1" x14ac:dyDescent="0.25">
      <c r="A223" s="75"/>
    </row>
    <row r="224" spans="1:1" x14ac:dyDescent="0.25">
      <c r="A224" s="75"/>
    </row>
    <row r="225" spans="1:1" x14ac:dyDescent="0.25">
      <c r="A225" s="75"/>
    </row>
    <row r="226" spans="1:1" x14ac:dyDescent="0.25">
      <c r="A226" s="75"/>
    </row>
    <row r="227" spans="1:1" x14ac:dyDescent="0.25">
      <c r="A227" s="75"/>
    </row>
    <row r="228" spans="1:1" x14ac:dyDescent="0.25">
      <c r="A228" s="75"/>
    </row>
    <row r="229" spans="1:1" x14ac:dyDescent="0.25">
      <c r="A229" s="75"/>
    </row>
    <row r="230" spans="1:1" x14ac:dyDescent="0.25">
      <c r="A230" s="75"/>
    </row>
    <row r="231" spans="1:1" x14ac:dyDescent="0.25">
      <c r="A231" s="75"/>
    </row>
    <row r="232" spans="1:1" x14ac:dyDescent="0.25">
      <c r="A232" s="75"/>
    </row>
    <row r="233" spans="1:1" x14ac:dyDescent="0.25">
      <c r="A233" s="75"/>
    </row>
    <row r="234" spans="1:1" x14ac:dyDescent="0.25">
      <c r="A234" s="75"/>
    </row>
    <row r="235" spans="1:1" x14ac:dyDescent="0.25">
      <c r="A235" s="75"/>
    </row>
    <row r="236" spans="1:1" x14ac:dyDescent="0.25">
      <c r="A236" s="75"/>
    </row>
    <row r="237" spans="1:1" x14ac:dyDescent="0.25">
      <c r="A237" s="75"/>
    </row>
    <row r="238" spans="1:1" x14ac:dyDescent="0.25">
      <c r="A238" s="75"/>
    </row>
    <row r="239" spans="1:1" x14ac:dyDescent="0.25">
      <c r="A239" s="75"/>
    </row>
    <row r="240" spans="1:1" x14ac:dyDescent="0.25">
      <c r="A240" s="75"/>
    </row>
    <row r="241" spans="1:1" x14ac:dyDescent="0.25">
      <c r="A241" s="75"/>
    </row>
    <row r="242" spans="1:1" x14ac:dyDescent="0.25">
      <c r="A242" s="75"/>
    </row>
    <row r="243" spans="1:1" x14ac:dyDescent="0.25">
      <c r="A243" s="75"/>
    </row>
    <row r="244" spans="1:1" x14ac:dyDescent="0.25">
      <c r="A244" s="75"/>
    </row>
    <row r="245" spans="1:1" x14ac:dyDescent="0.25">
      <c r="A245" s="75"/>
    </row>
    <row r="246" spans="1:1" x14ac:dyDescent="0.25">
      <c r="A246" s="75"/>
    </row>
    <row r="247" spans="1:1" x14ac:dyDescent="0.25">
      <c r="A247" s="75"/>
    </row>
    <row r="248" spans="1:1" x14ac:dyDescent="0.25">
      <c r="A248" s="75"/>
    </row>
    <row r="249" spans="1:1" x14ac:dyDescent="0.25">
      <c r="A249" s="75"/>
    </row>
    <row r="250" spans="1:1" x14ac:dyDescent="0.25">
      <c r="A250" s="75"/>
    </row>
    <row r="251" spans="1:1" x14ac:dyDescent="0.25">
      <c r="A251" s="75"/>
    </row>
    <row r="252" spans="1:1" x14ac:dyDescent="0.25">
      <c r="A252" s="75"/>
    </row>
    <row r="253" spans="1:1" x14ac:dyDescent="0.25">
      <c r="A253" s="75"/>
    </row>
    <row r="254" spans="1:1" x14ac:dyDescent="0.25">
      <c r="A254" s="75"/>
    </row>
    <row r="255" spans="1:1" x14ac:dyDescent="0.25">
      <c r="A255" s="75"/>
    </row>
    <row r="256" spans="1:1" x14ac:dyDescent="0.25">
      <c r="A256" s="75"/>
    </row>
    <row r="257" spans="1:1" x14ac:dyDescent="0.25">
      <c r="A257" s="75"/>
    </row>
    <row r="258" spans="1:1" x14ac:dyDescent="0.25">
      <c r="A258" s="75"/>
    </row>
    <row r="259" spans="1:1" x14ac:dyDescent="0.25">
      <c r="A259" s="75"/>
    </row>
    <row r="260" spans="1:1" x14ac:dyDescent="0.25">
      <c r="A260" s="75"/>
    </row>
    <row r="261" spans="1:1" x14ac:dyDescent="0.25">
      <c r="A261" s="75"/>
    </row>
    <row r="262" spans="1:1" x14ac:dyDescent="0.25">
      <c r="A262" s="75"/>
    </row>
    <row r="263" spans="1:1" x14ac:dyDescent="0.25">
      <c r="A263" s="75"/>
    </row>
    <row r="264" spans="1:1" x14ac:dyDescent="0.25">
      <c r="A264" s="75"/>
    </row>
    <row r="265" spans="1:1" x14ac:dyDescent="0.25">
      <c r="A265" s="75"/>
    </row>
    <row r="266" spans="1:1" x14ac:dyDescent="0.25">
      <c r="A266" s="75"/>
    </row>
    <row r="267" spans="1:1" x14ac:dyDescent="0.25">
      <c r="A267" s="75"/>
    </row>
    <row r="268" spans="1:1" x14ac:dyDescent="0.25">
      <c r="A268" s="75"/>
    </row>
    <row r="269" spans="1:1" x14ac:dyDescent="0.25">
      <c r="A269" s="75"/>
    </row>
    <row r="270" spans="1:1" x14ac:dyDescent="0.25">
      <c r="A270" s="75"/>
    </row>
    <row r="271" spans="1:1" x14ac:dyDescent="0.25">
      <c r="A271" s="75"/>
    </row>
    <row r="272" spans="1:1" x14ac:dyDescent="0.25">
      <c r="A272" s="75"/>
    </row>
    <row r="273" spans="1:1" x14ac:dyDescent="0.25">
      <c r="A273" s="75"/>
    </row>
    <row r="274" spans="1:1" x14ac:dyDescent="0.25">
      <c r="A274" s="75"/>
    </row>
    <row r="275" spans="1:1" x14ac:dyDescent="0.25">
      <c r="A275" s="75"/>
    </row>
    <row r="276" spans="1:1" x14ac:dyDescent="0.25">
      <c r="A276" s="75"/>
    </row>
    <row r="277" spans="1:1" x14ac:dyDescent="0.25">
      <c r="A277" s="75"/>
    </row>
    <row r="278" spans="1:1" x14ac:dyDescent="0.25">
      <c r="A278" s="75"/>
    </row>
    <row r="279" spans="1:1" x14ac:dyDescent="0.25">
      <c r="A279" s="75"/>
    </row>
    <row r="280" spans="1:1" x14ac:dyDescent="0.25">
      <c r="A280" s="75"/>
    </row>
    <row r="281" spans="1:1" x14ac:dyDescent="0.25">
      <c r="A281" s="75"/>
    </row>
    <row r="282" spans="1:1" x14ac:dyDescent="0.25">
      <c r="A282" s="75"/>
    </row>
    <row r="283" spans="1:1" x14ac:dyDescent="0.25">
      <c r="A283" s="75"/>
    </row>
    <row r="284" spans="1:1" x14ac:dyDescent="0.25">
      <c r="A284" s="75"/>
    </row>
    <row r="285" spans="1:1" x14ac:dyDescent="0.25">
      <c r="A285" s="75"/>
    </row>
    <row r="286" spans="1:1" x14ac:dyDescent="0.25">
      <c r="A286" s="75"/>
    </row>
    <row r="287" spans="1:1" x14ac:dyDescent="0.25">
      <c r="A287" s="75"/>
    </row>
    <row r="288" spans="1:1" x14ac:dyDescent="0.25">
      <c r="A288" s="75"/>
    </row>
    <row r="289" spans="1:1" x14ac:dyDescent="0.25">
      <c r="A289" s="75"/>
    </row>
    <row r="290" spans="1:1" x14ac:dyDescent="0.25">
      <c r="A290" s="75"/>
    </row>
    <row r="291" spans="1:1" x14ac:dyDescent="0.25">
      <c r="A291" s="75"/>
    </row>
    <row r="292" spans="1:1" x14ac:dyDescent="0.25">
      <c r="A292" s="75"/>
    </row>
    <row r="293" spans="1:1" x14ac:dyDescent="0.25">
      <c r="A293" s="75"/>
    </row>
    <row r="294" spans="1:1" x14ac:dyDescent="0.25">
      <c r="A294" s="75"/>
    </row>
    <row r="295" spans="1:1" x14ac:dyDescent="0.25">
      <c r="A295" s="75"/>
    </row>
    <row r="296" spans="1:1" x14ac:dyDescent="0.25">
      <c r="A296" s="75"/>
    </row>
    <row r="297" spans="1:1" x14ac:dyDescent="0.25">
      <c r="A297" s="75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Q297"/>
  <sheetViews>
    <sheetView zoomScale="190" zoomScaleNormal="190" workbookViewId="0">
      <selection activeCell="C16" sqref="C16"/>
    </sheetView>
  </sheetViews>
  <sheetFormatPr defaultRowHeight="15" x14ac:dyDescent="0.25"/>
  <sheetData>
    <row r="1" spans="1:17" x14ac:dyDescent="0.25">
      <c r="A1" s="1" t="s">
        <v>169</v>
      </c>
      <c r="D1" s="14"/>
    </row>
    <row r="2" spans="1:17" x14ac:dyDescent="0.25">
      <c r="A2" s="155" t="s">
        <v>168</v>
      </c>
      <c r="D2" s="14"/>
      <c r="F2" s="1" t="s">
        <v>167</v>
      </c>
      <c r="L2" s="14"/>
      <c r="M2" s="14"/>
      <c r="O2" s="14"/>
      <c r="P2" s="14"/>
      <c r="Q2" s="14"/>
    </row>
    <row r="3" spans="1:17" x14ac:dyDescent="0.25">
      <c r="A3" s="155" t="s">
        <v>166</v>
      </c>
      <c r="C3" s="41"/>
      <c r="D3" s="41"/>
      <c r="E3" s="41"/>
      <c r="F3" s="14"/>
      <c r="G3" s="48" t="s">
        <v>155</v>
      </c>
      <c r="H3" s="14"/>
      <c r="L3" s="14"/>
      <c r="M3" s="14"/>
      <c r="O3" s="146"/>
      <c r="P3" s="146"/>
      <c r="Q3" s="146"/>
    </row>
    <row r="4" spans="1:17" x14ac:dyDescent="0.25">
      <c r="A4" s="155" t="s">
        <v>165</v>
      </c>
      <c r="F4" s="119">
        <v>-0.1</v>
      </c>
      <c r="G4" s="34">
        <v>-1</v>
      </c>
      <c r="H4" s="118">
        <v>-0.4</v>
      </c>
      <c r="L4" s="14"/>
      <c r="M4" s="14"/>
    </row>
    <row r="5" spans="1:17" x14ac:dyDescent="0.25">
      <c r="A5" s="155" t="s">
        <v>164</v>
      </c>
      <c r="F5" s="119">
        <v>3.0000000000000001E-3</v>
      </c>
      <c r="G5" s="34">
        <v>-0.4</v>
      </c>
      <c r="H5" s="118">
        <v>2</v>
      </c>
      <c r="L5" s="14"/>
      <c r="M5" s="14"/>
    </row>
    <row r="6" spans="1:17" x14ac:dyDescent="0.25">
      <c r="A6" s="147" t="s">
        <v>163</v>
      </c>
      <c r="F6" s="119">
        <v>0.2</v>
      </c>
      <c r="G6" s="34">
        <v>-0.02</v>
      </c>
      <c r="H6" s="118">
        <v>-1</v>
      </c>
    </row>
    <row r="8" spans="1:17" x14ac:dyDescent="0.25">
      <c r="A8" s="67" t="s">
        <v>2</v>
      </c>
      <c r="B8" s="39">
        <v>0.1</v>
      </c>
      <c r="C8" s="144"/>
      <c r="D8" s="144"/>
      <c r="E8" s="144"/>
      <c r="F8" s="34"/>
      <c r="G8" s="34"/>
      <c r="H8" s="34"/>
      <c r="I8" s="74"/>
      <c r="J8" s="74"/>
      <c r="K8" s="74"/>
      <c r="L8" s="74"/>
      <c r="M8" s="74"/>
      <c r="N8" s="74"/>
      <c r="O8" s="74"/>
      <c r="P8" s="74"/>
      <c r="Q8" s="74"/>
    </row>
    <row r="9" spans="1:17" s="14" customFormat="1" x14ac:dyDescent="0.25">
      <c r="A9" s="143" t="s">
        <v>4</v>
      </c>
      <c r="B9" s="142" t="s">
        <v>162</v>
      </c>
      <c r="C9" s="141" t="s">
        <v>161</v>
      </c>
      <c r="D9" s="140" t="s">
        <v>160</v>
      </c>
      <c r="E9" s="139" t="s">
        <v>18</v>
      </c>
      <c r="F9" s="138" t="s">
        <v>113</v>
      </c>
      <c r="G9" s="137" t="s">
        <v>159</v>
      </c>
      <c r="H9" s="151" t="s">
        <v>17</v>
      </c>
      <c r="I9" s="150" t="s">
        <v>112</v>
      </c>
      <c r="J9" s="140" t="s">
        <v>170</v>
      </c>
      <c r="K9" s="139" t="s">
        <v>16</v>
      </c>
      <c r="L9" s="154" t="s">
        <v>111</v>
      </c>
      <c r="M9" s="153" t="s">
        <v>171</v>
      </c>
      <c r="N9" s="151" t="s">
        <v>15</v>
      </c>
      <c r="O9" s="157" t="s">
        <v>110</v>
      </c>
      <c r="P9" s="156" t="s">
        <v>172</v>
      </c>
      <c r="Q9" s="136"/>
    </row>
    <row r="10" spans="1:17" s="127" customFormat="1" x14ac:dyDescent="0.25">
      <c r="A10" s="135">
        <v>0</v>
      </c>
      <c r="B10" s="134">
        <v>1</v>
      </c>
      <c r="C10" s="133">
        <v>2</v>
      </c>
      <c r="D10" s="132">
        <v>3</v>
      </c>
      <c r="E10" s="128">
        <f t="array" ref="E10:G10">TRANSPOSE(MMULT($F$4:$H$6,TRANSPOSE(B10:D10)))</f>
        <v>-3.3000000000000003</v>
      </c>
      <c r="F10" s="149">
        <v>5.2030000000000003</v>
      </c>
      <c r="G10" s="148">
        <v>-2.84</v>
      </c>
      <c r="H10" s="128">
        <f t="array" ref="H10:J10">TRANSPOSE(MMULT($F$4:$H$6,TRANSPOSE(B10:D10+$B$8/2*E10:G10)))</f>
        <v>-3.4868499999999996</v>
      </c>
      <c r="I10" s="149">
        <v>4.8144450000000001</v>
      </c>
      <c r="J10" s="148">
        <v>-2.7362030000000002</v>
      </c>
      <c r="K10" s="128">
        <f t="array" ref="K10:M10">TRANSPOSE(MMULT($F$4:$H$6,TRANSPOSE(B10:D10+$B$8/2*H10:J10)))</f>
        <v>-3.4685639400000001</v>
      </c>
      <c r="L10" s="149">
        <v>4.8325677725</v>
      </c>
      <c r="M10" s="148">
        <v>-2.7428727949999998</v>
      </c>
      <c r="N10" s="128">
        <f t="array" ref="N10:P10">TRANSPOSE(MMULT($F$4:$H$6,TRANSPOSE(B10:D10+$B$8*K10:M10)))</f>
        <v>-3.6388562260500001</v>
      </c>
      <c r="O10" s="149">
        <v>4.4600821609179997</v>
      </c>
      <c r="P10" s="148">
        <v>-2.6447491348449996</v>
      </c>
      <c r="Q10" s="128"/>
    </row>
    <row r="11" spans="1:17" x14ac:dyDescent="0.25">
      <c r="A11" s="160">
        <f>A10+$B$8</f>
        <v>0.1</v>
      </c>
      <c r="B11" s="159">
        <f t="array" ref="B11:D11">B10:D10+$B$8/6*(E10:G10+2*H10:J10+2*K10:M10+N10:P10)</f>
        <v>0.65250526489916671</v>
      </c>
      <c r="C11" s="130">
        <v>2.4826184617653002</v>
      </c>
      <c r="D11" s="129">
        <v>2.7259516545859168</v>
      </c>
      <c r="E11" s="75"/>
    </row>
    <row r="12" spans="1:17" x14ac:dyDescent="0.25">
      <c r="A12" s="75"/>
    </row>
    <row r="13" spans="1:17" x14ac:dyDescent="0.25">
      <c r="A13" s="75"/>
    </row>
    <row r="14" spans="1:17" x14ac:dyDescent="0.25">
      <c r="A14" s="75"/>
    </row>
    <row r="15" spans="1:17" x14ac:dyDescent="0.25">
      <c r="A15" s="75"/>
    </row>
    <row r="16" spans="1:17" x14ac:dyDescent="0.25">
      <c r="A16" s="75"/>
    </row>
    <row r="17" spans="1:1" x14ac:dyDescent="0.25">
      <c r="A17" s="75"/>
    </row>
    <row r="18" spans="1:1" x14ac:dyDescent="0.25">
      <c r="A18" s="75"/>
    </row>
    <row r="19" spans="1:1" x14ac:dyDescent="0.25">
      <c r="A19" s="75"/>
    </row>
    <row r="20" spans="1:1" x14ac:dyDescent="0.25">
      <c r="A20" s="75"/>
    </row>
    <row r="21" spans="1:1" x14ac:dyDescent="0.25">
      <c r="A21" s="75"/>
    </row>
    <row r="22" spans="1:1" x14ac:dyDescent="0.25">
      <c r="A22" s="75"/>
    </row>
    <row r="23" spans="1:1" x14ac:dyDescent="0.25">
      <c r="A23" s="75"/>
    </row>
    <row r="24" spans="1:1" x14ac:dyDescent="0.25">
      <c r="A24" s="75"/>
    </row>
    <row r="25" spans="1:1" x14ac:dyDescent="0.25">
      <c r="A25" s="75"/>
    </row>
    <row r="26" spans="1:1" x14ac:dyDescent="0.25">
      <c r="A26" s="75"/>
    </row>
    <row r="27" spans="1:1" x14ac:dyDescent="0.25">
      <c r="A27" s="75"/>
    </row>
    <row r="28" spans="1:1" x14ac:dyDescent="0.25">
      <c r="A28" s="75"/>
    </row>
    <row r="29" spans="1:1" x14ac:dyDescent="0.25">
      <c r="A29" s="75"/>
    </row>
    <row r="30" spans="1:1" x14ac:dyDescent="0.25">
      <c r="A30" s="75"/>
    </row>
    <row r="31" spans="1:1" x14ac:dyDescent="0.25">
      <c r="A31" s="75"/>
    </row>
    <row r="32" spans="1:1" x14ac:dyDescent="0.25">
      <c r="A32" s="75"/>
    </row>
    <row r="33" spans="1:1" x14ac:dyDescent="0.25">
      <c r="A33" s="75"/>
    </row>
    <row r="34" spans="1:1" x14ac:dyDescent="0.25">
      <c r="A34" s="75"/>
    </row>
    <row r="35" spans="1:1" x14ac:dyDescent="0.25">
      <c r="A35" s="75"/>
    </row>
    <row r="36" spans="1:1" x14ac:dyDescent="0.25">
      <c r="A36" s="75"/>
    </row>
    <row r="37" spans="1:1" x14ac:dyDescent="0.25">
      <c r="A37" s="75"/>
    </row>
    <row r="38" spans="1:1" x14ac:dyDescent="0.25">
      <c r="A38" s="75"/>
    </row>
    <row r="39" spans="1:1" x14ac:dyDescent="0.25">
      <c r="A39" s="75"/>
    </row>
    <row r="40" spans="1:1" x14ac:dyDescent="0.25">
      <c r="A40" s="75"/>
    </row>
    <row r="41" spans="1:1" x14ac:dyDescent="0.25">
      <c r="A41" s="75"/>
    </row>
    <row r="42" spans="1:1" x14ac:dyDescent="0.25">
      <c r="A42" s="75"/>
    </row>
    <row r="43" spans="1:1" x14ac:dyDescent="0.25">
      <c r="A43" s="75"/>
    </row>
    <row r="44" spans="1:1" x14ac:dyDescent="0.25">
      <c r="A44" s="75"/>
    </row>
    <row r="45" spans="1:1" x14ac:dyDescent="0.25">
      <c r="A45" s="75"/>
    </row>
    <row r="46" spans="1:1" x14ac:dyDescent="0.25">
      <c r="A46" s="75"/>
    </row>
    <row r="47" spans="1:1" x14ac:dyDescent="0.25">
      <c r="A47" s="75"/>
    </row>
    <row r="48" spans="1:1" x14ac:dyDescent="0.25">
      <c r="A48" s="75"/>
    </row>
    <row r="49" spans="1:1" x14ac:dyDescent="0.25">
      <c r="A49" s="75"/>
    </row>
    <row r="50" spans="1:1" x14ac:dyDescent="0.25">
      <c r="A50" s="75"/>
    </row>
    <row r="51" spans="1:1" x14ac:dyDescent="0.25">
      <c r="A51" s="75"/>
    </row>
    <row r="52" spans="1:1" x14ac:dyDescent="0.25">
      <c r="A52" s="75"/>
    </row>
    <row r="53" spans="1:1" x14ac:dyDescent="0.25">
      <c r="A53" s="75"/>
    </row>
    <row r="54" spans="1:1" x14ac:dyDescent="0.25">
      <c r="A54" s="75"/>
    </row>
    <row r="55" spans="1:1" x14ac:dyDescent="0.25">
      <c r="A55" s="75"/>
    </row>
    <row r="56" spans="1:1" x14ac:dyDescent="0.25">
      <c r="A56" s="75"/>
    </row>
    <row r="57" spans="1:1" x14ac:dyDescent="0.25">
      <c r="A57" s="75"/>
    </row>
    <row r="58" spans="1:1" x14ac:dyDescent="0.25">
      <c r="A58" s="75"/>
    </row>
    <row r="59" spans="1:1" x14ac:dyDescent="0.25">
      <c r="A59" s="75"/>
    </row>
    <row r="60" spans="1:1" x14ac:dyDescent="0.25">
      <c r="A60" s="75"/>
    </row>
    <row r="61" spans="1:1" x14ac:dyDescent="0.25">
      <c r="A61" s="75"/>
    </row>
    <row r="62" spans="1:1" x14ac:dyDescent="0.25">
      <c r="A62" s="75"/>
    </row>
    <row r="63" spans="1:1" x14ac:dyDescent="0.25">
      <c r="A63" s="75"/>
    </row>
    <row r="64" spans="1:1" x14ac:dyDescent="0.25">
      <c r="A64" s="75"/>
    </row>
    <row r="65" spans="1:1" x14ac:dyDescent="0.25">
      <c r="A65" s="75"/>
    </row>
    <row r="66" spans="1:1" x14ac:dyDescent="0.25">
      <c r="A66" s="75"/>
    </row>
    <row r="67" spans="1:1" x14ac:dyDescent="0.25">
      <c r="A67" s="75"/>
    </row>
    <row r="68" spans="1:1" x14ac:dyDescent="0.25">
      <c r="A68" s="75"/>
    </row>
    <row r="69" spans="1:1" x14ac:dyDescent="0.25">
      <c r="A69" s="75"/>
    </row>
    <row r="70" spans="1:1" x14ac:dyDescent="0.25">
      <c r="A70" s="75"/>
    </row>
    <row r="71" spans="1:1" x14ac:dyDescent="0.25">
      <c r="A71" s="75"/>
    </row>
    <row r="72" spans="1:1" x14ac:dyDescent="0.25">
      <c r="A72" s="75"/>
    </row>
    <row r="73" spans="1:1" x14ac:dyDescent="0.25">
      <c r="A73" s="75"/>
    </row>
    <row r="74" spans="1:1" x14ac:dyDescent="0.25">
      <c r="A74" s="75"/>
    </row>
    <row r="75" spans="1:1" x14ac:dyDescent="0.25">
      <c r="A75" s="75"/>
    </row>
    <row r="76" spans="1:1" x14ac:dyDescent="0.25">
      <c r="A76" s="75"/>
    </row>
    <row r="77" spans="1:1" x14ac:dyDescent="0.25">
      <c r="A77" s="75"/>
    </row>
    <row r="78" spans="1:1" x14ac:dyDescent="0.25">
      <c r="A78" s="75"/>
    </row>
    <row r="79" spans="1:1" x14ac:dyDescent="0.25">
      <c r="A79" s="75"/>
    </row>
    <row r="80" spans="1:1" x14ac:dyDescent="0.25">
      <c r="A80" s="75"/>
    </row>
    <row r="81" spans="1:1" x14ac:dyDescent="0.25">
      <c r="A81" s="75"/>
    </row>
    <row r="82" spans="1:1" x14ac:dyDescent="0.25">
      <c r="A82" s="75"/>
    </row>
    <row r="83" spans="1:1" x14ac:dyDescent="0.25">
      <c r="A83" s="75"/>
    </row>
    <row r="84" spans="1:1" x14ac:dyDescent="0.25">
      <c r="A84" s="75"/>
    </row>
    <row r="85" spans="1:1" x14ac:dyDescent="0.25">
      <c r="A85" s="75"/>
    </row>
    <row r="86" spans="1:1" x14ac:dyDescent="0.25">
      <c r="A86" s="75"/>
    </row>
    <row r="87" spans="1:1" x14ac:dyDescent="0.25">
      <c r="A87" s="75"/>
    </row>
    <row r="88" spans="1:1" x14ac:dyDescent="0.25">
      <c r="A88" s="75"/>
    </row>
    <row r="89" spans="1:1" x14ac:dyDescent="0.25">
      <c r="A89" s="75"/>
    </row>
    <row r="90" spans="1:1" x14ac:dyDescent="0.25">
      <c r="A90" s="75"/>
    </row>
    <row r="91" spans="1:1" x14ac:dyDescent="0.25">
      <c r="A91" s="75"/>
    </row>
    <row r="92" spans="1:1" x14ac:dyDescent="0.25">
      <c r="A92" s="75"/>
    </row>
    <row r="93" spans="1:1" x14ac:dyDescent="0.25">
      <c r="A93" s="75"/>
    </row>
    <row r="94" spans="1:1" x14ac:dyDescent="0.25">
      <c r="A94" s="75"/>
    </row>
    <row r="95" spans="1:1" x14ac:dyDescent="0.25">
      <c r="A95" s="75"/>
    </row>
    <row r="96" spans="1:1" x14ac:dyDescent="0.25">
      <c r="A96" s="75"/>
    </row>
    <row r="97" spans="1:1" x14ac:dyDescent="0.25">
      <c r="A97" s="75"/>
    </row>
    <row r="98" spans="1:1" x14ac:dyDescent="0.25">
      <c r="A98" s="75"/>
    </row>
    <row r="99" spans="1:1" x14ac:dyDescent="0.25">
      <c r="A99" s="75"/>
    </row>
    <row r="100" spans="1:1" x14ac:dyDescent="0.25">
      <c r="A100" s="75"/>
    </row>
    <row r="101" spans="1:1" x14ac:dyDescent="0.25">
      <c r="A101" s="75"/>
    </row>
    <row r="102" spans="1:1" x14ac:dyDescent="0.25">
      <c r="A102" s="75"/>
    </row>
    <row r="103" spans="1:1" x14ac:dyDescent="0.25">
      <c r="A103" s="75"/>
    </row>
    <row r="104" spans="1:1" x14ac:dyDescent="0.25">
      <c r="A104" s="75"/>
    </row>
    <row r="105" spans="1:1" x14ac:dyDescent="0.25">
      <c r="A105" s="75"/>
    </row>
    <row r="106" spans="1:1" x14ac:dyDescent="0.25">
      <c r="A106" s="75"/>
    </row>
    <row r="107" spans="1:1" x14ac:dyDescent="0.25">
      <c r="A107" s="75"/>
    </row>
    <row r="108" spans="1:1" x14ac:dyDescent="0.25">
      <c r="A108" s="75"/>
    </row>
    <row r="109" spans="1:1" x14ac:dyDescent="0.25">
      <c r="A109" s="75"/>
    </row>
    <row r="110" spans="1:1" x14ac:dyDescent="0.25">
      <c r="A110" s="75"/>
    </row>
    <row r="111" spans="1:1" x14ac:dyDescent="0.25">
      <c r="A111" s="75"/>
    </row>
    <row r="112" spans="1:1" x14ac:dyDescent="0.25">
      <c r="A112" s="75"/>
    </row>
    <row r="113" spans="1:1" x14ac:dyDescent="0.25">
      <c r="A113" s="75"/>
    </row>
    <row r="114" spans="1:1" x14ac:dyDescent="0.25">
      <c r="A114" s="75"/>
    </row>
    <row r="115" spans="1:1" x14ac:dyDescent="0.25">
      <c r="A115" s="75"/>
    </row>
    <row r="116" spans="1:1" x14ac:dyDescent="0.25">
      <c r="A116" s="75"/>
    </row>
    <row r="117" spans="1:1" x14ac:dyDescent="0.25">
      <c r="A117" s="75"/>
    </row>
    <row r="118" spans="1:1" x14ac:dyDescent="0.25">
      <c r="A118" s="75"/>
    </row>
    <row r="119" spans="1:1" x14ac:dyDescent="0.25">
      <c r="A119" s="75"/>
    </row>
    <row r="120" spans="1:1" x14ac:dyDescent="0.25">
      <c r="A120" s="75"/>
    </row>
    <row r="121" spans="1:1" x14ac:dyDescent="0.25">
      <c r="A121" s="75"/>
    </row>
    <row r="122" spans="1:1" x14ac:dyDescent="0.25">
      <c r="A122" s="75"/>
    </row>
    <row r="123" spans="1:1" x14ac:dyDescent="0.25">
      <c r="A123" s="75"/>
    </row>
    <row r="124" spans="1:1" x14ac:dyDescent="0.25">
      <c r="A124" s="75"/>
    </row>
    <row r="125" spans="1:1" x14ac:dyDescent="0.25">
      <c r="A125" s="75"/>
    </row>
    <row r="126" spans="1:1" x14ac:dyDescent="0.25">
      <c r="A126" s="75"/>
    </row>
    <row r="127" spans="1:1" x14ac:dyDescent="0.25">
      <c r="A127" s="75"/>
    </row>
    <row r="128" spans="1:1" x14ac:dyDescent="0.25">
      <c r="A128" s="75"/>
    </row>
    <row r="129" spans="1:1" x14ac:dyDescent="0.25">
      <c r="A129" s="75"/>
    </row>
    <row r="130" spans="1:1" x14ac:dyDescent="0.25">
      <c r="A130" s="75"/>
    </row>
    <row r="131" spans="1:1" x14ac:dyDescent="0.25">
      <c r="A131" s="75"/>
    </row>
    <row r="132" spans="1:1" x14ac:dyDescent="0.25">
      <c r="A132" s="75"/>
    </row>
    <row r="133" spans="1:1" x14ac:dyDescent="0.25">
      <c r="A133" s="75"/>
    </row>
    <row r="134" spans="1:1" x14ac:dyDescent="0.25">
      <c r="A134" s="75"/>
    </row>
    <row r="135" spans="1:1" x14ac:dyDescent="0.25">
      <c r="A135" s="75"/>
    </row>
    <row r="136" spans="1:1" x14ac:dyDescent="0.25">
      <c r="A136" s="75"/>
    </row>
    <row r="137" spans="1:1" x14ac:dyDescent="0.25">
      <c r="A137" s="75"/>
    </row>
    <row r="138" spans="1:1" x14ac:dyDescent="0.25">
      <c r="A138" s="75"/>
    </row>
    <row r="139" spans="1:1" x14ac:dyDescent="0.25">
      <c r="A139" s="75"/>
    </row>
    <row r="140" spans="1:1" x14ac:dyDescent="0.25">
      <c r="A140" s="75"/>
    </row>
    <row r="141" spans="1:1" x14ac:dyDescent="0.25">
      <c r="A141" s="75"/>
    </row>
    <row r="142" spans="1:1" x14ac:dyDescent="0.25">
      <c r="A142" s="75"/>
    </row>
    <row r="143" spans="1:1" x14ac:dyDescent="0.25">
      <c r="A143" s="75"/>
    </row>
    <row r="144" spans="1:1" x14ac:dyDescent="0.25">
      <c r="A144" s="75"/>
    </row>
    <row r="145" spans="1:1" x14ac:dyDescent="0.25">
      <c r="A145" s="75"/>
    </row>
    <row r="146" spans="1:1" x14ac:dyDescent="0.25">
      <c r="A146" s="75"/>
    </row>
    <row r="147" spans="1:1" x14ac:dyDescent="0.25">
      <c r="A147" s="75"/>
    </row>
    <row r="148" spans="1:1" x14ac:dyDescent="0.25">
      <c r="A148" s="75"/>
    </row>
    <row r="149" spans="1:1" x14ac:dyDescent="0.25">
      <c r="A149" s="75"/>
    </row>
    <row r="150" spans="1:1" x14ac:dyDescent="0.25">
      <c r="A150" s="75"/>
    </row>
    <row r="151" spans="1:1" x14ac:dyDescent="0.25">
      <c r="A151" s="75"/>
    </row>
    <row r="152" spans="1:1" x14ac:dyDescent="0.25">
      <c r="A152" s="75"/>
    </row>
    <row r="153" spans="1:1" x14ac:dyDescent="0.25">
      <c r="A153" s="75"/>
    </row>
    <row r="154" spans="1:1" x14ac:dyDescent="0.25">
      <c r="A154" s="75"/>
    </row>
    <row r="155" spans="1:1" x14ac:dyDescent="0.25">
      <c r="A155" s="75"/>
    </row>
    <row r="156" spans="1:1" x14ac:dyDescent="0.25">
      <c r="A156" s="75"/>
    </row>
    <row r="157" spans="1:1" x14ac:dyDescent="0.25">
      <c r="A157" s="75"/>
    </row>
    <row r="158" spans="1:1" x14ac:dyDescent="0.25">
      <c r="A158" s="75"/>
    </row>
    <row r="159" spans="1:1" x14ac:dyDescent="0.25">
      <c r="A159" s="75"/>
    </row>
    <row r="160" spans="1:1" x14ac:dyDescent="0.25">
      <c r="A160" s="75"/>
    </row>
    <row r="161" spans="1:1" x14ac:dyDescent="0.25">
      <c r="A161" s="75"/>
    </row>
    <row r="162" spans="1:1" x14ac:dyDescent="0.25">
      <c r="A162" s="75"/>
    </row>
    <row r="163" spans="1:1" x14ac:dyDescent="0.25">
      <c r="A163" s="75"/>
    </row>
    <row r="164" spans="1:1" x14ac:dyDescent="0.25">
      <c r="A164" s="75"/>
    </row>
    <row r="165" spans="1:1" x14ac:dyDescent="0.25">
      <c r="A165" s="75"/>
    </row>
    <row r="166" spans="1:1" x14ac:dyDescent="0.25">
      <c r="A166" s="75"/>
    </row>
    <row r="167" spans="1:1" x14ac:dyDescent="0.25">
      <c r="A167" s="75"/>
    </row>
    <row r="168" spans="1:1" x14ac:dyDescent="0.25">
      <c r="A168" s="75"/>
    </row>
    <row r="169" spans="1:1" x14ac:dyDescent="0.25">
      <c r="A169" s="75"/>
    </row>
    <row r="170" spans="1:1" x14ac:dyDescent="0.25">
      <c r="A170" s="75"/>
    </row>
    <row r="171" spans="1:1" x14ac:dyDescent="0.25">
      <c r="A171" s="75"/>
    </row>
    <row r="172" spans="1:1" x14ac:dyDescent="0.25">
      <c r="A172" s="75"/>
    </row>
    <row r="173" spans="1:1" x14ac:dyDescent="0.25">
      <c r="A173" s="75"/>
    </row>
    <row r="174" spans="1:1" x14ac:dyDescent="0.25">
      <c r="A174" s="75"/>
    </row>
    <row r="175" spans="1:1" x14ac:dyDescent="0.25">
      <c r="A175" s="75"/>
    </row>
    <row r="176" spans="1:1" x14ac:dyDescent="0.25">
      <c r="A176" s="75"/>
    </row>
    <row r="177" spans="1:1" x14ac:dyDescent="0.25">
      <c r="A177" s="75"/>
    </row>
    <row r="178" spans="1:1" x14ac:dyDescent="0.25">
      <c r="A178" s="75"/>
    </row>
    <row r="179" spans="1:1" x14ac:dyDescent="0.25">
      <c r="A179" s="75"/>
    </row>
    <row r="180" spans="1:1" x14ac:dyDescent="0.25">
      <c r="A180" s="75"/>
    </row>
    <row r="181" spans="1:1" x14ac:dyDescent="0.25">
      <c r="A181" s="75"/>
    </row>
    <row r="182" spans="1:1" x14ac:dyDescent="0.25">
      <c r="A182" s="75"/>
    </row>
    <row r="183" spans="1:1" x14ac:dyDescent="0.25">
      <c r="A183" s="75"/>
    </row>
    <row r="184" spans="1:1" x14ac:dyDescent="0.25">
      <c r="A184" s="75"/>
    </row>
    <row r="185" spans="1:1" x14ac:dyDescent="0.25">
      <c r="A185" s="75"/>
    </row>
    <row r="186" spans="1:1" x14ac:dyDescent="0.25">
      <c r="A186" s="75"/>
    </row>
    <row r="187" spans="1:1" x14ac:dyDescent="0.25">
      <c r="A187" s="75"/>
    </row>
    <row r="188" spans="1:1" x14ac:dyDescent="0.25">
      <c r="A188" s="75"/>
    </row>
    <row r="189" spans="1:1" x14ac:dyDescent="0.25">
      <c r="A189" s="75"/>
    </row>
    <row r="190" spans="1:1" x14ac:dyDescent="0.25">
      <c r="A190" s="75"/>
    </row>
    <row r="191" spans="1:1" x14ac:dyDescent="0.25">
      <c r="A191" s="75"/>
    </row>
    <row r="192" spans="1:1" x14ac:dyDescent="0.25">
      <c r="A192" s="75"/>
    </row>
    <row r="193" spans="1:1" x14ac:dyDescent="0.25">
      <c r="A193" s="75"/>
    </row>
    <row r="194" spans="1:1" x14ac:dyDescent="0.25">
      <c r="A194" s="75"/>
    </row>
    <row r="195" spans="1:1" x14ac:dyDescent="0.25">
      <c r="A195" s="75"/>
    </row>
    <row r="196" spans="1:1" x14ac:dyDescent="0.25">
      <c r="A196" s="75"/>
    </row>
    <row r="197" spans="1:1" x14ac:dyDescent="0.25">
      <c r="A197" s="75"/>
    </row>
    <row r="198" spans="1:1" x14ac:dyDescent="0.25">
      <c r="A198" s="75"/>
    </row>
    <row r="199" spans="1:1" x14ac:dyDescent="0.25">
      <c r="A199" s="75"/>
    </row>
    <row r="200" spans="1:1" x14ac:dyDescent="0.25">
      <c r="A200" s="75"/>
    </row>
    <row r="201" spans="1:1" x14ac:dyDescent="0.25">
      <c r="A201" s="75"/>
    </row>
    <row r="202" spans="1:1" x14ac:dyDescent="0.25">
      <c r="A202" s="75"/>
    </row>
    <row r="203" spans="1:1" x14ac:dyDescent="0.25">
      <c r="A203" s="75"/>
    </row>
    <row r="204" spans="1:1" x14ac:dyDescent="0.25">
      <c r="A204" s="75"/>
    </row>
    <row r="205" spans="1:1" x14ac:dyDescent="0.25">
      <c r="A205" s="75"/>
    </row>
    <row r="206" spans="1:1" x14ac:dyDescent="0.25">
      <c r="A206" s="75"/>
    </row>
    <row r="207" spans="1:1" x14ac:dyDescent="0.25">
      <c r="A207" s="75"/>
    </row>
    <row r="208" spans="1:1" x14ac:dyDescent="0.25">
      <c r="A208" s="75"/>
    </row>
    <row r="209" spans="1:1" x14ac:dyDescent="0.25">
      <c r="A209" s="75"/>
    </row>
    <row r="210" spans="1:1" x14ac:dyDescent="0.25">
      <c r="A210" s="75"/>
    </row>
    <row r="211" spans="1:1" x14ac:dyDescent="0.25">
      <c r="A211" s="75"/>
    </row>
    <row r="212" spans="1:1" x14ac:dyDescent="0.25">
      <c r="A212" s="75"/>
    </row>
    <row r="213" spans="1:1" x14ac:dyDescent="0.25">
      <c r="A213" s="75"/>
    </row>
    <row r="214" spans="1:1" x14ac:dyDescent="0.25">
      <c r="A214" s="75"/>
    </row>
    <row r="215" spans="1:1" x14ac:dyDescent="0.25">
      <c r="A215" s="75"/>
    </row>
    <row r="216" spans="1:1" x14ac:dyDescent="0.25">
      <c r="A216" s="75"/>
    </row>
    <row r="217" spans="1:1" x14ac:dyDescent="0.25">
      <c r="A217" s="75"/>
    </row>
    <row r="218" spans="1:1" x14ac:dyDescent="0.25">
      <c r="A218" s="75"/>
    </row>
    <row r="219" spans="1:1" x14ac:dyDescent="0.25">
      <c r="A219" s="75"/>
    </row>
    <row r="220" spans="1:1" x14ac:dyDescent="0.25">
      <c r="A220" s="75"/>
    </row>
    <row r="221" spans="1:1" x14ac:dyDescent="0.25">
      <c r="A221" s="75"/>
    </row>
    <row r="222" spans="1:1" x14ac:dyDescent="0.25">
      <c r="A222" s="75"/>
    </row>
    <row r="223" spans="1:1" x14ac:dyDescent="0.25">
      <c r="A223" s="75"/>
    </row>
    <row r="224" spans="1:1" x14ac:dyDescent="0.25">
      <c r="A224" s="75"/>
    </row>
    <row r="225" spans="1:1" x14ac:dyDescent="0.25">
      <c r="A225" s="75"/>
    </row>
    <row r="226" spans="1:1" x14ac:dyDescent="0.25">
      <c r="A226" s="75"/>
    </row>
    <row r="227" spans="1:1" x14ac:dyDescent="0.25">
      <c r="A227" s="75"/>
    </row>
    <row r="228" spans="1:1" x14ac:dyDescent="0.25">
      <c r="A228" s="75"/>
    </row>
    <row r="229" spans="1:1" x14ac:dyDescent="0.25">
      <c r="A229" s="75"/>
    </row>
    <row r="230" spans="1:1" x14ac:dyDescent="0.25">
      <c r="A230" s="75"/>
    </row>
    <row r="231" spans="1:1" x14ac:dyDescent="0.25">
      <c r="A231" s="75"/>
    </row>
    <row r="232" spans="1:1" x14ac:dyDescent="0.25">
      <c r="A232" s="75"/>
    </row>
    <row r="233" spans="1:1" x14ac:dyDescent="0.25">
      <c r="A233" s="75"/>
    </row>
    <row r="234" spans="1:1" x14ac:dyDescent="0.25">
      <c r="A234" s="75"/>
    </row>
    <row r="235" spans="1:1" x14ac:dyDescent="0.25">
      <c r="A235" s="75"/>
    </row>
    <row r="236" spans="1:1" x14ac:dyDescent="0.25">
      <c r="A236" s="75"/>
    </row>
    <row r="237" spans="1:1" x14ac:dyDescent="0.25">
      <c r="A237" s="75"/>
    </row>
    <row r="238" spans="1:1" x14ac:dyDescent="0.25">
      <c r="A238" s="75"/>
    </row>
    <row r="239" spans="1:1" x14ac:dyDescent="0.25">
      <c r="A239" s="75"/>
    </row>
    <row r="240" spans="1:1" x14ac:dyDescent="0.25">
      <c r="A240" s="75"/>
    </row>
    <row r="241" spans="1:1" x14ac:dyDescent="0.25">
      <c r="A241" s="75"/>
    </row>
    <row r="242" spans="1:1" x14ac:dyDescent="0.25">
      <c r="A242" s="75"/>
    </row>
    <row r="243" spans="1:1" x14ac:dyDescent="0.25">
      <c r="A243" s="75"/>
    </row>
    <row r="244" spans="1:1" x14ac:dyDescent="0.25">
      <c r="A244" s="75"/>
    </row>
    <row r="245" spans="1:1" x14ac:dyDescent="0.25">
      <c r="A245" s="75"/>
    </row>
    <row r="246" spans="1:1" x14ac:dyDescent="0.25">
      <c r="A246" s="75"/>
    </row>
    <row r="247" spans="1:1" x14ac:dyDescent="0.25">
      <c r="A247" s="75"/>
    </row>
    <row r="248" spans="1:1" x14ac:dyDescent="0.25">
      <c r="A248" s="75"/>
    </row>
    <row r="249" spans="1:1" x14ac:dyDescent="0.25">
      <c r="A249" s="75"/>
    </row>
    <row r="250" spans="1:1" x14ac:dyDescent="0.25">
      <c r="A250" s="75"/>
    </row>
    <row r="251" spans="1:1" x14ac:dyDescent="0.25">
      <c r="A251" s="75"/>
    </row>
    <row r="252" spans="1:1" x14ac:dyDescent="0.25">
      <c r="A252" s="75"/>
    </row>
    <row r="253" spans="1:1" x14ac:dyDescent="0.25">
      <c r="A253" s="75"/>
    </row>
    <row r="254" spans="1:1" x14ac:dyDescent="0.25">
      <c r="A254" s="75"/>
    </row>
    <row r="255" spans="1:1" x14ac:dyDescent="0.25">
      <c r="A255" s="75"/>
    </row>
    <row r="256" spans="1:1" x14ac:dyDescent="0.25">
      <c r="A256" s="75"/>
    </row>
    <row r="257" spans="1:1" x14ac:dyDescent="0.25">
      <c r="A257" s="75"/>
    </row>
    <row r="258" spans="1:1" x14ac:dyDescent="0.25">
      <c r="A258" s="75"/>
    </row>
    <row r="259" spans="1:1" x14ac:dyDescent="0.25">
      <c r="A259" s="75"/>
    </row>
    <row r="260" spans="1:1" x14ac:dyDescent="0.25">
      <c r="A260" s="75"/>
    </row>
    <row r="261" spans="1:1" x14ac:dyDescent="0.25">
      <c r="A261" s="75"/>
    </row>
    <row r="262" spans="1:1" x14ac:dyDescent="0.25">
      <c r="A262" s="75"/>
    </row>
    <row r="263" spans="1:1" x14ac:dyDescent="0.25">
      <c r="A263" s="75"/>
    </row>
    <row r="264" spans="1:1" x14ac:dyDescent="0.25">
      <c r="A264" s="75"/>
    </row>
    <row r="265" spans="1:1" x14ac:dyDescent="0.25">
      <c r="A265" s="75"/>
    </row>
    <row r="266" spans="1:1" x14ac:dyDescent="0.25">
      <c r="A266" s="75"/>
    </row>
    <row r="267" spans="1:1" x14ac:dyDescent="0.25">
      <c r="A267" s="75"/>
    </row>
    <row r="268" spans="1:1" x14ac:dyDescent="0.25">
      <c r="A268" s="75"/>
    </row>
    <row r="269" spans="1:1" x14ac:dyDescent="0.25">
      <c r="A269" s="75"/>
    </row>
    <row r="270" spans="1:1" x14ac:dyDescent="0.25">
      <c r="A270" s="75"/>
    </row>
    <row r="271" spans="1:1" x14ac:dyDescent="0.25">
      <c r="A271" s="75"/>
    </row>
    <row r="272" spans="1:1" x14ac:dyDescent="0.25">
      <c r="A272" s="75"/>
    </row>
    <row r="273" spans="1:1" x14ac:dyDescent="0.25">
      <c r="A273" s="75"/>
    </row>
    <row r="274" spans="1:1" x14ac:dyDescent="0.25">
      <c r="A274" s="75"/>
    </row>
    <row r="275" spans="1:1" x14ac:dyDescent="0.25">
      <c r="A275" s="75"/>
    </row>
    <row r="276" spans="1:1" x14ac:dyDescent="0.25">
      <c r="A276" s="75"/>
    </row>
    <row r="277" spans="1:1" x14ac:dyDescent="0.25">
      <c r="A277" s="75"/>
    </row>
    <row r="278" spans="1:1" x14ac:dyDescent="0.25">
      <c r="A278" s="75"/>
    </row>
    <row r="279" spans="1:1" x14ac:dyDescent="0.25">
      <c r="A279" s="75"/>
    </row>
    <row r="280" spans="1:1" x14ac:dyDescent="0.25">
      <c r="A280" s="75"/>
    </row>
    <row r="281" spans="1:1" x14ac:dyDescent="0.25">
      <c r="A281" s="75"/>
    </row>
    <row r="282" spans="1:1" x14ac:dyDescent="0.25">
      <c r="A282" s="75"/>
    </row>
    <row r="283" spans="1:1" x14ac:dyDescent="0.25">
      <c r="A283" s="75"/>
    </row>
    <row r="284" spans="1:1" x14ac:dyDescent="0.25">
      <c r="A284" s="75"/>
    </row>
    <row r="285" spans="1:1" x14ac:dyDescent="0.25">
      <c r="A285" s="75"/>
    </row>
    <row r="286" spans="1:1" x14ac:dyDescent="0.25">
      <c r="A286" s="75"/>
    </row>
    <row r="287" spans="1:1" x14ac:dyDescent="0.25">
      <c r="A287" s="75"/>
    </row>
    <row r="288" spans="1:1" x14ac:dyDescent="0.25">
      <c r="A288" s="75"/>
    </row>
    <row r="289" spans="1:1" x14ac:dyDescent="0.25">
      <c r="A289" s="75"/>
    </row>
    <row r="290" spans="1:1" x14ac:dyDescent="0.25">
      <c r="A290" s="75"/>
    </row>
    <row r="291" spans="1:1" x14ac:dyDescent="0.25">
      <c r="A291" s="75"/>
    </row>
    <row r="292" spans="1:1" x14ac:dyDescent="0.25">
      <c r="A292" s="75"/>
    </row>
    <row r="293" spans="1:1" x14ac:dyDescent="0.25">
      <c r="A293" s="75"/>
    </row>
    <row r="294" spans="1:1" x14ac:dyDescent="0.25">
      <c r="A294" s="75"/>
    </row>
    <row r="295" spans="1:1" x14ac:dyDescent="0.25">
      <c r="A295" s="75"/>
    </row>
    <row r="296" spans="1:1" x14ac:dyDescent="0.25">
      <c r="A296" s="75"/>
    </row>
    <row r="297" spans="1:1" x14ac:dyDescent="0.25">
      <c r="A297" s="75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Q297"/>
  <sheetViews>
    <sheetView zoomScale="110" zoomScaleNormal="110" workbookViewId="0">
      <selection activeCell="C16" sqref="C16"/>
    </sheetView>
  </sheetViews>
  <sheetFormatPr defaultRowHeight="15" x14ac:dyDescent="0.25"/>
  <sheetData>
    <row r="1" spans="1:17" x14ac:dyDescent="0.25">
      <c r="A1" s="1" t="s">
        <v>169</v>
      </c>
      <c r="D1" s="14"/>
    </row>
    <row r="2" spans="1:17" x14ac:dyDescent="0.25">
      <c r="A2" s="162" t="s">
        <v>168</v>
      </c>
      <c r="D2" s="14"/>
      <c r="F2" s="1" t="s">
        <v>167</v>
      </c>
      <c r="L2" s="14"/>
      <c r="M2" s="14"/>
      <c r="O2" s="14"/>
      <c r="P2" s="14"/>
      <c r="Q2" s="14"/>
    </row>
    <row r="3" spans="1:17" x14ac:dyDescent="0.25">
      <c r="A3" s="163" t="s">
        <v>166</v>
      </c>
      <c r="C3" s="41"/>
      <c r="D3" s="41"/>
      <c r="E3" s="41"/>
      <c r="F3" s="14"/>
      <c r="G3" s="48" t="s">
        <v>155</v>
      </c>
      <c r="H3" s="14"/>
      <c r="L3" s="14"/>
      <c r="M3" s="14"/>
      <c r="O3" s="146"/>
      <c r="P3" s="146"/>
      <c r="Q3" s="146"/>
    </row>
    <row r="4" spans="1:17" x14ac:dyDescent="0.25">
      <c r="A4" s="162" t="s">
        <v>165</v>
      </c>
      <c r="F4" s="119">
        <v>-0.1</v>
      </c>
      <c r="G4" s="34">
        <v>-1</v>
      </c>
      <c r="H4" s="118">
        <v>-0.4</v>
      </c>
      <c r="L4" s="14"/>
      <c r="M4" s="14"/>
    </row>
    <row r="5" spans="1:17" x14ac:dyDescent="0.25">
      <c r="A5" s="163" t="s">
        <v>164</v>
      </c>
      <c r="F5" s="119">
        <v>3.0000000000000001E-3</v>
      </c>
      <c r="G5" s="34">
        <v>-0.4</v>
      </c>
      <c r="H5" s="118">
        <v>2</v>
      </c>
      <c r="L5" s="14"/>
      <c r="M5" s="14"/>
    </row>
    <row r="6" spans="1:17" x14ac:dyDescent="0.25">
      <c r="A6" s="162" t="s">
        <v>163</v>
      </c>
      <c r="F6" s="119">
        <v>0.2</v>
      </c>
      <c r="G6" s="34">
        <v>-0.02</v>
      </c>
      <c r="H6" s="118">
        <v>-1</v>
      </c>
    </row>
    <row r="8" spans="1:17" x14ac:dyDescent="0.25">
      <c r="A8" s="67" t="s">
        <v>2</v>
      </c>
      <c r="B8" s="39">
        <v>0.1</v>
      </c>
      <c r="C8" s="144"/>
      <c r="D8" s="144"/>
      <c r="E8" s="144"/>
      <c r="F8" s="34"/>
      <c r="G8" s="34"/>
      <c r="H8" s="34"/>
      <c r="I8" s="74"/>
      <c r="J8" s="74"/>
      <c r="K8" s="74"/>
      <c r="L8" s="74"/>
      <c r="M8" s="74"/>
      <c r="N8" s="74"/>
      <c r="O8" s="74"/>
      <c r="P8" s="74"/>
      <c r="Q8" s="74"/>
    </row>
    <row r="9" spans="1:17" s="14" customFormat="1" x14ac:dyDescent="0.25">
      <c r="A9" s="143" t="s">
        <v>4</v>
      </c>
      <c r="B9" s="142" t="s">
        <v>162</v>
      </c>
      <c r="C9" s="141" t="s">
        <v>161</v>
      </c>
      <c r="D9" s="140" t="s">
        <v>160</v>
      </c>
      <c r="E9" s="139" t="s">
        <v>18</v>
      </c>
      <c r="F9" s="138" t="s">
        <v>113</v>
      </c>
      <c r="G9" s="137" t="s">
        <v>159</v>
      </c>
      <c r="H9" s="151" t="s">
        <v>17</v>
      </c>
      <c r="I9" s="150" t="s">
        <v>112</v>
      </c>
      <c r="J9" s="140" t="s">
        <v>170</v>
      </c>
      <c r="K9" s="139" t="s">
        <v>16</v>
      </c>
      <c r="L9" s="154" t="s">
        <v>111</v>
      </c>
      <c r="M9" s="153" t="s">
        <v>171</v>
      </c>
      <c r="N9" s="151" t="s">
        <v>15</v>
      </c>
      <c r="O9" s="157" t="s">
        <v>110</v>
      </c>
      <c r="P9" s="156" t="s">
        <v>172</v>
      </c>
      <c r="Q9" s="136"/>
    </row>
    <row r="10" spans="1:17" s="127" customFormat="1" x14ac:dyDescent="0.25">
      <c r="A10" s="135">
        <v>0</v>
      </c>
      <c r="B10" s="134">
        <v>1</v>
      </c>
      <c r="C10" s="133">
        <v>2</v>
      </c>
      <c r="D10" s="132">
        <v>3</v>
      </c>
      <c r="E10" s="128">
        <f t="array" ref="E10:G10">TRANSPOSE(MMULT($F$4:$H$6,TRANSPOSE(B10:D10)))</f>
        <v>-3.3000000000000003</v>
      </c>
      <c r="F10" s="149">
        <v>5.2030000000000003</v>
      </c>
      <c r="G10" s="148">
        <v>-2.84</v>
      </c>
      <c r="H10" s="128">
        <f t="array" ref="H10:J10">TRANSPOSE(MMULT($F$4:$H$6,TRANSPOSE(B10:D10+$B$8/2*E10:G10)))</f>
        <v>-3.4868499999999996</v>
      </c>
      <c r="I10" s="149">
        <v>4.8144450000000001</v>
      </c>
      <c r="J10" s="148">
        <v>-2.7362030000000002</v>
      </c>
      <c r="K10" s="128">
        <f t="array" ref="K10:M10">TRANSPOSE(MMULT($F$4:$H$6,TRANSPOSE(B10:D10+$B$8/2*H10:J10)))</f>
        <v>-3.4685639400000001</v>
      </c>
      <c r="L10" s="149">
        <v>4.8325677725</v>
      </c>
      <c r="M10" s="148">
        <v>-2.7428727949999998</v>
      </c>
      <c r="N10" s="128">
        <f t="array" ref="N10:P10">TRANSPOSE(MMULT($F$4:$H$6,TRANSPOSE(B10:D10+$B$8*K10:M10)))</f>
        <v>-3.6388562260500001</v>
      </c>
      <c r="O10" s="149">
        <v>4.4600821609179997</v>
      </c>
      <c r="P10" s="148">
        <v>-2.6447491348449996</v>
      </c>
      <c r="Q10" s="128"/>
    </row>
    <row r="11" spans="1:17" x14ac:dyDescent="0.25">
      <c r="A11" s="160">
        <f t="shared" ref="A11:A74" si="0">A10+$B$8</f>
        <v>0.1</v>
      </c>
      <c r="B11" s="161">
        <f t="array" ref="B11:D11">B10:D10+$B$8/6*(E10:G10+2*H10:J10+2*K10:M10+N10:P10)</f>
        <v>0.65250526489916671</v>
      </c>
      <c r="C11" s="127">
        <v>2.4826184617653002</v>
      </c>
      <c r="D11" s="148">
        <v>2.7259516545859168</v>
      </c>
      <c r="E11" s="128">
        <f t="array" ref="E11:G11">TRANSPOSE(MMULT($F$4:$H$6,TRANSPOSE(B11:D11)))</f>
        <v>-3.638249650089584</v>
      </c>
      <c r="F11" s="149">
        <v>4.4608134402604112</v>
      </c>
      <c r="G11" s="148">
        <v>-2.6451029708413896</v>
      </c>
      <c r="H11" s="128">
        <f t="array" ref="H11:J11">TRANSPOSE(MMULT($F$4:$H$6,TRANSPOSE(B11:D11+$B$8/2*E11:G11)))</f>
        <v>-3.7901970144353285</v>
      </c>
      <c r="I11" s="149">
        <v>4.1065411369235498</v>
      </c>
      <c r="J11" s="148">
        <v>-2.5536911322404761</v>
      </c>
      <c r="K11" s="128">
        <f t="array" ref="K11:M11">TRANSPOSE(MMULT($F$4:$H$6,TRANSPOSE(B11:D11+$B$8/2*H11:J11)))</f>
        <v>-3.7735518992187749</v>
      </c>
      <c r="L11" s="149">
        <v>4.1227449747457268</v>
      </c>
      <c r="M11" s="148">
        <v>-2.5594269255106425</v>
      </c>
      <c r="N11" s="128">
        <f t="array" ref="N11:P11">TRANSPOSE(MMULT($F$4:$H$6,TRANSPOSE(B11:D11+$B$8*K11:M11)))</f>
        <v>-3.910411551551543</v>
      </c>
      <c r="O11" s="149">
        <v>3.7828861905986879</v>
      </c>
      <c r="P11" s="148">
        <v>-2.4728768062241921</v>
      </c>
      <c r="Q11" s="75"/>
    </row>
    <row r="12" spans="1:17" x14ac:dyDescent="0.25">
      <c r="A12" s="160">
        <f t="shared" si="0"/>
        <v>0.2</v>
      </c>
      <c r="B12" s="161">
        <f t="array" ref="B12:D12">B11:D11+$B$8/6*(E11:G11+2*H11:J11+2*K11:M11+N11:P11)</f>
        <v>0.27456928108334444</v>
      </c>
      <c r="C12" s="127">
        <v>2.8943229926685943</v>
      </c>
      <c r="D12" s="148">
        <v>2.47021472304312</v>
      </c>
      <c r="E12" s="128">
        <f t="array" ref="E12:G12">TRANSPOSE(MMULT($F$4:$H$6,TRANSPOSE(B12:D12)))</f>
        <v>-3.909865809994177</v>
      </c>
      <c r="F12" s="149">
        <v>3.7835239568620525</v>
      </c>
      <c r="G12" s="148">
        <v>-2.473187326679823</v>
      </c>
      <c r="H12" s="128">
        <f t="array" ref="H12:J12">TRANSPOSE(MMULT($F$4:$H$6,TRANSPOSE(B12:D12+$B$8/2*E12:G12)))</f>
        <v>-4.0300289322537122</v>
      </c>
      <c r="I12" s="149">
        <v>3.4599482651853295</v>
      </c>
      <c r="J12" s="148">
        <v>-2.3924101424026358</v>
      </c>
      <c r="K12" s="128">
        <f t="array" ref="K12:M12">TRANSPOSE(MMULT($F$4:$H$6,TRANSPOSE(B12:D12+$B$8/2*H12:J12)))</f>
        <v>-4.0148648757441219</v>
      </c>
      <c r="L12" s="149">
        <v>3.4744794729782438</v>
      </c>
      <c r="M12" s="148">
        <v>-2.3973270571474137</v>
      </c>
      <c r="N12" s="128">
        <f t="array" ref="N12:P12">TRANSPOSE(MMULT($F$4:$H$6,TRANSPOSE(B12:D12+$B$8*K12:M12)))</f>
        <v>-4.1212720262486631</v>
      </c>
      <c r="O12" s="149">
        <v>3.1638749070507162</v>
      </c>
      <c r="P12" s="148">
        <v>-2.3207008774259203</v>
      </c>
      <c r="Q12" s="75"/>
    </row>
    <row r="13" spans="1:17" x14ac:dyDescent="0.25">
      <c r="A13" s="160">
        <f t="shared" si="0"/>
        <v>0.30000000000000004</v>
      </c>
      <c r="B13" s="161">
        <f t="array" ref="B13:D13">B12:D12+$B$8/6*(E12:G12+2*H12:J12+2*K12:M12+N12:P12)</f>
        <v>-0.12744614312063068</v>
      </c>
      <c r="C13" s="127">
        <v>3.2412605650059261</v>
      </c>
      <c r="D13" s="148">
        <v>2.2306586796563561</v>
      </c>
      <c r="E13" s="128">
        <f t="array" ref="E13:G13">TRANSPOSE(MMULT($F$4:$H$6,TRANSPOSE(B13:D13)))</f>
        <v>-4.1207794225564056</v>
      </c>
      <c r="F13" s="149">
        <v>3.16443079488098</v>
      </c>
      <c r="G13" s="148">
        <v>-2.3209731195806009</v>
      </c>
      <c r="H13" s="128">
        <f t="array" ref="H13:J13">TRANSPOSE(MMULT($F$4:$H$6,TRANSPOSE(B13:D13+$B$8/2*E13:G13)))</f>
        <v>-4.2119776027960603</v>
      </c>
      <c r="I13" s="149">
        <v>2.8684267501119169</v>
      </c>
      <c r="J13" s="148">
        <v>-2.249296688622016</v>
      </c>
      <c r="K13" s="128">
        <f t="array" ref="K13:M13">TRANSPOSE(MMULT($F$4:$H$6,TRANSPOSE(B13:D13+$B$8/2*H13:J13)))</f>
        <v>-4.1981549382755805</v>
      </c>
      <c r="L13" s="149">
        <v>2.8815007943761204</v>
      </c>
      <c r="M13" s="148">
        <v>-2.2534964879275723</v>
      </c>
      <c r="N13" s="128">
        <f t="array" ref="N13:P13">TRANSPOSE(MMULT($F$4:$H$6,TRANSPOSE(B13:D13+$B$8*K13:M13)))</f>
        <v>-4.276808093094159</v>
      </c>
      <c r="O13" s="149">
        <v>2.5972120190389378</v>
      </c>
      <c r="P13" s="148">
        <v>-2.1853495711421074</v>
      </c>
      <c r="Q13" s="75"/>
    </row>
    <row r="14" spans="1:17" x14ac:dyDescent="0.25">
      <c r="A14" s="160">
        <f t="shared" si="0"/>
        <v>0.4</v>
      </c>
      <c r="B14" s="161">
        <f t="array" ref="B14:D14">B13:D13+$B$8/6*(E13:G13+2*H13:J13+2*K13:M13+N13:P13)</f>
        <v>-0.54774368641719473</v>
      </c>
      <c r="C14" s="127">
        <v>3.5289521967208595</v>
      </c>
      <c r="D14" s="148">
        <v>2.0054601955926579</v>
      </c>
      <c r="E14" s="128">
        <f t="array" ref="E14:G14">TRANSPOSE(MMULT($F$4:$H$6,TRANSPOSE(B14:D14)))</f>
        <v>-4.2763619063162031</v>
      </c>
      <c r="F14" s="149">
        <v>2.5976962814377202</v>
      </c>
      <c r="G14" s="148">
        <v>-2.1855879768105142</v>
      </c>
      <c r="H14" s="128">
        <f t="array" ref="H14:J14">TRANSPOSE(MMULT($F$4:$H$6,TRANSPOSE(B14:D14+$B$8/2*E14:G14)))</f>
        <v>-4.3411531513202979</v>
      </c>
      <c r="I14" s="149">
        <v>2.3265421038419669</v>
      </c>
      <c r="J14" s="148">
        <v>-2.1216698933145883</v>
      </c>
      <c r="K14" s="128">
        <f t="array" ref="K14:M14">TRANSPOSE(MMULT($F$4:$H$6,TRANSPOSE(B14:D14+$B$8/2*H14:J14)))</f>
        <v>-4.3285498478854079</v>
      </c>
      <c r="L14" s="149">
        <v>2.338347277056724</v>
      </c>
      <c r="M14" s="148">
        <v>-2.1252425557618295</v>
      </c>
      <c r="N14" s="128">
        <f t="array" ref="N14:P14">TRANSPOSE(MMULT($F$4:$H$6,TRANSPOSE(B14:D14+$B$8*K14:M14)))</f>
        <v>-4.3819014333125486</v>
      </c>
      <c r="O14" s="149">
        <v>2.0778153142487197</v>
      </c>
      <c r="P14" s="148">
        <v>-2.0643114127461528</v>
      </c>
      <c r="Q14" s="75"/>
    </row>
    <row r="15" spans="1:17" x14ac:dyDescent="0.25">
      <c r="A15" s="160">
        <f t="shared" si="0"/>
        <v>0.5</v>
      </c>
      <c r="B15" s="161">
        <f t="array" ref="B15:D15">B14:D14+$B$8/6*(E14:G14+2*H14:J14+2*K14:M14+N14:P14)</f>
        <v>-0.98103817538453075</v>
      </c>
      <c r="C15" s="127">
        <v>3.7623737026789232</v>
      </c>
      <c r="D15" s="148">
        <v>1.7930647907974995</v>
      </c>
      <c r="E15" s="128">
        <f t="array" ref="E15:G15">TRANSPOSE(MMULT($F$4:$H$6,TRANSPOSE(B15:D15)))</f>
        <v>-4.3814958014594705</v>
      </c>
      <c r="F15" s="149">
        <v>2.0782369859972762</v>
      </c>
      <c r="G15" s="148">
        <v>-2.0645198999279843</v>
      </c>
      <c r="H15" s="128">
        <f t="array" ref="H15:J15">TRANSPOSE(MMULT($F$4:$H$6,TRANSPOSE(B15:D15+$B$8/2*E15:G15)))</f>
        <v>-4.4222097737534769</v>
      </c>
      <c r="I15" s="149">
        <v>1.829563031914313</v>
      </c>
      <c r="J15" s="148">
        <v>-2.0071870999321768</v>
      </c>
      <c r="K15" s="128">
        <f t="array" ref="K15:M15">TRANSPOSE(MMULT($F$4:$H$6,TRANSPOSE(B15:D15+$B$8/2*H15:J15)))</f>
        <v>-4.4107191621877746</v>
      </c>
      <c r="L15" s="149">
        <v>1.8402636838997088</v>
      </c>
      <c r="M15" s="148">
        <v>-2.0102122057008245</v>
      </c>
      <c r="N15" s="128">
        <f t="array" ref="N15:P15">TRANSPOSE(MMULT($F$4:$H$6,TRANSPOSE(B15:D15+$B$8*K15:M15)))</f>
        <v>-4.4410064899995305</v>
      </c>
      <c r="O15" s="149">
        <v>1.6012607817524664</v>
      </c>
      <c r="P15" s="148">
        <v>-1.9553935899694566</v>
      </c>
      <c r="Q15" s="75"/>
    </row>
    <row r="16" spans="1:17" x14ac:dyDescent="0.25">
      <c r="A16" s="160">
        <f t="shared" si="0"/>
        <v>0.6</v>
      </c>
      <c r="B16" s="161">
        <f t="array" ref="B16:D16">B15:D15+$B$8/6*(E15:G15+2*H15:J15+2*K15:M15+N15:P15)</f>
        <v>-1.4225108447735559</v>
      </c>
      <c r="C16" s="127">
        <v>3.9460262226685532</v>
      </c>
      <c r="D16" s="148">
        <v>1.5921529224447755</v>
      </c>
      <c r="E16" s="128">
        <f t="array" ref="E16:G16">TRANSPOSE(MMULT($F$4:$H$6,TRANSPOSE(B16:D16)))</f>
        <v>-4.4406363071691075</v>
      </c>
      <c r="F16" s="149">
        <v>1.6016278232878089</v>
      </c>
      <c r="G16" s="148">
        <v>-1.9555756158528577</v>
      </c>
      <c r="H16" s="128">
        <f t="array" ref="H16:J16">TRANSPOSE(MMULT($F$4:$H$6,TRANSPOSE(B16:D16+$B$8/2*E16:G16)))</f>
        <v>-4.4594030044805955</v>
      </c>
      <c r="I16" s="149">
        <v>1.3733716097906918</v>
      </c>
      <c r="J16" s="148">
        <v>-1.9038048259551936</v>
      </c>
      <c r="K16" s="128">
        <f t="array" ref="K16:M16">TRANSPOSE(MMULT($F$4:$H$6,TRANSPOSE(B16:D16+$B$8/2*H16:J16)))</f>
        <v>-4.4489317761171359</v>
      </c>
      <c r="L16" s="149">
        <v>1.3831109980458036</v>
      </c>
      <c r="M16" s="148">
        <v>-1.9063527762096948</v>
      </c>
      <c r="N16" s="128">
        <f t="array" ref="N16:P16">TRANSPOSE(MMULT($F$4:$H$6,TRANSPOSE(B16:D16+$B$8*K16:M16)))</f>
        <v>-4.4582039781641285</v>
      </c>
      <c r="O16" s="149">
        <v>1.163698148591203</v>
      </c>
      <c r="P16" s="148">
        <v>-1.8566851957503225</v>
      </c>
      <c r="Q16" s="75"/>
    </row>
    <row r="17" spans="1:17" x14ac:dyDescent="0.25">
      <c r="A17" s="160">
        <f t="shared" si="0"/>
        <v>0.7</v>
      </c>
      <c r="B17" s="161">
        <f t="array" ref="B17:D17">B16:D16+$B$8/6*(E16:G16+2*H16:J16+2*K16:M16+N16:P16)</f>
        <v>-1.8677693422157009</v>
      </c>
      <c r="C17" s="127">
        <v>4.0839977424610865</v>
      </c>
      <c r="D17" s="148">
        <v>1.4016099888458928</v>
      </c>
      <c r="E17" s="128">
        <f t="array" ref="E17:G17">TRANSPOSE(MMULT($F$4:$H$6,TRANSPOSE(B17:D17)))</f>
        <v>-4.4578648037778734</v>
      </c>
      <c r="F17" s="149">
        <v>1.1640175726807038</v>
      </c>
      <c r="G17" s="148">
        <v>-1.8568438121382549</v>
      </c>
      <c r="H17" s="128">
        <f t="array" ref="H17:J17">TRANSPOSE(MMULT($F$4:$H$6,TRANSPOSE(B17:D17+$B$8/2*E17:G17)))</f>
        <v>-4.456639482150254</v>
      </c>
      <c r="I17" s="149">
        <v>0.95438416029269768</v>
      </c>
      <c r="J17" s="148">
        <v>-1.8097442871418015</v>
      </c>
      <c r="K17" s="128">
        <f t="array" ref="K17:M17">TRANSPOSE(MMULT($F$4:$H$6,TRANSPOSE(B17:D17+$B$8/2*H17:J17)))</f>
        <v>-4.447105928638921</v>
      </c>
      <c r="L17" s="149">
        <v>0.96328696483834753</v>
      </c>
      <c r="M17" s="148">
        <v>-1.8118773767629599</v>
      </c>
      <c r="N17" s="128">
        <f t="array" ref="N17:P17">TRANSPOSE(MMULT($F$4:$H$6,TRANSPOSE(B17:D17+$B$8*K17:M17)))</f>
        <v>-4.437247345904801</v>
      </c>
      <c r="O17" s="149">
        <v>0.76177648695598621</v>
      </c>
      <c r="P17" s="148">
        <v>-1.7665247669644137</v>
      </c>
      <c r="Q17" s="75"/>
    </row>
    <row r="18" spans="1:17" x14ac:dyDescent="0.25">
      <c r="A18" s="160">
        <f t="shared" si="0"/>
        <v>0.79999999999999993</v>
      </c>
      <c r="B18" s="161">
        <f t="array" ref="B18:D18">B17:D17+$B$8/6*(E17:G17+2*H17:J17+2*K17:M17+N17:P17)</f>
        <v>-2.3128127250700512</v>
      </c>
      <c r="C18" s="127">
        <v>4.1800166809593993</v>
      </c>
      <c r="D18" s="148">
        <v>1.2204997903973562</v>
      </c>
      <c r="E18" s="128">
        <f t="array" ref="E18:G18">TRANSPOSE(MMULT($F$4:$H$6,TRANSPOSE(B18:D18)))</f>
        <v>-4.436935324611337</v>
      </c>
      <c r="F18" s="149">
        <v>0.76205447023574235</v>
      </c>
      <c r="G18" s="148">
        <v>-1.7666626690305545</v>
      </c>
      <c r="H18" s="128">
        <f t="array" ref="H18:J18">TRANSPOSE(MMULT($F$4:$H$6,TRANSPOSE(B18:D18+$B$8/2*E18:G18)))</f>
        <v>-4.4175201181194552</v>
      </c>
      <c r="I18" s="149">
        <v>0.56948157362928042</v>
      </c>
      <c r="J18" s="148">
        <v>-1.7234609432953758</v>
      </c>
      <c r="K18" s="128">
        <f t="array" ref="K18:M18">TRANSPOSE(MMULT($F$4:$H$6,TRANSPOSE(B18:D18+$B$8/2*H18:J18)))</f>
        <v>-4.4088525838362962</v>
      </c>
      <c r="L18" s="149">
        <v>0.57765611641590131</v>
      </c>
      <c r="M18" s="148">
        <v>-1.7252343046206096</v>
      </c>
      <c r="N18" s="128">
        <f t="array" ref="N18:P18">TRANSPOSE(MMULT($F$4:$H$6,TRANSPOSE(B18:D18+$B$8*K18:M18)))</f>
        <v>-4.3816030382297395</v>
      </c>
      <c r="O18" s="149">
        <v>0.39257870887983315</v>
      </c>
      <c r="P18" s="148">
        <v>-1.6834716024780512</v>
      </c>
      <c r="Q18" s="75"/>
    </row>
    <row r="19" spans="1:17" x14ac:dyDescent="0.25">
      <c r="A19" s="160">
        <f t="shared" si="0"/>
        <v>0.89999999999999991</v>
      </c>
      <c r="B19" s="161">
        <f t="array" ref="B19:D19">B18:D18+$B$8/6*(E18:G18+2*H18:J18+2*K18:M18+N18:P18)</f>
        <v>-2.7540007878492609</v>
      </c>
      <c r="C19" s="127">
        <v>4.2374984902794983</v>
      </c>
      <c r="D19" s="148">
        <v>1.0480410442750132</v>
      </c>
      <c r="E19" s="128">
        <f t="array" ref="E19:G19">TRANSPOSE(MMULT($F$4:$H$6,TRANSPOSE(B19:D19)))</f>
        <v>-4.3813148292045776</v>
      </c>
      <c r="F19" s="149">
        <v>0.39282069007467912</v>
      </c>
      <c r="G19" s="148">
        <v>-1.6835911716504555</v>
      </c>
      <c r="H19" s="128">
        <f t="array" ref="H19:J19">TRANSPOSE(MMULT($F$4:$H$6,TRANSPOSE(B19:D19+$B$8/2*E19:G19)))</f>
        <v>-4.3453774661292792</v>
      </c>
      <c r="I19" s="149">
        <v>0.2159479618837592</v>
      </c>
      <c r="J19" s="148">
        <v>-1.6436175820500529</v>
      </c>
      <c r="K19" s="128">
        <f t="array" ref="K19:M19">TRANSPOSE(MMULT($F$4:$H$6,TRANSPOSE(B19:D19+$B$8/2*H19:J19)))</f>
        <v>-4.3375129883271182</v>
      </c>
      <c r="L19" s="149">
        <v>0.2234881660120791</v>
      </c>
      <c r="M19" s="148">
        <v>-1.6450800151711293</v>
      </c>
      <c r="N19" s="128">
        <f t="array" ref="N19:P19">TRANSPOSE(MMULT($F$4:$H$6,TRANSPOSE(B19:D19+$B$8*K19:M19)))</f>
        <v>-4.2944853153156686</v>
      </c>
      <c r="O19" s="149">
        <v>5.3563906503472092E-2</v>
      </c>
      <c r="P19" s="148">
        <v>-1.6062804062319089</v>
      </c>
      <c r="Q19" s="75"/>
    </row>
    <row r="20" spans="1:17" x14ac:dyDescent="0.25">
      <c r="A20" s="160">
        <f t="shared" si="0"/>
        <v>0.99999999999999989</v>
      </c>
      <c r="B20" s="161">
        <f t="array" ref="B20:D20">B19:D19+$B$8/6*(E19:G19+2*H19:J19+2*K19:M19+N19:P19)</f>
        <v>-3.1880271387398116</v>
      </c>
      <c r="C20" s="127">
        <v>4.2595861044856624</v>
      </c>
      <c r="D20" s="148">
        <v>0.88358659806960105</v>
      </c>
      <c r="E20" s="128">
        <f t="array" ref="E20:G20">TRANSPOSE(MMULT($F$4:$H$6,TRANSPOSE(B20:D20)))</f>
        <v>-4.2942180298395218</v>
      </c>
      <c r="F20" s="149">
        <v>5.3774672928717626E-2</v>
      </c>
      <c r="G20" s="148">
        <v>-1.6063837479072767</v>
      </c>
      <c r="H20" s="128">
        <f t="array" ref="H20:J20">TRANSPOSE(MMULT($F$4:$H$6,TRANSPOSE(B20:D20+$B$8/2*E20:G20)))</f>
        <v>-4.2433079983786151</v>
      </c>
      <c r="I20" s="149">
        <v>-0.10858332802506032</v>
      </c>
      <c r="J20" s="148">
        <v>-1.5690605154832367</v>
      </c>
      <c r="K20" s="128">
        <f t="array" ref="K20:M20">TRANSPOSE(MMULT($F$4:$H$6,TRANSPOSE(B20:D20+$B$8/2*H20:J20)))</f>
        <v>-4.2361911131367105</v>
      </c>
      <c r="L20" s="149">
        <v>-0.10159620825886151</v>
      </c>
      <c r="M20" s="148">
        <v>-1.5702552187888759</v>
      </c>
      <c r="N20" s="128">
        <f t="array" ref="N20:P20">TRANSPOSE(MMULT($F$4:$H$6,TRANSPOSE(B20:D20+$B$8*K20:M20)))</f>
        <v>-4.1788862891307126</v>
      </c>
      <c r="O20" s="149">
        <v>-0.25748337983264413</v>
      </c>
      <c r="P20" s="148">
        <v>-1.5338788558746055</v>
      </c>
      <c r="Q20" s="75"/>
    </row>
    <row r="21" spans="1:17" x14ac:dyDescent="0.25">
      <c r="A21" s="160">
        <f t="shared" si="0"/>
        <v>1.0999999999999999</v>
      </c>
      <c r="B21" s="161">
        <f t="array" ref="B21:D21">B20:D20+$B$8/6*(E20:G20+2*H20:J20+2*K20:M20+N20:P20)</f>
        <v>-3.6118955144398264</v>
      </c>
      <c r="C21" s="127">
        <v>4.2491849748277994</v>
      </c>
      <c r="D21" s="148">
        <v>0.72660503019749922</v>
      </c>
      <c r="E21" s="128">
        <f t="array" ref="E21:G21">TRANSPOSE(MMULT($F$4:$H$6,TRANSPOSE(B21:D21)))</f>
        <v>-4.1786374354628171</v>
      </c>
      <c r="F21" s="149">
        <v>-0.25729961607944096</v>
      </c>
      <c r="G21" s="148">
        <v>-1.5339678325820207</v>
      </c>
      <c r="H21" s="128">
        <f t="array" ref="H21:J21">TRANSPOSE(MMULT($F$4:$H$6,TRANSPOSE(B21:D21+$B$8/2*E21:G21)))</f>
        <v>-4.1141999108298899</v>
      </c>
      <c r="I21" s="149">
        <v>-0.40617720263137369</v>
      </c>
      <c r="J21" s="148">
        <v>-1.4987985156914683</v>
      </c>
      <c r="K21" s="128">
        <f t="array" ref="K21:M21">TRANSPOSE(MMULT($F$4:$H$6,TRANSPOSE(B21:D21+$B$8/2*H21:J21)))</f>
        <v>-4.107781605463269</v>
      </c>
      <c r="L21" s="149">
        <v>-0.39967305358258476</v>
      </c>
      <c r="M21" s="148">
        <v>-1.4997637287031147</v>
      </c>
      <c r="N21" s="128">
        <f t="array" ref="N21:P21">TRANSPOSE(MMULT($F$4:$H$6,TRANSPOSE(B21:D21+$B$8*K21:M21)))</f>
        <v>-4.037601764901801</v>
      </c>
      <c r="O21" s="149">
        <v>-0.54249777415839939</v>
      </c>
      <c r="P21" s="148">
        <v>-1.4653477457138093</v>
      </c>
      <c r="Q21" s="75"/>
    </row>
    <row r="22" spans="1:17" x14ac:dyDescent="0.25">
      <c r="A22" s="160">
        <f t="shared" si="0"/>
        <v>1.2</v>
      </c>
      <c r="B22" s="161">
        <f t="array" ref="B22:D22">B21:D21+$B$8/6*(E21:G21+2*H21:J21+2*K21:M21+N21:P21)</f>
        <v>-4.0228988849890088</v>
      </c>
      <c r="C22" s="127">
        <v>4.2089933431167035</v>
      </c>
      <c r="D22" s="148">
        <v>0.57666436241274921</v>
      </c>
      <c r="E22" s="128">
        <f t="array" ref="E22:G22">TRANSPOSE(MMULT($F$4:$H$6,TRANSPOSE(B22:D22)))</f>
        <v>-4.0373691995829022</v>
      </c>
      <c r="F22" s="149">
        <v>-0.54233730907615008</v>
      </c>
      <c r="G22" s="148">
        <v>-1.4654240062728849</v>
      </c>
      <c r="H22" s="128">
        <f t="array" ref="H22:J22">TRANSPOSE(MMULT($F$4:$H$6,TRANSPOSE(B22:D22+$B$8/2*E22:G22)))</f>
        <v>-3.9607570080057224</v>
      </c>
      <c r="I22" s="149">
        <v>-0.67863856890185281</v>
      </c>
      <c r="J22" s="148">
        <v>-1.4319841606459938</v>
      </c>
      <c r="K22" s="128">
        <f t="array" ref="K22:M22">TRANSPOSE(MMULT($F$4:$H$6,TRANSPOSE(B22:D22+$B$8/2*H22:J22)))</f>
        <v>-3.9549938028848612</v>
      </c>
      <c r="L22" s="149">
        <v>-0.6725570673139134</v>
      </c>
      <c r="M22" s="148">
        <v>-1.4327537297517408</v>
      </c>
      <c r="N22" s="128">
        <f t="array" ref="N22:P22">TRANSPOSE(MMULT($F$4:$H$6,TRANSPOSE(B22:D22+$B$8*K22:M22)))</f>
        <v>-3.8732534056325929</v>
      </c>
      <c r="O22" s="149">
        <v>-0.80317227047480744</v>
      </c>
      <c r="P22" s="148">
        <v>-1.3999033952207802</v>
      </c>
      <c r="Q22" s="75"/>
    </row>
    <row r="23" spans="1:17" x14ac:dyDescent="0.25">
      <c r="A23" s="160">
        <f t="shared" si="0"/>
        <v>1.3</v>
      </c>
      <c r="B23" s="161">
        <f t="array" ref="B23:D23">B22:D22+$B$8/6*(E22:G22+2*H22:J22+2*K22:M22+N22:P22)</f>
        <v>-4.4186009554389534</v>
      </c>
      <c r="C23" s="127">
        <v>4.1415283289169951</v>
      </c>
      <c r="D23" s="148">
        <v>0.43341764270793032</v>
      </c>
      <c r="E23" s="128">
        <f t="array" ref="E23:G23">TRANSPOSE(MMULT($F$4:$H$6,TRANSPOSE(B23:D23)))</f>
        <v>-3.8730352904562717</v>
      </c>
      <c r="F23" s="149">
        <v>-0.80303184901725422</v>
      </c>
      <c r="G23" s="148">
        <v>-1.3999684003740609</v>
      </c>
      <c r="H23" s="128">
        <f t="array" ref="H23:J23">TRANSPOSE(MMULT($F$4:$H$6,TRANSPOSE(B23:D23+$B$8/2*E23:G23)))</f>
        <v>-3.7855191535456467</v>
      </c>
      <c r="I23" s="149">
        <v>-0.92754900736788393</v>
      </c>
      <c r="J23" s="148">
        <v>-1.3678973014109033</v>
      </c>
      <c r="K23" s="128">
        <f t="array" ref="K23:M23">TRANSPOSE(MMULT($F$4:$H$6,TRANSPOSE(B23:D23+$B$8/2*H23:J23)))</f>
        <v>-3.7803722982919314</v>
      </c>
      <c r="L23" s="149">
        <v>-0.92183842688401885</v>
      </c>
      <c r="M23" s="148">
        <v>-1.3685011778316043</v>
      </c>
      <c r="N23" s="128">
        <f t="array" ref="N23:P23">TRANSPOSE(MMULT($F$4:$H$6,TRANSPOSE(B23:D23+$B$8*K23:M23)))</f>
        <v>-3.6883076776716863</v>
      </c>
      <c r="O23" s="149">
        <v>-1.0409926591977019</v>
      </c>
      <c r="P23" s="148">
        <v>-1.3368820517029711</v>
      </c>
      <c r="Q23" s="75"/>
    </row>
    <row r="24" spans="1:17" x14ac:dyDescent="0.25">
      <c r="A24" s="160">
        <f t="shared" si="0"/>
        <v>1.4000000000000001</v>
      </c>
      <c r="B24" s="161">
        <f t="array" ref="B24:D24">B23:D23+$B$8/6*(E23:G23+2*H23:J23+2*K23:M23+N23:P23)</f>
        <v>-4.7968197199690055</v>
      </c>
      <c r="C24" s="127">
        <v>4.0491483393050158</v>
      </c>
      <c r="D24" s="148">
        <v>0.29659018586522956</v>
      </c>
      <c r="E24" s="128">
        <f t="array" ref="E24:G24">TRANSPOSE(MMULT($F$4:$H$6,TRANSPOSE(B24:D24)))</f>
        <v>-3.6881024416542072</v>
      </c>
      <c r="F24" s="149">
        <v>-1.0408694231514544</v>
      </c>
      <c r="G24" s="148">
        <v>-1.3369370966451311</v>
      </c>
      <c r="H24" s="128">
        <f t="array" ref="H24:J24">TRANSPOSE(MMULT($F$4:$H$6,TRANSPOSE(B24:D24+$B$8/2*E24:G24)))</f>
        <v>-3.5908797163554609</v>
      </c>
      <c r="I24" s="149">
        <v>-1.1542989597191862</v>
      </c>
      <c r="J24" s="148">
        <v>-1.305930396806265</v>
      </c>
      <c r="K24" s="128">
        <f t="array" ref="K24:M24">TRANSPOSE(MMULT($F$4:$H$6,TRANSPOSE(B24:D24+$B$8/2*H24:J24)))</f>
        <v>-3.5863144871503452</v>
      </c>
      <c r="L24" s="149">
        <v>-1.1489151155951505</v>
      </c>
      <c r="M24" s="148">
        <v>-1.3063950750086533</v>
      </c>
      <c r="N24" s="128">
        <f t="array" ref="N24:P24">TRANSPOSE(MMULT($F$4:$H$6,TRANSPOSE(B24:D24+$B$8*K24:M24)))</f>
        <v>-3.4850919822228423</v>
      </c>
      <c r="O24" s="149">
        <v>-1.2572677278755244</v>
      </c>
      <c r="P24" s="148">
        <v>-1.2757260486560824</v>
      </c>
      <c r="Q24" s="75"/>
    </row>
    <row r="25" spans="1:17" x14ac:dyDescent="0.25">
      <c r="A25" s="160">
        <f t="shared" si="0"/>
        <v>1.5000000000000002</v>
      </c>
      <c r="B25" s="161">
        <f t="array" ref="B25:D25">B24:D24+$B$8/6*(E24:G24+2*H24:J24+2*K24:M24+N24:P24)</f>
        <v>-5.1556127671504832</v>
      </c>
      <c r="C25" s="127">
        <v>3.9340722509440882</v>
      </c>
      <c r="D25" s="148">
        <v>0.16596828438304539</v>
      </c>
      <c r="E25" s="128">
        <f t="array" ref="E25:G25">TRANSPOSE(MMULT($F$4:$H$6,TRANSPOSE(B25:D25)))</f>
        <v>-3.4848982879822583</v>
      </c>
      <c r="F25" s="149">
        <v>-1.2571591699129958</v>
      </c>
      <c r="G25" s="148">
        <v>-1.2757722828320239</v>
      </c>
      <c r="H25" s="128">
        <f t="array" ref="H25:J25">TRANSPOSE(MMULT($F$4:$H$6,TRANSPOSE(B25:D25+$B$8/2*E25:G25)))</f>
        <v>-3.3791003923900567</v>
      </c>
      <c r="I25" s="149">
        <v>-1.3601159495411359</v>
      </c>
      <c r="J25" s="148">
        <v>-1.2455754924003322</v>
      </c>
      <c r="K25" s="128">
        <f t="array" ref="K25:M25">TRANSPOSE(MMULT($F$4:$H$6,TRANSPOSE(B25:D25+$B$8/2*H25:J25)))</f>
        <v>-3.3750854786952442</v>
      </c>
      <c r="L25" s="149">
        <v>-1.3550212652210651</v>
      </c>
      <c r="M25" s="148">
        <v>-1.2459243961863666</v>
      </c>
      <c r="N25" s="128">
        <f t="array" ref="N25:P25">TRANSPOSE(MMULT($F$4:$H$6,TRANSPOSE(B25:D25+$B$8*K25:M25)))</f>
        <v>-3.2658083308257444</v>
      </c>
      <c r="O25" s="149">
        <v>-1.4531557241850355</v>
      </c>
      <c r="P25" s="148">
        <v>-1.21597151025685</v>
      </c>
      <c r="Q25" s="75"/>
    </row>
    <row r="26" spans="1:17" x14ac:dyDescent="0.25">
      <c r="A26" s="160">
        <f t="shared" si="0"/>
        <v>1.6000000000000003</v>
      </c>
      <c r="B26" s="161">
        <f t="array" ref="B26:D26">B25:D25+$B$8/6*(E25:G25+2*H25:J25+2*K25:M25+N25:P25)</f>
        <v>-5.4932640731667934</v>
      </c>
      <c r="C26" s="127">
        <v>3.7983957622170474</v>
      </c>
      <c r="D26" s="148">
        <v>4.1389224878674205E-2</v>
      </c>
      <c r="E26" s="128">
        <f t="array" ref="E26:G26">TRANSPOSE(MMULT($F$4:$H$6,TRANSPOSE(B26:D26)))</f>
        <v>-3.2656250448518378</v>
      </c>
      <c r="F26" s="149">
        <v>-1.453059647348971</v>
      </c>
      <c r="G26" s="148">
        <v>-1.2160099547563739</v>
      </c>
      <c r="H26" s="128">
        <f t="array" ref="H26:J26">TRANSPOSE(MMULT($F$4:$H$6,TRANSPOSE(B26:D26+$B$8/2*E26:G26)))</f>
        <v>-3.1523237381650029</v>
      </c>
      <c r="I26" s="149">
        <v>-1.5460892936343567</v>
      </c>
      <c r="J26" s="148">
        <v>-1.1864126478197246</v>
      </c>
      <c r="K26" s="128">
        <f t="array" ref="K26:M26">TRANSPOSE(MMULT($F$4:$H$6,TRANSPOSE(B26:D26+$B$8/2*H26:J26)))</f>
        <v>-3.1488307085229006</v>
      </c>
      <c r="L26" s="149">
        <v>-1.5412519748189812</v>
      </c>
      <c r="M26" s="148">
        <v>-1.1866664704534031</v>
      </c>
      <c r="N26" s="128">
        <f t="array" ref="N26:P26">TRANSPOSE(MMULT($F$4:$H$6,TRANSPOSE(B26:D26+$B$8*K26:M26)))</f>
        <v>-3.0325448814665745</v>
      </c>
      <c r="O26" s="149">
        <v>-1.6296875116594494</v>
      </c>
      <c r="P26" s="148">
        <v>-1.1572374179318536</v>
      </c>
      <c r="Q26" s="75"/>
    </row>
    <row r="27" spans="1:17" x14ac:dyDescent="0.25">
      <c r="A27" s="160">
        <f t="shared" si="0"/>
        <v>1.7000000000000004</v>
      </c>
      <c r="B27" s="161">
        <f t="array" ref="B27:D27">B26:D26+$B$8/6*(E26:G26+2*H26:J26+2*K26:M26+N26:P26)</f>
        <v>-5.8082720534950303</v>
      </c>
      <c r="C27" s="127">
        <v>3.6441052672851293</v>
      </c>
      <c r="D27" s="148">
        <v>-7.7267535275233834E-2</v>
      </c>
      <c r="E27" s="128">
        <f t="array" ref="E27:G27">TRANSPOSE(MMULT($F$4:$H$6,TRANSPOSE(B27:D27)))</f>
        <v>-3.0323710478255328</v>
      </c>
      <c r="F27" s="149">
        <v>-1.6296019936250046</v>
      </c>
      <c r="G27" s="148">
        <v>-1.1572689807694747</v>
      </c>
      <c r="H27" s="128">
        <f t="array" ref="H27:J27">TRANSPOSE(MMULT($F$4:$H$6,TRANSPOSE(B27:D27+$B$8/2*E27:G27)))</f>
        <v>-2.9125837132897652</v>
      </c>
      <c r="I27" s="149">
        <v>-1.7131917074866254</v>
      </c>
      <c r="J27" s="148">
        <v>-1.1280996402156316</v>
      </c>
      <c r="K27" s="128">
        <f t="array" ref="K27:M27">TRANSPOSE(MMULT($F$4:$H$6,TRANSPOSE(B27:D27+$B$8/2*H27:J27)))</f>
        <v>-2.90958655108044</v>
      </c>
      <c r="L27" s="149">
        <v>-1.7085850110538288</v>
      </c>
      <c r="M27" s="148">
        <v>-1.1282766441841043</v>
      </c>
      <c r="N27" s="128">
        <f t="array" ref="N27:P27">TRANSPOSE(MMULT($F$4:$H$6,TRANSPOSE(B27:D27+$B$8*K27:M27)))</f>
        <v>-2.7872856154419812</v>
      </c>
      <c r="O27" s="149">
        <v>-1.7877867979849964</v>
      </c>
      <c r="P27" s="148">
        <v>-1.0992158773505658</v>
      </c>
      <c r="Q27" s="75"/>
    </row>
    <row r="28" spans="1:17" x14ac:dyDescent="0.25">
      <c r="A28" s="160">
        <f t="shared" si="0"/>
        <v>1.8000000000000005</v>
      </c>
      <c r="B28" s="161">
        <f t="array" ref="B28:D28">B27:D27+$B$8/6*(E27:G27+2*H27:J27+2*K27:M27+N27:P27)</f>
        <v>-6.0993386733618289</v>
      </c>
      <c r="C28" s="127">
        <v>3.4730895634736143</v>
      </c>
      <c r="D28" s="148">
        <v>-0.1900881590572257</v>
      </c>
      <c r="E28" s="128">
        <f t="array" ref="E28:G28">TRANSPOSE(MMULT($F$4:$H$6,TRANSPOSE(B28:D28)))</f>
        <v>-2.7871204325145409</v>
      </c>
      <c r="F28" s="149">
        <v>-1.7877101595239826</v>
      </c>
      <c r="G28" s="148">
        <v>-1.0992413668846126</v>
      </c>
      <c r="H28" s="128">
        <f t="array" ref="H28:J28">TRANSPOSE(MMULT($F$4:$H$6,TRANSPOSE(B28:D28+$B$8/2*E28:G28)))</f>
        <v>-2.6618144950380773</v>
      </c>
      <c r="I28" s="149">
        <v>-1.8622981610868417</v>
      </c>
      <c r="J28" s="148">
        <v>-1.0703627927060033</v>
      </c>
      <c r="K28" s="128">
        <f t="array" ref="K28:M28">TRANSPOSE(MMULT($F$4:$H$6,TRANSPOSE(B28:D28+$B$8/2*H28:J28)))</f>
        <v>-2.6592891961308887</v>
      </c>
      <c r="L28" s="149">
        <v>-1.8578997477471022</v>
      </c>
      <c r="M28" s="148">
        <v>-1.0704790740386063</v>
      </c>
      <c r="N28" s="128">
        <f t="array" ref="N28:P28">TRANSPOSE(MMULT($F$4:$H$6,TRANSPOSE(B28:D28+$B$8*K28:M28)))</f>
        <v>-2.5319184028169777</v>
      </c>
      <c r="O28" s="149">
        <v>-1.9282877711806592</v>
      </c>
      <c r="P28" s="148">
        <v>-1.0416634439078751</v>
      </c>
      <c r="Q28" s="75"/>
    </row>
    <row r="29" spans="1:17" x14ac:dyDescent="0.25">
      <c r="A29" s="160">
        <f t="shared" si="0"/>
        <v>1.9000000000000006</v>
      </c>
      <c r="B29" s="161">
        <f t="array" ref="B29:D29">B28:D28+$B$8/6*(E28:G28+2*H28:J28+2*K28:M28+N28:P28)</f>
        <v>-6.3653594436563194</v>
      </c>
      <c r="C29" s="127">
        <v>3.2871496676674057</v>
      </c>
      <c r="D29" s="148">
        <v>-0.29713130146192079</v>
      </c>
      <c r="E29" s="128">
        <f t="array" ref="E29:G29">TRANSPOSE(MMULT($F$4:$H$6,TRANSPOSE(B29:D29)))</f>
        <v>-2.5317612027170058</v>
      </c>
      <c r="F29" s="149">
        <v>-1.9282185483217731</v>
      </c>
      <c r="G29" s="148">
        <v>-1.0416835806226914</v>
      </c>
      <c r="H29" s="128">
        <f t="array" ref="H29:J29">TRANSPOSE(MMULT($F$4:$H$6,TRANSPOSE(B29:D29+$B$8/2*E29:G29)))</f>
        <v>-2.4018577976748778</v>
      </c>
      <c r="I29" s="149">
        <v>-1.9942022995980144</v>
      </c>
      <c r="J29" s="148">
        <v>-1.0129887950704051</v>
      </c>
      <c r="K29" s="128">
        <f t="array" ref="K29:M29">TRANSPOSE(MMULT($F$4:$H$6,TRANSPOSE(B29:D29+$B$8/2*H29:J29)))</f>
        <v>-2.3997820228473223</v>
      </c>
      <c r="L29" s="149">
        <v>-1.9899936605065043</v>
      </c>
      <c r="M29" s="148">
        <v>-1.013058516546322</v>
      </c>
      <c r="N29" s="128">
        <f t="array" ref="N29:P29">TRANSPOSE(MMULT($F$4:$H$6,TRANSPOSE(B29:D29+$B$8*K29:M29)))</f>
        <v>-2.2682416757760286</v>
      </c>
      <c r="O29" s="149">
        <v>-2.0519504398176314</v>
      </c>
      <c r="P29" s="148">
        <v>-0.98439338210399252</v>
      </c>
      <c r="Q29" s="75"/>
    </row>
    <row r="30" spans="1:17" x14ac:dyDescent="0.25">
      <c r="A30" s="160">
        <f t="shared" si="0"/>
        <v>2.0000000000000004</v>
      </c>
      <c r="B30" s="161">
        <f t="array" ref="B30:D30">B29:D29+$B$8/6*(E29:G29+2*H29:J29+2*K29:M29+N29:P29)</f>
        <v>-6.6054141523152765</v>
      </c>
      <c r="C30" s="127">
        <v>3.0880069858615982</v>
      </c>
      <c r="D30" s="148">
        <v>-0.39843416122792308</v>
      </c>
      <c r="E30" s="128">
        <f t="array" ref="E30:G30">TRANSPOSE(MMULT($F$4:$H$6,TRANSPOSE(B30:D30)))</f>
        <v>-2.2680919061389013</v>
      </c>
      <c r="F30" s="149">
        <v>-2.0518873592574316</v>
      </c>
      <c r="G30" s="148">
        <v>-0.98440880895236427</v>
      </c>
      <c r="H30" s="128">
        <f t="array" ref="H30:J30">TRANSPOSE(MMULT($F$4:$H$6,TRANSPOSE(B30:D30+$B$8/2*E30:G30)))</f>
        <v>-2.134468902466288</v>
      </c>
      <c r="I30" s="149">
        <v>-2.1096307067534399</v>
      </c>
      <c r="J30" s="148">
        <v>-0.95581740020687767</v>
      </c>
      <c r="K30" s="128">
        <f t="array" ref="K30:M30">TRANSPOSE(MMULT($F$4:$H$6,TRANSPOSE(B30:D30+$B$8/2*H30:J30)))</f>
        <v>-2.1328216782847602</v>
      </c>
      <c r="L30" s="149">
        <v>-2.1055966554784202</v>
      </c>
      <c r="M30" s="148">
        <v>-0.95585299725993011</v>
      </c>
      <c r="N30" s="128">
        <f t="array" ref="N30:P30">TRANSPOSE(MMULT($F$4:$H$6,TRANSPOSE(B30:D30+$B$8*K30:M30)))</f>
        <v>-1.9979699039178143</v>
      </c>
      <c r="O30" s="149">
        <v>-2.1594739389937661</v>
      </c>
      <c r="P30" s="148">
        <v>-0.9272687494811096</v>
      </c>
      <c r="Q30" s="75"/>
    </row>
    <row r="31" spans="1:17" x14ac:dyDescent="0.25">
      <c r="A31" s="160">
        <f t="shared" si="0"/>
        <v>2.1000000000000005</v>
      </c>
      <c r="B31" s="161">
        <f t="array" ref="B31:D31">B30:D30+$B$8/6*(E30:G30+2*H30:J30+2*K30:M30+N30:P30)</f>
        <v>-6.8187582018412565</v>
      </c>
      <c r="C31" s="127">
        <v>2.8773100521496828</v>
      </c>
      <c r="D31" s="148">
        <v>-0.49401780045070792</v>
      </c>
      <c r="E31" s="128">
        <f t="array" ref="E31:G31">TRANSPOSE(MMULT($F$4:$H$6,TRANSPOSE(B31:D31)))</f>
        <v>-1.9978271117852739</v>
      </c>
      <c r="F31" s="149">
        <v>-2.1594158963668129</v>
      </c>
      <c r="G31" s="148">
        <v>-0.92728004096053729</v>
      </c>
      <c r="H31" s="128">
        <f t="array" ref="H31:J31">TRANSPOSE(MMULT($F$4:$H$6,TRANSPOSE(B31:D31+$B$8/2*E31:G31)))</f>
        <v>-1.8613215805887959</v>
      </c>
      <c r="I31" s="149">
        <v>-2.2092552566022978</v>
      </c>
      <c r="J31" s="148">
        <v>-0.8987348941339961</v>
      </c>
      <c r="K31" s="128">
        <f t="array" ref="K31:M31">TRANSPOSE(MMULT($F$4:$H$6,TRANSPOSE(B31:D31+$B$8/2*H31:J31)))</f>
        <v>-1.8600830431695352</v>
      </c>
      <c r="L31" s="149">
        <v>-2.2053834788852549</v>
      </c>
      <c r="M31" s="148">
        <v>-0.89874725680312328</v>
      </c>
      <c r="N31" s="128">
        <f t="array" ref="N31:P31">TRANSPOSE(MMULT($F$4:$H$6,TRANSPOSE(B31:D31+$B$8*K31:M31)))</f>
        <v>-1.7227380431929284</v>
      </c>
      <c r="O31" s="149">
        <v>-2.2515080334849782</v>
      </c>
      <c r="P31" s="148">
        <v>-0.87019620918584495</v>
      </c>
      <c r="Q31" s="75"/>
    </row>
    <row r="32" spans="1:17" x14ac:dyDescent="0.25">
      <c r="A32" s="160">
        <f t="shared" si="0"/>
        <v>2.2000000000000006</v>
      </c>
      <c r="B32" s="161">
        <f t="array" ref="B32:D32">B31:D31+$B$8/6*(E31:G31+2*H31:J31+2*K31:M31+N31:P31)</f>
        <v>-7.0048144418828375</v>
      </c>
      <c r="C32" s="127">
        <v>2.6566400288025678</v>
      </c>
      <c r="D32" s="148">
        <v>-0.58389180965105159</v>
      </c>
      <c r="E32" s="128">
        <f t="array" ref="E32:G32">TRANSPOSE(MMULT($F$4:$H$6,TRANSPOSE(B32:D32)))</f>
        <v>-1.7226018607538633</v>
      </c>
      <c r="F32" s="149">
        <v>-2.2514540741487785</v>
      </c>
      <c r="G32" s="148">
        <v>-0.87020387930156751</v>
      </c>
      <c r="H32" s="128">
        <f t="array" ref="H32:J32">TRANSPOSE(MMULT($F$4:$H$6,TRANSPOSE(B32:D32+$B$8/2*E32:G32)))</f>
        <v>-1.5840120701566236</v>
      </c>
      <c r="I32" s="149">
        <v>-2.2937037708750729</v>
      </c>
      <c r="J32" s="148">
        <v>-0.84166824986987898</v>
      </c>
      <c r="K32" s="128">
        <f t="array" ref="K32:M32">TRANSPOSE(MMULT($F$4:$H$6,TRANSPOSE(B32:D32+$B$8/2*H32:J32)))</f>
        <v>-1.583163246861929</v>
      </c>
      <c r="L32" s="149">
        <v>-2.2899844255287887</v>
      </c>
      <c r="M32" s="148">
        <v>-0.84166688373876464</v>
      </c>
      <c r="N32" s="128">
        <f t="array" ref="N32:P32">TRANSPOSE(MMULT($F$4:$H$6,TRANSPOSE(B32:D32+$B$8*K32:M32)))</f>
        <v>-1.4441051103828144</v>
      </c>
      <c r="O32" s="149">
        <v>-2.3286630228494385</v>
      </c>
      <c r="P32" s="148">
        <v>-0.81312048701387174</v>
      </c>
      <c r="Q32" s="75"/>
    </row>
    <row r="33" spans="1:17" x14ac:dyDescent="0.25">
      <c r="A33" s="160">
        <f t="shared" si="0"/>
        <v>2.3000000000000007</v>
      </c>
      <c r="B33" s="161">
        <f t="array" ref="B33:D33">B32:D32+$B$8/6*(E32:G32+2*H32:J32+2*K32:M32+N32:P32)</f>
        <v>-7.1631654019690671</v>
      </c>
      <c r="C33" s="127">
        <v>2.4275151373058019</v>
      </c>
      <c r="D33" s="148">
        <v>-0.66805838687659702</v>
      </c>
      <c r="E33" s="128">
        <f t="array" ref="E33:G33">TRANSPOSE(MMULT($F$4:$H$6,TRANSPOSE(B33:D33)))</f>
        <v>-1.4439752423582564</v>
      </c>
      <c r="F33" s="149">
        <v>-2.3286123248814219</v>
      </c>
      <c r="G33" s="148">
        <v>-0.81312499626333246</v>
      </c>
      <c r="H33" s="128">
        <f t="array" ref="H33:J33">TRANSPOSE(MMULT($F$4:$H$6,TRANSPOSE(B33:D33+$B$8/2*E33:G33)))</f>
        <v>-1.3040622499771275</v>
      </c>
      <c r="I33" s="149">
        <v>-2.3635691742964804</v>
      </c>
      <c r="J33" s="148">
        <v>-0.78457988654886712</v>
      </c>
      <c r="K33" s="128">
        <f t="array" ref="K33:M33">TRANSPOSE(MMULT($F$4:$H$6,TRANSPOSE(B33:D33+$B$8/2*H33:J33)))</f>
        <v>-1.3035848746625696</v>
      </c>
      <c r="L33" s="149">
        <v>-2.3599945393878756</v>
      </c>
      <c r="M33" s="148">
        <v>-0.78457305526136412</v>
      </c>
      <c r="N33" s="128">
        <f t="array" ref="N33:P33">TRANSPOSE(MMULT($F$4:$H$6,TRANSPOSE(B33:D33+$B$8*K33:M33)))</f>
        <v>-1.1635570174623886</v>
      </c>
      <c r="O33" s="149">
        <v>-2.3915182298205786</v>
      </c>
      <c r="P33" s="148">
        <v>-0.75601939915167193</v>
      </c>
      <c r="Q33" s="75"/>
    </row>
    <row r="34" spans="1:17" x14ac:dyDescent="0.25">
      <c r="A34" s="160">
        <f t="shared" si="0"/>
        <v>2.4000000000000008</v>
      </c>
      <c r="B34" s="161">
        <f t="array" ref="B34:D34">B33:D33+$B$8/6*(E33:G33+2*H33:J33+2*K33:M33+N33:P33)</f>
        <v>-7.2935458437874008</v>
      </c>
      <c r="C34" s="127">
        <v>2.191394170937957</v>
      </c>
      <c r="D34" s="148">
        <v>-0.74651589152718811</v>
      </c>
      <c r="E34" s="128">
        <f t="array" ref="E34:G34">TRANSPOSE(MMULT($F$4:$H$6,TRANSPOSE(B34:D34)))</f>
        <v>-1.1634332299483416</v>
      </c>
      <c r="F34" s="149">
        <v>-2.3914700889609213</v>
      </c>
      <c r="G34" s="148">
        <v>-0.75602116064905123</v>
      </c>
      <c r="H34" s="128">
        <f t="array" ref="H34:J34">TRANSPOSE(MMULT($F$4:$H$6,TRANSPOSE(B34:D34+$B$8/2*E34:G34)))</f>
        <v>-1.0229221361375729</v>
      </c>
      <c r="I34" s="149">
        <v>-2.4194173182311003</v>
      </c>
      <c r="J34" s="148">
        <v>-0.72746296482712114</v>
      </c>
      <c r="K34" s="128">
        <f t="array" ref="K34:M34">TRANSPOSE(MMULT($F$4:$H$6,TRANSPOSE(B34:D34+$B$8/2*H34:J34)))</f>
        <v>-1.0227984940595563</v>
      </c>
      <c r="L34" s="149">
        <v>-2.4159814773994319</v>
      </c>
      <c r="M34" s="148">
        <v>-0.72745781645083984</v>
      </c>
      <c r="N34" s="128">
        <f t="array" ref="N34:P34">TRANSPOSE(MMULT($F$4:$H$6,TRANSPOSE(B34:D34+$B$8*K34:M34)))</f>
        <v>-0.88250878460976934</v>
      </c>
      <c r="O34" s="149">
        <v>-2.4406292327033299</v>
      </c>
      <c r="P34" s="148">
        <v>-0.6988993859303595</v>
      </c>
      <c r="Q34" s="75"/>
    </row>
    <row r="35" spans="1:17" x14ac:dyDescent="0.25">
      <c r="A35" s="160">
        <f t="shared" si="0"/>
        <v>2.5000000000000009</v>
      </c>
      <c r="B35" s="161">
        <f t="array" ref="B35:D35">B34:D34+$B$8/6*(E34:G34+2*H34:J34+2*K34:M34+N34:P34)</f>
        <v>-7.3958355650366068</v>
      </c>
      <c r="C35" s="127">
        <v>1.9496792223892017</v>
      </c>
      <c r="D35" s="148">
        <v>-0.81926192667944364</v>
      </c>
      <c r="E35" s="128">
        <f t="array" ref="E35:G35">TRANSPOSE(MMULT($F$4:$H$6,TRANSPOSE(B35:D35)))</f>
        <v>-0.88239089521376335</v>
      </c>
      <c r="F35" s="149">
        <v>-2.4405830490096778</v>
      </c>
      <c r="G35" s="148">
        <v>-0.69889877077566176</v>
      </c>
      <c r="H35" s="128">
        <f t="array" ref="H35:J35">TRANSPOSE(MMULT($F$4:$H$6,TRANSPOSE(B35:D35+$B$8/2*E35:G35)))</f>
        <v>-0.74197181287169744</v>
      </c>
      <c r="I35" s="149">
        <v>-2.4617936237413325</v>
      </c>
      <c r="J35" s="148">
        <v>-0.67033715814000672</v>
      </c>
      <c r="K35" s="128">
        <f t="array" ref="K35:M35">TRANSPOSE(MMULT($F$4:$H$6,TRANSPOSE(B35:D35+$B$8/2*H35:J35)))</f>
        <v>-0.74218461179953821</v>
      </c>
      <c r="L35" s="149">
        <v>-2.4584921881207826</v>
      </c>
      <c r="M35" s="148">
        <v>-0.67033983737363723</v>
      </c>
      <c r="N35" s="128">
        <f t="array" ref="N35:P35">TRANSPOSE(MMULT($F$4:$H$6,TRANSPOSE(B35:D35+$B$8*K35:M35)))</f>
        <v>-0.6023062367887444</v>
      </c>
      <c r="O35" s="149">
        <v>-2.4765339843431136</v>
      </c>
      <c r="P35" s="148">
        <v>-0.64179149489804743</v>
      </c>
      <c r="Q35" s="75"/>
    </row>
    <row r="36" spans="1:17" x14ac:dyDescent="0.25">
      <c r="A36" s="160">
        <f t="shared" si="0"/>
        <v>2.600000000000001</v>
      </c>
      <c r="B36" s="161">
        <f t="array" ref="B36:D36">B35:D35+$B$8/6*(E35:G35+2*H35:J35+2*K35:M35+N35:P35)</f>
        <v>-7.470052398059023</v>
      </c>
      <c r="C36" s="127">
        <v>1.7037177447712513</v>
      </c>
      <c r="D36" s="148">
        <v>-0.88629599762446021</v>
      </c>
      <c r="E36" s="128">
        <f t="array" ref="E36:G36">TRANSPOSE(MMULT($F$4:$H$6,TRANSPOSE(B36:D36)))</f>
        <v>-0.60219410591556477</v>
      </c>
      <c r="F36" s="149">
        <v>-2.4764892503515981</v>
      </c>
      <c r="G36" s="148">
        <v>-0.64178883688276955</v>
      </c>
      <c r="H36" s="128">
        <f t="array" ref="H36:J36">TRANSPOSE(MMULT($F$4:$H$6,TRANSPOSE(B36:D36+$B$8/2*E36:G36)))</f>
        <v>-0.4625228961307517</v>
      </c>
      <c r="I36" s="149">
        <v>-2.4912286781487305</v>
      </c>
      <c r="J36" s="148">
        <v>-0.61324484684743519</v>
      </c>
      <c r="K36" s="128">
        <f t="array" ref="K36:M36">TRANSPOSE(MMULT($F$4:$H$6,TRANSPOSE(B36:D36+$B$8/2*H36:J36)))</f>
        <v>-0.46305516059052571</v>
      </c>
      <c r="L36" s="149">
        <v>-2.4880585399077866</v>
      </c>
      <c r="M36" s="148">
        <v>-0.61326059482355666</v>
      </c>
      <c r="N36" s="128">
        <f t="array" ref="N36:P36">TRANSPOSE(MMULT($F$4:$H$6,TRANSPOSE(B36:D36+$B$8*K36:M36)))</f>
        <v>-0.32422727652593858</v>
      </c>
      <c r="O36" s="149">
        <v>-2.499757944268175</v>
      </c>
      <c r="P36" s="148">
        <v>-0.58474776353240876</v>
      </c>
      <c r="Q36" s="75"/>
    </row>
    <row r="37" spans="1:17" x14ac:dyDescent="0.25">
      <c r="A37" s="160">
        <f t="shared" si="0"/>
        <v>2.7000000000000011</v>
      </c>
      <c r="B37" s="161">
        <f t="array" ref="B37:D37">B36:D36+$B$8/6*(E36:G36+2*H36:J36+2*K36:M36+N36:P36)</f>
        <v>-7.5163453563237574</v>
      </c>
      <c r="C37" s="127">
        <v>1.4548040509257045</v>
      </c>
      <c r="D37" s="148">
        <v>-0.94762178902041294</v>
      </c>
      <c r="E37" s="128">
        <f t="array" ref="E37:G37">TRANSPOSE(MMULT($F$4:$H$6,TRANSPOSE(B37:D37)))</f>
        <v>-0.3241207996851635</v>
      </c>
      <c r="F37" s="149">
        <v>-2.4997142344800789</v>
      </c>
      <c r="G37" s="148">
        <v>-0.58474336326285281</v>
      </c>
      <c r="H37" s="128">
        <f t="array" ref="H37:J37">TRANSPOSE(MMULT($F$4:$H$6,TRANSPOSE(B37:D37+$B$8/2*E37:G37)))</f>
        <v>-0.18581961669747682</v>
      </c>
      <c r="I37" s="149">
        <v>-2.5082429042367154</v>
      </c>
      <c r="J37" s="148">
        <v>-0.55624768886208176</v>
      </c>
      <c r="K37" s="128">
        <f t="array" ref="K37:M37">TRANSPOSE(MMULT($F$4:$H$6,TRANSPOSE(B37:D37+$B$8/2*H37:J37)))</f>
        <v>-0.18665460261259875</v>
      </c>
      <c r="L37" s="149">
        <v>-2.5052020182240575</v>
      </c>
      <c r="M37" s="148">
        <v>-0.55628093208248686</v>
      </c>
      <c r="N37" s="128">
        <f t="array" ref="N37:P37">TRANSPOSE(MMULT($F$4:$H$6,TRANSPOSE(B37:D37+$B$8*K37:M37)))</f>
        <v>-4.9482814553332422E-2</v>
      </c>
      <c r="O37" s="149">
        <v>-2.5108183365483976</v>
      </c>
      <c r="P37" s="148">
        <v>-0.52783795807040779</v>
      </c>
      <c r="Q37" s="75"/>
    </row>
    <row r="38" spans="1:17" x14ac:dyDescent="0.25">
      <c r="A38" s="160">
        <f t="shared" si="0"/>
        <v>2.8000000000000012</v>
      </c>
      <c r="B38" s="161">
        <f t="array" ref="B38:D38">B37:D37+$B$8/6*(E37:G37+2*H37:J37+2*K37:M37+N37:P37)</f>
        <v>-7.5349878905380683</v>
      </c>
      <c r="C38" s="127">
        <v>1.2041803439932042</v>
      </c>
      <c r="D38" s="148">
        <v>-1.0032490984074529</v>
      </c>
      <c r="E38" s="128">
        <f t="array" ref="E38:G38">TRANSPOSE(MMULT($F$4:$H$6,TRANSPOSE(B38:D38)))</f>
        <v>-4.9381915576416135E-2</v>
      </c>
      <c r="F38" s="149">
        <v>-2.5107752980838018</v>
      </c>
      <c r="G38" s="148">
        <v>-0.52783208658002478</v>
      </c>
      <c r="H38" s="128">
        <f t="array" ref="H38:J38">TRANSPOSE(MMULT($F$4:$H$6,TRANSPOSE(B38:D38+$B$8/2*E38:G38)))</f>
        <v>8.696040063725663E-2</v>
      </c>
      <c r="I38" s="149">
        <v>-2.5133504080674647</v>
      </c>
      <c r="J38" s="148">
        <v>-0.49942352610870389</v>
      </c>
      <c r="K38" s="128">
        <f t="array" ref="K38:M38">TRANSPOSE(MMULT($F$4:$H$6,TRANSPOSE(B38:D38+$B$8/2*H38:J38)))</f>
        <v>8.5839273345944989E-2</v>
      </c>
      <c r="L38" s="149">
        <v>-2.5104375984732274</v>
      </c>
      <c r="M38" s="148">
        <v>-0.49947795586014965</v>
      </c>
      <c r="N38" s="128">
        <f t="array" ref="N38:P38">TRANSPOSE(MMULT($F$4:$H$6,TRANSPOSE(B38:D38+$B$8*K38:M38)))</f>
        <v>0.22078256977185318</v>
      </c>
      <c r="O38" s="149">
        <v>-2.5102276335348988</v>
      </c>
      <c r="P38" s="148">
        <v>-0.47114663033014459</v>
      </c>
      <c r="Q38" s="75"/>
    </row>
    <row r="39" spans="1:17" x14ac:dyDescent="0.25">
      <c r="A39" s="160">
        <f t="shared" si="0"/>
        <v>2.9000000000000012</v>
      </c>
      <c r="B39" s="161">
        <f t="array" ref="B39:D39">B38:D38+$B$8/6*(E38:G38+2*H38:J38+2*K38:M38+N38:P38)</f>
        <v>-7.5263712238353708</v>
      </c>
      <c r="C39" s="127">
        <v>0.95303736158153607</v>
      </c>
      <c r="D39" s="148">
        <v>-1.0531954597549176</v>
      </c>
      <c r="E39" s="128">
        <f t="array" ref="E39:G39">TRANSPOSE(MMULT($F$4:$H$6,TRANSPOSE(B39:D39)))</f>
        <v>0.22087794470396804</v>
      </c>
      <c r="F39" s="149">
        <v>-2.5101849778139558</v>
      </c>
      <c r="G39" s="148">
        <v>-0.47113953224378724</v>
      </c>
      <c r="H39" s="128">
        <f t="array" ref="H39:J39">TRANSPOSE(MMULT($F$4:$H$6,TRANSPOSE(B39:D39+$B$8/2*E39:G39)))</f>
        <v>0.35470559451602179</v>
      </c>
      <c r="I39" s="149">
        <v>-2.5070620997903497</v>
      </c>
      <c r="J39" s="148">
        <v>-0.44286359120674446</v>
      </c>
      <c r="K39" s="128">
        <f t="array" ref="K39:M39">TRANSPOSE(MMULT($F$4:$H$6,TRANSPOSE(B39:D39+$B$8/2*H39:J39)))</f>
        <v>0.35331479354504042</v>
      </c>
      <c r="L39" s="149">
        <v>-2.5042768890996459</v>
      </c>
      <c r="M39" s="148">
        <v>-0.44294223463849969</v>
      </c>
      <c r="N39" s="128">
        <f t="array" ref="N39:P39">TRANSPOSE(MMULT($F$4:$H$6,TRANSPOSE(B39:D39+$B$8*K39:M39)))</f>
        <v>0.48549017506402226</v>
      </c>
      <c r="O39" s="149">
        <v>-2.498496354739606</v>
      </c>
      <c r="P39" s="148">
        <v>-0.41477045913083743</v>
      </c>
      <c r="Q39" s="75"/>
    </row>
    <row r="40" spans="1:17" x14ac:dyDescent="0.25">
      <c r="A40" s="160">
        <f t="shared" si="0"/>
        <v>3.0000000000000013</v>
      </c>
      <c r="B40" s="161">
        <f t="array" ref="B40:D40">B39:D39+$B$8/6*(E39:G39+2*H39:J39+2*K39:M39+N39:P39)</f>
        <v>-7.4909977422372025</v>
      </c>
      <c r="C40" s="127">
        <v>0.70251470640931024</v>
      </c>
      <c r="D40" s="148">
        <v>-1.0974874871393361</v>
      </c>
      <c r="E40" s="128">
        <f t="array" ref="E40:G40">TRANSPOSE(MMULT($F$4:$H$6,TRANSPOSE(B40:D40)))</f>
        <v>0.48558006267014453</v>
      </c>
      <c r="F40" s="149">
        <v>-2.498453850069108</v>
      </c>
      <c r="G40" s="148">
        <v>-0.4147623554362907</v>
      </c>
      <c r="H40" s="128">
        <f t="array" ref="H40:J40">TRANSPOSE(MMULT($F$4:$H$6,TRANSPOSE(B40:D40+$B$8/2*E40:G40)))</f>
        <v>0.6163701019689749</v>
      </c>
      <c r="I40" s="149">
        <v>-2.4898881716019541</v>
      </c>
      <c r="J40" s="148">
        <v>-0.38666998318770562</v>
      </c>
      <c r="K40" s="128">
        <f t="array" ref="K40:M40">TRANSPOSE(MMULT($F$4:$H$6,TRANSPOSE(B40:D40+$B$8/2*H40:J40)))</f>
        <v>0.61472602040415147</v>
      </c>
      <c r="L40" s="149">
        <v>-2.487230629440544</v>
      </c>
      <c r="M40" s="148">
        <v>-0.38677526708561372</v>
      </c>
      <c r="N40" s="128">
        <f t="array" ref="N40:P40">TRANSPOSE(MMULT($F$4:$H$6,TRANSPOSE(B40:D40+$B$8*K40:M40)))</f>
        <v>0.74362687609358191</v>
      </c>
      <c r="O40" s="149">
        <v>-2.4761352605024873</v>
      </c>
      <c r="P40" s="148">
        <v>-0.35881584706076519</v>
      </c>
      <c r="Q40" s="75"/>
    </row>
    <row r="41" spans="1:17" x14ac:dyDescent="0.25">
      <c r="A41" s="160">
        <f t="shared" si="0"/>
        <v>3.1000000000000014</v>
      </c>
      <c r="B41" s="161">
        <f t="array" ref="B41:D41">B40:D40+$B$8/6*(E40:G40+2*H40:J40+2*K40:M40+N40:P40)</f>
        <v>-7.4294744225120359</v>
      </c>
      <c r="C41" s="127">
        <v>0.45370092786503374</v>
      </c>
      <c r="D41" s="148">
        <v>-1.1361619655233977</v>
      </c>
      <c r="E41" s="128">
        <f t="array" ref="E41:G41">TRANSPOSE(MMULT($F$4:$H$6,TRANSPOSE(B41:D41)))</f>
        <v>0.74371130059552903</v>
      </c>
      <c r="F41" s="149">
        <v>-2.4760927254603451</v>
      </c>
      <c r="G41" s="148">
        <v>-0.35880693753631032</v>
      </c>
      <c r="H41" s="128">
        <f t="array" ref="H41:J41">TRANSPOSE(MMULT($F$4:$H$6,TRANSPOSE(B41:D41+$B$8/2*E41:G41)))</f>
        <v>0.87097351911629484</v>
      </c>
      <c r="I41" s="149">
        <v>-2.4623400080096798</v>
      </c>
      <c r="J41" s="148">
        <v>-0.33095338492807902</v>
      </c>
      <c r="K41" s="128">
        <f t="array" ref="K41:M41">TRANSPOSE(MMULT($F$4:$H$6,TRANSPOSE(B41:D41+$B$8/2*H41:J41)))</f>
        <v>0.86909250109899316</v>
      </c>
      <c r="L41" s="149">
        <v>-2.4598106177650916</v>
      </c>
      <c r="M41" s="148">
        <v>-0.33108719309073376</v>
      </c>
      <c r="N41" s="128">
        <f t="array" ref="N41:P41">TRANSPOSE(MMULT($F$4:$H$6,TRANSPOSE(B41:D41+$B$8*K41:M41)))</f>
        <v>0.99424492508467754</v>
      </c>
      <c r="O41" s="149">
        <v>-2.4436570116175584</v>
      </c>
      <c r="P41" s="148">
        <v>-0.30339674696972696</v>
      </c>
      <c r="Q41" s="75"/>
    </row>
    <row r="42" spans="1:17" x14ac:dyDescent="0.25">
      <c r="A42" s="160">
        <f t="shared" si="0"/>
        <v>3.2000000000000015</v>
      </c>
      <c r="B42" s="161">
        <f t="array" ref="B42:D42">B41:D41+$B$8/6*(E41:G41+2*H41:J41+2*K41:M41+N41:P41)</f>
        <v>-7.3425062847435232</v>
      </c>
      <c r="C42" s="127">
        <v>0.20763341138790964</v>
      </c>
      <c r="D42" s="148">
        <v>-1.1692667128657921</v>
      </c>
      <c r="E42" s="128">
        <f t="array" ref="E42:G42">TRANSPOSE(MMULT($F$4:$H$6,TRANSPOSE(B42:D42)))</f>
        <v>0.99432390223275957</v>
      </c>
      <c r="F42" s="149">
        <v>-2.4436143091409788</v>
      </c>
      <c r="G42" s="148">
        <v>-0.3033872123106709</v>
      </c>
      <c r="H42" s="128">
        <f t="array" ref="H42:J42">TRANSPOSE(MMULT($F$4:$H$6,TRANSPOSE(B42:D42+$B$8/2*E42:G42)))</f>
        <v>1.1176007424248582</v>
      </c>
      <c r="I42" s="149">
        <v>-2.4249315956038915</v>
      </c>
      <c r="J42" s="148">
        <v>-0.27583099836366864</v>
      </c>
      <c r="K42" s="128">
        <f t="array" ref="K42:M42">TRANSPOSE(MMULT($F$4:$H$6,TRANSPOSE(B42:D42+$B$8/2*H42:J42)))</f>
        <v>1.1154990982681032</v>
      </c>
      <c r="L42" s="149">
        <v>-2.4225311369539035</v>
      </c>
      <c r="M42" s="148">
        <v>-0.27599472337263498</v>
      </c>
      <c r="N42" s="128">
        <f t="array" ref="N42:P42">TRANSPOSE(MMULT($F$4:$H$6,TRANSPOSE(B42:D42+$B$8*K42:M42)))</f>
        <v>1.2364618138803742</v>
      </c>
      <c r="O42" s="149">
        <v>-2.4015773586078688</v>
      </c>
      <c r="P42" s="148">
        <v>-0.24863269573413738</v>
      </c>
      <c r="Q42" s="75"/>
    </row>
    <row r="43" spans="1:17" x14ac:dyDescent="0.25">
      <c r="A43" s="160">
        <f t="shared" si="0"/>
        <v>3.3000000000000016</v>
      </c>
      <c r="B43" s="161">
        <f t="array" ref="B43:D43">B42:D42+$B$8/6*(E42:G42+2*H42:J42+2*K42:M42+N42:P42)</f>
        <v>-7.230889861451872</v>
      </c>
      <c r="C43" s="127">
        <v>-3.4701874159830975E-2</v>
      </c>
      <c r="D43" s="148">
        <v>-1.1968612353910824</v>
      </c>
      <c r="E43" s="128">
        <f t="array" ref="E43:G43">TRANSPOSE(MMULT($F$4:$H$6,TRANSPOSE(B43:D43)))</f>
        <v>1.2365353544614512</v>
      </c>
      <c r="F43" s="149">
        <v>-2.4015343907025879</v>
      </c>
      <c r="G43" s="148">
        <v>-0.2486226994160956</v>
      </c>
      <c r="H43" s="128">
        <f t="array" ref="H43:J43">TRANSPOSE(MMULT($F$4:$H$6,TRANSPOSE(B43:D43+$B$8/2*E43:G43)))</f>
        <v>1.3554018512125954</v>
      </c>
      <c r="I43" s="149">
        <v>-2.3781804925269765</v>
      </c>
      <c r="J43" s="148">
        <v>-0.22142467650997366</v>
      </c>
      <c r="K43" s="128">
        <f t="array" ref="K43:M43">TRANSPOSE(MMULT($F$4:$H$6,TRANSPOSE(B43:D43+$B$8/2*H43:J43)))</f>
        <v>1.3530958633619365</v>
      </c>
      <c r="L43" s="149">
        <v>-2.3759099382253641</v>
      </c>
      <c r="M43" s="148">
        <v>-0.22161926658594377</v>
      </c>
      <c r="N43" s="128">
        <f t="array" ref="N43:P43">TRANSPOSE(MMULT($F$4:$H$6,TRANSPOSE(B43:D43+$B$8*K43:M43)))</f>
        <v>1.469460160313806</v>
      </c>
      <c r="O43" s="149">
        <v>-2.3504159177317536</v>
      </c>
      <c r="P43" s="148">
        <v>-0.19464703561381169</v>
      </c>
      <c r="Q43" s="75"/>
    </row>
    <row r="44" spans="1:17" x14ac:dyDescent="0.25">
      <c r="A44" s="160">
        <f t="shared" si="0"/>
        <v>3.4000000000000017</v>
      </c>
      <c r="B44" s="161">
        <f t="array" ref="B44:D44">B43:D43+$B$8/6*(E43:G43+2*H43:J43+2*K43:M43+N43:P43)</f>
        <v>-7.0955066790531331</v>
      </c>
      <c r="C44" s="127">
        <v>-0.27237072699214804</v>
      </c>
      <c r="D44" s="148">
        <v>-1.219017195744778</v>
      </c>
      <c r="E44" s="128">
        <f t="array" ref="E44:G44">TRANSPOSE(MMULT($F$4:$H$6,TRANSPOSE(B44:D44)))</f>
        <v>1.4695282731953727</v>
      </c>
      <c r="F44" s="149">
        <v>-2.3503726207298561</v>
      </c>
      <c r="G44" s="148">
        <v>-0.19463672552600597</v>
      </c>
      <c r="H44" s="128">
        <f t="array" ref="H44:J44">TRANSPOSE(MMULT($F$4:$H$6,TRANSPOSE(B44:D44+$B$8/2*E44:G44)))</f>
        <v>1.5835919973764088</v>
      </c>
      <c r="I44" s="149">
        <v>-2.3226084116268804</v>
      </c>
      <c r="J44" s="148">
        <v>-0.16785923389702173</v>
      </c>
      <c r="K44" s="128">
        <f t="array" ref="K44:M44">TRANSPOSE(MMULT($F$4:$H$6,TRANSPOSE(B44:D44+$B$8/2*H44:J44)))</f>
        <v>1.5810979184677749</v>
      </c>
      <c r="L44" s="149">
        <v>-2.320468837087414</v>
      </c>
      <c r="M44" s="148">
        <v>-0.16808523544576381</v>
      </c>
      <c r="N44" s="128">
        <f t="array" ref="N44:P44">TRANSPOSE(MMULT($F$4:$H$6,TRANSPOSE(B44:D44+$B$8*K44:M44)))</f>
        <v>1.6924875871372667</v>
      </c>
      <c r="O44" s="149">
        <v>-2.2906965849599716</v>
      </c>
      <c r="P44" s="148">
        <v>-0.14156530593789918</v>
      </c>
      <c r="Q44" s="75"/>
    </row>
    <row r="45" spans="1:17" x14ac:dyDescent="0.25">
      <c r="A45" s="160">
        <f t="shared" si="0"/>
        <v>3.5000000000000018</v>
      </c>
      <c r="B45" s="161">
        <f t="array" ref="B45:D45">B44:D44+$B$8/6*(E44:G44+2*H44:J44+2*K44:M44+N44:P44)</f>
        <v>-6.9373167508527827</v>
      </c>
      <c r="C45" s="127">
        <v>-0.50449112204412161</v>
      </c>
      <c r="D45" s="148">
        <v>-1.2358187119139359</v>
      </c>
      <c r="E45" s="128">
        <f t="array" ref="E45:G45">TRANSPOSE(MMULT($F$4:$H$6,TRANSPOSE(B45:D45)))</f>
        <v>1.6925502818949743</v>
      </c>
      <c r="F45" s="149">
        <v>-2.2906529252627816</v>
      </c>
      <c r="G45" s="148">
        <v>-0.14155481581573826</v>
      </c>
      <c r="H45" s="128">
        <f t="array" ref="H45:J45">TRANSPOSE(MMULT($F$4:$H$6,TRANSPOSE(B45:D45+$B$8/2*E45:G45)))</f>
        <v>1.8014512730649535</v>
      </c>
      <c r="I45" s="149">
        <v>-2.2587414657968155</v>
      </c>
      <c r="J45" s="148">
        <v>-0.115260919280739</v>
      </c>
      <c r="K45" s="128">
        <f t="array" ref="K45:M45">TRANSPOSE(MMULT($F$4:$H$6,TRANSPOSE(B45:D45+$B$8/2*H45:J45)))</f>
        <v>1.7987853172051051</v>
      </c>
      <c r="L45" s="149">
        <v>-2.2567339701839595</v>
      </c>
      <c r="M45" s="148">
        <v>-0.11551851565525495</v>
      </c>
      <c r="N45" s="128">
        <f t="array" ref="N45:P45">TRANSPOSE(MMULT($F$4:$H$6,TRANSPOSE(B45:D45+$B$8*K45:M45)))</f>
        <v>1.9048565663675292</v>
      </c>
      <c r="O45" s="149">
        <v>-2.2229476339913123</v>
      </c>
      <c r="P45" s="148">
        <v>-8.9513789965742774E-2</v>
      </c>
      <c r="Q45" s="75"/>
    </row>
    <row r="46" spans="1:17" x14ac:dyDescent="0.25">
      <c r="A46" s="160">
        <f t="shared" si="0"/>
        <v>3.6000000000000019</v>
      </c>
      <c r="B46" s="161">
        <f t="array" ref="B46:D46">B45:D45+$B$8/6*(E45:G45+2*H45:J45+2*K45:M45+N45:P45)</f>
        <v>-6.7573520837060723</v>
      </c>
      <c r="C46" s="127">
        <v>-0.73023364589771567</v>
      </c>
      <c r="D46" s="148">
        <v>-1.247362503174827</v>
      </c>
      <c r="E46" s="128">
        <f t="array" ref="E46:G46">TRANSPOSE(MMULT($F$4:$H$6,TRANSPOSE(B46:D46)))</f>
        <v>1.9049138555382537</v>
      </c>
      <c r="F46" s="149">
        <v>-2.2229036042416861</v>
      </c>
      <c r="G46" s="148">
        <v>-8.9503240648433291E-2</v>
      </c>
      <c r="H46" s="128">
        <f t="array" ref="H46:J46">TRANSPOSE(MMULT($F$4:$H$6,TRANSPOSE(B46:D46+$B$8/2*E46:G46)))</f>
        <v>2.0083245312856155</v>
      </c>
      <c r="I46" s="149">
        <v>-2.1871101191433651</v>
      </c>
      <c r="J46" s="148">
        <v>-6.3756036456387388E-2</v>
      </c>
      <c r="K46" s="128">
        <f t="array" ref="K46:M46">TRANSPOSE(MMULT($F$4:$H$6,TRANSPOSE(B46:D46+$B$8/2*H46:J46)))</f>
        <v>2.0055028595681215</v>
      </c>
      <c r="L46" s="149">
        <v>-2.1852357568247642</v>
      </c>
      <c r="M46" s="148">
        <v>-6.4045083393614366E-2</v>
      </c>
      <c r="N46" s="128">
        <f t="array" ref="N46:P46">TRANSPOSE(MMULT($F$4:$H$6,TRANSPOSE(B46:D46+$B$8*K46:M46)))</f>
        <v>2.1059442059607933</v>
      </c>
      <c r="O46" s="149">
        <v>-2.1477015397895478</v>
      </c>
      <c r="P46" s="148">
        <v>-3.8618203604060097E-2</v>
      </c>
      <c r="Q46" s="75"/>
    </row>
    <row r="47" spans="1:17" x14ac:dyDescent="0.25">
      <c r="A47" s="160">
        <f t="shared" si="0"/>
        <v>3.700000000000002</v>
      </c>
      <c r="B47" s="161">
        <f t="array" ref="B47:D47">B46:D46+$B$8/6*(E46:G46+2*H46:J46+2*K46:M46+N46:P46)</f>
        <v>-6.5567102029859639</v>
      </c>
      <c r="C47" s="127">
        <v>-0.94882192749717387</v>
      </c>
      <c r="D47" s="148">
        <v>-1.2537578979073687</v>
      </c>
      <c r="E47" s="128">
        <f t="array" ref="E47:G47">TRANSPOSE(MMULT($F$4:$H$6,TRANSPOSE(B47:D47)))</f>
        <v>2.1059961069587176</v>
      </c>
      <c r="F47" s="149">
        <v>-2.1476571554248256</v>
      </c>
      <c r="G47" s="148">
        <v>-3.8607704139880683E-2</v>
      </c>
      <c r="H47" s="128">
        <f t="array" ref="H47:J47">TRANSPOSE(MMULT($F$4:$H$6,TRANSPOSE(B47:D47+$B$8/2*E47:G47)))</f>
        <v>2.2036211382779634</v>
      </c>
      <c r="I47" s="149">
        <v>-2.1082488833142734</v>
      </c>
      <c r="J47" s="148">
        <v>-1.3469700707874788E-2</v>
      </c>
      <c r="K47" s="128">
        <f t="array" ref="K47:M47">TRANSPOSE(MMULT($F$4:$H$6,TRANSPOSE(B47:D47+$B$8/2*H47:J47)))</f>
        <v>2.2006598394471992</v>
      </c>
      <c r="L47" s="149">
        <v>-2.1065086046585861</v>
      </c>
      <c r="M47" s="148">
        <v>-1.3789758838393062E-2</v>
      </c>
      <c r="N47" s="128">
        <f t="array" ref="N47:P47">TRANSPOSE(MMULT($F$4:$H$6,TRANSPOSE(B47:D47+$B$8*K47:M47)))</f>
        <v>2.2951919593836401</v>
      </c>
      <c r="O47" s="149">
        <v>-2.065494565054327</v>
      </c>
      <c r="P47" s="148">
        <v>1.0997485742219926E-2</v>
      </c>
      <c r="Q47" s="75"/>
    </row>
    <row r="48" spans="1:17" x14ac:dyDescent="0.25">
      <c r="A48" s="160">
        <f t="shared" si="0"/>
        <v>3.800000000000002</v>
      </c>
      <c r="B48" s="161">
        <f t="array" ref="B48:D48">B47:D47+$B$8/6*(E47:G47+2*H47:J47+2*K47:M47+N47:P47)</f>
        <v>-6.3365477026227524</v>
      </c>
      <c r="C48" s="127">
        <v>-1.1595330391042551</v>
      </c>
      <c r="D48" s="148">
        <v>-1.2551267168655387</v>
      </c>
      <c r="E48" s="128">
        <f t="array" ref="E48:G48">TRANSPOSE(MMULT($F$4:$H$6,TRANSPOSE(B48:D48)))</f>
        <v>2.2952384961127459</v>
      </c>
      <c r="F48" s="149">
        <v>-2.0654498611972434</v>
      </c>
      <c r="G48" s="148">
        <v>1.1007837123073294E-2</v>
      </c>
      <c r="H48" s="128">
        <f t="array" ref="H48:J48">TRANSPOSE(MMULT($F$4:$H$6,TRANSPOSE(B48:D48+$B$8/2*E48:G48)))</f>
        <v>2.3868146399495829</v>
      </c>
      <c r="I48" s="149">
        <v>-2.0226957944865749</v>
      </c>
      <c r="J48" s="148">
        <v>3.5475280089244166E-2</v>
      </c>
      <c r="K48" s="128">
        <f t="array" ref="K48:M48">TRANSPOSE(MMULT($F$4:$H$6,TRANSPOSE(B48:D48+$B$8/2*H48:J48)))</f>
        <v>2.3837297070355419</v>
      </c>
      <c r="L48" s="149">
        <v>-2.0210903951025951</v>
      </c>
      <c r="M48" s="148">
        <v>3.512491531259343E-2</v>
      </c>
      <c r="N48" s="128">
        <f t="array" ref="N48:P48">TRANSPOSE(MMULT($F$4:$H$6,TRANSPOSE(B48:D48+$B$8*K48:M48)))</f>
        <v>2.4721052419401461</v>
      </c>
      <c r="O48" s="149">
        <v>-1.9768661434185102</v>
      </c>
      <c r="P48" s="148">
        <v>5.9212120522729617E-2</v>
      </c>
      <c r="Q48" s="75"/>
    </row>
    <row r="49" spans="1:17" x14ac:dyDescent="0.25">
      <c r="A49" s="160">
        <f t="shared" si="0"/>
        <v>3.9000000000000021</v>
      </c>
      <c r="B49" s="161">
        <f t="array" ref="B49:D49">B48:D48+$B$8/6*(E48:G48+2*H48:J48+2*K48:M48+N48:P48)</f>
        <v>-6.0980738287556999</v>
      </c>
      <c r="C49" s="127">
        <v>-1.3616978455008233</v>
      </c>
      <c r="D49" s="148">
        <v>-1.2516030443913806</v>
      </c>
      <c r="E49" s="128">
        <f t="array" ref="E49:G49">TRANSPOSE(MMULT($F$4:$H$6,TRANSPOSE(B49:D49)))</f>
        <v>2.4721464461329457</v>
      </c>
      <c r="F49" s="149">
        <v>-1.976821172068699</v>
      </c>
      <c r="G49" s="148">
        <v>5.9222235550256963E-2</v>
      </c>
      <c r="H49" s="128">
        <f t="array" ref="H49:J49">TRANSPOSE(MMULT($F$4:$H$6,TRANSPOSE(B49:D49+$B$8/2*E49:G49)))</f>
        <v>2.5574423277947105</v>
      </c>
      <c r="I49" s="149">
        <v>-1.9309917031053794</v>
      </c>
      <c r="J49" s="148">
        <v>8.2959409406142326E-2</v>
      </c>
      <c r="K49" s="128">
        <f t="array" ref="K49:M49">TRANSPOSE(MMULT($F$4:$H$6,TRANSPOSE(B49:D49+$B$8/2*H49:J49)))</f>
        <v>2.5542496314611181</v>
      </c>
      <c r="L49" s="149">
        <v>-1.9295217807168079</v>
      </c>
      <c r="M49" s="148">
        <v>8.2579680061002358E-2</v>
      </c>
      <c r="N49" s="128">
        <f t="array" ref="N49:P49">TRANSPOSE(MMULT($F$4:$H$6,TRANSPOSE(B49:D49+$B$8*K49:M49)))</f>
        <v>2.6362529406875752</v>
      </c>
      <c r="O49" s="149">
        <v>-1.882358089938388</v>
      </c>
      <c r="P49" s="148">
        <v>0.10590830373481275</v>
      </c>
      <c r="Q49" s="75"/>
    </row>
    <row r="50" spans="1:17" x14ac:dyDescent="0.25">
      <c r="A50" s="160">
        <f t="shared" si="0"/>
        <v>4.0000000000000018</v>
      </c>
      <c r="B50" s="161">
        <f t="array" ref="B50:D50">B49:D49+$B$8/6*(E49:G49+2*H49:J49+2*K49:M49+N49:P49)</f>
        <v>-5.8425441070001636</v>
      </c>
      <c r="C50" s="127">
        <v>-1.5547012826616811</v>
      </c>
      <c r="D50" s="148">
        <v>-1.2433328990877246</v>
      </c>
      <c r="E50" s="128">
        <f t="array" ref="E50:G50">TRANSPOSE(MMULT($F$4:$H$6,TRANSPOSE(B50:D50)))</f>
        <v>2.6362888529967874</v>
      </c>
      <c r="F50" s="149">
        <v>-1.8823129174317772</v>
      </c>
      <c r="G50" s="148">
        <v>0.10591810334092555</v>
      </c>
      <c r="H50" s="128">
        <f t="array" ref="H50:J50">TRANSPOSE(MMULT($F$4:$H$6,TRANSPOSE(B50:D50+$B$8/2*E50:G50)))</f>
        <v>2.7151046925365736</v>
      </c>
      <c r="I50" s="149">
        <v>-1.8336794054210999</v>
      </c>
      <c r="J50" s="148">
        <v>0.12886739962127902</v>
      </c>
      <c r="K50" s="128">
        <f t="array" ref="K50:M50">TRANSPOSE(MMULT($F$4:$H$6,TRANSPOSE(B50:D50+$B$8/2*H50:J50)))</f>
        <v>2.7118199518127337</v>
      </c>
      <c r="L50" s="149">
        <v>-1.8323453236573468</v>
      </c>
      <c r="M50" s="148">
        <v>0.12845945969064831</v>
      </c>
      <c r="N50" s="128">
        <f t="array" ref="N50:P50">TRANSPOSE(MMULT($F$4:$H$6,TRANSPOSE(B50:D50+$B$8*K50:M50)))</f>
        <v>2.7872668074567688</v>
      </c>
      <c r="O50" s="149">
        <v>-1.7825136665618098</v>
      </c>
      <c r="P50" s="148">
        <v>0.15097324705542992</v>
      </c>
      <c r="Q50" s="75"/>
    </row>
    <row r="51" spans="1:17" x14ac:dyDescent="0.25">
      <c r="A51" s="160">
        <f t="shared" si="0"/>
        <v>4.1000000000000014</v>
      </c>
      <c r="B51" s="161">
        <f t="array" ref="B51:D51">B50:D50+$B$8/6*(E50:G50+2*H50:J50+2*K50:M50+N50:P50)</f>
        <v>-5.5712540245142943</v>
      </c>
      <c r="C51" s="127">
        <v>-1.7379825500308557</v>
      </c>
      <c r="D51" s="148">
        <v>-1.2304738146040544</v>
      </c>
      <c r="E51" s="128">
        <f t="array" ref="E51:G51">TRANSPOSE(MMULT($F$4:$H$6,TRANSPOSE(B51:D51)))</f>
        <v>2.7872974783239073</v>
      </c>
      <c r="F51" s="149">
        <v>-1.7824683712693092</v>
      </c>
      <c r="G51" s="148">
        <v>0.15098266070181254</v>
      </c>
      <c r="H51" s="128">
        <f t="array" ref="H51:J51">TRANSPOSE(MMULT($F$4:$H$6,TRANSPOSE(B51:D51+$B$8/2*E51:G51)))</f>
        <v>2.8594647562817168</v>
      </c>
      <c r="I51" s="149">
        <v>-1.7313026431519933</v>
      </c>
      <c r="J51" s="148">
        <v>0.17308897082123043</v>
      </c>
      <c r="K51" s="128">
        <f t="array" ref="K51:M51">TRANSPOSE(MMULT($F$4:$H$6,TRANSPOSE(B51:D51+$B$8/2*H51:J51)))</f>
        <v>2.8561035072836733</v>
      </c>
      <c r="L51" s="149">
        <v>-1.7301045016107039</v>
      </c>
      <c r="M51" s="148">
        <v>0.17265416236672038</v>
      </c>
      <c r="N51" s="128">
        <f t="array" ref="N51:P51">TRANSPOSE(MMULT($F$4:$H$6,TRANSPOSE(B51:D51+$B$8*K51:M51)))</f>
        <v>2.9248407269174717</v>
      </c>
      <c r="O51" s="149">
        <v>-1.6778765276793517</v>
      </c>
      <c r="P51" s="148">
        <v>0.19429952361403546</v>
      </c>
      <c r="Q51" s="75"/>
    </row>
    <row r="52" spans="1:17" x14ac:dyDescent="0.25">
      <c r="A52" s="160">
        <f t="shared" si="0"/>
        <v>4.2000000000000011</v>
      </c>
      <c r="B52" s="161">
        <f t="array" ref="B52:D52">B51:D51+$B$8/6*(E51:G51+2*H51:J51+2*K51:M51+N51:P51)</f>
        <v>-5.2855327789747584</v>
      </c>
      <c r="C52" s="127">
        <v>-1.9110352031720899</v>
      </c>
      <c r="D52" s="148">
        <v>-1.2131943404258585</v>
      </c>
      <c r="E52" s="128">
        <f t="array" ref="E52:G52">TRANSPOSE(MMULT($F$4:$H$6,TRANSPOSE(B52:D52)))</f>
        <v>2.9248662172399089</v>
      </c>
      <c r="F52" s="149">
        <v>-1.6778311979198053</v>
      </c>
      <c r="G52" s="148">
        <v>0.19430848869434847</v>
      </c>
      <c r="H52" s="128">
        <f t="array" ref="H52:J52">TRANSPOSE(MMULT($F$4:$H$6,TRANSPOSE(B52:D52+$B$8/2*E52:G52)))</f>
        <v>2.9902472762758125</v>
      </c>
      <c r="I52" s="149">
        <v>-1.6244049951593884</v>
      </c>
      <c r="J52" s="148">
        <v>0.2155195576299499</v>
      </c>
      <c r="K52" s="128">
        <f t="array" ref="K52:M52">TRANSPOSE(MMULT($F$4:$H$6,TRANSPOSE(B52:D52+$B$8/2*H52:J52)))</f>
        <v>2.9868248394639005</v>
      </c>
      <c r="L52" s="149">
        <v>-1.6233426051621809</v>
      </c>
      <c r="M52" s="148">
        <v>0.21505938857076856</v>
      </c>
      <c r="N52" s="128">
        <f t="array" ref="N52:P52">TRANSPOSE(MMULT($F$4:$H$6,TRANSPOSE(B52:D52+$B$8*K52:M52)))</f>
        <v>3.0487298538186574</v>
      </c>
      <c r="O52" s="149">
        <v>-1.5689895685473252</v>
      </c>
      <c r="P52" s="148">
        <v>0.23578573183687401</v>
      </c>
      <c r="Q52" s="75"/>
    </row>
    <row r="53" spans="1:17" x14ac:dyDescent="0.25">
      <c r="A53" s="160">
        <f t="shared" si="0"/>
        <v>4.3000000000000007</v>
      </c>
      <c r="B53" s="161">
        <f t="array" ref="B53:D53">B52:D52+$B$8/6*(E52:G52+2*H52:J52+2*K52:M52+N52:P52)</f>
        <v>-4.9867371072657916</v>
      </c>
      <c r="C53" s="127">
        <v>-2.073407135957261</v>
      </c>
      <c r="D53" s="148">
        <v>-1.1916734718769808</v>
      </c>
      <c r="E53" s="128">
        <f t="array" ref="E53:G53">TRANSPOSE(MMULT($F$4:$H$6,TRANSPOSE(B53:D53)))</f>
        <v>3.0487502354346323</v>
      </c>
      <c r="F53" s="149">
        <v>-1.5689443006928545</v>
      </c>
      <c r="G53" s="148">
        <v>0.23579419314296768</v>
      </c>
      <c r="H53" s="128">
        <f t="array" ref="H53:J53">TRANSPOSE(MMULT($F$4:$H$6,TRANSPOSE(B53:D53+$B$8/2*E53:G53)))</f>
        <v>3.1072378154292424</v>
      </c>
      <c r="I53" s="149">
        <v>-1.5135286828293855</v>
      </c>
      <c r="J53" s="148">
        <v>0.2560609301408584</v>
      </c>
      <c r="K53" s="128">
        <f t="array" ref="K53:M53">TRANSPOSE(MMULT($F$4:$H$6,TRANSPOSE(B53:D53+$B$8/2*H53:J53)))</f>
        <v>3.1037692618961383</v>
      </c>
      <c r="L53" s="149">
        <v>-1.5126015483498665</v>
      </c>
      <c r="M53" s="148">
        <v>0.25557705347304649</v>
      </c>
      <c r="N53" s="128">
        <f t="array" ref="N53:P53">TRANSPOSE(MMULT($F$4:$H$6,TRANSPOSE(B53:D53+$B$8*K53:M53)))</f>
        <v>3.1587496155117361</v>
      </c>
      <c r="O53" s="149">
        <v>-1.4563936972856817</v>
      </c>
      <c r="P53" s="148">
        <v>0.27533707613028557</v>
      </c>
      <c r="Q53" s="75"/>
    </row>
    <row r="54" spans="1:17" x14ac:dyDescent="0.25">
      <c r="A54" s="160">
        <f t="shared" si="0"/>
        <v>4.4000000000000004</v>
      </c>
      <c r="B54" s="161">
        <f t="array" ref="B54:D54">B53:D53+$B$8/6*(E53:G53+2*H53:J53+2*K53:M53+N53:P53)</f>
        <v>-4.6762452071725065</v>
      </c>
      <c r="C54" s="127">
        <v>-2.224700443629545</v>
      </c>
      <c r="D54" s="148">
        <v>-1.1661000179352965</v>
      </c>
      <c r="E54" s="128">
        <f t="array" ref="E54:G54">TRANSPOSE(MMULT($F$4:$H$6,TRANSPOSE(B54:D54)))</f>
        <v>3.1587649715209141</v>
      </c>
      <c r="F54" s="149">
        <v>-1.4563485940402925</v>
      </c>
      <c r="G54" s="148">
        <v>0.27534498537338603</v>
      </c>
      <c r="H54" s="128">
        <f t="array" ref="H54:J54">TRANSPOSE(MMULT($F$4:$H$6,TRANSPOSE(B54:D54+$B$8/2*E54:G54)))</f>
        <v>3.2102816766578566</v>
      </c>
      <c r="I54" s="149">
        <v>-1.3992133088764198</v>
      </c>
      <c r="J54" s="148">
        <v>0.29462173441396622</v>
      </c>
      <c r="K54" s="128">
        <f t="array" ref="K54:M54">TRANSPOSE(MMULT($F$4:$H$6,TRANSPOSE(B54:D54+$B$8/2*H54:J54)))</f>
        <v>3.2067817938931666</v>
      </c>
      <c r="L54" s="149">
        <v>-1.398420612169869</v>
      </c>
      <c r="M54" s="148">
        <v>0.29411592872814274</v>
      </c>
      <c r="N54" s="128">
        <f t="array" ref="N54:P54">TRANSPOSE(MMULT($F$4:$H$6,TRANSPOSE(B54:D54+$B$8*K54:M54)))</f>
        <v>3.2547745776498438</v>
      </c>
      <c r="O54" s="149">
        <v>-1.3406265492697014</v>
      </c>
      <c r="P54" s="148">
        <v>0.31286586960277496</v>
      </c>
      <c r="Q54" s="75"/>
    </row>
    <row r="55" spans="1:17" x14ac:dyDescent="0.25">
      <c r="A55" s="160">
        <f t="shared" si="0"/>
        <v>4.5</v>
      </c>
      <c r="B55" s="161">
        <f t="array" ref="B55:D55">B54:D54+$B$8/6*(E54:G54+2*H54:J54+2*K54:M54+N54:P54)</f>
        <v>-4.3554507656679595</v>
      </c>
      <c r="C55" s="127">
        <v>-2.3645711600529213</v>
      </c>
      <c r="D55" s="148">
        <v>-1.1366719149142901</v>
      </c>
      <c r="E55" s="128">
        <f t="array" ref="E55:G55">TRANSPOSE(MMULT($F$4:$H$6,TRANSPOSE(B55:D55)))</f>
        <v>3.2547850025854332</v>
      </c>
      <c r="F55" s="149">
        <v>-1.3405817181044155</v>
      </c>
      <c r="G55" s="148">
        <v>0.31287318498175654</v>
      </c>
      <c r="H55" s="128">
        <f t="array" ref="H55:J55">TRANSPOSE(MMULT($F$4:$H$6,TRANSPOSE(B55:D55+$B$8/2*E55:G55)))</f>
        <v>3.2992826997780922</v>
      </c>
      <c r="I55" s="149">
        <v>-1.2819945474937637</v>
      </c>
      <c r="J55" s="148">
        <v>0.33111795747662742</v>
      </c>
      <c r="K55" s="128">
        <f t="array" ref="K55:M55">TRANSPOSE(MMULT($F$4:$H$6,TRANSPOSE(B55:D55+$B$8/2*H55:J55)))</f>
        <v>3.2957659573116986</v>
      </c>
      <c r="L55" s="149">
        <v>-1.2813351390019108</v>
      </c>
      <c r="M55" s="148">
        <v>0.33059210865319988</v>
      </c>
      <c r="N55" s="128">
        <f t="array" ref="N55:P55">TRANSPOSE(MMULT($F$4:$H$6,TRANSPOSE(B55:D55+$B$8*K55:M55)))</f>
        <v>3.3367371725663793</v>
      </c>
      <c r="O55" s="149">
        <v>-1.2222211610265057</v>
      </c>
      <c r="P55" s="148">
        <v>0.34829196354067427</v>
      </c>
      <c r="Q55" s="75"/>
    </row>
    <row r="56" spans="1:17" x14ac:dyDescent="0.25">
      <c r="A56" s="160">
        <f t="shared" si="0"/>
        <v>4.5999999999999996</v>
      </c>
      <c r="B56" s="161">
        <f t="array" ref="B56:D56">B55:D55+$B$8/6*(E55:G55+2*H55:J55+2*K55:M55+N55:P55)</f>
        <v>-4.0257571075124359</v>
      </c>
      <c r="C56" s="127">
        <v>-2.4927288642549592</v>
      </c>
      <c r="D56" s="148">
        <v>-1.103595493567922</v>
      </c>
      <c r="E56" s="128">
        <f t="array" ref="E56:G56">TRANSPOSE(MMULT($F$4:$H$6,TRANSPOSE(B56:D56)))</f>
        <v>3.3367427724333716</v>
      </c>
      <c r="F56" s="149">
        <v>-1.2221767127563976</v>
      </c>
      <c r="G56" s="148">
        <v>0.34829864935053401</v>
      </c>
      <c r="H56" s="128">
        <f t="array" ref="H56:J56">TRANSPOSE(MMULT($F$4:$H$6,TRANSPOSE(B56:D56+$B$8/2*E56:G56)))</f>
        <v>3.3742019212220136</v>
      </c>
      <c r="I56" s="149">
        <v>-1.162402802150351</v>
      </c>
      <c r="J56" s="148">
        <v>0.36547332132009724</v>
      </c>
      <c r="K56" s="128">
        <f t="array" ref="K56:M56">TRANSPOSE(MMULT($F$4:$H$6,TRANSPOSE(B56:D56+$B$8/2*H56:J56)))</f>
        <v>3.3706824365083774</v>
      </c>
      <c r="L56" s="149">
        <v>-1.1618751942931975</v>
      </c>
      <c r="M56" s="148">
        <v>0.36492940529889961</v>
      </c>
      <c r="N56" s="128">
        <f t="array" ref="N56:P56">TRANSPOSE(MMULT($F$4:$H$6,TRANSPOSE(B56:D56+$B$8*K56:M56)))</f>
        <v>3.4046262912856515</v>
      </c>
      <c r="O56" s="149">
        <v>-1.1017046191939373</v>
      </c>
      <c r="P56" s="148">
        <v>0.38154310793939794</v>
      </c>
      <c r="Q56" s="75"/>
    </row>
    <row r="57" spans="1:17" x14ac:dyDescent="0.25">
      <c r="A57" s="160">
        <f t="shared" si="0"/>
        <v>4.6999999999999993</v>
      </c>
      <c r="B57" s="161">
        <f t="array" ref="B57:D57">B56:D56+$B$8/6*(E56:G56+2*H56:J56+2*K56:M56+N56:P56)</f>
        <v>-3.6885714778594392</v>
      </c>
      <c r="C57" s="127">
        <v>-2.6089361530022499</v>
      </c>
      <c r="D57" s="148">
        <v>-1.0670847067257898</v>
      </c>
      <c r="E57" s="128">
        <f t="array" ref="E57:G57">TRANSPOSE(MMULT($F$4:$H$6,TRANSPOSE(B57:D57)))</f>
        <v>3.4046271834785093</v>
      </c>
      <c r="F57" s="149">
        <v>-1.1016606666842581</v>
      </c>
      <c r="G57" s="148">
        <v>0.38154913421394698</v>
      </c>
      <c r="H57" s="128">
        <f t="array" ref="H57:J57">TRANSPOSE(MMULT($F$4:$H$6,TRANSPOSE(B57:D57+$B$8/2*E57:G57)))</f>
        <v>3.4350560982110512</v>
      </c>
      <c r="I57" s="149">
        <v>-1.0409618458516563</v>
      </c>
      <c r="J57" s="148">
        <v>0.39761961000471902</v>
      </c>
      <c r="K57" s="128">
        <f t="array" ref="K57:M57">TRANSPOSE(MMULT($F$4:$H$6,TRANSPOSE(B57:D57+$B$8/2*H57:J57)))</f>
        <v>3.4315476030799434</v>
      </c>
      <c r="L57" s="149">
        <v>-1.0405642103520212</v>
      </c>
      <c r="M57" s="148">
        <v>0.39705967654167307</v>
      </c>
      <c r="N57" s="128">
        <f t="array" ref="N57:P57">TRANSPOSE(MMULT($F$4:$H$6,TRANSPOSE(B57:D57+$B$8*K57:M57)))</f>
        <v>3.4584857414212458</v>
      </c>
      <c r="O57" s="149">
        <v>-0.97959669868091837</v>
      </c>
      <c r="P57" s="148">
        <v>0.41255524704208257</v>
      </c>
      <c r="Q57" s="75"/>
    </row>
    <row r="58" spans="1:17" x14ac:dyDescent="0.25">
      <c r="A58" s="160">
        <f t="shared" si="0"/>
        <v>4.7999999999999989</v>
      </c>
      <c r="B58" s="161">
        <f t="array" ref="B58:D58">B57:D57+$B$8/6*(E57:G57+2*H57:J57+2*K57:M57+N57:P57)</f>
        <v>-3.3452994724014102</v>
      </c>
      <c r="C58" s="127">
        <v>-2.7130079776317921</v>
      </c>
      <c r="D58" s="148">
        <v>-1.0273603241533096</v>
      </c>
      <c r="E58" s="128">
        <f t="array" ref="E58:G58">TRANSPOSE(MMULT($F$4:$H$6,TRANSPOSE(B58:D58)))</f>
        <v>3.4584820545332571</v>
      </c>
      <c r="F58" s="149">
        <v>-0.97955335567110646</v>
      </c>
      <c r="G58" s="148">
        <v>0.4125605892256633</v>
      </c>
      <c r="H58" s="128">
        <f t="array" ref="H58:J58">TRANSPOSE(MMULT($F$4:$H$6,TRANSPOSE(B58:D58+$B$8/2*E58:G58)))</f>
        <v>3.4819161002596331</v>
      </c>
      <c r="I58" s="149">
        <v>-0.91818745732693841</v>
      </c>
      <c r="J58" s="148">
        <v>0.42749693366538399</v>
      </c>
      <c r="K58" s="128">
        <f t="array" ref="K58:M58">TRANSPOSE(MMULT($F$4:$H$6,TRANSPOSE(B58:D58+$B$8/2*H58:J58)))</f>
        <v>3.4784319082249984</v>
      </c>
      <c r="L58" s="149">
        <v>-0.91791762574298996</v>
      </c>
      <c r="M58" s="148">
        <v>0.42692309100231729</v>
      </c>
      <c r="N58" s="128">
        <f t="array" ref="N58:P58">TRANSPOSE(MMULT($F$4:$H$6,TRANSPOSE(B58:D58+$B$8*K58:M58)))</f>
        <v>3.4984125743852132</v>
      </c>
      <c r="O58" s="149">
        <v>-0.85640850286845582</v>
      </c>
      <c r="P58" s="148">
        <v>0.4412727535414176</v>
      </c>
      <c r="Q58" s="75"/>
    </row>
    <row r="59" spans="1:17" x14ac:dyDescent="0.25">
      <c r="A59" s="160">
        <f t="shared" si="0"/>
        <v>4.8999999999999986</v>
      </c>
      <c r="B59" s="161">
        <f t="array" ref="B59:D59">B58:D58+$B$8/6*(E58:G58+2*H58:J58+2*K58:M58+N58:P58)</f>
        <v>-2.9973396283032816</v>
      </c>
      <c r="C59" s="127">
        <v>-2.8048108447097824</v>
      </c>
      <c r="D59" s="148">
        <v>-0.98464910095160152</v>
      </c>
      <c r="E59" s="128">
        <f t="array" ref="E59:G59">TRANSPOSE(MMULT($F$4:$H$6,TRANSPOSE(B59:D59)))</f>
        <v>3.498404447920751</v>
      </c>
      <c r="F59" s="149">
        <v>-0.85636588290419979</v>
      </c>
      <c r="G59" s="148">
        <v>0.44127739218514084</v>
      </c>
      <c r="H59" s="128">
        <f t="array" ref="H59:J59">TRANSPOSE(MMULT($F$4:$H$6,TRANSPOSE(B59:D59+$B$8/2*E59:G59)))</f>
        <v>3.5149051719826545</v>
      </c>
      <c r="I59" s="149">
        <v>-0.79458606536041376</v>
      </c>
      <c r="J59" s="148">
        <v>0.45505393293799556</v>
      </c>
      <c r="K59" s="128">
        <f t="array" ref="K59:M59">TRANSPOSE(MMULT($F$4:$H$6,TRANSPOSE(B59:D59+$B$8/2*H59:J59)))</f>
        <v>3.5114581466700989</v>
      </c>
      <c r="L59" s="149">
        <v>-0.79444153252739458</v>
      </c>
      <c r="M59" s="148">
        <v>0.45446833332342795</v>
      </c>
      <c r="N59" s="128">
        <f t="array" ref="N59:P59">TRANSPOSE(MMULT($F$4:$H$6,TRANSPOSE(B59:D59+$B$8*K59:M59)))</f>
        <v>3.5245552863738525</v>
      </c>
      <c r="O59" s="149">
        <v>-0.7326411174944174</v>
      </c>
      <c r="P59" s="148">
        <v>0.46764860485125481</v>
      </c>
      <c r="Q59" s="75"/>
    </row>
    <row r="60" spans="1:17" x14ac:dyDescent="0.25">
      <c r="A60" s="160">
        <f t="shared" si="0"/>
        <v>4.9999999999999982</v>
      </c>
      <c r="B60" s="161">
        <f t="array" ref="B60:D60">B59:D59+$B$8/6*(E59:G59+2*H59:J59+2*K59:M59+N59:P59)</f>
        <v>-2.6460781887766132</v>
      </c>
      <c r="C60" s="127">
        <v>-2.8842618813126863</v>
      </c>
      <c r="D60" s="148">
        <v>-0.93918292545894744</v>
      </c>
      <c r="E60" s="128">
        <f t="array" ref="E60:G60">TRANSPOSE(MMULT($F$4:$H$6,TRANSPOSE(B60:D60)))</f>
        <v>3.524542870373927</v>
      </c>
      <c r="F60" s="149">
        <v>-0.73259933295915025</v>
      </c>
      <c r="G60" s="148">
        <v>0.4676525253298785</v>
      </c>
      <c r="H60" s="128">
        <f t="array" ref="H60:J60">TRANSPOSE(MMULT($F$4:$H$6,TRANSPOSE(B60:D60+$B$8/2*E60:G60)))</f>
        <v>3.5341970721634173</v>
      </c>
      <c r="I60" s="149">
        <v>-0.67065341233642317</v>
      </c>
      <c r="J60" s="148">
        <v>0.48024792710008302</v>
      </c>
      <c r="K60" s="128">
        <f t="array" ref="K60:M60">TRANSPOSE(MMULT($F$4:$H$6,TRANSPOSE(B60:D60+$B$8/2*H60:J60)))</f>
        <v>3.5307995970879293</v>
      </c>
      <c r="L60" s="149">
        <v>-0.67063134244158862</v>
      </c>
      <c r="M60" s="148">
        <v>0.47965275310884492</v>
      </c>
      <c r="N60" s="128">
        <f t="array" ref="N60:P60">TRANSPOSE(MMULT($F$4:$H$6,TRANSPOSE(B60:D60+$B$8*K60:M60)))</f>
        <v>3.5371118985228525</v>
      </c>
      <c r="O60" s="149">
        <v>-0.60878428876059121</v>
      </c>
      <c r="P60" s="148">
        <v>0.49164450464563586</v>
      </c>
      <c r="Q60" s="75"/>
    </row>
    <row r="61" spans="1:17" x14ac:dyDescent="0.25">
      <c r="A61" s="160">
        <f t="shared" si="0"/>
        <v>5.0999999999999979</v>
      </c>
      <c r="B61" s="161">
        <f t="array" ref="B61:D61">B60:D60+$B$8/6*(E60:G60+2*H60:J60+2*K60:M60+N60:P60)</f>
        <v>-2.2928840536532888</v>
      </c>
      <c r="C61" s="127">
        <v>-2.9513277668339493</v>
      </c>
      <c r="D61" s="148">
        <v>-0.89119795228572463</v>
      </c>
      <c r="E61" s="128">
        <f t="array" ref="E61:G61">TRANSPOSE(MMULT($F$4:$H$6,TRANSPOSE(B61:D61)))</f>
        <v>3.537095353113568</v>
      </c>
      <c r="F61" s="149">
        <v>-0.60874344999882934</v>
      </c>
      <c r="G61" s="148">
        <v>0.49164769689174581</v>
      </c>
      <c r="H61" s="128">
        <f t="array" ref="H61:J61">TRANSPOSE(MMULT($F$4:$H$6,TRANSPOSE(B61:D61+$B$8/2*E61:G61)))</f>
        <v>3.5400140949101067</v>
      </c>
      <c r="I61" s="149">
        <v>-0.54687324700671125</v>
      </c>
      <c r="J61" s="148">
        <v>0.50304500902829297</v>
      </c>
      <c r="K61" s="128">
        <f t="array" ref="K61:M61">TRANSPOSE(MMULT($F$4:$H$6,TRANSPOSE(B61:D61+$B$8/2*H61:J61)))</f>
        <v>3.5366780448087876</v>
      </c>
      <c r="L61" s="149">
        <v>-0.54697048204162946</v>
      </c>
      <c r="M61" s="148">
        <v>0.50244246063643883</v>
      </c>
      <c r="N61" s="128">
        <f t="array" ref="N61:P61">TRANSPOSE(MMULT($F$4:$H$6,TRANSPOSE(B61:D61+$B$8*K61:M61)))</f>
        <v>3.5363279224441855</v>
      </c>
      <c r="O61" s="149">
        <v>-0.48531513517643377</v>
      </c>
      <c r="P61" s="148">
        <v>0.51323095268836094</v>
      </c>
      <c r="Q61" s="75"/>
    </row>
    <row r="62" spans="1:17" x14ac:dyDescent="0.25">
      <c r="A62" s="160">
        <f t="shared" si="0"/>
        <v>5.1999999999999975</v>
      </c>
      <c r="B62" s="161">
        <f t="array" ref="B62:D62">B61:D61+$B$8/6*(E61:G61+2*H61:J61+2*K61:M61+N61:P61)</f>
        <v>-1.9391039277366966</v>
      </c>
      <c r="C62" s="127">
        <v>-3.0060235342218151</v>
      </c>
      <c r="D62" s="148">
        <v>-0.84093372580389847</v>
      </c>
      <c r="E62" s="128">
        <f t="array" ref="E62:G62">TRANSPOSE(MMULT($F$4:$H$6,TRANSPOSE(B62:D62)))</f>
        <v>3.5363074173170443</v>
      </c>
      <c r="F62" s="149">
        <v>-0.48527534970228081</v>
      </c>
      <c r="G62" s="148">
        <v>0.5132334109409955</v>
      </c>
      <c r="H62" s="128">
        <f t="array" ref="H62:J62">TRANSPOSE(MMULT($F$4:$H$6,TRANSPOSE(B62:D62+$B$8/2*E62:G62)))</f>
        <v>3.5326249794967532</v>
      </c>
      <c r="I62" s="149">
        <v>-0.42371605550153801</v>
      </c>
      <c r="J62" s="148">
        <v>0.52342008991681832</v>
      </c>
      <c r="K62" s="128">
        <f t="array" ref="K62:M62">TRANSPOSE(MMULT($F$4:$H$6,TRANSPOSE(B62:D62+$B$8/2*H62:J62)))</f>
        <v>3.529361693396301</v>
      </c>
      <c r="L62" s="149">
        <v>-0.42392912585364395</v>
      </c>
      <c r="M62" s="148">
        <v>0.52281237229562361</v>
      </c>
      <c r="N62" s="128">
        <f t="array" ref="N62:P62">TRANSPOSE(MMULT($F$4:$H$6,TRANSPOSE(B62:D62+$B$8*K62:M62)))</f>
        <v>3.5224942180766208</v>
      </c>
      <c r="O62" s="149">
        <v>-0.36269690170099134</v>
      </c>
      <c r="P62" s="148">
        <v>0.53238726583106633</v>
      </c>
      <c r="Q62" s="75"/>
    </row>
    <row r="63" spans="1:17" x14ac:dyDescent="0.25">
      <c r="A63" s="160">
        <f t="shared" si="0"/>
        <v>5.2999999999999972</v>
      </c>
      <c r="B63" s="161">
        <f t="array" ref="B63:D63">B62:D62+$B$8/6*(E62:G62+2*H62:J62+2*K62:M62+N62:P62)</f>
        <v>-1.586057678050367</v>
      </c>
      <c r="C63" s="127">
        <v>-3.0484112444570424</v>
      </c>
      <c r="D63" s="148">
        <v>-0.78863229911728272</v>
      </c>
      <c r="E63" s="128">
        <f t="array" ref="E63:G63">TRANSPOSE(MMULT($F$4:$H$6,TRANSPOSE(B63:D63)))</f>
        <v>3.5224699319089918</v>
      </c>
      <c r="F63" s="149">
        <v>-0.36265827348589941</v>
      </c>
      <c r="G63" s="148">
        <v>0.53238898839635018</v>
      </c>
      <c r="H63" s="128">
        <f t="array" ref="H63:J63">TRANSPOSE(MMULT($F$4:$H$6,TRANSPOSE(B63:D63+$B$8/2*E63:G63)))</f>
        <v>3.5123427161558154</v>
      </c>
      <c r="I63" s="149">
        <v>-0.3016378386867602</v>
      </c>
      <c r="J63" s="148">
        <v>0.54135689656910846</v>
      </c>
      <c r="K63" s="128">
        <f t="array" ref="K63:M63">TRANSPOSE(MMULT($F$4:$H$6,TRANSPOSE(B63:D63+$B$8/2*H63:J63)))</f>
        <v>3.5091629723311688</v>
      </c>
      <c r="L63" s="149">
        <v>-0.30196297564783037</v>
      </c>
      <c r="M63" s="148">
        <v>0.54074620856813971</v>
      </c>
      <c r="N63" s="128">
        <f t="array" ref="N63:P63">TRANSPOSE(MMULT($F$4:$H$6,TRANSPOSE(B63:D63+$B$8*K63:M63)))</f>
        <v>3.495944751407738</v>
      </c>
      <c r="O63" s="149">
        <v>-0.24137776385465903</v>
      </c>
      <c r="P63" s="148">
        <v>0.54910155293745522</v>
      </c>
      <c r="Q63" s="75"/>
    </row>
    <row r="64" spans="1:17" x14ac:dyDescent="0.25">
      <c r="A64" s="160">
        <f t="shared" si="0"/>
        <v>5.3999999999999968</v>
      </c>
      <c r="B64" s="161">
        <f t="array" ref="B64:D64">B63:D63+$B$8/6*(E63:G63+2*H63:J63+2*K63:M63+N63:P63)</f>
        <v>-1.2350339103788555</v>
      </c>
      <c r="C64" s="127">
        <v>-3.0785985388905379</v>
      </c>
      <c r="D64" s="148">
        <v>-0.73453735325714442</v>
      </c>
      <c r="E64" s="128">
        <f t="array" ref="E64:G64">TRANSPOSE(MMULT($F$4:$H$6,TRANSPOSE(B64:D64)))</f>
        <v>3.4959168712312811</v>
      </c>
      <c r="F64" s="149">
        <v>-0.24134039268921015</v>
      </c>
      <c r="G64" s="148">
        <v>0.54910254195918407</v>
      </c>
      <c r="H64" s="128">
        <f t="array" ref="H64:J64">TRANSPOSE(MMULT($F$4:$H$6,TRANSPOSE(B64:D64+$B$8/2*E64:G64)))</f>
        <v>3.4795222556704015</v>
      </c>
      <c r="I64" s="149">
        <v>-0.18107894310882289</v>
      </c>
      <c r="J64" s="148">
        <v>0.55684792396622695</v>
      </c>
      <c r="K64" s="128">
        <f t="array" ref="K64:M64">TRANSPOSE(MMULT($F$4:$H$6,TRANSPOSE(B64:D64+$B$8/2*H64:J64)))</f>
        <v>3.4764362486290459</v>
      </c>
      <c r="L64" s="149">
        <v>-0.18151209309206062</v>
      </c>
      <c r="M64" s="148">
        <v>0.55623644726068555</v>
      </c>
      <c r="N64" s="128">
        <f t="array" ref="N64:P64">TRANSPOSE(MMULT($F$4:$H$6,TRANSPOSE(B64:D64+$B$8*K64:M64)))</f>
        <v>3.4570542601637695</v>
      </c>
      <c r="O64" s="149">
        <v>-0.12178968863880213</v>
      </c>
      <c r="P64" s="148">
        <v>0.56337064639188061</v>
      </c>
      <c r="Q64" s="75"/>
    </row>
    <row r="65" spans="1:17" x14ac:dyDescent="0.25">
      <c r="A65" s="160">
        <f t="shared" si="0"/>
        <v>5.4999999999999964</v>
      </c>
      <c r="B65" s="161">
        <f t="array" ref="B65:D65">B64:D64+$B$8/6*(E64:G64+2*H64:J64+2*K64:M64+N64:P64)</f>
        <v>-0.88728577471228975</v>
      </c>
      <c r="C65" s="127">
        <v>-3.0967370747860343</v>
      </c>
      <c r="D65" s="148">
        <v>-0.67889332107706291</v>
      </c>
      <c r="E65" s="128">
        <f t="array" ref="E65:G65">TRANSPOSE(MMULT($F$4:$H$6,TRANSPOSE(B65:D65)))</f>
        <v>3.4570229806880883</v>
      </c>
      <c r="F65" s="149">
        <v>-0.12175366956384881</v>
      </c>
      <c r="G65" s="148">
        <v>0.5633709076303256</v>
      </c>
      <c r="H65" s="128">
        <f t="array" ref="H65:J65">TRANSPOSE(MMULT($F$4:$H$6,TRANSPOSE(B65:D65+$B$8/2*E65:G65)))</f>
        <v>3.4345581311102338</v>
      </c>
      <c r="I65" s="149">
        <v>-6.2462951962436453E-2</v>
      </c>
      <c r="J65" s="148">
        <v>0.5698943457252541</v>
      </c>
      <c r="K65" s="128">
        <f t="array" ref="K65:M65">TRANSPOSE(MMULT($F$4:$H$6,TRANSPOSE(B65:D65+$B$8/2*H65:J65)))</f>
        <v>3.4315754507161542</v>
      </c>
      <c r="L65" s="149">
        <v>-6.2999792232408147E-2</v>
      </c>
      <c r="M65" s="148">
        <v>0.56928423460712763</v>
      </c>
      <c r="N65" s="128">
        <f t="array" ref="N65:P65">TRANSPOSE(MMULT($F$4:$H$6,TRANSPOSE(B65:D65+$B$8*K65:M65)))</f>
        <v>3.4062358360198828</v>
      </c>
      <c r="O65" s="149">
        <v>-4.3473583179121089E-3</v>
      </c>
      <c r="P65" s="148">
        <v>0.57519999276840073</v>
      </c>
      <c r="Q65" s="75"/>
    </row>
    <row r="66" spans="1:17" x14ac:dyDescent="0.25">
      <c r="A66" s="160">
        <f t="shared" si="0"/>
        <v>5.5999999999999961</v>
      </c>
      <c r="B66" s="161">
        <f t="array" ref="B66:D66">B65:D65+$B$8/6*(E65:G65+2*H65:J65+2*K65:M65+N65:P65)</f>
        <v>-0.54402700837294393</v>
      </c>
      <c r="C66" s="127">
        <v>-3.1030208500572249</v>
      </c>
      <c r="D66" s="148">
        <v>-0.62194452005933809</v>
      </c>
      <c r="E66" s="128">
        <f t="array" ref="E66:G66">TRANSPOSE(MMULT($F$4:$H$6,TRANSPOSE(B66:D66)))</f>
        <v>3.4062013589182545</v>
      </c>
      <c r="F66" s="149">
        <v>-4.3127811209049405E-3</v>
      </c>
      <c r="G66" s="148">
        <v>0.57519953538589375</v>
      </c>
      <c r="H66" s="128">
        <f t="array" ref="H66:J66">TRANSPOSE(MMULT($F$4:$H$6,TRANSPOSE(B66:D66+$B$8/2*E66:G66)))</f>
        <v>3.3778820004719909</v>
      </c>
      <c r="I66" s="149">
        <v>5.3804358243940031E-2</v>
      </c>
      <c r="J66" s="148">
        <v>0.58050588498690259</v>
      </c>
      <c r="K66" s="128">
        <f t="array" ref="K66:M66">TRANSPOSE(MMULT($F$4:$H$6,TRANSPOSE(B66:D66+$B$8/2*H66:J66)))</f>
        <v>3.3750116133039594</v>
      </c>
      <c r="L66" s="149">
        <v>5.3168402512977053E-2</v>
      </c>
      <c r="M66" s="148">
        <v>0.57989925678302467</v>
      </c>
      <c r="N66" s="128">
        <f t="array" ref="N66:P66">TRANSPOSE(MMULT($F$4:$H$6,TRANSPOSE(B66:D66+$B$8*K66:M66)))</f>
        <v>3.3439384322625965</v>
      </c>
      <c r="O66" s="149">
        <v>0.11055283761917223</v>
      </c>
      <c r="P66" s="148">
        <v>0.58460350516864457</v>
      </c>
      <c r="Q66" s="75"/>
    </row>
    <row r="67" spans="1:17" x14ac:dyDescent="0.25">
      <c r="A67" s="160">
        <f t="shared" si="0"/>
        <v>5.6999999999999957</v>
      </c>
      <c r="B67" s="161">
        <f t="array" ref="B67:D67">B66:D66+$B$8/6*(E66:G66+2*H66:J66+2*K66:M66+N66:P66)</f>
        <v>-0.20642822472739808</v>
      </c>
      <c r="C67" s="127">
        <v>-3.0976844237570234</v>
      </c>
      <c r="D67" s="148">
        <v>-0.56393429799109818</v>
      </c>
      <c r="E67" s="128">
        <f t="array" ref="E67:G67">TRANSPOSE(MMULT($F$4:$H$6,TRANSPOSE(B67:D67)))</f>
        <v>3.3439009654262022</v>
      </c>
      <c r="F67" s="149">
        <v>0.11058588884643084</v>
      </c>
      <c r="G67" s="148">
        <v>0.58460234152075907</v>
      </c>
      <c r="H67" s="128">
        <f t="array" ref="H67:J67">TRANSPOSE(MMULT($F$4:$H$6,TRANSPOSE(B67:D67+$B$8/2*E67:G67)))</f>
        <v>3.3099601193263344</v>
      </c>
      <c r="I67" s="149">
        <v>0.16733599036639202</v>
      </c>
      <c r="J67" s="148">
        <v>0.58870064821013668</v>
      </c>
      <c r="K67" s="128">
        <f t="array" ref="K67:M67">TRANSPOSE(MMULT($F$4:$H$6,TRANSPOSE(B67:D67+$B$8/2*H67:J67)))</f>
        <v>3.3072103523470484</v>
      </c>
      <c r="L67" s="149">
        <v>0.16660572787801553</v>
      </c>
      <c r="M67" s="148">
        <v>0.58809957431314919</v>
      </c>
      <c r="N67" s="128">
        <f t="array" ref="N67:P67">TRANSPOSE(MMULT($F$4:$H$6,TRANSPOSE(B67:D67+$B$8*K67:M67)))</f>
        <v>3.2706443061424046</v>
      </c>
      <c r="O67" s="149">
        <v>0.22253373769964435</v>
      </c>
      <c r="P67" s="148">
        <v>0.59160337968062904</v>
      </c>
      <c r="Q67" s="75"/>
    </row>
    <row r="68" spans="1:17" x14ac:dyDescent="0.25">
      <c r="A68" s="160">
        <f t="shared" si="0"/>
        <v>5.7999999999999954</v>
      </c>
      <c r="B68" s="161">
        <f t="array" ref="B68:D68">B67:D67+$B$8/6*(E67:G67+2*H67:J67+2*K67:M67+N67:P67)</f>
        <v>0.12438654552119144</v>
      </c>
      <c r="C68" s="127">
        <v>-3.0810010393731084</v>
      </c>
      <c r="D68" s="148">
        <v>-0.50510419522029881</v>
      </c>
      <c r="E68" s="128">
        <f t="array" ref="E68:G68">TRANSPOSE(MMULT($F$4:$H$6,TRANSPOSE(B68:D68)))</f>
        <v>3.2706040629091087</v>
      </c>
      <c r="F68" s="149">
        <v>0.22256518494520927</v>
      </c>
      <c r="G68" s="148">
        <v>0.59160152511199926</v>
      </c>
      <c r="H68" s="128">
        <f t="array" ref="H68:J68">TRANSPOSE(MMULT($F$4:$H$6,TRANSPOSE(B68:D68+$B$8/2*E68:G68)))</f>
        <v>3.2312907528450627</v>
      </c>
      <c r="I68" s="149">
        <v>0.27776462436694171</v>
      </c>
      <c r="J68" s="148">
        <v>0.59450492430054525</v>
      </c>
      <c r="K68" s="128">
        <f t="array" ref="K68:M68">TRANSPOSE(MMULT($F$4:$H$6,TRANSPOSE(B68:D68+$B$8/2*H68:J68)))</f>
        <v>3.2286692794405254</v>
      </c>
      <c r="L68" s="149">
        <v>0.27694507850085182</v>
      </c>
      <c r="M68" s="148">
        <v>0.59391142180105572</v>
      </c>
      <c r="N68" s="128">
        <f t="array" ref="N68:P68">TRANSPOSE(MMULT($F$4:$H$6,TRANSPOSE(B68:D68+$B$8*K68:M68)))</f>
        <v>3.1868664053925762</v>
      </c>
      <c r="O68" s="149">
        <v>0.33123826694921865</v>
      </c>
      <c r="P68" s="148">
        <v>0.59622987836370256</v>
      </c>
      <c r="Q68" s="75"/>
    </row>
    <row r="69" spans="1:17" x14ac:dyDescent="0.25">
      <c r="A69" s="160">
        <f t="shared" si="0"/>
        <v>5.899999999999995</v>
      </c>
      <c r="B69" s="161">
        <f t="array" ref="B69:D69">B68:D68+$B$8/6*(E68:G68+2*H68:J68+2*K68:M68+N68:P68)</f>
        <v>0.44734305440240574</v>
      </c>
      <c r="C69" s="127">
        <v>-3.053280658412608</v>
      </c>
      <c r="D69" s="148">
        <v>-0.44569312695898378</v>
      </c>
      <c r="E69" s="128">
        <f t="array" ref="E69:G69">TRANSPOSE(MMULT($F$4:$H$6,TRANSPOSE(B69:D69)))</f>
        <v>3.1868236037559607</v>
      </c>
      <c r="F69" s="149">
        <v>0.33126803861028287</v>
      </c>
      <c r="G69" s="148">
        <v>0.59622735100771707</v>
      </c>
      <c r="H69" s="128">
        <f t="array" ref="H69:J69">TRANSPOSE(MMULT($F$4:$H$6,TRANSPOSE(B69:D69+$B$8/2*E69:G69)))</f>
        <v>3.1424015367865126</v>
      </c>
      <c r="I69" s="149">
        <v>0.38474343647941223</v>
      </c>
      <c r="J69" s="148">
        <v>0.59795295145628058</v>
      </c>
      <c r="K69" s="128">
        <f t="array" ref="K69:M69">TRANSPOSE(MMULT($F$4:$H$6,TRANSPOSE(B69:D69+$B$8/2*H69:J69)))</f>
        <v>3.1399153652189322</v>
      </c>
      <c r="L69" s="149">
        <v>0.38383982525684079</v>
      </c>
      <c r="M69" s="148">
        <v>0.59736897536628875</v>
      </c>
      <c r="N69" s="128">
        <f t="array" ref="N69:P69">TRANSPOSE(MMULT($F$4:$H$6,TRANSPOSE(B69:D69+$B$8*K69:M69)))</f>
        <v>3.0931457085634362</v>
      </c>
      <c r="O69" s="149">
        <v>0.43633021528283289</v>
      </c>
      <c r="P69" s="148">
        <v>0.59852108112495328</v>
      </c>
      <c r="Q69" s="75"/>
    </row>
    <row r="70" spans="1:17" x14ac:dyDescent="0.25">
      <c r="A70" s="160">
        <f t="shared" si="0"/>
        <v>5.9999999999999947</v>
      </c>
      <c r="B70" s="161">
        <f t="array" ref="B70:D70">B69:D69+$B$8/6*(E69:G69+2*H69:J69+2*K69:M69+N69:P69)</f>
        <v>0.76141977300791053</v>
      </c>
      <c r="C70" s="127">
        <v>-3.0148679121231812</v>
      </c>
      <c r="D70" s="148">
        <v>-0.38593658886268695</v>
      </c>
      <c r="E70" s="128">
        <f t="array" ref="E70:G70">TRANSPOSE(MMULT($F$4:$H$6,TRANSPOSE(B70:D70)))</f>
        <v>3.093100570367465</v>
      </c>
      <c r="F70" s="149">
        <v>0.43635824644292243</v>
      </c>
      <c r="G70" s="148">
        <v>0.59851790170673269</v>
      </c>
      <c r="H70" s="128">
        <f t="array" ref="H70:J70">TRANSPOSE(MMULT($F$4:$H$6,TRANSPOSE(B70:D70+$B$8/2*E70:G70)))</f>
        <v>3.0438467971593464</v>
      </c>
      <c r="I70" s="149">
        <v>0.48794683677029238</v>
      </c>
      <c r="J70" s="148">
        <v>0.59908665407862771</v>
      </c>
      <c r="K70" s="128">
        <f t="array" ref="K70:M70">TRANSPOSE(MMULT($F$4:$H$6,TRANSPOSE(B70:D70+$B$8/2*H70:J70)))</f>
        <v>3.0415022614615808</v>
      </c>
      <c r="L70" s="149">
        <v>0.48696455213495304</v>
      </c>
      <c r="M70" s="148">
        <v>0.59851409013762447</v>
      </c>
      <c r="N70" s="128">
        <f t="array" ref="N70:P70">TRANSPOSE(MMULT($F$4:$H$6,TRANSPOSE(B70:D70+$B$8*K70:M70)))</f>
        <v>2.9900485289338485</v>
      </c>
      <c r="O70" s="149">
        <v>0.5374949330634875</v>
      </c>
      <c r="P70" s="148">
        <v>0.59852260881793196</v>
      </c>
      <c r="Q70" s="75"/>
    </row>
    <row r="71" spans="1:17" x14ac:dyDescent="0.25">
      <c r="A71" s="160">
        <f t="shared" si="0"/>
        <v>6.0999999999999943</v>
      </c>
      <c r="B71" s="161">
        <f t="array" ref="B71:D71">B70:D70+$B$8/6*(E70:G70+2*H70:J70+2*K70:M70+N70:P70)</f>
        <v>1.0656505599502966</v>
      </c>
      <c r="C71" s="127">
        <v>-2.9661399795012326</v>
      </c>
      <c r="D71" s="148">
        <v>-0.32606588888006749</v>
      </c>
      <c r="E71" s="128">
        <f t="array" ref="E71:G71">TRANSPOSE(MMULT($F$4:$H$6,TRANSPOSE(B71:D71)))</f>
        <v>2.9900012790582298</v>
      </c>
      <c r="F71" s="149">
        <v>0.53752116572020903</v>
      </c>
      <c r="G71" s="148">
        <v>0.59851880046015149</v>
      </c>
      <c r="H71" s="128">
        <f t="array" ref="H71:J71">TRANSPOSE(MMULT($F$4:$H$6,TRANSPOSE(B71:D71+$B$8/2*E71:G71)))</f>
        <v>2.9362048383677255</v>
      </c>
      <c r="I71" s="149">
        <v>0.58707112264367878</v>
      </c>
      <c r="J71" s="148">
        <v>0.59795535206200601</v>
      </c>
      <c r="K71" s="128">
        <f t="array" ref="K71:M71">TRANSPOSE(MMULT($F$4:$H$6,TRANSPOSE(B71:D71+$B$8/2*H71:J71)))</f>
        <v>2.9340075916929673</v>
      </c>
      <c r="L71" s="149">
        <v>0.58601570919929113</v>
      </c>
      <c r="M71" s="148">
        <v>0.59739601011808474</v>
      </c>
      <c r="N71" s="128">
        <f t="array" ref="N71:P71">TRANSPOSE(MMULT($F$4:$H$6,TRANSPOSE(B71:D71+$B$8*K71:M71)))</f>
        <v>2.8781637918166481</v>
      </c>
      <c r="O71" s="149">
        <v>0.63443994165336226</v>
      </c>
      <c r="P71" s="148">
        <v>0.59628731986380379</v>
      </c>
      <c r="Q71" s="75"/>
    </row>
    <row r="72" spans="1:17" x14ac:dyDescent="0.25">
      <c r="A72" s="160">
        <f t="shared" si="0"/>
        <v>6.199999999999994</v>
      </c>
      <c r="B72" s="161">
        <f t="array" ref="B72:D72">B71:D71+$B$8/6*(E71:G71+2*H71:J71+2*K71:M71+N71:P71)</f>
        <v>1.3591270588002342</v>
      </c>
      <c r="C72" s="127">
        <v>-2.9075043999835741</v>
      </c>
      <c r="D72" s="148">
        <v>-0.26630740813533188</v>
      </c>
      <c r="E72" s="128">
        <f t="array" ref="E72:G72">TRANSPOSE(MMULT($F$4:$H$6,TRANSPOSE(B72:D72)))</f>
        <v>2.8781146573576835</v>
      </c>
      <c r="F72" s="149">
        <v>0.63446432489916671</v>
      </c>
      <c r="G72" s="148">
        <v>0.59628290789505023</v>
      </c>
      <c r="H72" s="128">
        <f t="array" ref="H72:J72">TRANSPOSE(MMULT($F$4:$H$6,TRANSPOSE(B72:D72+$B$8/2*E72:G72)))</f>
        <v>2.8200752096680355</v>
      </c>
      <c r="I72" s="149">
        <v>0.68183504638929215</v>
      </c>
      <c r="J72" s="148">
        <v>0.59461544474897532</v>
      </c>
      <c r="K72" s="128">
        <f t="array" ref="K72:M72">TRANSPOSE(MMULT($F$4:$H$6,TRANSPOSE(B72:D72+$B$8/2*H72:J72)))</f>
        <v>2.818030220094899</v>
      </c>
      <c r="L72" s="149">
        <v>0.68071217972772846</v>
      </c>
      <c r="M72" s="148">
        <v>0.59407105270789251</v>
      </c>
      <c r="N72" s="128">
        <f t="array" ref="N72:P72">TRANSPOSE(MMULT($F$4:$H$6,TRANSPOSE(B72:D72+$B$8*K72:M72)))</f>
        <v>2.7581002950756455</v>
      </c>
      <c r="O72" s="149">
        <v>0.72689545731766447</v>
      </c>
      <c r="P72" s="148">
        <v>0.59187498266670358</v>
      </c>
      <c r="Q72" s="75"/>
    </row>
    <row r="73" spans="1:17" x14ac:dyDescent="0.25">
      <c r="A73" s="160">
        <f t="shared" si="0"/>
        <v>6.2999999999999936</v>
      </c>
      <c r="B73" s="161">
        <f t="array" ref="B73:D73">B72:D72+$B$8/6*(E72:G72+2*H72:J72+2*K72:M72+N72:P72)</f>
        <v>1.6410008223328876</v>
      </c>
      <c r="C73" s="127">
        <v>-2.839396829409393</v>
      </c>
      <c r="D73" s="148">
        <v>-0.20688189337740706</v>
      </c>
      <c r="E73" s="128">
        <f t="array" ref="E73:G73">TRANSPOSE(MMULT($F$4:$H$6,TRANSPOSE(B73:D73)))</f>
        <v>2.7580495045270674</v>
      </c>
      <c r="F73" s="149">
        <v>0.72691794747594174</v>
      </c>
      <c r="G73" s="148">
        <v>0.59186999443217247</v>
      </c>
      <c r="H73" s="128">
        <f t="array" ref="H73:J73">TRANSPOSE(MMULT($F$4:$H$6,TRANSPOSE(B73:D73+$B$8/2*E73:G73)))</f>
        <v>2.6960759597419917</v>
      </c>
      <c r="I73" s="149">
        <v>0.77198029539531943</v>
      </c>
      <c r="J73" s="148">
        <v>0.58913007180835864</v>
      </c>
      <c r="K73" s="128">
        <f t="array" ref="K73:M73">TRANSPOSE(MMULT($F$4:$H$6,TRANSPOSE(B73:D73+$B$8/2*H73:J73)))</f>
        <v>2.6941875085224241</v>
      </c>
      <c r="L73" s="149">
        <v>0.77079576014283269</v>
      </c>
      <c r="M73" s="148">
        <v>0.58860227014377919</v>
      </c>
      <c r="N73" s="128">
        <f t="array" ref="N73:P73">TRANSPOSE(MMULT($F$4:$H$6,TRANSPOSE(B73:D73+$B$8*K73:M73)))</f>
        <v>2.6304839626218084</v>
      </c>
      <c r="O73" s="149">
        <v>0.814614827351541</v>
      </c>
      <c r="P73" s="148">
        <v>0.58535192606795738</v>
      </c>
      <c r="Q73" s="75"/>
    </row>
    <row r="74" spans="1:17" x14ac:dyDescent="0.25">
      <c r="A74" s="160">
        <f t="shared" si="0"/>
        <v>6.3999999999999932</v>
      </c>
      <c r="B74" s="161">
        <f t="array" ref="B74:D74">B73:D73+$B$8/6*(E73:G73+2*H73:J73+2*K73:M73+N73:P73)</f>
        <v>1.9104851623941828</v>
      </c>
      <c r="C74" s="127">
        <v>-2.7622787479776632</v>
      </c>
      <c r="D74" s="148">
        <v>-0.1480037833040003</v>
      </c>
      <c r="E74" s="128">
        <f t="array" ref="E74:G74">TRANSPOSE(MMULT($F$4:$H$6,TRANSPOSE(B74:D74)))</f>
        <v>2.6304317450598451</v>
      </c>
      <c r="F74" s="149">
        <v>0.81463538807024727</v>
      </c>
      <c r="G74" s="148">
        <v>0.58534639074239014</v>
      </c>
      <c r="H74" s="128">
        <f t="array" ref="H74:J74">TRANSPOSE(MMULT($F$4:$H$6,TRANSPOSE(B74:D74+$B$8/2*E74:G74)))</f>
        <v>2.5648408891161854</v>
      </c>
      <c r="I74" s="149">
        <v>0.85727188414484023</v>
      </c>
      <c r="J74" s="148">
        <v>0.58156875326779889</v>
      </c>
      <c r="K74" s="128">
        <f t="array" ref="K74:M74">TRANSPOSE(MMULT($F$4:$H$6,TRANSPOSE(B74:D74+$B$8/2*H74:J74)))</f>
        <v>2.5631125713416658</v>
      </c>
      <c r="L74" s="149">
        <v>0.85603155184749757</v>
      </c>
      <c r="M74" s="148">
        <v>0.58105909008601719</v>
      </c>
      <c r="N74" s="128">
        <f t="array" ref="N74:P74">TRANSPOSE(MMULT($F$4:$H$6,TRANSPOSE(B74:D74+$B$8*K74:M74)))</f>
        <v>2.4959551005582377</v>
      </c>
      <c r="O74" s="149">
        <v>0.8973748777849534</v>
      </c>
      <c r="P74" s="148">
        <v>0.57679067005692675</v>
      </c>
      <c r="Q74" s="75"/>
    </row>
    <row r="75" spans="1:17" x14ac:dyDescent="0.25">
      <c r="A75" s="160">
        <f t="shared" ref="A75:A138" si="1">A74+$B$8</f>
        <v>6.4999999999999929</v>
      </c>
      <c r="B75" s="161">
        <f t="array" ref="B75:D75">B74:D74+$B$8/6*(E74:G74+2*H74:J74+2*K74:M74+N74:P74)</f>
        <v>2.1668567251697457</v>
      </c>
      <c r="C75" s="127">
        <v>-2.6766351290136652</v>
      </c>
      <c r="D75" s="148">
        <v>-8.988057084555115E-2</v>
      </c>
      <c r="E75" s="128">
        <f t="array" ref="E75:G75">TRANSPOSE(MMULT($F$4:$H$6,TRANSPOSE(B75:D75)))</f>
        <v>2.4959016848349109</v>
      </c>
      <c r="F75" s="149">
        <v>0.89739348008987307</v>
      </c>
      <c r="G75" s="148">
        <v>0.57678461845977358</v>
      </c>
      <c r="H75" s="128">
        <f t="array" ref="H75:J75">TRANSPOSE(MMULT($F$4:$H$6,TRANSPOSE(B75:D75+$B$8/2*E75:G75)))</f>
        <v>2.4270168100370473</v>
      </c>
      <c r="I75" s="149">
        <v>0.93749845758677819</v>
      </c>
      <c r="J75" s="148">
        <v>0.57200701090504413</v>
      </c>
      <c r="K75" s="128">
        <f t="array" ref="K75:M75">TRANSPOSE(MMULT($F$4:$H$6,TRANSPOSE(B75:D75+$B$8/2*H75:J75)))</f>
        <v>2.4254515376872861</v>
      </c>
      <c r="L75" s="149">
        <v>0.93620826455014738</v>
      </c>
      <c r="M75" s="148">
        <v>0.57151693755730504</v>
      </c>
      <c r="N75" s="128">
        <f t="array" ref="N75:P75">TRANSPOSE(MMULT($F$4:$H$6,TRANSPOSE(B75:D75+$B$8*K75:M75)))</f>
        <v>2.3551656655007314</v>
      </c>
      <c r="O75" s="149">
        <v>0.97497617248063428</v>
      </c>
      <c r="P75" s="148">
        <v>0.56626953892868848</v>
      </c>
      <c r="Q75" s="75"/>
    </row>
    <row r="76" spans="1:17" x14ac:dyDescent="0.25">
      <c r="A76" s="160">
        <f t="shared" si="1"/>
        <v>6.5999999999999925</v>
      </c>
      <c r="B76" s="161">
        <f t="array" ref="B76:D76">B75:D75+$B$8/6*(E75:G75+2*H75:J75+2*K75:M75+N75:P75)</f>
        <v>2.4094567925994843</v>
      </c>
      <c r="C76" s="127">
        <v>-2.5829720773995923</v>
      </c>
      <c r="D76" s="148">
        <v>-3.2712203273665141E-2</v>
      </c>
      <c r="E76" s="128">
        <f t="array" ref="E76:G76">TRANSPOSE(MMULT($F$4:$H$6,TRANSPOSE(B76:D76)))</f>
        <v>2.35511127944911</v>
      </c>
      <c r="F76" s="149">
        <v>0.9749927947903051</v>
      </c>
      <c r="G76" s="148">
        <v>0.56626300334155388</v>
      </c>
      <c r="H76" s="128">
        <f t="array" ref="H76:J76">TRANSPOSE(MMULT($F$4:$H$6,TRANSPOSE(B76:D76+$B$8/2*E76:G76)))</f>
        <v>2.2832608232455183</v>
      </c>
      <c r="I76" s="149">
        <v>1.0124725059205719</v>
      </c>
      <c r="J76" s="148">
        <v>0.56052597317417696</v>
      </c>
      <c r="K76" s="128">
        <f t="array" ref="K76:M76">TRANSPOSE(MMULT($F$4:$H$6,TRANSPOSE(B76:D76+$B$8/2*H76:J76)))</f>
        <v>2.2818608305733701</v>
      </c>
      <c r="L76" s="149">
        <v>1.0111384311127982</v>
      </c>
      <c r="M76" s="148">
        <v>0.56005684040937975</v>
      </c>
      <c r="N76" s="128">
        <f t="array" ref="N76:P76">TRANSPOSE(MMULT($F$4:$H$6,TRANSPOSE(B76:D76+$B$8*K76:M76)))</f>
        <v>2.2087765544157216</v>
      </c>
      <c r="O76" s="149">
        <v>1.0472431838768412</v>
      </c>
      <c r="P76" s="148">
        <v>0.55387225904985771</v>
      </c>
      <c r="Q76" s="75"/>
    </row>
    <row r="77" spans="1:17" x14ac:dyDescent="0.25">
      <c r="A77" s="160">
        <f t="shared" si="1"/>
        <v>6.6999999999999922</v>
      </c>
      <c r="B77" s="161">
        <f t="array" ref="B77:D77">B76:D76+$B$8/6*(E76:G76+2*H76:J76+2*K76:M76+N76:P76)</f>
        <v>2.6376923116245279</v>
      </c>
      <c r="C77" s="127">
        <v>-2.4818144465206942</v>
      </c>
      <c r="D77" s="148">
        <v>2.3309478218976942E-2</v>
      </c>
      <c r="E77" s="128">
        <f t="array" ref="E77:G77">TRANSPOSE(MMULT($F$4:$H$6,TRANSPOSE(B77:D77)))</f>
        <v>2.2087214240706508</v>
      </c>
      <c r="F77" s="149">
        <v>1.0472578119811051</v>
      </c>
      <c r="G77" s="148">
        <v>0.5538652730363427</v>
      </c>
      <c r="H77" s="128">
        <f t="array" ref="H77:J77">TRANSPOSE(MMULT($F$4:$H$6,TRANSPOSE(B77:D77+$B$8/2*E77:G77)))</f>
        <v>2.1342376208905152</v>
      </c>
      <c r="I77" s="149">
        <v>1.082030491258728</v>
      </c>
      <c r="J77" s="148">
        <v>0.54721196581325082</v>
      </c>
      <c r="K77" s="128">
        <f t="array" ref="K77:M77">TRANSPOSE(MMULT($F$4:$H$6,TRANSPOSE(B77:D77+$B$8/2*H77:J77)))</f>
        <v>2.1330044720869967</v>
      </c>
      <c r="L77" s="149">
        <v>1.0806585343803892</v>
      </c>
      <c r="M77" s="148">
        <v>0.54676502046332642</v>
      </c>
      <c r="N77" s="128">
        <f t="array" ref="N77:P77">TRANSPOSE(MMULT($F$4:$H$6,TRANSPOSE(B77:D77+$B$8*K77:M77)))</f>
        <v>2.057454925093209</v>
      </c>
      <c r="O77" s="149">
        <v>1.1140243760401811</v>
      </c>
      <c r="P77" s="148">
        <v>0.53968754336298908</v>
      </c>
      <c r="Q77" s="75"/>
    </row>
    <row r="78" spans="1:17" x14ac:dyDescent="0.25">
      <c r="A78" s="160">
        <f t="shared" si="1"/>
        <v>6.7999999999999918</v>
      </c>
      <c r="B78" s="161">
        <f t="array" ref="B78:D78">B77:D77+$B$8/6*(E77:G77+2*H77:J77+2*K77:M77+N77:P77)</f>
        <v>2.8510366538765091</v>
      </c>
      <c r="C78" s="127">
        <v>-2.3737034425323689</v>
      </c>
      <c r="D78" s="148">
        <v>7.8001258034851723E-2</v>
      </c>
      <c r="E78" s="128">
        <f t="array" ref="E78:G78">TRANSPOSE(MMULT($F$4:$H$6,TRANSPOSE(B78:D78)))</f>
        <v>2.0573992739307769</v>
      </c>
      <c r="F78" s="149">
        <v>1.1140370030442805</v>
      </c>
      <c r="G78" s="148">
        <v>0.53968014159109756</v>
      </c>
      <c r="H78" s="128">
        <f t="array" ref="H78:J78">TRANSPOSE(MMULT($F$4:$H$6,TRANSPOSE(B78:D78+$B$8/2*E78:G78)))</f>
        <v>1.9806168245770874</v>
      </c>
      <c r="I78" s="149">
        <v>1.1460328870335943</v>
      </c>
      <c r="J78" s="148">
        <v>0.53215609024780597</v>
      </c>
      <c r="K78" s="128">
        <f t="array" ref="K78:M78">TRANSPOSE(MMULT($F$4:$H$6,TRANSPOSE(B78:D78+$B$8/2*H78:J78)))</f>
        <v>1.9795514236512561</v>
      </c>
      <c r="L78" s="149">
        <v>1.1446290468520759</v>
      </c>
      <c r="M78" s="148">
        <v>0.53173247243744448</v>
      </c>
      <c r="N78" s="128">
        <f t="array" ref="N78:P78">TRANSPOSE(MMULT($F$4:$H$6,TRANSPOSE(B78:D78+$B$8*K78:M78)))</f>
        <v>1.9018715561115591</v>
      </c>
      <c r="O78" s="149">
        <v>1.1751922010847817</v>
      </c>
      <c r="P78" s="148">
        <v>0.52380866472667409</v>
      </c>
      <c r="Q78" s="75"/>
    </row>
    <row r="79" spans="1:17" x14ac:dyDescent="0.25">
      <c r="A79" s="160">
        <f t="shared" si="1"/>
        <v>6.8999999999999915</v>
      </c>
      <c r="B79" s="161">
        <f t="array" ref="B79:D79">B78:D78+$B$8/6*(E78:G78+2*H78:J78+2*K78:M78+N78:P78)</f>
        <v>3.0490301093181595</v>
      </c>
      <c r="C79" s="127">
        <v>-2.259194224667362</v>
      </c>
      <c r="D79" s="148">
        <v>0.13118902356298959</v>
      </c>
      <c r="E79" s="128">
        <f t="array" ref="E79:G79">TRANSPOSE(MMULT($F$4:$H$6,TRANSPOSE(B79:D79)))</f>
        <v>1.90181560431035</v>
      </c>
      <c r="F79" s="149">
        <v>1.1752028273208786</v>
      </c>
      <c r="G79" s="148">
        <v>0.52380088279398962</v>
      </c>
      <c r="H79" s="128">
        <f t="array" ref="H79:J79">TRANSPOSE(MMULT($F$4:$H$6,TRANSPOSE(B79:D79+$B$8/2*E79:G79)))</f>
        <v>1.8230703672668744</v>
      </c>
      <c r="I79" s="149">
        <v>1.2043641313945064</v>
      </c>
      <c r="J79" s="148">
        <v>0.51545379187007268</v>
      </c>
      <c r="K79" s="128">
        <f t="array" ref="K79:M79">TRANSPOSE(MMULT($F$4:$H$6,TRANSPOSE(B79:D79+$B$8/2*H79:J79)))</f>
        <v>1.8221729700668892</v>
      </c>
      <c r="L79" s="149">
        <v>1.2029343844350857</v>
      </c>
      <c r="M79" s="148">
        <v>0.51505453274176016</v>
      </c>
      <c r="N79" s="128">
        <f t="array" ref="N79:P79">TRANSPOSE(MMULT($F$4:$H$6,TRANSPOSE(B79:D79+$B$8*K79:M79)))</f>
        <v>1.7426982548565024</v>
      </c>
      <c r="O79" s="149">
        <v>1.2306430103828472</v>
      </c>
      <c r="P79" s="148">
        <v>0.5063330201522811</v>
      </c>
      <c r="Q79" s="75"/>
    </row>
    <row r="80" spans="1:17" x14ac:dyDescent="0.25">
      <c r="A80" s="160">
        <f t="shared" si="1"/>
        <v>6.9999999999999911</v>
      </c>
      <c r="B80" s="161">
        <f t="array" ref="B80:D80">B79:D79+$B$8/6*(E79:G79+2*H79:J79+2*K79:M79+N79:P79)</f>
        <v>3.2312801182153992</v>
      </c>
      <c r="C80" s="127">
        <v>-2.13885351017798</v>
      </c>
      <c r="D80" s="148">
        <v>0.18270819943248853</v>
      </c>
      <c r="E80" s="128">
        <f t="array" ref="E80:G80">TRANSPOSE(MMULT($F$4:$H$6,TRANSPOSE(B80:D80)))</f>
        <v>1.7426422185834447</v>
      </c>
      <c r="F80" s="149">
        <v>1.2306516432908152</v>
      </c>
      <c r="G80" s="148">
        <v>0.50632489441415096</v>
      </c>
      <c r="H80" s="128">
        <f t="array" ref="H80:J80">TRANSPOSE(MMULT($F$4:$H$6,TRANSPOSE(B80:D80+$B$8/2*E80:G80)))</f>
        <v>1.6622699274377037</v>
      </c>
      <c r="I80" s="149">
        <v>1.2569324961992017</v>
      </c>
      <c r="J80" s="148">
        <v>0.49720442023598699</v>
      </c>
      <c r="K80" s="128">
        <f t="array" ref="K80:M80">TRANSPOSE(MMULT($F$4:$H$6,TRANSPOSE(B80:D80+$B$8/2*H80:J80)))</f>
        <v>1.6615401557315761</v>
      </c>
      <c r="L80" s="149">
        <v>1.2554827758795457</v>
      </c>
      <c r="M80" s="148">
        <v>0.49683044018052946</v>
      </c>
      <c r="N80" s="128">
        <f t="array" ref="N80:P80">TRANSPOSE(MMULT($F$4:$H$6,TRANSPOSE(B80:D80+$B$8*K80:M80)))</f>
        <v>1.580605321830953</v>
      </c>
      <c r="O80" s="149">
        <v>1.2802968823384588</v>
      </c>
      <c r="P80" s="148">
        <v>0.48736168795897039</v>
      </c>
      <c r="Q80" s="75"/>
    </row>
    <row r="81" spans="1:17" x14ac:dyDescent="0.25">
      <c r="A81" s="160">
        <f t="shared" si="1"/>
        <v>7.0999999999999908</v>
      </c>
      <c r="B81" s="161">
        <f t="array" ref="B81:D81">B80:D80+$B$8/6*(E80:G80+2*H80:J80+2*K80:M80+N80:P80)</f>
        <v>3.3974612466612819</v>
      </c>
      <c r="C81" s="127">
        <v>-2.0132571923482003</v>
      </c>
      <c r="D81" s="148">
        <v>0.23240413781925778</v>
      </c>
      <c r="E81" s="128">
        <f t="array" ref="E81:G81">TRANSPOSE(MMULT($F$4:$H$6,TRANSPOSE(B81:D81)))</f>
        <v>1.5805494125543691</v>
      </c>
      <c r="F81" s="149">
        <v>1.2803035363177795</v>
      </c>
      <c r="G81" s="148">
        <v>0.4873532553599626</v>
      </c>
      <c r="H81" s="128">
        <f t="array" ref="H81:J81">TRANSPOSE(MMULT($F$4:$H$6,TRANSPOSE(B81:D81+$B$8/2*E81:G81)))</f>
        <v>1.4988844235685088</v>
      </c>
      <c r="I81" s="149">
        <v>1.3036698735393033</v>
      </c>
      <c r="J81" s="148">
        <v>0.47751078318119045</v>
      </c>
      <c r="K81" s="128">
        <f t="array" ref="K81:M81">TRANSPOSE(MMULT($F$4:$H$6,TRANSPOSE(B81:D81+$B$8/2*H81:J81)))</f>
        <v>1.4983212810959377</v>
      </c>
      <c r="L81" s="149">
        <v>1.3022060498286478</v>
      </c>
      <c r="M81" s="148">
        <v>0.47716289056304895</v>
      </c>
      <c r="N81" s="128">
        <f t="array" ref="N81:P81">TRANSPOSE(MMULT($F$4:$H$6,TRANSPOSE(B81:D81+$B$8*K81:M81)))</f>
        <v>1.4162590791380232</v>
      </c>
      <c r="O81" s="149">
        <v>1.3240973688215725</v>
      </c>
      <c r="P81" s="148">
        <v>0.46699897982591909</v>
      </c>
      <c r="Q81" s="75"/>
    </row>
    <row r="82" spans="1:17" x14ac:dyDescent="0.25">
      <c r="A82" s="160">
        <f t="shared" si="1"/>
        <v>7.1999999999999904</v>
      </c>
      <c r="B82" s="161">
        <f t="array" ref="B82:D82">B81:D81+$B$8/6*(E81:G81+2*H81:J81+2*K81:M81+N81:P81)</f>
        <v>3.5473149116783032</v>
      </c>
      <c r="C82" s="127">
        <v>-1.8829879798169462</v>
      </c>
      <c r="D82" s="148">
        <v>0.28013246419716381</v>
      </c>
      <c r="E82" s="128">
        <f t="array" ref="E82:G82">TRANSPOSE(MMULT($F$4:$H$6,TRANSPOSE(B82:D82)))</f>
        <v>1.4162035029702504</v>
      </c>
      <c r="F82" s="149">
        <v>1.324102065056141</v>
      </c>
      <c r="G82" s="148">
        <v>0.46699027773483576</v>
      </c>
      <c r="H82" s="128">
        <f t="array" ref="H82:J82">TRANSPOSE(MMULT($F$4:$H$6,TRANSPOSE(B82:D82+$B$8/2*E82:G82)))</f>
        <v>1.3335775766478954</v>
      </c>
      <c r="I82" s="149">
        <v>1.3445314820539473</v>
      </c>
      <c r="J82" s="148">
        <v>0.45647869681274028</v>
      </c>
      <c r="K82" s="128">
        <f t="array" ref="K82:M82">TRANSPOSE(MMULT($F$4:$H$6,TRANSPOSE(B82:D82+$B$8/2*H82:J82)))</f>
        <v>1.3331794670480586</v>
      </c>
      <c r="L82" s="149">
        <v>1.3430593417328334</v>
      </c>
      <c r="M82" s="148">
        <v>0.45615758717862387</v>
      </c>
      <c r="N82" s="128">
        <f t="array" ref="N82:P82">TRANSPOSE(MMULT($F$4:$H$6,TRANSPOSE(B82:D82+$B$8*K82:M82)))</f>
        <v>1.2503194706393417</v>
      </c>
      <c r="O82" s="149">
        <v>1.362011162662667</v>
      </c>
      <c r="P82" s="148">
        <v>0.44535198967446893</v>
      </c>
      <c r="Q82" s="75"/>
    </row>
    <row r="83" spans="1:17" x14ac:dyDescent="0.25">
      <c r="A83" s="160">
        <f t="shared" si="1"/>
        <v>7.2999999999999901</v>
      </c>
      <c r="B83" s="161">
        <f t="array" ref="B83:D83">B82:D82+$B$8/6*(E82:G82+2*H82:J82+2*K82:M82+N82:P82)</f>
        <v>3.6806488626949947</v>
      </c>
      <c r="C83" s="127">
        <v>-1.7486330652287401</v>
      </c>
      <c r="D83" s="148">
        <v>0.32575937812036437</v>
      </c>
      <c r="E83" s="128">
        <f t="array" ref="E83:G83">TRANSPOSE(MMULT($F$4:$H$6,TRANSPOSE(B83:D83)))</f>
        <v>1.2502644277110948</v>
      </c>
      <c r="F83" s="149">
        <v>1.3620139289203097</v>
      </c>
      <c r="G83" s="148">
        <v>0.44534305572320942</v>
      </c>
      <c r="H83" s="128">
        <f t="array" ref="H83:J83">TRANSPOSE(MMULT($F$4:$H$6,TRANSPOSE(B83:D83+$B$8/2*E83:G83)))</f>
        <v>1.1670055480120596</v>
      </c>
      <c r="I83" s="149">
        <v>1.3794954955783811</v>
      </c>
      <c r="J83" s="148">
        <v>0.43421653328523951</v>
      </c>
      <c r="K83" s="128">
        <f t="array" ref="K83:M83">TRANSPOSE(MMULT($F$4:$H$6,TRANSPOSE(B83:D83+$B$8/2*H83:J83)))</f>
        <v>1.1667702945264107</v>
      </c>
      <c r="L83" s="149">
        <v>1.3780207231694681</v>
      </c>
      <c r="M83" s="148">
        <v>0.43392278904348963</v>
      </c>
      <c r="N83" s="128">
        <f t="array" ref="N83:P83">TRANSPOSE(MMULT($F$4:$H$6,TRANSPOSE(B83:D83+$B$8*K83:M83)))</f>
        <v>1.0834377408871443</v>
      </c>
      <c r="O83" s="149">
        <v>1.3940276888905869</v>
      </c>
      <c r="P83" s="148">
        <v>0.42253014126304977</v>
      </c>
      <c r="Q83" s="75"/>
    </row>
    <row r="84" spans="1:17" x14ac:dyDescent="0.25">
      <c r="A84" s="160">
        <f t="shared" si="1"/>
        <v>7.3999999999999897</v>
      </c>
      <c r="B84" s="161">
        <f t="array" ref="B84:D84">B83:D83+$B$8/6*(E83:G83+2*H83:J83+2*K83:M83+N83:P83)</f>
        <v>3.7973364269229144</v>
      </c>
      <c r="C84" s="127">
        <v>-1.6107818309736301</v>
      </c>
      <c r="D84" s="148">
        <v>0.36916190881442634</v>
      </c>
      <c r="E84" s="128">
        <f t="array" ref="E84:G84">TRANSPOSE(MMULT($F$4:$H$6,TRANSPOSE(B84:D84)))</f>
        <v>1.083383424755568</v>
      </c>
      <c r="F84" s="149">
        <v>1.3940285592990735</v>
      </c>
      <c r="G84" s="148">
        <v>0.4225210131896292</v>
      </c>
      <c r="H84" s="128">
        <f t="array" ref="H84:J84">TRANSPOSE(MMULT($F$4:$H$6,TRANSPOSE(B84:D84+$B$8/2*E84:G84)))</f>
        <v>0.99981465940304393</v>
      </c>
      <c r="I84" s="149">
        <v>1.4085625969457682</v>
      </c>
      <c r="J84" s="148">
        <v>0.41083476821840437</v>
      </c>
      <c r="K84" s="128">
        <f t="array" ref="K84:M84">TRANSPOSE(MMULT($F$4:$H$6,TRANSPOSE(B84:D84+$B$8/2*H84:J84)))</f>
        <v>0.99973952624689633</v>
      </c>
      <c r="L84" s="149">
        <v>1.4070907563809092</v>
      </c>
      <c r="M84" s="148">
        <v>0.41056885877579363</v>
      </c>
      <c r="N84" s="128">
        <f t="array" ref="N84:P84">TRANSPOSE(MMULT($F$4:$H$6,TRANSPOSE(B84:D84+$B$8*K84:M84)))</f>
        <v>0.91625419950397646</v>
      </c>
      <c r="O84" s="149">
        <v>1.4201586226568701</v>
      </c>
      <c r="P84" s="148">
        <v>0.39864473632422592</v>
      </c>
      <c r="Q84" s="75"/>
    </row>
    <row r="85" spans="1:17" x14ac:dyDescent="0.25">
      <c r="A85" s="160">
        <f t="shared" si="1"/>
        <v>7.4999999999999893</v>
      </c>
      <c r="B85" s="161">
        <f t="array" ref="B85:D85">B84:D84+$B$8/6*(E84:G84+2*H84:J84+2*K84:M84+N84:P84)</f>
        <v>3.8973155268489048</v>
      </c>
      <c r="C85" s="127">
        <v>-1.4700235994968085</v>
      </c>
      <c r="D85" s="148">
        <v>0.41022812553946386</v>
      </c>
      <c r="E85" s="128">
        <f t="array" ref="E85:G85">TRANSPOSE(MMULT($F$4:$H$6,TRANSPOSE(B85:D85)))</f>
        <v>0.91620079659613241</v>
      </c>
      <c r="F85" s="149">
        <v>1.4201576374581979</v>
      </c>
      <c r="G85" s="148">
        <v>0.39863545182025339</v>
      </c>
      <c r="H85" s="128">
        <f t="array" ref="H85:J85">TRANSPOSE(MMULT($F$4:$H$6,TRANSPOSE(B85:D85+$B$8/2*E85:G85)))</f>
        <v>0.83263920170383687</v>
      </c>
      <c r="I85" s="149">
        <v>1.4317554600105487</v>
      </c>
      <c r="J85" s="148">
        <v>0.38644552955774369</v>
      </c>
      <c r="K85" s="128">
        <f t="array" ref="K85:M85">TRANSPOSE(MMULT($F$4:$H$6,TRANSPOSE(B85:D85+$B$8/2*H85:J85)))</f>
        <v>0.83272091699593098</v>
      </c>
      <c r="L85" s="149">
        <v>1.4302919770940168</v>
      </c>
      <c r="M85" s="148">
        <v>0.3862078118993939</v>
      </c>
      <c r="N85" s="128">
        <f t="array" ref="N85:P85">TRANSPOSE(MMULT($F$4:$H$6,TRANSPOSE(B85:D85+$B$8*K85:M85)))</f>
        <v>0.74939607724079571</v>
      </c>
      <c r="O85" s="149">
        <v>1.4404373370294148</v>
      </c>
      <c r="P85" s="148">
        <v>0.37380850501604457</v>
      </c>
      <c r="Q85" s="75"/>
    </row>
    <row r="86" spans="1:17" x14ac:dyDescent="0.25">
      <c r="A86" s="160">
        <f t="shared" si="1"/>
        <v>7.599999999999989</v>
      </c>
      <c r="B86" s="161">
        <f t="array" ref="B86:D86">B85:D85+$B$8/6*(E85:G85+2*H85:J85+2*K85:M85+N85:P85)</f>
        <v>3.9805874787028457</v>
      </c>
      <c r="C86" s="127">
        <v>-1.3269454353518628</v>
      </c>
      <c r="D86" s="148">
        <v>0.44885730286864006</v>
      </c>
      <c r="E86" s="128">
        <f t="array" ref="E86:G86">TRANSPOSE(MMULT($F$4:$H$6,TRANSPOSE(B86:D86)))</f>
        <v>0.74934376633412214</v>
      </c>
      <c r="F86" s="149">
        <v>1.4404345423141338</v>
      </c>
      <c r="G86" s="148">
        <v>0.3737991015789664</v>
      </c>
      <c r="H86" s="128">
        <f t="array" ref="H86:J86">TRANSPOSE(MMULT($F$4:$H$6,TRANSPOSE(B86:D86+$B$8/2*E86:G86)))</f>
        <v>0.66609933835516555</v>
      </c>
      <c r="I86" s="149">
        <v>1.4491181631906978</v>
      </c>
      <c r="J86" s="148">
        <v>0.36116214962104515</v>
      </c>
      <c r="K86" s="128">
        <f t="array" ref="K86:M86">TRANSPOSE(MMULT($F$4:$H$6,TRANSPOSE(B86:D86+$B$8/2*H86:J86)))</f>
        <v>0.6663341184903907</v>
      </c>
      <c r="L86" s="149">
        <v>1.4476683089131777</v>
      </c>
      <c r="M86" s="148">
        <v>0.36095286931827497</v>
      </c>
      <c r="N86" s="128">
        <f t="array" ref="N86:P86">TRANSPOSE(MMULT($F$4:$H$6,TRANSPOSE(B86:D86+$B$8*K86:M86)))</f>
        <v>0.58347547948516953</v>
      </c>
      <c r="O86" s="149">
        <v>1.4549182840568089</v>
      </c>
      <c r="P86" s="148">
        <v>0.34813516039912035</v>
      </c>
      <c r="Q86" s="75"/>
    </row>
    <row r="87" spans="1:17" x14ac:dyDescent="0.25">
      <c r="A87" s="160">
        <f t="shared" si="1"/>
        <v>7.6999999999999886</v>
      </c>
      <c r="B87" s="161">
        <f t="array" ref="B87:D87">B86:D86+$B$8/6*(E86:G86+2*H86:J86+2*K86:M86+N86:P86)</f>
        <v>4.0472155813613524</v>
      </c>
      <c r="C87" s="127">
        <v>-1.1821300058422179</v>
      </c>
      <c r="D87" s="148">
        <v>0.48496004119958552</v>
      </c>
      <c r="E87" s="128">
        <f t="array" ref="E87:G87">TRANSPOSE(MMULT($F$4:$H$6,TRANSPOSE(B87:D87)))</f>
        <v>0.58342443122624854</v>
      </c>
      <c r="F87" s="149">
        <v>1.4549137314801424</v>
      </c>
      <c r="G87" s="148">
        <v>0.34812567518952936</v>
      </c>
      <c r="H87" s="128">
        <f t="array" ref="H87:J87">TRANSPOSE(MMULT($F$4:$H$6,TRANSPOSE(B87:D87+$B$8/2*E87:G87)))</f>
        <v>0.50079910899231961</v>
      </c>
      <c r="I87" s="149">
        <v>1.4607155380341763</v>
      </c>
      <c r="J87" s="148">
        <v>0.33509872201083513</v>
      </c>
      <c r="K87" s="128">
        <f t="array" ref="K87:M87">TRANSPOSE(MMULT($F$4:$H$6,TRANSPOSE(B87:D87+$B$8/2*H87:J87)))</f>
        <v>0.5011826843393612</v>
      </c>
      <c r="L87" s="149">
        <v>1.4592844127868911</v>
      </c>
      <c r="M87" s="148">
        <v>0.33491801464087667</v>
      </c>
      <c r="N87" s="128">
        <f t="array" ref="N87:P87">TRANSPOSE(MMULT($F$4:$H$6,TRANSPOSE(B87:D87+$B$8*K87:M87)))</f>
        <v>0.41908744251853064</v>
      </c>
      <c r="O87" s="149">
        <v>1.4636763127021437</v>
      </c>
      <c r="P87" s="148">
        <v>0.32173895858665502</v>
      </c>
      <c r="Q87" s="75"/>
    </row>
    <row r="88" spans="1:17" x14ac:dyDescent="0.25">
      <c r="A88" s="160">
        <f t="shared" si="1"/>
        <v>7.7999999999999883</v>
      </c>
      <c r="B88" s="161">
        <f t="array" ref="B88:D88">B87:D87+$B$8/6*(E87:G87+2*H87:J87+2*K87:M87+N87:P87)</f>
        <v>4.0973235057014881</v>
      </c>
      <c r="C88" s="127">
        <v>-1.0361535067451442</v>
      </c>
      <c r="D88" s="148">
        <v>0.51845834298424565</v>
      </c>
      <c r="E88" s="128">
        <f t="array" ref="E88:G88">TRANSPOSE(MMULT($F$4:$H$6,TRANSPOSE(B88:D88)))</f>
        <v>0.41903781898129699</v>
      </c>
      <c r="F88" s="149">
        <v>1.4636700591836536</v>
      </c>
      <c r="G88" s="148">
        <v>0.32172942829095497</v>
      </c>
      <c r="H88" s="128">
        <f t="array" ref="H88:J88">TRANSPOSE(MMULT($F$4:$H$6,TRANSPOSE(B88:D88+$B$8/2*E88:G88)))</f>
        <v>0.33732453836138876</v>
      </c>
      <c r="I88" s="149">
        <v>1.4666324565019231</v>
      </c>
      <c r="J88" s="148">
        <v>0.30836966500703644</v>
      </c>
      <c r="K88" s="128">
        <f t="array" ref="K88:M88">TRANSPOSE(MMULT($F$4:$H$6,TRANSPOSE(B88:D88+$B$8/2*H88:J88)))</f>
        <v>0.33785218016425322</v>
      </c>
      <c r="L88" s="149">
        <v>1.4652249752350728</v>
      </c>
      <c r="M88" s="148">
        <v>0.30821755796771499</v>
      </c>
      <c r="N88" s="128">
        <f t="array" ref="N88:P88">TRANSPOSE(MMULT($F$4:$H$6,TRANSPOSE(B88:D88+$B$8*K88:M88)))</f>
        <v>0.25680809733743865</v>
      </c>
      <c r="O88" s="149">
        <v>1.4668059274218428</v>
      </c>
      <c r="P88" s="148">
        <v>0.29473426614699827</v>
      </c>
      <c r="Q88" s="75"/>
    </row>
    <row r="89" spans="1:17" x14ac:dyDescent="0.25">
      <c r="A89" s="160">
        <f t="shared" si="1"/>
        <v>7.8999999999999879</v>
      </c>
      <c r="B89" s="161">
        <f t="array" ref="B89:D89">B88:D88+$B$8/6*(E88:G88+2*H88:J88+2*K88:M88+N88:P88)</f>
        <v>4.1310934949243219</v>
      </c>
      <c r="C89" s="127">
        <v>-0.88958365924381932</v>
      </c>
      <c r="D89" s="148">
        <v>0.54928564532403656</v>
      </c>
      <c r="E89" s="128">
        <f t="array" ref="E89:G89">TRANSPOSE(MMULT($F$4:$H$6,TRANSPOSE(B89:D89)))</f>
        <v>0.25676005162177246</v>
      </c>
      <c r="F89" s="149">
        <v>1.466798034830374</v>
      </c>
      <c r="G89" s="148">
        <v>0.29472472684570428</v>
      </c>
      <c r="H89" s="128">
        <f t="array" ref="H89:J89">TRANSPOSE(MMULT($F$4:$H$6,TRANSPOSE(B89:D89+$B$8/2*E89:G89)))</f>
        <v>0.17624185508523077</v>
      </c>
      <c r="I89" s="149">
        <v>1.4669730608260803</v>
      </c>
      <c r="J89" s="148">
        <v>0.28108929298480634</v>
      </c>
      <c r="K89" s="128">
        <f t="array" ref="K89:M89">TRANSPOSE(MMULT($F$4:$H$6,TRANSPOSE(B89:D89+$B$8/2*H89:J89)))</f>
        <v>0.17690840344534617</v>
      </c>
      <c r="L89" s="149">
        <v>1.4655939391905957</v>
      </c>
      <c r="M89" s="148">
        <v>0.28096570768649021</v>
      </c>
      <c r="N89" s="128">
        <f t="array" ref="N89:P89">TRANSPOSE(MMULT($F$4:$H$6,TRANSPOSE(B89:D89+$B$8*K89:M89)))</f>
        <v>9.7192945360799865E-2</v>
      </c>
      <c r="O89" s="149">
        <v>1.4644204913210817</v>
      </c>
      <c r="P89" s="148">
        <v>0.26723513626758089</v>
      </c>
      <c r="Q89" s="75"/>
    </row>
    <row r="90" spans="1:17" x14ac:dyDescent="0.25">
      <c r="A90" s="160">
        <f t="shared" si="1"/>
        <v>7.9999999999999876</v>
      </c>
      <c r="B90" s="161">
        <f t="array" ref="B90:D90">B89:D89+$B$8/6*(E89:G89+2*H89:J89+2*K89:M89+N89:P89)</f>
        <v>4.148764386825051</v>
      </c>
      <c r="C90" s="127">
        <v>-0.74297778380740587</v>
      </c>
      <c r="D90" s="148">
        <v>0.57738680973163459</v>
      </c>
      <c r="E90" s="128">
        <f t="array" ref="E90:G90">TRANSPOSE(MMULT($F$4:$H$6,TRANSPOSE(B90:D90)))</f>
        <v>9.7146621232246905E-2</v>
      </c>
      <c r="F90" s="149">
        <v>1.4644110261467067</v>
      </c>
      <c r="G90" s="148">
        <v>0.26722562330952382</v>
      </c>
      <c r="H90" s="128">
        <f t="array" ref="H90:J90">TRANSPOSE(MMULT($F$4:$H$6,TRANSPOSE(B90:D90+$B$8/2*E90:G90)))</f>
        <v>1.8095824352559908E-2</v>
      </c>
      <c r="I90" s="149">
        <v>1.4618599399479097</v>
      </c>
      <c r="J90" s="148">
        <v>0.2533713973302234</v>
      </c>
      <c r="K90" s="128">
        <f t="array" ref="K90:M90">TRANSPOSE(MMULT($F$4:$H$6,TRANSPOSE(B90:D90+$B$8/2*H90:J90)))</f>
        <v>1.8895717166484194E-2</v>
      </c>
      <c r="L90" s="149">
        <v>1.4605136814544237</v>
      </c>
      <c r="M90" s="148">
        <v>0.25327615174659013</v>
      </c>
      <c r="N90" s="128">
        <f t="array" ref="N90:P90">TRANSPOSE(MMULT($F$4:$H$6,TRANSPOSE(B90:D90+$B$8*K90:M90)))</f>
        <v>-5.9224750154723921E-2</v>
      </c>
      <c r="O90" s="149">
        <v>1.4566513779529977</v>
      </c>
      <c r="P90" s="148">
        <v>0.23935489511528563</v>
      </c>
      <c r="Q90" s="75"/>
    </row>
    <row r="91" spans="1:17" x14ac:dyDescent="0.25">
      <c r="A91" s="160">
        <f t="shared" si="1"/>
        <v>8.0999999999999872</v>
      </c>
      <c r="B91" s="161">
        <f t="array" ref="B91:D91">B90:D90+$B$8/6*(E90:G90+2*H90:J90+2*K90:M90+N90:P90)</f>
        <v>4.1506294693936443</v>
      </c>
      <c r="C91" s="127">
        <v>-0.59688095635899963</v>
      </c>
      <c r="D91" s="148">
        <v>0.60271807000794186</v>
      </c>
      <c r="E91" s="128">
        <f t="array" ref="E91:G91">TRANSPOSE(MMULT($F$4:$H$6,TRANSPOSE(B91:D91)))</f>
        <v>-5.9269218583541589E-2</v>
      </c>
      <c r="F91" s="149">
        <v>1.4566404109676645</v>
      </c>
      <c r="G91" s="148">
        <v>0.23934544299796701</v>
      </c>
      <c r="H91" s="128">
        <f t="array" ref="H91:J91">TRANSPOSE(MMULT($F$4:$H$6,TRANSPOSE(B91:D91+$B$8/2*E91:G91)))</f>
        <v>-0.13659180189896647</v>
      </c>
      <c r="I91" s="149">
        <v>1.4514332566653203</v>
      </c>
      <c r="J91" s="148">
        <v>0.22532883825126571</v>
      </c>
      <c r="K91" s="128">
        <f t="array" ref="K91:M91">TRANSPOSE(MMULT($F$4:$H$6,TRANSPOSE(B91:D91+$B$8/2*H91:J91)))</f>
        <v>-0.13566449917233803</v>
      </c>
      <c r="L91" s="149">
        <v>1.4501241408891998</v>
      </c>
      <c r="M91" s="148">
        <v>0.22526164980974861</v>
      </c>
      <c r="N91" s="128">
        <f t="array" ref="N91:P91">TRANSPOSE(MMULT($F$4:$H$6,TRANSPOSE(B91:D91+$B$8*K91:M91)))</f>
        <v>-0.21193545367312805</v>
      </c>
      <c r="O91" s="149">
        <v>1.4436470759442945</v>
      </c>
      <c r="P91" s="148">
        <v>0.21120573975176693</v>
      </c>
      <c r="Q91" s="75"/>
    </row>
    <row r="92" spans="1:17" x14ac:dyDescent="0.25">
      <c r="A92" s="160">
        <f t="shared" si="1"/>
        <v>8.1999999999999869</v>
      </c>
      <c r="B92" s="161">
        <f t="array" ref="B92:D92">B91:D91+$B$8/6*(E91:G91+2*H91:J91+2*K91:M91+N91:P91)</f>
        <v>4.1370341814869898</v>
      </c>
      <c r="C92" s="127">
        <v>-0.45182425165864964</v>
      </c>
      <c r="D92" s="148">
        <v>0.62524693932247122</v>
      </c>
      <c r="E92" s="128">
        <f t="array" ref="E92:G92">TRANSPOSE(MMULT($F$4:$H$6,TRANSPOSE(B92:D92)))</f>
        <v>-0.21197794221903782</v>
      </c>
      <c r="F92" s="149">
        <v>1.4436346818528634</v>
      </c>
      <c r="G92" s="148">
        <v>0.21119638200809976</v>
      </c>
      <c r="H92" s="128">
        <f t="array" ref="H92:J92">TRANSPOSE(MMULT($F$4:$H$6,TRANSPOSE(B92:D92+$B$8/2*E92:G92)))</f>
        <v>-0.28732371424074782</v>
      </c>
      <c r="I92" s="149">
        <v>1.4358498297252831</v>
      </c>
      <c r="J92" s="148">
        <v>0.19707314880365168</v>
      </c>
      <c r="K92" s="128">
        <f t="array" ref="K92:M92">TRANSPOSE(MMULT($F$4:$H$6,TRANSPOSE(B92:D92+$B$8/2*H92:J92)))</f>
        <v>-0.28627527811017128</v>
      </c>
      <c r="L92" s="149">
        <v>1.4345819015815868</v>
      </c>
      <c r="M92" s="148">
        <v>0.19703363759578429</v>
      </c>
      <c r="N92" s="128">
        <f t="array" ref="N92:P92">TRANSPOSE(MMULT($F$4:$H$6,TRANSPOSE(B92:D92+$B$8*K92:M92)))</f>
        <v>-0.36045472509992615</v>
      </c>
      <c r="O92" s="149">
        <v>1.4255722507253235</v>
      </c>
      <c r="P92" s="148">
        <v>0.18289834888315482</v>
      </c>
      <c r="Q92" s="75"/>
    </row>
    <row r="93" spans="1:17" x14ac:dyDescent="0.25">
      <c r="A93" s="160">
        <f t="shared" si="1"/>
        <v>8.2999999999999865</v>
      </c>
      <c r="B93" s="161">
        <f t="array" ref="B93:D93">B92:D92+$B$8/6*(E92:G92+2*H92:J92+2*K92:M92+N92:P92)</f>
        <v>4.1083736706199767</v>
      </c>
      <c r="C93" s="127">
        <v>-0.30832307840545087</v>
      </c>
      <c r="D93" s="148">
        <v>0.64495207771730667</v>
      </c>
      <c r="E93" s="128">
        <f t="array" ref="E93:G93">TRANSPOSE(MMULT($F$4:$H$6,TRANSPOSE(B93:D93)))</f>
        <v>-0.36049511974346948</v>
      </c>
      <c r="F93" s="149">
        <v>1.4255585078086537</v>
      </c>
      <c r="G93" s="148">
        <v>0.18288911797479779</v>
      </c>
      <c r="H93" s="128">
        <f t="array" ref="H93:J93">TRANSPOSE(MMULT($F$4:$H$6,TRANSPOSE(B93:D93+$B$8/2*E93:G93)))</f>
        <v>-0.4336283518946808</v>
      </c>
      <c r="I93" s="149">
        <v>1.4152821751819988</v>
      </c>
      <c r="J93" s="148">
        <v>0.16871415237081444</v>
      </c>
      <c r="K93" s="128">
        <f t="array" ref="K93:M93">TRANSPOSE(MMULT($F$4:$H$6,TRANSPOSE(B93:D93+$B$8/2*H93:J93)))</f>
        <v>-0.43246536979051237</v>
      </c>
      <c r="L93" s="149">
        <v>1.4140592352893109</v>
      </c>
      <c r="M93" s="148">
        <v>0.16870184466212823</v>
      </c>
      <c r="N93" s="128">
        <f t="array" ref="N93:P93">TRANSPOSE(MMULT($F$4:$H$6,TRANSPOSE(B93:D93+$B$8*K93:M93)))</f>
        <v>-0.50432446336098058</v>
      </c>
      <c r="O93" s="149">
        <v>1.4026067677185696</v>
      </c>
      <c r="P93" s="148">
        <v>0.1545415076421961</v>
      </c>
      <c r="Q93" s="75"/>
    </row>
    <row r="94" spans="1:17" x14ac:dyDescent="0.25">
      <c r="A94" s="160">
        <f t="shared" si="1"/>
        <v>8.3999999999999861</v>
      </c>
      <c r="B94" s="161">
        <f t="array" ref="B94:D94">B93:D93+$B$8/6*(E93:G93+2*H93:J93+2*K93:M93+N93:P93)</f>
        <v>4.0650902201787291</v>
      </c>
      <c r="C94" s="127">
        <v>-0.16687561013095348</v>
      </c>
      <c r="D94" s="148">
        <v>0.66182312137868804</v>
      </c>
      <c r="E94" s="128">
        <f t="array" ref="E94:G94">TRANSPOSE(MMULT($F$4:$H$6,TRANSPOSE(B94:D94)))</f>
        <v>-0.50436266043839462</v>
      </c>
      <c r="F94" s="149">
        <v>1.4025917574702937</v>
      </c>
      <c r="G94" s="148">
        <v>0.15453243485967683</v>
      </c>
      <c r="H94" s="128">
        <f t="array" ref="H94:J94">TRANSPOSE(MMULT($F$4:$H$6,TRANSPOSE(B94:D94+$B$8/2*E94:G94)))</f>
        <v>-0.575061083706911</v>
      </c>
      <c r="I94" s="149">
        <v>1.3899175114077897</v>
      </c>
      <c r="J94" s="148">
        <v>0.14035959475483883</v>
      </c>
      <c r="K94" s="128">
        <f t="array" ref="K94:M94">TRANSPOSE(MMULT($F$4:$H$6,TRANSPOSE(B94:D94+$B$8/2*H94:J94)))</f>
        <v>-0.57379042248534651</v>
      </c>
      <c r="L94" s="149">
        <v>1.3887431075550658</v>
      </c>
      <c r="M94" s="148">
        <v>0.14037392677345817</v>
      </c>
      <c r="N94" s="128">
        <f t="array" ref="N94:P94">TRANSPOSE(MMULT($F$4:$H$6,TRANSPOSE(B94:D94+$B$8*K94:M94)))</f>
        <v>-0.64311402403998619</v>
      </c>
      <c r="O94" s="149">
        <v>1.3749446813960371</v>
      </c>
      <c r="P94" s="148">
        <v>0.12624174751751405</v>
      </c>
      <c r="Q94" s="75"/>
    </row>
    <row r="95" spans="1:17" x14ac:dyDescent="0.25">
      <c r="A95" s="160">
        <f t="shared" si="1"/>
        <v>8.4999999999999858</v>
      </c>
      <c r="B95" s="161">
        <f t="array" ref="B95:D95">B94:D94+$B$8/6*(E94:G94+2*H94:J94+2*K94:M94+N94:P94)</f>
        <v>4.0076705585643477</v>
      </c>
      <c r="C95" s="127">
        <v>-2.7961315517752772E-2</v>
      </c>
      <c r="D95" s="148">
        <v>0.67586047513591774</v>
      </c>
      <c r="E95" s="128">
        <f t="array" ref="E95:G95">TRANSPOSE(MMULT($F$4:$H$6,TRANSPOSE(B95:D95)))</f>
        <v>-0.64314993039304913</v>
      </c>
      <c r="F95" s="149">
        <v>1.3749284881546295</v>
      </c>
      <c r="G95" s="148">
        <v>0.12623286288730695</v>
      </c>
      <c r="H95" s="128">
        <f t="array" ref="H95:J95">TRANSPOSE(MMULT($F$4:$H$6,TRANSPOSE(B95:D95+$B$8/2*E95:G95)))</f>
        <v>-0.71120526240656146</v>
      </c>
      <c r="I95" s="149">
        <v>1.3599567321907089</v>
      </c>
      <c r="J95" s="148">
        <v>0.11211479195085639</v>
      </c>
      <c r="K95" s="128">
        <f t="array" ref="K95:M95">TRANSPOSE(MMULT($F$4:$H$6,TRANSPOSE(B95:D95+$B$8/2*H95:J95)))</f>
        <v>-0.709834036529569</v>
      </c>
      <c r="L95" s="149">
        <v>1.3588341519165401</v>
      </c>
      <c r="M95" s="148">
        <v>0.11215511393350774</v>
      </c>
      <c r="N95" s="128">
        <f t="array" ref="N95:P95">TRANSPOSE(MMULT($F$4:$H$6,TRANSPOSE(B95:D95+$B$8*K95:M95)))</f>
        <v>-0.77642120977674778</v>
      </c>
      <c r="O95" s="149">
        <v>1.3427931946537106</v>
      </c>
      <c r="P95" s="148">
        <v>9.8103002459531741E-2</v>
      </c>
      <c r="Q95" s="75"/>
    </row>
    <row r="96" spans="1:17" x14ac:dyDescent="0.25">
      <c r="A96" s="160">
        <f t="shared" si="1"/>
        <v>8.5999999999999854</v>
      </c>
      <c r="B96" s="161">
        <f t="array" ref="B96:D96">B95:D95+$B$8/6*(E95:G95+2*H95:J95+2*K95:M95+N95:P95)</f>
        <v>3.9366430629303135</v>
      </c>
      <c r="C96" s="127">
        <v>0.10796040866596121</v>
      </c>
      <c r="D96" s="148">
        <v>0.68707506975451049</v>
      </c>
      <c r="E96" s="128">
        <f t="array" ref="E96:G96">TRANSPOSE(MMULT($F$4:$H$6,TRANSPOSE(B96:D96)))</f>
        <v>-0.77645474286079685</v>
      </c>
      <c r="F96" s="149">
        <v>1.3427759052314274</v>
      </c>
      <c r="G96" s="148">
        <v>9.8094334658233029E-2</v>
      </c>
      <c r="H96" s="128">
        <f t="array" ref="H96:J96">TRANSPOSE(MMULT($F$4:$H$6,TRANSPOSE(B96:D96+$B$8/2*E96:G96)))</f>
        <v>-0.84167315110122887</v>
      </c>
      <c r="I96" s="149">
        <v>1.3256133523811933</v>
      </c>
      <c r="J96" s="148">
        <v>8.4082294591481976E-2</v>
      </c>
      <c r="K96" s="128">
        <f t="array" ref="K96:M96">TRANSPOSE(MMULT($F$4:$H$6,TRANSPOSE(B96:D96+$B$8/2*H96:J96)))</f>
        <v>-0.84020869061617998</v>
      </c>
      <c r="L96" s="149">
        <v>1.3245456166702865</v>
      </c>
      <c r="M96" s="148">
        <v>8.4147875065265554E-2</v>
      </c>
      <c r="N96" s="128">
        <f t="array" ref="N96:P96">TRANSPOSE(MMULT($F$4:$H$6,TRANSPOSE(B96:D96+$B$8*K96:M96)))</f>
        <v>-0.90387313262427427</v>
      </c>
      <c r="O96" s="149">
        <v>1.3063715929704842</v>
      </c>
      <c r="P96" s="148">
        <v>7.0226282106042204E-2</v>
      </c>
      <c r="Q96" s="75"/>
    </row>
    <row r="97" spans="1:17" x14ac:dyDescent="0.25">
      <c r="A97" s="160">
        <f t="shared" si="1"/>
        <v>8.6999999999999851</v>
      </c>
      <c r="B97" s="161">
        <f t="array" ref="B97:D97">B96:D96+$B$8/6*(E96:G96+2*H96:J96+2*K96:M96+N96:P96)</f>
        <v>3.8525748702816487</v>
      </c>
      <c r="C97" s="127">
        <v>0.2404514992710424</v>
      </c>
      <c r="D97" s="148">
        <v>0.69548808568914</v>
      </c>
      <c r="E97" s="128">
        <f t="array" ref="E97:G97">TRANSPOSE(MMULT($F$4:$H$6,TRANSPOSE(B97:D97)))</f>
        <v>-0.9039042205748633</v>
      </c>
      <c r="F97" s="149">
        <v>1.3063532962807081</v>
      </c>
      <c r="G97" s="148">
        <v>7.0217858381768861E-2</v>
      </c>
      <c r="H97" s="128">
        <f t="array" ref="H97:J97">TRANSPOSE(MMULT($F$4:$H$6,TRANSPOSE(B97:D97+$B$8/2*E97:G97)))</f>
        <v>-0.96610672145365983</v>
      </c>
      <c r="I97" s="149">
        <v>1.2871124305601844</v>
      </c>
      <c r="J97" s="148">
        <v>5.6361569960651114E-2</v>
      </c>
      <c r="K97" s="128">
        <f t="array" ref="K97:M97">TRANSPOSE(MMULT($F$4:$H$6,TRANSPOSE(B97:D97+$B$8/2*H97:J97)))</f>
        <v>-0.96455653989481727</v>
      </c>
      <c r="L97" s="149">
        <v>1.2861022886573512</v>
      </c>
      <c r="M97" s="148">
        <v>5.645160023863971E-2</v>
      </c>
      <c r="N97" s="128">
        <f t="array" ref="N97:P97">TRANSPOSE(MMULT($F$4:$H$6,TRANSPOSE(B97:D97+$B$8*K97:M97)))</f>
        <v>-1.025126948051196</v>
      </c>
      <c r="O97" s="149">
        <v>1.2659101578201735</v>
      </c>
      <c r="P97" s="148">
        <v>4.2709362982693899E-2</v>
      </c>
      <c r="Q97" s="75"/>
    </row>
    <row r="98" spans="1:17" x14ac:dyDescent="0.25">
      <c r="A98" s="160">
        <f t="shared" si="1"/>
        <v>8.7999999999999847</v>
      </c>
      <c r="B98" s="161">
        <f t="array" ref="B98:D98">B97:D97+$B$8/6*(E97:G97+2*H97:J97+2*K97:M97+N97:P97)</f>
        <v>3.7560689087595986</v>
      </c>
      <c r="C98" s="127">
        <v>0.36909638081330831</v>
      </c>
      <c r="D98" s="148">
        <v>0.7011306450518574</v>
      </c>
      <c r="E98" s="128">
        <f t="array" ref="E98:G98">TRANSPOSE(MMULT($F$4:$H$6,TRANSPOSE(B98:D98)))</f>
        <v>-1.0251555297100112</v>
      </c>
      <c r="F98" s="149">
        <v>1.2658909445046702</v>
      </c>
      <c r="G98" s="148">
        <v>4.2701209083796154E-2</v>
      </c>
      <c r="H98" s="128">
        <f t="array" ref="H98:J98">TRANSPOSE(MMULT($F$4:$H$6,TRANSPOSE(B98:D98+$B$8/2*E98:G98)))</f>
        <v>-1.0841783234683706</v>
      </c>
      <c r="I98" s="149">
        <v>1.2446894731934999</v>
      </c>
      <c r="J98" s="148">
        <v>2.9048702388001724E-2</v>
      </c>
      <c r="K98" s="128">
        <f t="array" ref="K98:M98">TRANSPOSE(MMULT($F$4:$H$6,TRANSPOSE(B98:D98+$B$8/2*H98:J98)))</f>
        <v>-1.0825500858001043</v>
      </c>
      <c r="L98" s="149">
        <v>1.2437393985310803</v>
      </c>
      <c r="M98" s="148">
        <v>2.9162301256518974E-2</v>
      </c>
      <c r="N98" s="128">
        <f t="array" ref="N98:P98">TRANSPOSE(MMULT($F$4:$H$6,TRANSPOSE(B98:D98+$B$8*K98:M98)))</f>
        <v>-1.1398704607553789</v>
      </c>
      <c r="O98" s="149">
        <v>1.2216490637889907</v>
      </c>
      <c r="P98" s="148">
        <v>1.5646498445080037E-2</v>
      </c>
      <c r="Q98" s="75"/>
    </row>
    <row r="99" spans="1:17" x14ac:dyDescent="0.25">
      <c r="A99" s="160">
        <f t="shared" si="1"/>
        <v>8.8999999999999844</v>
      </c>
      <c r="B99" s="161">
        <f t="array" ref="B99:D99">B98:D98+$B$8/6*(E98:G98+2*H98:J98+2*K98:M98+N98:P98)</f>
        <v>3.647760861942893</v>
      </c>
      <c r="C99" s="127">
        <v>0.49350301000902197</v>
      </c>
      <c r="D99" s="148">
        <v>0.70404347363215602</v>
      </c>
      <c r="E99" s="128">
        <f t="array" ref="E99:G99">TRANSPOSE(MMULT($F$4:$H$6,TRANSPOSE(B99:D99)))</f>
        <v>-1.1398964856561737</v>
      </c>
      <c r="F99" s="149">
        <v>1.2216290258465319</v>
      </c>
      <c r="G99" s="148">
        <v>1.5638638556242146E-2</v>
      </c>
      <c r="H99" s="128">
        <f t="array" ref="H99:J99">TRANSPOSE(MMULT($F$4:$H$6,TRANSPOSE(B99:D99+$B$8/2*E99:G99)))</f>
        <v>-1.1955912272913443</v>
      </c>
      <c r="I99" s="149">
        <v>1.1985893247123771</v>
      </c>
      <c r="J99" s="148">
        <v>2.2361127460218677E-3</v>
      </c>
      <c r="K99" s="128">
        <f t="array" ref="K99:M99">TRANSPOSE(MMULT($F$4:$H$6,TRANSPOSE(B99:D99+$B$8/2*H99:J99)))</f>
        <v>-1.1938927180102563</v>
      </c>
      <c r="L99" s="149">
        <v>1.1977015119427927</v>
      </c>
      <c r="M99" s="148">
        <v>2.372331321315313E-3</v>
      </c>
      <c r="N99" s="128">
        <f t="array" ref="N99:P99">TRANSPOSE(MMULT($F$4:$H$6,TRANSPOSE(B99:D99+$B$8*K99:M99)))</f>
        <v>-1.2478226029232031</v>
      </c>
      <c r="O99" s="149">
        <v>1.1738372638176802</v>
      </c>
      <c r="P99" s="148">
        <v>-1.0871851959980083E-2</v>
      </c>
      <c r="Q99" s="75"/>
    </row>
    <row r="100" spans="1:17" x14ac:dyDescent="0.25">
      <c r="A100" s="160">
        <f t="shared" si="1"/>
        <v>8.999999999999984</v>
      </c>
      <c r="B100" s="161">
        <f t="array" ref="B100:D100">B99:D99+$B$8/6*(E99:G99+2*H99:J99+2*K99:M99+N99:P99)</f>
        <v>3.5283160789565167</v>
      </c>
      <c r="C100" s="127">
        <v>0.61330380939193119</v>
      </c>
      <c r="D100" s="148">
        <v>0.70427653487767161</v>
      </c>
      <c r="E100" s="128">
        <f t="array" ref="E100:G100">TRANSPOSE(MMULT($F$4:$H$6,TRANSPOSE(B100:D100)))</f>
        <v>-1.2478460312386517</v>
      </c>
      <c r="F100" s="149">
        <v>1.1738164942354403</v>
      </c>
      <c r="G100" s="148">
        <v>-1.0879395274206782E-2</v>
      </c>
      <c r="H100" s="128">
        <f t="array" ref="H100:J100">TRANSPOSE(MMULT($F$4:$H$6,TRANSPOSE(B100:D100+$B$8/2*E100:G100)))</f>
        <v>-1.3000800378887463</v>
      </c>
      <c r="I100" s="149">
        <v>1.1490650479186251</v>
      </c>
      <c r="J100" s="148">
        <v>-2.3987702317118553E-2</v>
      </c>
      <c r="K100" s="128">
        <f t="array" ref="K100:M100">TRANSPOSE(MMULT($F$4:$H$6,TRANSPOSE(B100:D100+$B$8/2*H100:J100)))</f>
        <v>-1.2983191293987968</v>
      </c>
      <c r="L100" s="149">
        <v>1.1482414110396726</v>
      </c>
      <c r="M100" s="148">
        <v>-2.3829875585157034E-2</v>
      </c>
      <c r="N100" s="128">
        <f t="array" ref="N100:P100">TRANSPOSE(MMULT($F$4:$H$6,TRANSPOSE(B100:D100+$B$8*K100:M100)))</f>
        <v>-1.3487337860252246</v>
      </c>
      <c r="O100" s="149">
        <v>1.1227313669380024</v>
      </c>
      <c r="P100" s="148">
        <v>-3.6759273125746339E-2</v>
      </c>
      <c r="Q100" s="75"/>
    </row>
    <row r="101" spans="1:17" x14ac:dyDescent="0.25">
      <c r="A101" s="160">
        <f t="shared" si="1"/>
        <v>9.0999999999999837</v>
      </c>
      <c r="B101" s="161">
        <f t="array" ref="B101:D101">B100:D100+$B$8/6*(E100:G100+2*H100:J100+2*K100:M100+N100:P100)</f>
        <v>3.3984264430925339</v>
      </c>
      <c r="C101" s="127">
        <v>0.72815648904343178</v>
      </c>
      <c r="D101" s="148">
        <v>0.70188863780759658</v>
      </c>
      <c r="E101" s="128">
        <f t="array" ref="E101:G101">TRANSPOSE(MMULT($F$4:$H$6,TRANSPOSE(B101:D101)))</f>
        <v>-1.3487545884757239</v>
      </c>
      <c r="F101" s="149">
        <v>1.1227099593270982</v>
      </c>
      <c r="G101" s="148">
        <v>-3.6766478969958327E-2</v>
      </c>
      <c r="H101" s="128">
        <f t="array" ref="H101:J101">TRANSPOSE(MMULT($F$4:$H$6,TRANSPOSE(B101:D101+$B$8/2*E101:G101)))</f>
        <v>-1.3974109839203008</v>
      </c>
      <c r="I101" s="149">
        <v>1.0963767990552888</v>
      </c>
      <c r="J101" s="148">
        <v>-4.9538410865544891E-2</v>
      </c>
      <c r="K101" s="128">
        <f t="array" ref="K101:M101">TRANSPOSE(MMULT($F$4:$H$6,TRANSPOSE(B101:D101+$B$8/2*H101:J101)))</f>
        <v>-1.3955956052915759</v>
      </c>
      <c r="L101" s="149">
        <v>1.0956189706118498</v>
      </c>
      <c r="M101" s="148">
        <v>-4.9360045064939517E-2</v>
      </c>
      <c r="N101" s="128">
        <f t="array" ref="N101:P101">TRANSPOSE(MMULT($F$4:$H$6,TRANSPOSE(B101:D101+$B$8*K101:M101)))</f>
        <v>-1.4423861276813956</v>
      </c>
      <c r="O101" s="149">
        <v>1.0685945128080487</v>
      </c>
      <c r="P101" s="148">
        <v>-6.1933624510519758E-2</v>
      </c>
      <c r="Q101" s="75"/>
    </row>
    <row r="102" spans="1:17" x14ac:dyDescent="0.25">
      <c r="A102" s="160">
        <f t="shared" si="1"/>
        <v>9.1999999999999833</v>
      </c>
      <c r="B102" s="161">
        <f t="array" ref="B102:D102">B101:D101+$B$8/6*(E101:G101+2*H101:J101+2*K101:M101+N101:P101)</f>
        <v>3.2588072115161859</v>
      </c>
      <c r="C102" s="127">
        <v>0.83774475590125552</v>
      </c>
      <c r="D102" s="148">
        <v>0.69694702088523919</v>
      </c>
      <c r="E102" s="128">
        <f t="array" ref="E102:G102">TRANSPOSE(MMULT($F$4:$H$6,TRANSPOSE(B102:D102)))</f>
        <v>-1.4424042854069699</v>
      </c>
      <c r="F102" s="149">
        <v>1.0685725610445247</v>
      </c>
      <c r="G102" s="148">
        <v>-6.1940473700027088E-2</v>
      </c>
      <c r="H102" s="128">
        <f t="array" ref="H102:J102">TRANSPOSE(MMULT($F$4:$H$6,TRANSPOSE(B102:D102+$B$8/2*E102:G102)))</f>
        <v>-1.4873820825581605</v>
      </c>
      <c r="I102" s="149">
        <v>1.0407907018108205</v>
      </c>
      <c r="J102" s="148">
        <v>-7.433606543013993E-2</v>
      </c>
      <c r="K102" s="128">
        <f t="array" ref="K102:M102">TRANSPOSE(MMULT($F$4:$H$6,TRANSPOSE(B102:D102+$B$8/2*H102:J102)))</f>
        <v>-1.4855201887761174</v>
      </c>
      <c r="L102" s="149">
        <v>1.0401000331529104</v>
      </c>
      <c r="M102" s="148">
        <v>-7.4138281955912433E-2</v>
      </c>
      <c r="N102" s="128">
        <f t="array" ref="N102:P102">TRANSPOSE(MMULT($F$4:$H$6,TRANSPOSE(B102:D102+$B$8*K102:M102)))</f>
        <v>-1.5285935555562633</v>
      </c>
      <c r="O102" s="149">
        <v>1.0116952472705929</v>
      </c>
      <c r="P102" s="148">
        <v>-8.6317249346264058E-2</v>
      </c>
      <c r="Q102" s="75"/>
    </row>
    <row r="103" spans="1:17" x14ac:dyDescent="0.25">
      <c r="A103" s="160">
        <f t="shared" si="1"/>
        <v>9.2999999999999829</v>
      </c>
      <c r="B103" s="161">
        <f t="array" ref="B103:D103">B102:D102+$B$8/6*(E102:G102+2*H102:J102+2*K102:M102+N102:P102)</f>
        <v>3.1101938384556562</v>
      </c>
      <c r="C103" s="127">
        <v>0.94177891053863183</v>
      </c>
      <c r="D103" s="148">
        <v>0.68952691392159926</v>
      </c>
      <c r="E103" s="128">
        <f t="array" ref="E103:G103">TRANSPOSE(MMULT($F$4:$H$6,TRANSPOSE(B103:D103)))</f>
        <v>-1.5286090599528372</v>
      </c>
      <c r="F103" s="149">
        <v>1.0116728451431127</v>
      </c>
      <c r="G103" s="148">
        <v>-8.632372444124059E-2</v>
      </c>
      <c r="H103" s="128">
        <f t="array" ref="H103:J103">TRANSPOSE(MMULT($F$4:$H$6,TRANSPOSE(B103:D103+$B$8/2*E103:G103)))</f>
        <v>-1.569823182421404</v>
      </c>
      <c r="I103" s="149">
        <v>0.98257772443713365</v>
      </c>
      <c r="J103" s="148">
        <v>-9.8305301663850098E-2</v>
      </c>
      <c r="K103" s="128">
        <f t="array" ref="K103:M103">TRANSPOSE(MMULT($F$4:$H$6,TRANSPOSE(B103:D103+$B$8/2*H103:J103)))</f>
        <v>-1.5679227242293099</v>
      </c>
      <c r="L103" s="149">
        <v>0.98195528701062185</v>
      </c>
      <c r="M103" s="148">
        <v>-9.8089268906699223E-2</v>
      </c>
      <c r="N103" s="128">
        <f t="array" ref="N103:P103">TRANSPOSE(MMULT($F$4:$H$6,TRANSPOSE(B103:D103+$B$8*K103:M103)))</f>
        <v>-1.6072017906553382</v>
      </c>
      <c r="O103" s="149">
        <v>0.95230640306407932</v>
      </c>
      <c r="P103" s="148">
        <v>-0.1098371626091782</v>
      </c>
      <c r="Q103" s="75"/>
    </row>
    <row r="104" spans="1:17" x14ac:dyDescent="0.25">
      <c r="A104" s="160">
        <f t="shared" si="1"/>
        <v>9.3999999999999826</v>
      </c>
      <c r="B104" s="161">
        <f t="array" ref="B104:D104">B103:D103+$B$8/6*(E103:G103+2*H103:J103+2*K103:M103+N103:P103)</f>
        <v>2.9533387940571627</v>
      </c>
      <c r="C104" s="127">
        <v>1.0399963317236769</v>
      </c>
      <c r="D104" s="148">
        <v>0.67971108011840731</v>
      </c>
      <c r="E104" s="128">
        <f t="array" ref="E104:G104">TRANSPOSE(MMULT($F$4:$H$6,TRANSPOSE(B104:D104)))</f>
        <v>-1.6072146431767562</v>
      </c>
      <c r="F104" s="149">
        <v>0.95228364392951526</v>
      </c>
      <c r="G104" s="148">
        <v>-0.10984324794144829</v>
      </c>
      <c r="H104" s="128">
        <f t="array" ref="H104:J104">TRANSPOSE(MMULT($F$4:$H$6,TRANSPOSE(B104:D104+$B$8/2*E104:G104)))</f>
        <v>-1.6445958871985191</v>
      </c>
      <c r="I104" s="149">
        <v>0.92201256406030374</v>
      </c>
      <c r="J104" s="148">
        <v>-0.12137551562007287</v>
      </c>
      <c r="K104" s="128">
        <f t="array" ref="K104:M104">TRANSPOSE(MMULT($F$4:$H$6,TRANSPOSE(B104:D104+$B$8/2*H104:J104)))</f>
        <v>-1.6426647816313773</v>
      </c>
      <c r="L104" s="149">
        <v>0.92145915170322223</v>
      </c>
      <c r="M104" s="148">
        <v>-0.12114244359649018</v>
      </c>
      <c r="N104" s="128">
        <f t="array" ref="N104:P104">TRANSPOSE(MMULT($F$4:$H$6,TRANSPOSE(B104:D104+$B$8*K104:M104)))</f>
        <v>-1.6780882127869048</v>
      </c>
      <c r="O104" s="149">
        <v>0.89070398970759901</v>
      </c>
      <c r="P104" s="148">
        <v>-0.1324252175178332</v>
      </c>
      <c r="Q104" s="75"/>
    </row>
    <row r="105" spans="1:17" x14ac:dyDescent="0.25">
      <c r="A105" s="160">
        <f t="shared" si="1"/>
        <v>9.4999999999999822</v>
      </c>
      <c r="B105" s="161">
        <f t="array" ref="B105:D105">B104:D104+$B$8/6*(E104:G104+2*H104:J104+2*K104:M104+N104:P104)</f>
        <v>2.7890083908301051</v>
      </c>
      <c r="C105" s="127">
        <v>1.132161849476413</v>
      </c>
      <c r="D105" s="148">
        <v>0.66758934038686712</v>
      </c>
      <c r="E105" s="128">
        <f t="array" ref="E105:G105">TRANSPOSE(MMULT($F$4:$H$6,TRANSPOSE(B105:D105)))</f>
        <v>-1.6780984247141704</v>
      </c>
      <c r="F105" s="149">
        <v>0.89068096615565939</v>
      </c>
      <c r="G105" s="148">
        <v>-0.13243089921037443</v>
      </c>
      <c r="H105" s="128">
        <f t="array" ref="H105:J105">TRANSPOSE(MMULT($F$4:$H$6,TRANSPOSE(B105:D105+$B$8/2*E105:G105)))</f>
        <v>-1.7115933629141749</v>
      </c>
      <c r="I105" s="149">
        <v>0.85937254214780168</v>
      </c>
      <c r="J105" s="148">
        <v>-0.14348101946315306</v>
      </c>
      <c r="K105" s="128">
        <f t="array" ref="K105:M105">TRANSPOSE(MMULT($F$4:$H$6,TRANSPOSE(B105:D105+$B$8/2*H105:J105)))</f>
        <v>-1.7096394646177266</v>
      </c>
      <c r="L105" s="149">
        <v>0.85888867436195082</v>
      </c>
      <c r="M105" s="148">
        <v>-0.14323215440850612</v>
      </c>
      <c r="N105" s="128">
        <f t="array" ref="N105:P105">TRANSPOSE(MMULT($F$4:$H$6,TRANSPOSE(B105:D105+$B$8*K105:M105)))</f>
        <v>-1.7411616113278479</v>
      </c>
      <c r="O105" s="149">
        <v>0.82716609646009487</v>
      </c>
      <c r="P105" s="148">
        <v>-0.15401825041060219</v>
      </c>
      <c r="Q105" s="75"/>
    </row>
    <row r="106" spans="1:17" x14ac:dyDescent="0.25">
      <c r="A106" s="160">
        <f t="shared" si="1"/>
        <v>9.5999999999999819</v>
      </c>
      <c r="B106" s="161">
        <f t="array" ref="B106:D106">B105:D105+$B$8/6*(E105:G105+2*H105:J105+2*K105:M105+N105:P105)</f>
        <v>2.6179796293116748</v>
      </c>
      <c r="C106" s="127">
        <v>1.2180680077370005</v>
      </c>
      <c r="D106" s="148">
        <v>0.65325808209746217</v>
      </c>
      <c r="E106" s="128">
        <f t="array" ref="E106:G106">TRANSPOSE(MMULT($F$4:$H$6,TRANSPOSE(B106:D106)))</f>
        <v>-1.7411692035071529</v>
      </c>
      <c r="F106" s="149">
        <v>0.82714289998805912</v>
      </c>
      <c r="G106" s="148">
        <v>-0.15402351638986722</v>
      </c>
      <c r="H106" s="128">
        <f t="array" ref="H106:J106">TRANSPOSE(MMULT($F$4:$H$6,TRANSPOSE(B106:D106+$B$8/2*E106:G106)))</f>
        <v>-1.7707400321612228</v>
      </c>
      <c r="I106" s="149">
        <v>0.79493651496878504</v>
      </c>
      <c r="J106" s="148">
        <v>-0.16456117550543348</v>
      </c>
      <c r="K106" s="128">
        <f t="array" ref="K106:M106">TRANSPOSE(MMULT($F$4:$H$6,TRANSPOSE(B106:D106+$B$8/2*H106:J106)))</f>
        <v>-1.7687711055846773</v>
      </c>
      <c r="L106" s="149">
        <v>0.79452244113331594</v>
      </c>
      <c r="M106" s="148">
        <v>-0.16429779445117659</v>
      </c>
      <c r="N106" s="128">
        <f t="array" ref="N106:P106">TRANSPOSE(MMULT($F$4:$H$6,TRANSPOSE(B106:D106+$B$8*K106:M106)))</f>
        <v>-1.7963618247865907</v>
      </c>
      <c r="O106" s="149">
        <v>0.76197181212081566</v>
      </c>
      <c r="P106" s="148">
        <v>-0.17455820393870969</v>
      </c>
      <c r="Q106" s="75"/>
    </row>
    <row r="107" spans="1:17" x14ac:dyDescent="0.25">
      <c r="A107" s="160">
        <f t="shared" si="1"/>
        <v>9.6999999999999815</v>
      </c>
      <c r="B107" s="161">
        <f t="array" ref="B107:D107">B106:D106+$B$8/6*(E106:G106+2*H106:J106+2*K106:M106+N106:P106)</f>
        <v>2.4410370742485825</v>
      </c>
      <c r="C107" s="127">
        <v>1.2975352181422184</v>
      </c>
      <c r="D107" s="148">
        <v>0.63681975442676553</v>
      </c>
      <c r="E107" s="128">
        <f t="array" ref="E107:G107">TRANSPOSE(MMULT($F$4:$H$6,TRANSPOSE(B107:D107)))</f>
        <v>-1.7963668273377829</v>
      </c>
      <c r="F107" s="149">
        <v>0.76194853281938946</v>
      </c>
      <c r="G107" s="148">
        <v>-0.17456304393989336</v>
      </c>
      <c r="H107" s="128">
        <f t="array" ref="H107:J107">TRANSPOSE(MMULT($F$4:$H$6,TRANSPOSE(B107:D107+$B$8/2*E107:G107)))</f>
        <v>-1.8219911589632658</v>
      </c>
      <c r="I107" s="149">
        <v>0.7289838027449117</v>
      </c>
      <c r="J107" s="148">
        <v>-0.18456050854909595</v>
      </c>
      <c r="K107" s="128">
        <f t="array" ref="K107:M107">TRANSPOSE(MMULT($F$4:$H$6,TRANSPOSE(B107:D107+$B$8/2*H107:J107)))</f>
        <v>-1.8200148515092303</v>
      </c>
      <c r="L107" s="149">
        <v>0.72863950723573701</v>
      </c>
      <c r="M107" s="148">
        <v>-0.18428391390481619</v>
      </c>
      <c r="N107" s="128">
        <f t="array" ref="N107:P107">TRANSPOSE(MMULT($F$4:$H$6,TRANSPOSE(B107:D107+$B$8*K107:M107)))</f>
        <v>-1.8436592729900718</v>
      </c>
      <c r="O107" s="149">
        <v>0.69540016529354398</v>
      </c>
      <c r="P107" s="148">
        <v>-0.19399222859406784</v>
      </c>
      <c r="Q107" s="75"/>
    </row>
    <row r="108" spans="1:17" x14ac:dyDescent="0.25">
      <c r="A108" s="160">
        <f t="shared" si="1"/>
        <v>9.7999999999999812</v>
      </c>
      <c r="B108" s="161">
        <f t="array" ref="B108:D108">B107:D107+$B$8/6*(E107:G107+2*H107:J107+2*K107:M107+N107:P107)</f>
        <v>2.2589697722273683</v>
      </c>
      <c r="C108" s="127">
        <v>1.370411806776789</v>
      </c>
      <c r="D108" s="148">
        <v>0.61838235246940243</v>
      </c>
      <c r="E108" s="128">
        <f t="array" ref="E108:G108">TRANSPOSE(MMULT($F$4:$H$6,TRANSPOSE(B108:D108)))</f>
        <v>-1.8436617249872869</v>
      </c>
      <c r="F108" s="149">
        <v>0.69537689154477134</v>
      </c>
      <c r="G108" s="148">
        <v>-0.19399663415946455</v>
      </c>
      <c r="H108" s="128">
        <f t="array" ref="H108:J108">TRANSPOSE(MMULT($F$4:$H$6,TRANSPOSE(B108:D108+$B$8/2*E108:G108)))</f>
        <v>-1.8653323282563996</v>
      </c>
      <c r="I108" s="149">
        <v>0.66179314103918152</v>
      </c>
      <c r="J108" s="148">
        <v>-0.20342879659290902</v>
      </c>
      <c r="K108" s="128">
        <f t="array" ref="K108:M108">TRANSPOSE(MMULT($F$4:$H$6,TRANSPOSE(B108:D108+$B$8/2*H108:J108)))</f>
        <v>-1.8633561444661058</v>
      </c>
      <c r="L108" s="149">
        <v>0.66151834921545849</v>
      </c>
      <c r="M108" s="148">
        <v>-0.20314031075342237</v>
      </c>
      <c r="N108" s="128">
        <f t="array" ref="N108:P108">TRANSPOSE(MMULT($F$4:$H$6,TRANSPOSE(B108:D108+$B$8*K108:M108)))</f>
        <v>-1.8830543860340345</v>
      </c>
      <c r="O108" s="149">
        <v>0.62772908858212872</v>
      </c>
      <c r="P108" s="148">
        <v>-0.21227276267187534</v>
      </c>
      <c r="Q108" s="75"/>
    </row>
    <row r="109" spans="1:17" x14ac:dyDescent="0.25">
      <c r="A109" s="160">
        <f t="shared" si="1"/>
        <v>9.8999999999999808</v>
      </c>
      <c r="B109" s="161">
        <f t="array" ref="B109:D109">B108:D108+$B$8/6*(E108:G108+2*H108:J108+2*K108:M108+N108:P108)</f>
        <v>2.0725682212862626</v>
      </c>
      <c r="C109" s="127">
        <v>1.4365739561207254</v>
      </c>
      <c r="D109" s="148">
        <v>0.59805889227733566</v>
      </c>
      <c r="E109" s="128">
        <f t="array" ref="E109:G109">TRANSPOSE(MMULT($F$4:$H$6,TRANSPOSE(B109:D109)))</f>
        <v>-1.8830543351602858</v>
      </c>
      <c r="F109" s="149">
        <v>0.62770590677023985</v>
      </c>
      <c r="G109" s="148">
        <v>-0.21227672714249762</v>
      </c>
      <c r="H109" s="128">
        <f t="array" ref="H109:J109">TRANSPOSE(MMULT($F$4:$H$6,TRANSPOSE(B109:D109+$B$8/2*E109:G109)))</f>
        <v>-1.9007788242801467</v>
      </c>
      <c r="I109" s="149">
        <v>0.59364165777031142</v>
      </c>
      <c r="J109" s="148">
        <v>-0.22112114004374583</v>
      </c>
      <c r="K109" s="128">
        <f t="array" ref="K109:M109">TRANSPOSE(MMULT($F$4:$H$6,TRANSPOSE(B109:D109+$B$8/2*H109:J109)))</f>
        <v>-1.8988101011265257</v>
      </c>
      <c r="L109" s="149">
        <v>0.59343584278681716</v>
      </c>
      <c r="M109" s="148">
        <v>-0.22082210004088215</v>
      </c>
      <c r="N109" s="128">
        <f t="array" ref="N109:P109">TRANSPOSE(MMULT($F$4:$H$6,TRANSPOSE(B109:D109+$B$8*K109:M109)))</f>
        <v>-1.9145769344260672</v>
      </c>
      <c r="O109" s="149">
        <v>0.55923441002025298</v>
      </c>
      <c r="P109" s="148">
        <v>-0.22935759084651364</v>
      </c>
      <c r="Q109" s="75"/>
    </row>
    <row r="110" spans="1:17" x14ac:dyDescent="0.25">
      <c r="A110" s="160">
        <f t="shared" si="1"/>
        <v>9.9999999999999805</v>
      </c>
      <c r="B110" s="161">
        <f t="array" ref="B110:D110">B109:D109+$B$8/6*(E109:G109+2*H109:J109+2*K109:M109+N109:P109)</f>
        <v>1.8826214026129344</v>
      </c>
      <c r="C110" s="127">
        <v>1.4959255447524713</v>
      </c>
      <c r="D110" s="148">
        <v>0.57596687897469789</v>
      </c>
      <c r="E110" s="128">
        <f t="array" ref="E110:G110">TRANSPOSE(MMULT($F$4:$H$6,TRANSPOSE(B110:D110)))</f>
        <v>-1.9145744366036439</v>
      </c>
      <c r="F110" s="149">
        <v>0.55921140425624605</v>
      </c>
      <c r="G110" s="148">
        <v>-0.22936110934716042</v>
      </c>
      <c r="H110" s="128">
        <f t="array" ref="H110:J110">TRANSPOSE(MMULT($F$4:$H$6,TRANSPOSE(B110:D110+$B$8/2*E110:G110)))</f>
        <v>-1.9283749124464948</v>
      </c>
      <c r="I110" s="149">
        <v>0.52480387907091441</v>
      </c>
      <c r="J110" s="148">
        <v>-0.23759800965009503</v>
      </c>
      <c r="K110" s="128">
        <f t="array" ref="K110:M110">TRANSPOSE(MMULT($F$4:$H$6,TRANSPOSE(B110:D110+$B$8/2*H110:J110)))</f>
        <v>-1.9264207958019552</v>
      </c>
      <c r="L110" s="149">
        <v>0.52466626947295125</v>
      </c>
      <c r="M110" s="148">
        <v>-0.23728976186819151</v>
      </c>
      <c r="N110" s="128">
        <f t="array" ref="N110:P110">TRANSPOSE(MMULT($F$4:$H$6,TRANSPOSE(B110:D110+$B$8*K110:M110)))</f>
        <v>-1.9382852651181919</v>
      </c>
      <c r="O110" s="149">
        <v>0.49018887486494922</v>
      </c>
      <c r="P110" s="148">
        <v>-0.24520988161532631</v>
      </c>
      <c r="Q110" s="75"/>
    </row>
    <row r="111" spans="1:17" x14ac:dyDescent="0.25">
      <c r="A111" s="160">
        <f t="shared" si="1"/>
        <v>10.09999999999998</v>
      </c>
      <c r="B111" s="161">
        <f t="array" ref="B111:D111">B110:D110+$B$8/6*(E110:G110+2*H110:J110+2*K110:M110+N110:P110)</f>
        <v>1.6899138839759555</v>
      </c>
      <c r="C111" s="127">
        <v>1.5483978876892868</v>
      </c>
      <c r="D111" s="148">
        <v>0.55222777007471358</v>
      </c>
      <c r="E111" s="128">
        <f t="array" ref="E111:G111">TRANSPOSE(MMULT($F$4:$H$6,TRANSPOSE(B111:D111)))</f>
        <v>-1.9382803841167677</v>
      </c>
      <c r="F111" s="149">
        <v>0.49016612672564031</v>
      </c>
      <c r="G111" s="148">
        <v>-0.2452129510333082</v>
      </c>
      <c r="H111" s="128">
        <f t="array" ref="H111:J111">TRANSPOSE(MMULT($F$4:$H$6,TRANSPOSE(B111:D111+$B$8/2*E111:G111)))</f>
        <v>-1.9481930295118</v>
      </c>
      <c r="I111" s="149">
        <v>0.45555076703017905</v>
      </c>
      <c r="J111" s="148">
        <v>-0.25282527344953609</v>
      </c>
      <c r="K111" s="128">
        <f t="array" ref="K111:M111">TRANSPOSE(MMULT($F$4:$H$6,TRANSPOSE(B111:D111+$B$8/2*H111:J111)))</f>
        <v>-1.946260451851727</v>
      </c>
      <c r="L111" s="149">
        <v>0.45548035508565643</v>
      </c>
      <c r="M111" s="148">
        <v>-0.2525091684229796</v>
      </c>
      <c r="N111" s="128">
        <f t="array" ref="N111:P111">TRANSPOSE(MMULT($F$4:$H$6,TRANSPOSE(B111:D111+$B$8*K111:M111)))</f>
        <v>-1.9542654483698967</v>
      </c>
      <c r="O111" s="149">
        <v>0.42086120070206257</v>
      </c>
      <c r="P111" s="148">
        <v>-0.25979820393821607</v>
      </c>
      <c r="Q111" s="75"/>
    </row>
    <row r="112" spans="1:17" x14ac:dyDescent="0.25">
      <c r="A112" s="160">
        <f t="shared" si="1"/>
        <v>10.19999999999998</v>
      </c>
      <c r="B112" s="161">
        <f t="array" ref="B112:D112">B111:D111+$B$8/6*(E111:G111+2*H111:J111+2*K111:M111+N111:P111)</f>
        <v>1.4952230040557268</v>
      </c>
      <c r="C112" s="127">
        <v>1.5939493805502762</v>
      </c>
      <c r="D112" s="148">
        <v>0.52696643609610427</v>
      </c>
      <c r="E112" s="128">
        <f t="array" ref="E112:G112">TRANSPOSE(MMULT($F$4:$H$6,TRANSPOSE(B112:D112)))</f>
        <v>-1.9542582553942909</v>
      </c>
      <c r="F112" s="149">
        <v>0.42083878898426519</v>
      </c>
      <c r="G112" s="148">
        <v>-0.25980082289596446</v>
      </c>
      <c r="H112" s="128">
        <f t="array" ref="H112:J112">TRANSPOSE(MMULT($F$4:$H$6,TRANSPOSE(B112:D112+$B$8/2*E112:G112)))</f>
        <v>-1.960332887108613</v>
      </c>
      <c r="I112" s="149">
        <v>0.38614879217667442</v>
      </c>
      <c r="J112" s="148">
        <v>-0.26677420309409339</v>
      </c>
      <c r="K112" s="128">
        <f t="array" ref="K112:M112">TRANSPOSE(MMULT($F$4:$H$6,TRANSPOSE(B112:D112+$B$8/2*H112:J112)))</f>
        <v>-1.9584285465056994</v>
      </c>
      <c r="L112" s="149">
        <v>0.38614434289825605</v>
      </c>
      <c r="M112" s="148">
        <v>-0.2664515904045226</v>
      </c>
      <c r="N112" s="128">
        <f t="array" ref="N112:P112">TRANSPOSE(MMULT($F$4:$H$6,TRANSPOSE(B112:D112+$B$8*K112:M112)))</f>
        <v>-1.9626303406028782</v>
      </c>
      <c r="O112" s="149">
        <v>0.35151516862347865</v>
      </c>
      <c r="P112" s="148">
        <v>-0.27309652347142266</v>
      </c>
      <c r="Q112" s="75"/>
    </row>
    <row r="113" spans="1:17" x14ac:dyDescent="0.25">
      <c r="A113" s="160">
        <f t="shared" si="1"/>
        <v>10.299999999999979</v>
      </c>
      <c r="B113" s="161">
        <f t="array" ref="B113:D113">B112:D112+$B$8/6*(E112:G112+2*H112:J112+2*K112:M112+N112:P112)</f>
        <v>1.2993161463352969</v>
      </c>
      <c r="C113" s="127">
        <v>1.6325650510129031</v>
      </c>
      <c r="D113" s="148">
        <v>0.50031062054002728</v>
      </c>
      <c r="E113" s="128">
        <f t="array" ref="E113:G113">TRANSPOSE(MMULT($F$4:$H$6,TRANSPOSE(B113:D113)))</f>
        <v>-1.9626209138624438</v>
      </c>
      <c r="F113" s="149">
        <v>0.35149316911389927</v>
      </c>
      <c r="G113" s="148">
        <v>-0.27309869229322592</v>
      </c>
      <c r="H113" s="128">
        <f t="array" ref="H113:J113">TRANSPOSE(MMULT($F$4:$H$6,TRANSPOSE(B113:D113+$B$8/2*E113:G113)))</f>
        <v>-1.9649204939029621</v>
      </c>
      <c r="I113" s="149">
        <v>0.31685904336521931</v>
      </c>
      <c r="J113" s="148">
        <v>-0.27942145998630302</v>
      </c>
      <c r="K113" s="128">
        <f t="array" ref="K113:M113">TRANSPOSE(MMULT($F$4:$H$6,TRANSPOSE(B113:D113+$B$8/2*H113:J113)))</f>
        <v>-1.9630508343614639</v>
      </c>
      <c r="L113" s="149">
        <v>0.31691910417387892</v>
      </c>
      <c r="M113" s="148">
        <v>-0.27909368327630568</v>
      </c>
      <c r="N113" s="128">
        <f t="array" ref="N113:P113">TRANSPOSE(MMULT($F$4:$H$6,TRANSPOSE(B113:D113+$B$8*K113:M113)))</f>
        <v>-1.9635185686051646</v>
      </c>
      <c r="O113" s="149">
        <v>0.28240875304137447</v>
      </c>
      <c r="P113" s="148">
        <v>-0.28508417886117243</v>
      </c>
      <c r="Q113" s="75"/>
    </row>
    <row r="114" spans="1:17" x14ac:dyDescent="0.25">
      <c r="A114" s="160">
        <f t="shared" si="1"/>
        <v>10.399999999999979</v>
      </c>
      <c r="B114" s="161">
        <f t="array" ref="B114:D114">B113:D113+$B$8/6*(E113:G113+2*H113:J113+2*K113:M113+N113:P113)</f>
        <v>1.102948110685356</v>
      </c>
      <c r="C114" s="127">
        <v>1.6642560213001276</v>
      </c>
      <c r="D114" s="148">
        <v>0.47239040124536702</v>
      </c>
      <c r="E114" s="128">
        <f t="array" ref="E114:G114">TRANSPOSE(MMULT($F$4:$H$6,TRANSPOSE(B114:D114)))</f>
        <v>-1.9635069928668101</v>
      </c>
      <c r="F114" s="149">
        <v>0.28238723830273893</v>
      </c>
      <c r="G114" s="148">
        <v>-0.28508589953429836</v>
      </c>
      <c r="H114" s="128">
        <f t="array" ref="H114:J114">TRANSPOSE(MMULT($F$4:$H$6,TRANSPOSE(B114:D114+$B$8/2*E114:G114)))</f>
        <v>-1.9621071018269272</v>
      </c>
      <c r="I114" s="149">
        <v>0.24793637753432429</v>
      </c>
      <c r="J114" s="148">
        <v>-0.29074906172455428</v>
      </c>
      <c r="K114" s="128">
        <f t="array" ref="K114:M114">TRANSPOSE(MMULT($F$4:$H$6,TRANSPOSE(B114:D114+$B$8/2*H114:J114)))</f>
        <v>-1.9602782949999005</v>
      </c>
      <c r="L114" s="149">
        <v>0.24805928851432302</v>
      </c>
      <c r="M114" s="148">
        <v>-0.29041745384387424</v>
      </c>
      <c r="N114" s="128">
        <f t="array" ref="N114:P114">TRANSPOSE(MMULT($F$4:$H$6,TRANSPOSE(B114:D114+$B$8*K114:M114)))</f>
        <v>-1.9570934406144884</v>
      </c>
      <c r="O114" s="149">
        <v>0.21379329250489121</v>
      </c>
      <c r="P114" s="148">
        <v>-0.2957458386269376</v>
      </c>
      <c r="Q114" s="75"/>
    </row>
    <row r="115" spans="1:17" x14ac:dyDescent="0.25">
      <c r="A115" s="160">
        <f t="shared" si="1"/>
        <v>10.499999999999979</v>
      </c>
      <c r="B115" s="161">
        <f t="array" ref="B115:D115">B114:D114+$B$8/6*(E114:G114+2*H114:J114+2*K114:M114+N114:P114)</f>
        <v>0.90685859023310678</v>
      </c>
      <c r="C115" s="127">
        <v>1.6890588856818765</v>
      </c>
      <c r="D115" s="148">
        <v>0.4433376550903988</v>
      </c>
      <c r="E115" s="128">
        <f t="array" ref="E115:G115">TRANSPOSE(MMULT($F$4:$H$6,TRANSPOSE(B115:D115)))</f>
        <v>-1.9570798067413466</v>
      </c>
      <c r="F115" s="149">
        <v>0.21377233167874621</v>
      </c>
      <c r="G115" s="148">
        <v>-0.295747114757415</v>
      </c>
      <c r="H115" s="128">
        <f t="array" ref="H115:J115">TRANSPOSE(MMULT($F$4:$H$6,TRANSPOSE(B115:D115+$B$8/2*E115:G115)))</f>
        <v>-1.9520680819964289</v>
      </c>
      <c r="I115" s="149">
        <v>0.1796286115984187</v>
      </c>
      <c r="J115" s="148">
        <v>-0.30074432941863638</v>
      </c>
      <c r="K115" s="128">
        <f t="array" ref="K115:M115">TRANSPOSE(MMULT($F$4:$H$6,TRANSPOSE(B115:D115+$B$8/2*H115:J115)))</f>
        <v>-1.9502860103229127</v>
      </c>
      <c r="L115" s="149">
        <v>0.17981251629261485</v>
      </c>
      <c r="M115" s="148">
        <v>-0.30041020771804589</v>
      </c>
      <c r="N115" s="128">
        <f t="array" ref="N115:P115">TRANSPOSE(MMULT($F$4:$H$6,TRANSPOSE(B115:D115+$B$8*K115:M115)))</f>
        <v>-1.9435417899586573</v>
      </c>
      <c r="O115" s="149">
        <v>0.14591270368033571</v>
      </c>
      <c r="P115" s="148">
        <v>-0.30507143922465385</v>
      </c>
      <c r="Q115" s="75"/>
    </row>
    <row r="116" spans="1:17" x14ac:dyDescent="0.25">
      <c r="A116" s="160">
        <f t="shared" si="1"/>
        <v>10.599999999999978</v>
      </c>
      <c r="B116" s="161">
        <f t="array" ref="B116:D116">B115:D115+$B$8/6*(E115:G115+2*H115:J115+2*K115:M115+N115:P115)</f>
        <v>0.71176976054412866</v>
      </c>
      <c r="C116" s="127">
        <v>1.7070350072008955</v>
      </c>
      <c r="D116" s="148">
        <v>0.41328552795280826</v>
      </c>
      <c r="E116" s="128">
        <f t="array" ref="E116:G116">TRANSPOSE(MMULT($F$4:$H$6,TRANSPOSE(B116:D116)))</f>
        <v>-1.9435261944364317</v>
      </c>
      <c r="F116" s="149">
        <v>0.14589236230689073</v>
      </c>
      <c r="G116" s="148">
        <v>-0.30507227598800046</v>
      </c>
      <c r="H116" s="128">
        <f t="array" ref="H116:J116">TRANSPOSE(MMULT($F$4:$H$6,TRANSPOSE(B116:D116+$B$8/2*E116:G116)))</f>
        <v>-1.9350017360598342</v>
      </c>
      <c r="I116" s="149">
        <v>0.11217575853278727</v>
      </c>
      <c r="J116" s="148">
        <v>-0.3093998164952716</v>
      </c>
      <c r="K116" s="128">
        <f t="array" ref="K116:M116">TRANSPOSE(MMULT($F$4:$H$6,TRANSPOSE(B116:D116+$B$8/2*H116:J116)))</f>
        <v>-1.9332719773528664</v>
      </c>
      <c r="L116" s="149">
        <v>0.11241861522629881</v>
      </c>
      <c r="M116" s="148">
        <v>-0.30906447828236794</v>
      </c>
      <c r="N116" s="128">
        <f t="array" ref="N116:P116">TRANSPOSE(MMULT($F$4:$H$6,TRANSPOSE(B116:D116+$B$8*K116:M116)))</f>
        <v>-1.9230727570542383</v>
      </c>
      <c r="O116" s="149">
        <v>7.9002740448159137E-2</v>
      </c>
      <c r="P116" s="148">
        <v>-0.31305610493727354</v>
      </c>
      <c r="Q116" s="75"/>
    </row>
    <row r="117" spans="1:17" x14ac:dyDescent="0.25">
      <c r="A117" s="160">
        <f t="shared" si="1"/>
        <v>10.699999999999978</v>
      </c>
      <c r="B117" s="161">
        <f t="array" ref="B117:D117">B116:D116+$B$8/6*(E116:G116+2*H116:J116+2*K116:M116+N116:P116)</f>
        <v>0.51838398757219406</v>
      </c>
      <c r="C117" s="127">
        <v>1.7182697380387826</v>
      </c>
      <c r="D117" s="148">
        <v>0.3823679117781324</v>
      </c>
      <c r="E117" s="128">
        <f t="array" ref="E117:G117">TRANSPOSE(MMULT($F$4:$H$6,TRANSPOSE(B117:D117)))</f>
        <v>-1.9230553015072551</v>
      </c>
      <c r="F117" s="149">
        <v>7.8983080303468345E-2</v>
      </c>
      <c r="G117" s="148">
        <v>-0.31305650902446924</v>
      </c>
      <c r="H117" s="128">
        <f t="array" ref="H117:J117">TRANSPOSE(MMULT($F$4:$H$6,TRANSPOSE(B117:D117+$B$8/2*E117:G117)))</f>
        <v>-1.9111280488344029</v>
      </c>
      <c r="I117" s="149">
        <v>4.5809309499725948E-2</v>
      </c>
      <c r="J117" s="148">
        <v>-0.31671321966862176</v>
      </c>
      <c r="K117" s="128">
        <f t="array" ref="K117:M117">TRANSPOSE(MMULT($F$4:$H$6,TRANSPOSE(B117:D117+$B$8/2*H117:J117)))</f>
        <v>-1.9094558623446967</v>
      </c>
      <c r="L117" s="149">
        <v>4.6108902939286378E-2</v>
      </c>
      <c r="M117" s="148">
        <v>-0.31637793783888191</v>
      </c>
      <c r="N117" s="128">
        <f t="array" ref="N117:P117">TRANSPOSE(MMULT($F$4:$H$6,TRANSPOSE(B117:D117+$B$8*K117:M117)))</f>
        <v>-1.8959165156641813</v>
      </c>
      <c r="O117" s="149">
        <v>1.3290299859416987E-2</v>
      </c>
      <c r="P117" s="148">
        <v>-0.31970005029335352</v>
      </c>
      <c r="Q117" s="75"/>
    </row>
    <row r="118" spans="1:17" x14ac:dyDescent="0.25">
      <c r="A118" s="160">
        <f t="shared" si="1"/>
        <v>10.799999999999978</v>
      </c>
      <c r="B118" s="161">
        <f t="array" ref="B118:D118">B117:D117+$B$8/6*(E117:G117+2*H117:J117+2*K117:M117+N117:P117)</f>
        <v>0.32738166024670012</v>
      </c>
      <c r="C118" s="127">
        <v>1.7228715681227977</v>
      </c>
      <c r="D118" s="148">
        <v>0.35071893053925191</v>
      </c>
      <c r="E118" s="128">
        <f t="array" ref="E118:G118">TRANSPOSE(MMULT($F$4:$H$6,TRANSPOSE(B118:D118)))</f>
        <v>-1.8958973063631683</v>
      </c>
      <c r="F118" s="149">
        <v>1.3271378810124745E-2</v>
      </c>
      <c r="G118" s="148">
        <v>-0.31970002985236784</v>
      </c>
      <c r="H118" s="128">
        <f t="array" ref="H118:J118">TRANSPOSE(MMULT($F$4:$H$6,TRANSPOSE(B118:D118+$B$8/2*E118:G118)))</f>
        <v>-1.8806873881748116</v>
      </c>
      <c r="I118" s="149">
        <v>-1.9248436347269027E-2</v>
      </c>
      <c r="J118" s="148">
        <v>-0.32268727280219123</v>
      </c>
      <c r="K118" s="128">
        <f t="array" ref="K118:M118">TRANSPOSE(MMULT($F$4:$H$6,TRANSPOSE(B118:D118+$B$8/2*H118:J118)))</f>
        <v>-1.8790777021488871</v>
      </c>
      <c r="L118" s="149">
        <v>-1.8894482851375294E-2</v>
      </c>
      <c r="M118" s="148">
        <v>-0.32235329165765914</v>
      </c>
      <c r="N118" s="128">
        <f t="array" ref="N118:P118">TRANSPOSE(MMULT($F$4:$H$6,TRANSPOSE(B118:D118+$B$8*K118:M118)))</f>
        <v>-1.8623229493902358</v>
      </c>
      <c r="O118" s="149">
        <v>-5.1007223517996803E-2</v>
      </c>
      <c r="P118" s="148">
        <v>-0.32500846576387687</v>
      </c>
      <c r="Q118" s="75"/>
    </row>
    <row r="119" spans="1:17" x14ac:dyDescent="0.25">
      <c r="A119" s="160">
        <f t="shared" si="1"/>
        <v>10.899999999999977</v>
      </c>
      <c r="B119" s="161">
        <f t="array" ref="B119:D119">B118:D118+$B$8/6*(E118:G118+2*H118:J118+2*K118:M118+N118:P118)</f>
        <v>0.13941915297335342</v>
      </c>
      <c r="C119" s="127">
        <v>1.7209712067377116</v>
      </c>
      <c r="D119" s="148">
        <v>0.31847243679698617</v>
      </c>
      <c r="E119" s="128">
        <f t="array" ref="E119:G119">TRANSPOSE(MMULT($F$4:$H$6,TRANSPOSE(B119:D119)))</f>
        <v>-1.8623020967538413</v>
      </c>
      <c r="F119" s="149">
        <v>-5.102535164219224E-2</v>
      </c>
      <c r="G119" s="148">
        <v>-0.32500803033706971</v>
      </c>
      <c r="H119" s="128">
        <f t="array" ref="H119:J119">TRANSPOSE(MMULT($F$4:$H$6,TRANSPOSE(B119:D119+$B$8/2*E119:G119)))</f>
        <v>-1.8439391580812212</v>
      </c>
      <c r="I119" s="149">
        <v>-8.2784992957568471E-2</v>
      </c>
      <c r="J119" s="148">
        <v>-0.32732962443611247</v>
      </c>
      <c r="K119" s="128">
        <f t="array" ref="K119:M119">TRANSPOSE(MMULT($F$4:$H$6,TRANSPOSE(B119:D119+$B$8/2*H119:J119)))</f>
        <v>-1.8423965588268345</v>
      </c>
      <c r="L119" s="149">
        <v>-8.2379205100364339E-2</v>
      </c>
      <c r="M119" s="148">
        <v>-0.32699815570311874</v>
      </c>
      <c r="N119" s="128">
        <f t="array" ref="N119:P119">TRANSPOSE(MMULT($F$4:$H$6,TRANSPOSE(B119:D119+$B$8*K119:M119)))</f>
        <v>-1.8225602844274118</v>
      </c>
      <c r="O119" s="149">
        <v>-0.11368253354644953</v>
      </c>
      <c r="P119" s="148">
        <v>-0.32899138753309382</v>
      </c>
      <c r="Q119" s="75"/>
    </row>
    <row r="120" spans="1:17" x14ac:dyDescent="0.25">
      <c r="A120" s="160">
        <f t="shared" si="1"/>
        <v>10.999999999999977</v>
      </c>
      <c r="B120" s="161">
        <f t="array" ref="B120:D120">B119:D119+$B$8/6*(E119:G119+2*H119:J119+2*K119:M119+N119:P119)</f>
        <v>-4.4873077276602669E-2</v>
      </c>
      <c r="C120" s="127">
        <v>1.7127206020493031</v>
      </c>
      <c r="D120" s="148">
        <v>0.28576152049450909</v>
      </c>
      <c r="E120" s="128">
        <f t="array" ref="E120:G120">TRANSPOSE(MMULT($F$4:$H$6,TRANSPOSE(B120:D120)))</f>
        <v>-1.8225379025194464</v>
      </c>
      <c r="F120" s="149">
        <v>-0.1136998190625329</v>
      </c>
      <c r="G120" s="148">
        <v>-0.32899054799081567</v>
      </c>
      <c r="H120" s="128">
        <f t="array" ref="H120:J120">TRANSPOSE(MMULT($F$4:$H$6,TRANSPOSE(B120:D120+$B$8/2*E120:G120)))</f>
        <v>-1.8011604110939063</v>
      </c>
      <c r="I120" s="149">
        <v>-0.14459825816574179</v>
      </c>
      <c r="J120" s="148">
        <v>-0.3306526997974068</v>
      </c>
      <c r="K120" s="128">
        <f t="array" ref="K120:M120">TRANSPOSE(MMULT($F$4:$H$6,TRANSPOSE(B120:D120+$B$8/2*H120:J120)))</f>
        <v>-1.7996891335597416</v>
      </c>
      <c r="L120" s="149">
        <v>-0.14414329794062275</v>
      </c>
      <c r="M120" s="148">
        <v>-0.33032491885371867</v>
      </c>
      <c r="N120" s="128">
        <f t="array" ref="N120:P120">TRANSPOSE(MMULT($F$4:$H$6,TRANSPOSE(B120:D120+$B$8*K120:M120)))</f>
        <v>-1.7769136846356381</v>
      </c>
      <c r="O120" s="149">
        <v>-0.1745389776557198</v>
      </c>
      <c r="P120" s="148">
        <v>-0.33166355218075738</v>
      </c>
      <c r="Q120" s="75"/>
    </row>
    <row r="121" spans="1:17" x14ac:dyDescent="0.25">
      <c r="A121" s="160">
        <f t="shared" si="1"/>
        <v>11.099999999999977</v>
      </c>
      <c r="B121" s="161">
        <f t="array" ref="B121:D121">B120:D120+$B$8/6*(E120:G120+2*H120:J120+2*K120:M120+N120:P120)</f>
        <v>-0.22489225521764233</v>
      </c>
      <c r="C121" s="127">
        <v>1.69829190356712</v>
      </c>
      <c r="D121" s="148">
        <v>0.25271803153661204</v>
      </c>
      <c r="E121" s="128">
        <f t="array" ref="E121:G121">TRANSPOSE(MMULT($F$4:$H$6,TRANSPOSE(B121:D121)))</f>
        <v>-1.7768898906600006</v>
      </c>
      <c r="F121" s="149">
        <v>-0.17455537511927688</v>
      </c>
      <c r="G121" s="148">
        <v>-0.33166232065148293</v>
      </c>
      <c r="H121" s="128">
        <f t="array" ref="H121:J121">TRANSPOSE(MMULT($F$4:$H$6,TRANSPOSE(B121:D121+$B$8/2*E121:G121)))</f>
        <v>-1.752644426037707</v>
      </c>
      <c r="I121" s="149">
        <v>-0.20449703316563866</v>
      </c>
      <c r="J121" s="148">
        <v>-0.33267354815038952</v>
      </c>
      <c r="K121" s="128">
        <f t="array" ref="K121:M121">TRANSPOSE(MMULT($F$4:$H$6,TRANSPOSE(B121:D121+$B$8/2*H121:J121)))</f>
        <v>-1.7512483459085224</v>
      </c>
      <c r="L121" s="149">
        <v>-0.20399568593490869</v>
      </c>
      <c r="M121" s="148">
        <v>-0.33235059047117488</v>
      </c>
      <c r="N121" s="128">
        <f t="array" ref="N121:P121">TRANSPOSE(MMULT($F$4:$H$6,TRANSPOSE(B121:D121+$B$8*K121:M121)))</f>
        <v>-1.7256838149885776</v>
      </c>
      <c r="O121" s="149">
        <v>-0.23339104027988811</v>
      </c>
      <c r="P121" s="148">
        <v>-0.33304423715066606</v>
      </c>
      <c r="Q121" s="75"/>
    </row>
    <row r="122" spans="1:17" x14ac:dyDescent="0.25">
      <c r="A122" s="160">
        <f t="shared" si="1"/>
        <v>11.199999999999976</v>
      </c>
      <c r="B122" s="161">
        <f t="array" ref="B122:D122">B121:D121+$B$8/6*(E121:G121+2*H121:J121+2*K121:M121+N121:P121)</f>
        <v>-0.40006490937665962</v>
      </c>
      <c r="C122" s="127">
        <v>1.6778763726737824</v>
      </c>
      <c r="D122" s="148">
        <v>0.21947211761919075</v>
      </c>
      <c r="E122" s="128">
        <f t="array" ref="E122:G122">TRANSPOSE(MMULT($F$4:$H$6,TRANSPOSE(B122:D122)))</f>
        <v>-1.7256587287837926</v>
      </c>
      <c r="F122" s="149">
        <v>-0.23340650855926143</v>
      </c>
      <c r="G122" s="148">
        <v>-0.33304262694799835</v>
      </c>
      <c r="H122" s="128">
        <f t="array" ref="H122:J122">TRANSPOSE(MMULT($F$4:$H$6,TRANSPOSE(B122:D122+$B$8/2*E122:G122)))</f>
        <v>-1.6986992571729509</v>
      </c>
      <c r="I122" s="149">
        <v>-0.26230148989219371</v>
      </c>
      <c r="J122" s="148">
        <v>-0.33341367637987707</v>
      </c>
      <c r="K122" s="128">
        <f t="array" ref="K122:M122">TRANSPOSE(MMULT($F$4:$H$6,TRANSPOSE(B122:D122+$B$8/2*H122:J122)))</f>
        <v>-1.6973818844757209</v>
      </c>
      <c r="L122" s="149">
        <v>-0.26175665128798131</v>
      </c>
      <c r="M122" s="148">
        <v>-0.33309663421084179</v>
      </c>
      <c r="N122" s="128">
        <f t="array" ref="N122:P122">TRANSPOSE(MMULT($F$4:$H$6,TRANSPOSE(B122:D122+$B$8*K122:M122)))</f>
        <v>-1.6691853794418039</v>
      </c>
      <c r="O122" s="149">
        <v>-0.29006478391525337</v>
      </c>
      <c r="P122" s="148">
        <v>-0.33315708791385257</v>
      </c>
      <c r="Q122" s="75"/>
    </row>
    <row r="123" spans="1:17" x14ac:dyDescent="0.25">
      <c r="A123" s="160">
        <f t="shared" si="1"/>
        <v>11.299999999999976</v>
      </c>
      <c r="B123" s="161">
        <f t="array" ref="B123:D123">B122:D122+$B$8/6*(E122:G122+2*H122:J122+2*K122:M122+N122:P122)</f>
        <v>-0.5698483492353752</v>
      </c>
      <c r="C123" s="127">
        <v>1.6516832464265347</v>
      </c>
      <c r="D123" s="148">
        <v>0.18615177868513594</v>
      </c>
      <c r="E123" s="128">
        <f t="array" ref="E123:G123">TRANSPOSE(MMULT($F$4:$H$6,TRANSPOSE(B123:D123)))</f>
        <v>-1.6691591229770515</v>
      </c>
      <c r="F123" s="149">
        <v>-0.29007928624804824</v>
      </c>
      <c r="G123" s="148">
        <v>-0.33315511346074167</v>
      </c>
      <c r="H123" s="128">
        <f t="array" ref="H123:J123">TRANSPOSE(MMULT($F$4:$H$6,TRANSPOSE(B123:D123+$B$8/2*E123:G123)))</f>
        <v>-1.6396462607805493</v>
      </c>
      <c r="I123" s="149">
        <v>-0.31784358573760801</v>
      </c>
      <c r="J123" s="148">
        <v>-0.33289886973122707</v>
      </c>
      <c r="K123" s="128">
        <f t="array" ref="K123:M123">TRANSPOSE(MMULT($F$4:$H$6,TRANSPOSE(B123:D123+$B$8/2*H123:J123)))</f>
        <v>-1.6384107349916439</v>
      </c>
      <c r="L123" s="149">
        <v>-0.3172582484455358</v>
      </c>
      <c r="M123" s="148">
        <v>-0.33258878899624822</v>
      </c>
      <c r="N123" s="128">
        <f t="array" ref="N123:P123">TRANSPOSE(MMULT($F$4:$H$6,TRANSPOSE(B123:D123+$B$8*K123:M123)))</f>
        <v>-1.6077456392227316</v>
      </c>
      <c r="O123" s="149">
        <v>-0.34439823732997388</v>
      </c>
      <c r="P123" s="148">
        <v>-0.33202993276405868</v>
      </c>
      <c r="Q123" s="75"/>
    </row>
    <row r="124" spans="1:17" x14ac:dyDescent="0.25">
      <c r="A124" s="160">
        <f t="shared" si="1"/>
        <v>11.399999999999975</v>
      </c>
      <c r="B124" s="161">
        <f t="array" ref="B124:D124">B123:D123+$B$8/6*(E123:G123+2*H123:J123+2*K123:M123+N123:P123)</f>
        <v>-0.73373199513111143</v>
      </c>
      <c r="C124" s="127">
        <v>1.6199385598941296</v>
      </c>
      <c r="D124" s="148">
        <v>0.15288243929047343</v>
      </c>
      <c r="E124" s="128">
        <f t="array" ref="E124:G124">TRANSPOSE(MMULT($F$4:$H$6,TRANSPOSE(B124:D124)))</f>
        <v>-1.6077183360972078</v>
      </c>
      <c r="F124" s="149">
        <v>-0.34441174136209834</v>
      </c>
      <c r="G124" s="148">
        <v>-0.33202760951457833</v>
      </c>
      <c r="H124" s="128">
        <f t="array" ref="H124:J124">TRANSPOSE(MMULT($F$4:$H$6,TRANSPOSE(B124:D124+$B$8/2*E124:G124)))</f>
        <v>-1.5758186051583254</v>
      </c>
      <c r="I124" s="149">
        <v>-0.37096742523672888</v>
      </c>
      <c r="J124" s="148">
        <v>-0.33115900065845938</v>
      </c>
      <c r="K124" s="128">
        <f t="array" ref="K124:M124">TRANSPOSE(MMULT($F$4:$H$6,TRANSPOSE(B124:D124+$B$8/2*H124:J124)))</f>
        <v>-1.5746676917964106</v>
      </c>
      <c r="L124" s="149">
        <v>-0.3703446657139835</v>
      </c>
      <c r="M124" s="148">
        <v>-0.33085687810800191</v>
      </c>
      <c r="N124" s="128">
        <f t="array" ref="N124:P124">TRANSPOSE(MMULT($F$4:$H$6,TRANSPOSE(B124:D124+$B$8*K124:M124)))</f>
        <v>-1.5417029174835253</v>
      </c>
      <c r="O124" s="149">
        <v>-0.39624173066267832</v>
      </c>
      <c r="P124" s="148">
        <v>-0.32969458620827835</v>
      </c>
      <c r="Q124" s="75"/>
    </row>
    <row r="125" spans="1:17" x14ac:dyDescent="0.25">
      <c r="A125" s="160">
        <f t="shared" si="1"/>
        <v>11.499999999999975</v>
      </c>
      <c r="B125" s="161">
        <f t="array" ref="B125:D125">B124:D124+$B$8/6*(E124:G124+2*H124:J124+2*K124:M124+N124:P124)</f>
        <v>-0.89123855925594819</v>
      </c>
      <c r="C125" s="127">
        <v>1.582883932328693</v>
      </c>
      <c r="D125" s="148">
        <v>0.11978654006954378</v>
      </c>
      <c r="E125" s="128">
        <f t="array" ref="E125:G125">TRANSPOSE(MMULT($F$4:$H$6,TRANSPOSE(B125:D125)))</f>
        <v>-1.5416746924309155</v>
      </c>
      <c r="F125" s="149">
        <v>-0.39625420847015752</v>
      </c>
      <c r="G125" s="148">
        <v>-0.32969193056730728</v>
      </c>
      <c r="H125" s="128">
        <f t="array" ref="H125:J125">TRANSPOSE(MMULT($F$4:$H$6,TRANSPOSE(B125:D125+$B$8/2*E125:G125)))</f>
        <v>-1.5075597699339069</v>
      </c>
      <c r="I125" s="149">
        <v>-0.42152956856134965</v>
      </c>
      <c r="J125" s="148">
        <v>-0.3282278267547809</v>
      </c>
      <c r="K125" s="128">
        <f t="array" ref="K125:M125">TRANSPOSE(MMULT($F$4:$H$6,TRANSPOSE(B125:D125+$B$8/2*H125:J125)))</f>
        <v>-1.506495858618083</v>
      </c>
      <c r="L125" s="149">
        <v>-0.42087253373989864</v>
      </c>
      <c r="M125" s="148">
        <v>-0.32793460736034596</v>
      </c>
      <c r="N125" s="128">
        <f t="array" ref="N125:P125">TRANSPOSE(MMULT($F$4:$H$6,TRANSPOSE(B125:D125+$B$8*K125:M125)))</f>
        <v>-1.4714050961763312</v>
      </c>
      <c r="O125" s="149">
        <v>-0.4454581773502162</v>
      </c>
      <c r="P125" s="148">
        <v>-0.3261866419361546</v>
      </c>
      <c r="Q125" s="75"/>
    </row>
    <row r="126" spans="1:17" x14ac:dyDescent="0.25">
      <c r="A126" s="160">
        <f t="shared" si="1"/>
        <v>11.599999999999975</v>
      </c>
      <c r="B126" s="161">
        <f t="array" ref="B126:D126">B125:D125+$B$8/6*(E125:G125+2*H125:J125+2*K125:M125+N125:P125)</f>
        <v>-1.0419250766844685</v>
      </c>
      <c r="C126" s="127">
        <v>1.5407753224883118</v>
      </c>
      <c r="D126" s="148">
        <v>8.6983149390648523E-2</v>
      </c>
      <c r="E126" s="128">
        <f t="array" ref="E126:G126">TRANSPOSE(MMULT($F$4:$H$6,TRANSPOSE(B126:D126)))</f>
        <v>-1.4713760745761244</v>
      </c>
      <c r="F126" s="149">
        <v>-0.44546960544408115</v>
      </c>
      <c r="G126" s="148">
        <v>-0.32618367117730851</v>
      </c>
      <c r="H126" s="128">
        <f t="array" ref="H126:J126">TRANSPOSE(MMULT($F$4:$H$6,TRANSPOSE(B126:D126+$B$8/2*E126:G126)))</f>
        <v>-1.4352220405074936</v>
      </c>
      <c r="I126" s="149">
        <v>-0.4693992868641168</v>
      </c>
      <c r="J126" s="148">
        <v>-0.32414277875876019</v>
      </c>
      <c r="K126" s="128">
        <f t="array" ref="K126:M126">TRANSPOSE(MMULT($F$4:$H$6,TRANSPOSE(B126:D126+$B$8/2*H126:J126)))</f>
        <v>-1.4342471444552058</v>
      </c>
      <c r="L126" s="149">
        <v>-0.46871118088875091</v>
      </c>
      <c r="M126" s="148">
        <v>-0.32385935335758131</v>
      </c>
      <c r="N126" s="128">
        <f t="array" ref="N126:P126">TRANSPOSE(MMULT($F$4:$H$6,TRANSPOSE(B126:D126+$B$8*K126:M126)))</f>
        <v>-1.3972081109083943</v>
      </c>
      <c r="O126" s="149">
        <v>-0.49192330302338394</v>
      </c>
      <c r="P126" s="148">
        <v>-0.32154525636887693</v>
      </c>
      <c r="Q126" s="75"/>
    </row>
    <row r="127" spans="1:17" x14ac:dyDescent="0.25">
      <c r="A127" s="160">
        <f t="shared" si="1"/>
        <v>11.699999999999974</v>
      </c>
      <c r="B127" s="161">
        <f t="array" ref="B127:D127">B126:D126+$B$8/6*(E126:G126+2*H126:J126+2*K126:M126+N126:P126)</f>
        <v>-1.1853837859413006</v>
      </c>
      <c r="C127" s="127">
        <v>1.4938817584220918</v>
      </c>
      <c r="D127" s="148">
        <v>5.4587596194334051E-2</v>
      </c>
      <c r="E127" s="128">
        <f t="array" ref="E127:G127">TRANSPOSE(MMULT($F$4:$H$6,TRANSPOSE(B127:D127)))</f>
        <v>-1.3971784183056954</v>
      </c>
      <c r="F127" s="149">
        <v>-0.49193366233799252</v>
      </c>
      <c r="G127" s="148">
        <v>-0.32154198855103605</v>
      </c>
      <c r="H127" s="128">
        <f t="array" ref="H127:J127">TRANSPOSE(MMULT($F$4:$H$6,TRANSPOSE(B127:D127+$B$8/2*E127:G127)))</f>
        <v>-1.3591650033262466</v>
      </c>
      <c r="I127" s="149">
        <v>-0.51445876470908214</v>
      </c>
      <c r="J127" s="148">
        <v>-0.31894473964420317</v>
      </c>
      <c r="K127" s="128">
        <f t="array" ref="K127:M127">TRANSPOSE(MMULT($F$4:$H$6,TRANSPOSE(B127:D127+$B$8/2*H127:J127)))</f>
        <v>-1.3582807602607261</v>
      </c>
      <c r="L127" s="149">
        <v>-0.51374283575873014</v>
      </c>
      <c r="M127" s="148">
        <v>-0.31867194283737921</v>
      </c>
      <c r="N127" s="128">
        <f t="array" ref="N127:P127">TRANSPOSE(MMULT($F$4:$H$6,TRANSPOSE(B127:D127+$B$8*K127:M127)))</f>
        <v>-1.3194744494137198</v>
      </c>
      <c r="O127" s="149">
        <v>-0.53552582170319729</v>
      </c>
      <c r="P127" s="148">
        <v>-0.31581292380099513</v>
      </c>
      <c r="Q127" s="75"/>
    </row>
    <row r="128" spans="1:17" x14ac:dyDescent="0.25">
      <c r="A128" s="160">
        <f t="shared" si="1"/>
        <v>11.799999999999974</v>
      </c>
      <c r="B128" s="161">
        <f t="array" ref="B128:D128">B127:D127+$B$8/6*(E127:G127+2*H127:J127+2*K127:M127+N127:P127)</f>
        <v>-1.3212428591895233</v>
      </c>
      <c r="C128" s="127">
        <v>1.4424840470058116</v>
      </c>
      <c r="D128" s="148">
        <v>2.2711124905747448E-2</v>
      </c>
      <c r="E128" s="128">
        <f t="array" ref="E128:G128">TRANSPOSE(MMULT($F$4:$H$6,TRANSPOSE(B128:D128)))</f>
        <v>-1.3194442110491582</v>
      </c>
      <c r="F128" s="149">
        <v>-0.53553509756839834</v>
      </c>
      <c r="G128" s="148">
        <v>-0.31580937768376838</v>
      </c>
      <c r="H128" s="128">
        <f t="array" ref="H128:J128">TRANSPOSE(MMULT($F$4:$H$6,TRANSPOSE(B128:D128+$B$8/2*E128:G128)))</f>
        <v>-1.2797540475618172</v>
      </c>
      <c r="I128" s="149">
        <v>-0.55660325001706457</v>
      </c>
      <c r="J128" s="148">
        <v>-0.31267781581250309</v>
      </c>
      <c r="K128" s="128">
        <f t="array" ref="K128:M128">TRANSPOSE(MMULT($F$4:$H$6,TRANSPOSE(B128:D128+$B$8/2*H128:J128)))</f>
        <v>-1.2789617219942457</v>
      </c>
      <c r="L128" s="149">
        <v>-0.55586277725644162</v>
      </c>
      <c r="M128" s="148">
        <v>-0.31241642411874426</v>
      </c>
      <c r="N128" s="128">
        <f t="array" ref="N128:P128">TRANSPOSE(MMULT($F$4:$H$6,TRANSPOSE(B128:D128+$B$8*K128:M128)))</f>
        <v>-1.2385716591388218</v>
      </c>
      <c r="O128" s="149">
        <v>-0.57616755981848777</v>
      </c>
      <c r="P128" s="148">
        <v>-0.30903524415726596</v>
      </c>
      <c r="Q128" s="75"/>
    </row>
    <row r="129" spans="1:17" x14ac:dyDescent="0.25">
      <c r="A129" s="160">
        <f t="shared" si="1"/>
        <v>11.899999999999974</v>
      </c>
      <c r="B129" s="161">
        <f t="array" ref="B129:D129">B128:D128+$B$8/6*(E128:G128+2*H128:J128+2*K128:M128+N128:P128)</f>
        <v>-1.4491669826778584</v>
      </c>
      <c r="C129" s="127">
        <v>1.38687346847358</v>
      </c>
      <c r="D129" s="148">
        <v>-8.539426789311369E-3</v>
      </c>
      <c r="E129" s="128">
        <f t="array" ref="E129:G129">TRANSPOSE(MMULT($F$4:$H$6,TRANSPOSE(B129:D129)))</f>
        <v>-1.2385409994900696</v>
      </c>
      <c r="F129" s="149">
        <v>-0.57617574191608834</v>
      </c>
      <c r="G129" s="148">
        <v>-0.30903143911573189</v>
      </c>
      <c r="H129" s="128">
        <f t="array" ref="H129:J129">TRANSPOSE(MMULT($F$4:$H$6,TRANSPOSE(B129:D129+$B$8/2*E129:G129)))</f>
        <v>-1.1973588786145</v>
      </c>
      <c r="I129" s="149">
        <v>-0.59574115213926326</v>
      </c>
      <c r="J129" s="148">
        <v>-0.30538910141292991</v>
      </c>
      <c r="K129" s="128">
        <f t="array" ref="K129:M129">TRANSPOSE(MMULT($F$4:$H$6,TRANSPOSE(B129:D129+$B$8/2*H129:J129)))</f>
        <v>-1.1966593654617752</v>
      </c>
      <c r="L129" s="149">
        <v>-0.59497943284638821</v>
      </c>
      <c r="M129" s="148">
        <v>-0.30513983167909114</v>
      </c>
      <c r="N129" s="128">
        <f t="array" ref="N129:P129">TRANSPOSE(MMULT($F$4:$H$6,TRANSPOSE(B129:D129+$B$8*K129:M129)))</f>
        <v>-1.1548708692836493</v>
      </c>
      <c r="O129" s="149">
        <v>-0.61376352874768969</v>
      </c>
      <c r="P129" s="148">
        <v>-0.30126068439136555</v>
      </c>
      <c r="Q129" s="75"/>
    </row>
    <row r="130" spans="1:17" x14ac:dyDescent="0.25">
      <c r="A130" s="160">
        <f t="shared" si="1"/>
        <v>11.999999999999973</v>
      </c>
      <c r="B130" s="161">
        <f t="array" ref="B130:D130">B129:D129+$B$8/6*(E129:G129+2*H129:J129+2*K129:M129+N129:P129)</f>
        <v>-1.5688577886266295</v>
      </c>
      <c r="C130" s="127">
        <v>1.327350461129662</v>
      </c>
      <c r="D130" s="148">
        <v>-3.9061926617497029E-2</v>
      </c>
      <c r="E130" s="128">
        <f t="array" ref="E130:G130">TRANSPOSE(MMULT($F$4:$H$6,TRANSPOSE(B130:D130)))</f>
        <v>-1.1548399116200003</v>
      </c>
      <c r="F130" s="149">
        <v>-0.61377061105273878</v>
      </c>
      <c r="G130" s="148">
        <v>-0.30125664033042215</v>
      </c>
      <c r="H130" s="128">
        <f t="array" ref="H130:J130">TRANSPOSE(MMULT($F$4:$H$6,TRANSPOSE(B130:D130+$B$8/2*E130:G130)))</f>
        <v>-1.1123520487026548</v>
      </c>
      <c r="I130" s="149">
        <v>-0.63179408885146926</v>
      </c>
      <c r="J130" s="148">
        <v>-0.29712843681904832</v>
      </c>
      <c r="K130" s="128">
        <f t="array" ref="K130:M130">TRANSPOSE(MMULT($F$4:$H$6,TRANSPOSE(B130:D130+$B$8/2*H130:J130)))</f>
        <v>-1.1117458781975327</v>
      </c>
      <c r="L130" s="149">
        <v>-0.63101442576491962</v>
      </c>
      <c r="M130" s="148">
        <v>-0.29689194488764481</v>
      </c>
      <c r="N130" s="128">
        <f t="array" ref="N130:P130">TRANSPOSE(MMULT($F$4:$H$6,TRANSPOSE(B130:D130+$B$8*K130:M130)))</f>
        <v>-1.0687453324660272</v>
      </c>
      <c r="O130" s="149">
        <v>-0.64824194676313029</v>
      </c>
      <c r="P130" s="148">
        <v>-0.29254033455407846</v>
      </c>
      <c r="Q130" s="75"/>
    </row>
    <row r="131" spans="1:17" x14ac:dyDescent="0.25">
      <c r="A131" s="160">
        <f t="shared" si="1"/>
        <v>12.099999999999973</v>
      </c>
      <c r="B131" s="161">
        <f t="array" ref="B131:D131">B130:D130+$B$8/6*(E130:G130+2*H130:J130+2*K130:M130+N130:P130)</f>
        <v>-1.6800541402580695</v>
      </c>
      <c r="C131" s="127">
        <v>1.264223301345518</v>
      </c>
      <c r="D131" s="148">
        <v>-6.8759222255795144E-2</v>
      </c>
      <c r="E131" s="128">
        <f t="array" ref="E131:G131">TRANSPOSE(MMULT($F$4:$H$6,TRANSPOSE(B131:D131)))</f>
        <v>-1.0687141984173929</v>
      </c>
      <c r="F131" s="149">
        <v>-0.64824792747057169</v>
      </c>
      <c r="G131" s="148">
        <v>-0.29253607182272912</v>
      </c>
      <c r="H131" s="128">
        <f t="array" ref="H131:J131">TRANSPOSE(MMULT($F$4:$H$6,TRANSPOSE(B131:D131+$B$8/2*E131:G131)))</f>
        <v>-1.0251075096153228</v>
      </c>
      <c r="I131" s="149">
        <v>-0.66469688323319576</v>
      </c>
      <c r="J131" s="148">
        <v>-0.28794816228829601</v>
      </c>
      <c r="K131" s="128">
        <f t="array" ref="K131:M131">TRANSPOSE(MMULT($F$4:$H$6,TRANSPOSE(B131:D131+$B$8/2*H131:J131)))</f>
        <v>-1.0245948534618907</v>
      </c>
      <c r="L131" s="149">
        <v>-0.66390257216117965</v>
      </c>
      <c r="M131" s="148">
        <v>-0.28772504192123438</v>
      </c>
      <c r="N131" s="128">
        <f t="array" ref="N131:P131">TRANSPOSE(MMULT($F$4:$H$6,TRANSPOSE(B131:D131+$B$8*K131:M131)))</f>
        <v>-0.98056899098980677</v>
      </c>
      <c r="O131" s="149">
        <v>-0.67954421142440991</v>
      </c>
      <c r="P131" s="148">
        <v>-0.28292765955552118</v>
      </c>
      <c r="Q131" s="75"/>
    </row>
    <row r="132" spans="1:17" x14ac:dyDescent="0.25">
      <c r="A132" s="160">
        <f t="shared" si="1"/>
        <v>12.199999999999973</v>
      </c>
      <c r="B132" s="161">
        <f t="array" ref="B132:D132">B131:D131+$B$8/6*(E131:G131+2*H131:J131+2*K131:M131+N131:P131)</f>
        <v>-1.7825322721840966</v>
      </c>
      <c r="C132" s="127">
        <v>1.1978067838507891</v>
      </c>
      <c r="D132" s="148">
        <v>-9.7539391252416993E-2</v>
      </c>
      <c r="E132" s="128">
        <f t="array" ref="E132:G132">TRANSPOSE(MMULT($F$4:$H$6,TRANSPOSE(B132:D132)))</f>
        <v>-0.98053780013141267</v>
      </c>
      <c r="F132" s="149">
        <v>-0.67954909286170195</v>
      </c>
      <c r="G132" s="148">
        <v>-0.28292319886141809</v>
      </c>
      <c r="H132" s="128">
        <f t="array" ref="H132:J132">TRANSPOSE(MMULT($F$4:$H$6,TRANSPOSE(B132:D132+$B$8/2*E132:G132)))</f>
        <v>-0.93599919251044206</v>
      </c>
      <c r="I132" s="149">
        <v>-0.69439751156062934</v>
      </c>
      <c r="J132" s="148">
        <v>-0.27790286782679968</v>
      </c>
      <c r="K132" s="128">
        <f t="array" ref="K132:M132">TRANSPOSE(MMULT($F$4:$H$6,TRANSPOSE(B132:D132+$B$8/2*H132:J132)))</f>
        <v>-0.93557987123429298</v>
      </c>
      <c r="L132" s="149">
        <v>-0.69359182929204599</v>
      </c>
      <c r="M132" s="148">
        <v>-0.277693649883622</v>
      </c>
      <c r="N132" s="128">
        <f t="array" ref="N132:P132">TRANSPOSE(MMULT($F$4:$H$6,TRANSPOSE(B132:D132+$B$8*K132:M132)))</f>
        <v>-0.8907150724945202</v>
      </c>
      <c r="O132" s="149">
        <v>-0.70762482362811474</v>
      </c>
      <c r="P132" s="148">
        <v>-0.27247824763915768</v>
      </c>
      <c r="Q132" s="75"/>
    </row>
    <row r="133" spans="1:17" x14ac:dyDescent="0.25">
      <c r="A133" s="160">
        <f t="shared" si="1"/>
        <v>12.299999999999972</v>
      </c>
      <c r="B133" s="161">
        <f t="array" ref="B133:D133">B132:D132+$B$8/6*(E132:G132+2*H132:J132+2*K132:M132+N132:P132)</f>
        <v>-1.8761057888526866</v>
      </c>
      <c r="C133" s="127">
        <v>1.1284209072142031</v>
      </c>
      <c r="D133" s="148">
        <v>-0.12531596595110731</v>
      </c>
      <c r="E133" s="128">
        <f t="array" ref="E133:G133">TRANSPOSE(MMULT($F$4:$H$6,TRANSPOSE(B133:D133)))</f>
        <v>-0.89068394194849154</v>
      </c>
      <c r="F133" s="149">
        <v>-0.70762861215445394</v>
      </c>
      <c r="G133" s="148">
        <v>-0.27247360996371406</v>
      </c>
      <c r="H133" s="128">
        <f t="array" ref="H133:J133">TRANSPOSE(MMULT($F$4:$H$6,TRANSPOSE(B133:D133+$B$8/2*E133:G133)))</f>
        <v>-0.84539961943175201</v>
      </c>
      <c r="I133" s="149">
        <v>-0.72085700349902859</v>
      </c>
      <c r="J133" s="148">
        <v>-0.26704914027285886</v>
      </c>
      <c r="K133" s="128">
        <f t="array" ref="K133:M133">TRANSPOSE(MMULT($F$4:$H$6,TRANSPOSE(B133:D133+$B$8/2*H133:J133)))</f>
        <v>-0.84507311087092407</v>
      </c>
      <c r="L133" s="149">
        <v>-0.72004319605467393</v>
      </c>
      <c r="M133" s="148">
        <v>-0.26685429214088963</v>
      </c>
      <c r="N133" s="128">
        <f t="array" ref="N133:P133">TRANSPOSE(MMULT($F$4:$H$6,TRANSPOSE(B133:D133+$B$8*K133:M133)))</f>
        <v>-0.79955471954867929</v>
      </c>
      <c r="O133" s="149">
        <v>-0.73245126467370625</v>
      </c>
      <c r="P133" s="148">
        <v>-0.26124955657493426</v>
      </c>
      <c r="Q133" s="75"/>
    </row>
    <row r="134" spans="1:17" x14ac:dyDescent="0.25">
      <c r="A134" s="160">
        <f t="shared" si="1"/>
        <v>12.399999999999972</v>
      </c>
      <c r="B134" s="161">
        <f t="array" ref="B134:D134">B133:D133+$B$8/6*(E133:G133+2*H133:J133+2*K133:M133+N133:P133)</f>
        <v>-1.960625524221062</v>
      </c>
      <c r="C134" s="127">
        <v>1.0563895692819436</v>
      </c>
      <c r="D134" s="148">
        <v>-0.15200813314054307</v>
      </c>
      <c r="E134" s="128">
        <f t="array" ref="E134:G134">TRANSPOSE(MMULT($F$4:$H$6,TRANSPOSE(B134:D134)))</f>
        <v>-0.7995237636036201</v>
      </c>
      <c r="F134" s="149">
        <v>-0.73245397056652672</v>
      </c>
      <c r="G134" s="148">
        <v>-0.26124476308930822</v>
      </c>
      <c r="H134" s="128">
        <f t="array" ref="H134:J134">TRANSPOSE(MMULT($F$4:$H$6,TRANSPOSE(B134:D134+$B$8/2*E134:G134)))</f>
        <v>-0.75367855099548964</v>
      </c>
      <c r="I134" s="149">
        <v>-0.74404929602866765</v>
      </c>
      <c r="J134" s="148">
        <v>-0.25544530860031245</v>
      </c>
      <c r="K134" s="128">
        <f t="array" ref="K134:M134">TRANSPOSE(MMULT($F$4:$H$6,TRANSPOSE(B134:D134+$B$8/2*H134:J134)))</f>
        <v>-0.75344399987520316</v>
      </c>
      <c r="L134" s="149">
        <v>-0.74323056728863401</v>
      </c>
      <c r="M134" s="148">
        <v>-0.25526523387321887</v>
      </c>
      <c r="N134" s="128">
        <f t="array" ref="N134:P134">TRANSPOSE(MMULT($F$4:$H$6,TRANSPOSE(B134:D134+$B$8*K134:M134)))</f>
        <v>-0.70745565752107598</v>
      </c>
      <c r="O134" s="149">
        <v>-0.75400382784958775</v>
      </c>
      <c r="P134" s="148">
        <v>-0.24930065856491315</v>
      </c>
      <c r="Q134" s="75"/>
    </row>
    <row r="135" spans="1:17" x14ac:dyDescent="0.25">
      <c r="A135" s="160">
        <f t="shared" si="1"/>
        <v>12.499999999999972</v>
      </c>
      <c r="B135" s="161">
        <f t="array" ref="B135:D135">B134:D134+$B$8/6*(E134:G134+2*H134:J134+2*K134:M134+N134:P134)</f>
        <v>-2.0359792662688299</v>
      </c>
      <c r="C135" s="127">
        <v>0.98203927719776496</v>
      </c>
      <c r="D135" s="148">
        <v>-0.17754090825056446</v>
      </c>
      <c r="E135" s="128">
        <f t="array" ref="E135:G135">TRANSPOSE(MMULT($F$4:$H$6,TRANSPOSE(B135:D135)))</f>
        <v>-0.70742498727065617</v>
      </c>
      <c r="F135" s="149">
        <v>-0.75400546517904132</v>
      </c>
      <c r="G135" s="148">
        <v>-0.24929573054715687</v>
      </c>
      <c r="H135" s="128">
        <f t="array" ref="H135:J135">TRANSPOSE(MMULT($F$4:$H$6,TRANSPOSE(B135:D135+$B$8/2*E135:G135)))</f>
        <v>-0.66120167446440758</v>
      </c>
      <c r="I135" s="149">
        <v>-0.76396104267826681</v>
      </c>
      <c r="J135" s="148">
        <v>-0.24315118842732658</v>
      </c>
      <c r="K135" s="128">
        <f t="array" ref="K135:M135">TRANSPOSE(MMULT($F$4:$H$6,TRANSPOSE(B135:D135+$B$8/2*H135:J135)))</f>
        <v>-0.6610579029958743</v>
      </c>
      <c r="L135" s="149">
        <v>-0.76314054341937831</v>
      </c>
      <c r="M135" s="148">
        <v>-0.24298622682775628</v>
      </c>
      <c r="N135" s="128">
        <f t="array" ref="N135:P135">TRANSPOSE(MMULT($F$4:$H$6,TRANSPOSE(B135:D135+$B$8*K135:M135)))</f>
        <v>-0.61478090482564929</v>
      </c>
      <c r="O135" s="149">
        <v>-0.77227540617871626</v>
      </c>
      <c r="P135" s="148">
        <v>-0.23669198483745993</v>
      </c>
      <c r="Q135" s="75"/>
    </row>
    <row r="136" spans="1:17" x14ac:dyDescent="0.25">
      <c r="A136" s="160">
        <f t="shared" si="1"/>
        <v>12.599999999999971</v>
      </c>
      <c r="B136" s="161">
        <f t="array" ref="B136:D136">B135:D135+$B$8/6*(E135:G135+2*H135:J135+2*K135:M135+N135:P135)</f>
        <v>-2.1020913503857779</v>
      </c>
      <c r="C136" s="127">
        <v>0.90569787647188083</v>
      </c>
      <c r="D136" s="148">
        <v>-0.20184528401547749</v>
      </c>
      <c r="E136" s="128">
        <f t="array" ref="E136:G136">TRANSPOSE(MMULT($F$4:$H$6,TRANSPOSE(B136:D136)))</f>
        <v>-0.61475062782711209</v>
      </c>
      <c r="F136" s="149">
        <v>-0.77227599267086466</v>
      </c>
      <c r="G136" s="148">
        <v>-0.23668694359111572</v>
      </c>
      <c r="H136" s="128">
        <f t="array" ref="H136:J136">TRANSPOSE(MMULT($F$4:$H$6,TRANSPOSE(B136:D136+$B$8/2*E136:G136)))</f>
        <v>-0.56832933618261094</v>
      </c>
      <c r="I136" s="149">
        <v>-0.7805913797707329</v>
      </c>
      <c r="J136" s="148">
        <v>-0.23022782669716016</v>
      </c>
      <c r="K136" s="128">
        <f t="array" ref="K136:M136">TRANSPOSE(MMULT($F$4:$H$6,TRANSPOSE(B136:D136+$B$8/2*H136:J136)))</f>
        <v>-0.56827485562371916</v>
      </c>
      <c r="L136" s="149">
        <v>-0.77977219714559343</v>
      </c>
      <c r="M136" s="148">
        <v>-0.2300782542383131</v>
      </c>
      <c r="N136" s="128">
        <f t="array" ref="N136:P136">TRANSPOSE(MMULT($F$4:$H$6,TRANSPOSE(B136:D136+$B$8*K136:M136)))</f>
        <v>-0.52188752938678296</v>
      </c>
      <c r="O136" s="149">
        <v>-0.7872712380893907</v>
      </c>
      <c r="P136" s="148">
        <v>-0.2234850708854676</v>
      </c>
      <c r="Q136" s="75"/>
    </row>
    <row r="137" spans="1:17" x14ac:dyDescent="0.25">
      <c r="A137" s="160">
        <f t="shared" si="1"/>
        <v>12.699999999999971</v>
      </c>
      <c r="B137" s="161">
        <f t="array" ref="B137:D137">B136:D136+$B$8/6*(E136:G136+2*H136:J136+2*K136:M136+N136:P136)</f>
        <v>-2.1589221260662206</v>
      </c>
      <c r="C137" s="127">
        <v>0.82769330339533242</v>
      </c>
      <c r="D137" s="148">
        <v>-0.22485835362126966</v>
      </c>
      <c r="E137" s="128">
        <f t="array" ref="E137:G137">TRANSPOSE(MMULT($F$4:$H$6,TRANSPOSE(B137:D137)))</f>
        <v>-0.52185774934020246</v>
      </c>
      <c r="F137" s="149">
        <v>-0.78727079497887098</v>
      </c>
      <c r="G137" s="148">
        <v>-0.22347993765988111</v>
      </c>
      <c r="H137" s="128">
        <f t="array" ref="H137:J137">TRANSPOSE(MMULT($F$4:$H$6,TRANSPOSE(B137:D137+$B$8/2*E137:G137)))</f>
        <v>-0.47541532209136023</v>
      </c>
      <c r="I137" s="149">
        <v>-0.79395165150768265</v>
      </c>
      <c r="J137" s="148">
        <v>-0.21673724747531029</v>
      </c>
      <c r="K137" s="128">
        <f t="array" ref="K137:M137">TRANSPOSE(MMULT($F$4:$H$6,TRANSPOSE(B137:D137+$B$8/2*H137:J137)))</f>
        <v>-0.47544834520485535</v>
      </c>
      <c r="L137" s="149">
        <v>-0.79313679899456213</v>
      </c>
      <c r="M137" s="148">
        <v>-0.21660327685552155</v>
      </c>
      <c r="N137" s="128">
        <f t="array" ref="N137:P137">TRANSPOSE(MMULT($F$4:$H$6,TRANSPOSE(B137:D137+$B$8*K137:M137)))</f>
        <v>-0.42912545491447684</v>
      </c>
      <c r="O137" s="149">
        <v>-0.79900861289375413</v>
      </c>
      <c r="P137" s="148">
        <v>-0.20974230328043691</v>
      </c>
      <c r="Q137" s="75"/>
    </row>
    <row r="138" spans="1:17" x14ac:dyDescent="0.25">
      <c r="A138" s="160">
        <f t="shared" si="1"/>
        <v>12.799999999999971</v>
      </c>
      <c r="B138" s="161">
        <f t="array" ref="B138:D138">B137:D137+$B$8/6*(E137:G137+2*H137:J137+2*K137:M137+N137:P137)</f>
        <v>-2.2064673017136722</v>
      </c>
      <c r="C138" s="127">
        <v>0.74835236491404722</v>
      </c>
      <c r="D138" s="148">
        <v>-0.24652340844796936</v>
      </c>
      <c r="E138" s="128">
        <f t="array" ref="E138:G138">TRANSPOSE(MMULT($F$4:$H$6,TRANSPOSE(B138:D138)))</f>
        <v>-0.42909627136349221</v>
      </c>
      <c r="F138" s="149">
        <v>-0.79900716476669864</v>
      </c>
      <c r="G138" s="148">
        <v>-0.20973709919304609</v>
      </c>
      <c r="H138" s="128">
        <f t="array" ref="H138:J138">TRANSPOSE(MMULT($F$4:$H$6,TRANSPOSE(B138:D138+$B$8/2*E138:G138)))</f>
        <v>-0.38280568978447893</v>
      </c>
      <c r="I138" s="149">
        <v>-0.80406509583137376</v>
      </c>
      <c r="J138" s="148">
        <v>-0.20274219978226193</v>
      </c>
      <c r="K138" s="128">
        <f t="array" ref="K138:M138">TRANSPOSE(MMULT($F$4:$H$6,TRANSPOSE(B138:D138+$B$8/2*H138:J138)))</f>
        <v>-0.38292414412735587</v>
      </c>
      <c r="L138" s="149">
        <v>-0.80325750368176496</v>
      </c>
      <c r="M138" s="148">
        <v>-0.20262398100594636</v>
      </c>
      <c r="N138" s="128">
        <f t="array" ref="N138:P138">TRANSPOSE(MMULT($F$4:$H$6,TRANSPOSE(B138:D138+$B$8*K138:M138)))</f>
        <v>-0.33683632031380439</v>
      </c>
      <c r="O138" s="149">
        <v>-0.80751653806385548</v>
      </c>
      <c r="P138" s="148">
        <v>-0.19552666896763499</v>
      </c>
      <c r="Q138" s="75"/>
    </row>
    <row r="139" spans="1:17" x14ac:dyDescent="0.25">
      <c r="A139" s="160">
        <f t="shared" ref="A139:A202" si="2">A138+$B$8</f>
        <v>12.89999999999997</v>
      </c>
      <c r="B139" s="161">
        <f t="array" ref="B139:D139">B138:D138+$B$8/6*(E138:G138+2*H138:J138+2*K138:M138+N138:P138)</f>
        <v>-2.2447571727053548</v>
      </c>
      <c r="C139" s="127">
        <v>0.66799954988310006</v>
      </c>
      <c r="D139" s="148">
        <v>-0.26679001061025431</v>
      </c>
      <c r="E139" s="128">
        <f t="array" ref="E139:G139">TRANSPOSE(MMULT($F$4:$H$6,TRANSPOSE(B139:D139)))</f>
        <v>-0.33680782836846285</v>
      </c>
      <c r="F139" s="149">
        <v>-0.80751411269186479</v>
      </c>
      <c r="G139" s="148">
        <v>-0.19552141492847869</v>
      </c>
      <c r="H139" s="128">
        <f t="array" ref="H139:J139">TRANSPOSE(MMULT($F$4:$H$6,TRANSPOSE(B139:D139+$B$8/2*E139:G139)))</f>
        <v>-0.29083765529345768</v>
      </c>
      <c r="I139" s="149">
        <v>-0.81096649310513058</v>
      </c>
      <c r="J139" s="148">
        <v>-0.1883059083530475</v>
      </c>
      <c r="K139" s="128">
        <f t="array" ref="K139:M139">TRANSPOSE(MMULT($F$4:$H$6,TRANSPOSE(B139:D139+$B$8/2*H139:J139)))</f>
        <v>-0.29103919726967814</v>
      </c>
      <c r="L139" s="149">
        <v>-0.81016899931336095</v>
      </c>
      <c r="M139" s="148">
        <v>-0.18820352957065567</v>
      </c>
      <c r="N139" s="128">
        <f t="array" ref="N139:P139">TRANSPOSE(MMULT($F$4:$H$6,TRANSPOSE(B139:D139+$B$8*K139:M139)))</f>
        <v>-0.24535239528160369</v>
      </c>
      <c r="O139" s="149">
        <v>-0.81283537039264231</v>
      </c>
      <c r="P139" s="148">
        <v>-0.18090150791817999</v>
      </c>
      <c r="Q139" s="75"/>
    </row>
    <row r="140" spans="1:17" x14ac:dyDescent="0.25">
      <c r="A140" s="160">
        <f t="shared" si="2"/>
        <v>12.99999999999997</v>
      </c>
      <c r="B140" s="161">
        <f t="array" ref="B140:D140">B139:D139+$B$8/6*(E139:G139+2*H139:J139+2*K139:M139+N139:P139)</f>
        <v>-2.2738557381849605</v>
      </c>
      <c r="C140" s="127">
        <v>0.58695587541774186</v>
      </c>
      <c r="D140" s="148">
        <v>-0.28561404058848872</v>
      </c>
      <c r="E140" s="128">
        <f t="array" ref="E140:G140">TRANSPOSE(MMULT($F$4:$H$6,TRANSPOSE(B140:D140)))</f>
        <v>-0.24532468536385033</v>
      </c>
      <c r="F140" s="149">
        <v>-0.81283199855862909</v>
      </c>
      <c r="G140" s="148">
        <v>-0.18089622455685822</v>
      </c>
      <c r="H140" s="128">
        <f t="array" ref="H140:J140">TRANSPOSE(MMULT($F$4:$H$6,TRANSPOSE(B140:D140+$B$8/2*E140:G140)))</f>
        <v>-0.19983853751796238</v>
      </c>
      <c r="I140" s="149">
        <v>-0.81470177974594682</v>
      </c>
      <c r="J140" s="148">
        <v>-0.17349182818409525</v>
      </c>
      <c r="K140" s="128">
        <f t="array" ref="K140:M140">TRANSPOSE(MMULT($F$4:$H$6,TRANSPOSE(B140:D140+$B$8/2*H140:J140)))</f>
        <v>-0.2001205671252812</v>
      </c>
      <c r="L140" s="149">
        <v>-0.81391712156274743</v>
      </c>
      <c r="M140" s="148">
        <v>-0.17340531674308712</v>
      </c>
      <c r="N140" s="128">
        <f t="array" ref="N140:P140">TRANSPOSE(MMULT($F$4:$H$6,TRANSPOSE(B140:D140+$B$8*K140:M140)))</f>
        <v>-0.15499555486659933</v>
      </c>
      <c r="O140" s="149">
        <v>-0.81501641321487417</v>
      </c>
      <c r="P140" s="148">
        <v>-0.16593026998192961</v>
      </c>
      <c r="Q140" s="75"/>
    </row>
    <row r="141" spans="1:17" x14ac:dyDescent="0.25">
      <c r="A141" s="160">
        <f t="shared" si="2"/>
        <v>13.099999999999969</v>
      </c>
      <c r="B141" s="161">
        <f t="array" ref="B141:D141">B140:D140+$B$8/6*(E140:G140+2*H140:J140+2*K140:M140+N140:P140)</f>
        <v>-2.293859712343576</v>
      </c>
      <c r="C141" s="127">
        <v>0.50553777184456028</v>
      </c>
      <c r="D141" s="148">
        <v>-0.30295772032837459</v>
      </c>
      <c r="E141" s="128">
        <f t="array" ref="E141:G141">TRANSPOSE(MMULT($F$4:$H$6,TRANSPOSE(B141:D141)))</f>
        <v>-0.15496871247885283</v>
      </c>
      <c r="F141" s="149">
        <v>-0.81501212853160399</v>
      </c>
      <c r="G141" s="148">
        <v>-0.16592497757723185</v>
      </c>
      <c r="H141" s="128">
        <f t="array" ref="H141:J141">TRANSPOSE(MMULT($F$4:$H$6,TRANSPOSE(B141:D141+$B$8/2*E141:G141)))</f>
        <v>-0.11012476293833373</v>
      </c>
      <c r="I141" s="149">
        <v>-0.81532762902556699</v>
      </c>
      <c r="J141" s="148">
        <v>-0.15836340369462715</v>
      </c>
      <c r="K141" s="128">
        <f t="array" ref="K141:M141">TRANSPOSE(MMULT($F$4:$H$6,TRANSPOSE(B141:D141+$B$8/2*H141:J141)))</f>
        <v>-0.11048443913899025</v>
      </c>
      <c r="L141" s="149">
        <v>-0.81455843503499614</v>
      </c>
      <c r="M141" s="148">
        <v>-0.15829272739285827</v>
      </c>
      <c r="N141" s="128">
        <f t="array" ref="N141:P141">TRANSPOSE(MMULT($F$4:$H$6,TRANSPOSE(B141:D141+$B$8*K141:M141)))</f>
        <v>-6.6076315488248993E-2</v>
      </c>
      <c r="O141" s="149">
        <v>-0.81412148194051748</v>
      </c>
      <c r="P141" s="148">
        <v>-0.15067627675065587</v>
      </c>
      <c r="Q141" s="75"/>
    </row>
    <row r="142" spans="1:17" x14ac:dyDescent="0.25">
      <c r="A142" s="160">
        <f t="shared" si="2"/>
        <v>13.199999999999969</v>
      </c>
      <c r="B142" s="161">
        <f t="array" ref="B142:D142">B141:D141+$B$8/6*(E141:G141+2*H141:J141+2*K141:M141+N141:P141)</f>
        <v>-2.3048974362122716</v>
      </c>
      <c r="C142" s="127">
        <v>0.42405600953467282</v>
      </c>
      <c r="D142" s="148">
        <v>-0.3187896122700889</v>
      </c>
      <c r="E142" s="128">
        <f t="array" ref="E142:G142">TRANSPOSE(MMULT($F$4:$H$6,TRANSPOSE(B142:D142)))</f>
        <v>-6.6050421005410087E-2</v>
      </c>
      <c r="F142" s="149">
        <v>-0.8141163206626838</v>
      </c>
      <c r="G142" s="148">
        <v>-0.15067099516305893</v>
      </c>
      <c r="H142" s="128">
        <f t="array" ref="H142:J142">TRANSPOSE(MMULT($F$4:$H$6,TRANSPOSE(B142:D142+$B$8/2*E142:G142)))</f>
        <v>-2.2000932963987668E-2</v>
      </c>
      <c r="I142" s="149">
        <v>-0.81291100132888683</v>
      </c>
      <c r="J142" s="148">
        <v>-0.14298383329429737</v>
      </c>
      <c r="K142" s="128">
        <f t="array" ref="K142:M142">TRANSPOSE(MMULT($F$4:$H$6,TRANSPOSE(B142:D142+$B$8/2*H142:J142)))</f>
        <v>-2.2435189608259881E-2</v>
      </c>
      <c r="L142" s="149">
        <v>-0.8121597841054804</v>
      </c>
      <c r="M142" s="148">
        <v>-0.14292890182665496</v>
      </c>
      <c r="N142" s="128">
        <f t="array" ref="N142:P142">TRANSPOSE(MMULT($F$4:$H$6,TRANSPOSE(B142:D142+$B$8*K142:M142)))</f>
        <v>2.1107065374286776E-2</v>
      </c>
      <c r="O142" s="149">
        <v>-0.81022244022067802</v>
      </c>
      <c r="P142" s="148">
        <v>-0.13520248920434763</v>
      </c>
      <c r="Q142" s="75"/>
    </row>
    <row r="143" spans="1:17" x14ac:dyDescent="0.25">
      <c r="A143" s="160">
        <f t="shared" si="2"/>
        <v>13.299999999999969</v>
      </c>
      <c r="B143" s="161">
        <f t="array" ref="B143:D143">B142:D142+$B$8/6*(E142:G142+2*H142:J142+2*K142:M142+N142:P142)</f>
        <v>-2.3071276962251988</v>
      </c>
      <c r="C143" s="127">
        <v>0.34281467067213789</v>
      </c>
      <c r="D143" s="148">
        <v>-0.33308459484691078</v>
      </c>
      <c r="E143" s="128">
        <f t="array" ref="E143:G143">TRANSPOSE(MMULT($F$4:$H$6,TRANSPOSE(B143:D143)))</f>
        <v>2.1131936889146302E-2</v>
      </c>
      <c r="F143" s="149">
        <v>-0.81021644105135238</v>
      </c>
      <c r="G143" s="148">
        <v>-0.13519723781157172</v>
      </c>
      <c r="H143" s="128">
        <f t="array" ref="H143:J143">TRANSPOSE(MMULT($F$4:$H$6,TRANSPOSE(B143:D143+$B$8/2*E143:G143)))</f>
        <v>6.4241044013499671E-2</v>
      </c>
      <c r="I143" s="149">
        <v>-0.8075286662209491</v>
      </c>
      <c r="J143" s="148">
        <v>-0.12741584011105039</v>
      </c>
      <c r="K143" s="128">
        <f t="array" ref="K143:M143">TRANSPOSE(MMULT($F$4:$H$6,TRANSPOSE(B143:D143+$B$8/2*H143:J143)))</f>
        <v>6.3735481782347281E-2</v>
      </c>
      <c r="L143" s="149">
        <v>-0.80679781558143637</v>
      </c>
      <c r="M143" s="148">
        <v>-0.12737650669966333</v>
      </c>
      <c r="N143" s="128">
        <f t="array" ref="N143:P143">TRANSPOSE(MMULT($F$4:$H$6,TRANSPOSE(B143:D143+$B$8*K143:M143)))</f>
        <v>0.106269423897453</v>
      </c>
      <c r="O143" s="149">
        <v>-0.80340070912349282</v>
      </c>
      <c r="P143" s="148">
        <v>-0.11957128187479554</v>
      </c>
      <c r="Q143" s="75"/>
    </row>
    <row r="144" spans="1:17" x14ac:dyDescent="0.25">
      <c r="A144" s="160">
        <f t="shared" si="2"/>
        <v>13.399999999999968</v>
      </c>
      <c r="B144" s="161">
        <f t="array" ref="B144:D144">B143:D143+$B$8/6*(E143:G143+2*H143:J143+2*K143:M143+N143:P143)</f>
        <v>-2.3007384560188937</v>
      </c>
      <c r="C144" s="127">
        <v>0.26211016877581095</v>
      </c>
      <c r="D144" s="148">
        <v>-0.34582381506870735</v>
      </c>
      <c r="E144" s="128">
        <f t="array" ref="E144:G144">TRANSPOSE(MMULT($F$4:$H$6,TRANSPOSE(B144:D144)))</f>
        <v>0.10629320285356136</v>
      </c>
      <c r="F144" s="149">
        <v>-0.80339391301579577</v>
      </c>
      <c r="G144" s="148">
        <v>-0.11956607951058762</v>
      </c>
      <c r="H144" s="128">
        <f t="array" ref="H144:J144">TRANSPOSE(MMULT($F$4:$H$6,TRANSPOSE(B144:D144+$B$8/2*E144:G144)))</f>
        <v>0.14832275408029513</v>
      </c>
      <c r="I144" s="149">
        <v>-0.79926669872611056</v>
      </c>
      <c r="J144" s="148">
        <v>-0.11172144959350683</v>
      </c>
      <c r="K144" s="128">
        <f t="array" ref="K144:M144">TRANSPOSE(MMULT($F$4:$H$6,TRANSPOSE(B144:D144+$B$8/2*H144:J144)))</f>
        <v>0.14774935301133554</v>
      </c>
      <c r="L144" s="149">
        <v>-0.79855847558751225</v>
      </c>
      <c r="M144" s="148">
        <v>-0.11169751279138318</v>
      </c>
      <c r="N144" s="128">
        <f t="array" ref="N144:P144">TRANSPOSE(MMULT($F$4:$H$6,TRANSPOSE(B144:D144+$B$8*K144:M144)))</f>
        <v>0.1891394573938546</v>
      </c>
      <c r="O144" s="149">
        <v>-0.79374675174466858</v>
      </c>
      <c r="P144" s="148">
        <v>-0.10384422422004758</v>
      </c>
      <c r="Q144" s="75"/>
    </row>
    <row r="145" spans="1:17" x14ac:dyDescent="0.25">
      <c r="A145" s="160">
        <f t="shared" si="2"/>
        <v>13.499999999999968</v>
      </c>
      <c r="B145" s="161">
        <f t="array" ref="B145:D145">B144:D144+$B$8/6*(E144:G144+2*H144:J144+2*K144:M144+N144:P144)</f>
        <v>-2.2859455081117157</v>
      </c>
      <c r="C145" s="127">
        <v>0.18223031855268246</v>
      </c>
      <c r="D145" s="148">
        <v>-0.35699461887704759</v>
      </c>
      <c r="E145" s="128">
        <f t="array" ref="E145:G145">TRANSPOSE(MMULT($F$4:$H$6,TRANSPOSE(B145:D145)))</f>
        <v>0.18916207980930816</v>
      </c>
      <c r="F145" s="149">
        <v>-0.79373920169950329</v>
      </c>
      <c r="G145" s="148">
        <v>-0.1038390891163492</v>
      </c>
      <c r="H145" s="128">
        <f t="array" ref="H145:J145">TRANSPOSE(MMULT($F$4:$H$6,TRANSPOSE(B145:D145+$B$8/2*E145:G145)))</f>
        <v>0.22998001127756373</v>
      </c>
      <c r="I145" s="149">
        <v>-0.78821995226517672</v>
      </c>
      <c r="J145" s="148">
        <v>-9.596177466073913E-2</v>
      </c>
      <c r="K145" s="128">
        <f t="array" ref="K145:M145">TRANSPOSE(MMULT($F$4:$H$6,TRANSPOSE(B145:D145+$B$8/2*H145:J145)))</f>
        <v>0.229342412859394</v>
      </c>
      <c r="L145" s="149">
        <v>-0.78753648311858204</v>
      </c>
      <c r="M145" s="148">
        <v>-9.5952980318271541E-2</v>
      </c>
      <c r="N145" s="128">
        <f t="array" ref="N145:P145">TRANSPOSE(MMULT($F$4:$H$6,TRANSPOSE(B145:D145+$B$8*K145:M145)))</f>
        <v>0.26946042320530328</v>
      </c>
      <c r="O145" s="149">
        <v>-0.78135953571455652</v>
      </c>
      <c r="P145" s="148">
        <v>-8.8081869861096951E-2</v>
      </c>
      <c r="Q145" s="75"/>
    </row>
    <row r="146" spans="1:17" x14ac:dyDescent="0.25">
      <c r="A146" s="160">
        <f t="shared" si="2"/>
        <v>13.599999999999968</v>
      </c>
      <c r="B146" s="161">
        <f t="array" ref="B146:D146">B145:D145+$B$8/6*(E145:G145+2*H145:J145+2*K145:M145+N145:P145)</f>
        <v>-2.2629910522569068</v>
      </c>
      <c r="C146" s="127">
        <v>0.10345345841632284</v>
      </c>
      <c r="D146" s="148">
        <v>-0.36659046002597206</v>
      </c>
      <c r="E146" s="128">
        <f t="array" ref="E146:G146">TRANSPOSE(MMULT($F$4:$H$6,TRANSPOSE(B146:D146)))</f>
        <v>0.26948183081975668</v>
      </c>
      <c r="F146" s="149">
        <v>-0.78135127657524395</v>
      </c>
      <c r="G146" s="148">
        <v>-8.8076819593735756E-2</v>
      </c>
      <c r="H146" s="128">
        <f t="array" ref="H146:J146">TRANSPOSE(MMULT($F$4:$H$6,TRANSPOSE(B146:D146+$B$8/2*E146:G146)))</f>
        <v>0.30896352188629483</v>
      </c>
      <c r="I146" s="149">
        <v>-0.77449151072848965</v>
      </c>
      <c r="J146" s="148">
        <v>-8.0196809029276228E-2</v>
      </c>
      <c r="K146" s="128">
        <f t="array" ref="K146:M146">TRANSPOSE(MMULT($F$4:$H$6,TRANSPOSE(B146:D146+$B$8/2*H146:J146)))</f>
        <v>0.30826552492733517</v>
      </c>
      <c r="L146" s="149">
        <v>-0.7738347827353188</v>
      </c>
      <c r="M146" s="148">
        <v>-8.0202852412680492E-2</v>
      </c>
      <c r="N146" s="128">
        <f t="array" ref="N146:P146">TRANSPOSE(MMULT($F$4:$H$6,TRANSPOSE(B146:D146+$B$8*K146:M146)))</f>
        <v>0.34699076794052242</v>
      </c>
      <c r="O146" s="149">
        <v>-0.76634597609088917</v>
      </c>
      <c r="P146" s="148">
        <v>-7.2343554288450296E-2</v>
      </c>
      <c r="Q146" s="75"/>
    </row>
    <row r="147" spans="1:17" x14ac:dyDescent="0.25">
      <c r="A147" s="160">
        <f t="shared" si="2"/>
        <v>13.699999999999967</v>
      </c>
      <c r="B147" s="161">
        <f t="array" ref="B147:D147">B146:D146+$B$8/6*(E146:G146+2*H146:J146+2*K146:M146+N146:P146)</f>
        <v>-2.2321422073837813</v>
      </c>
      <c r="C147" s="127">
        <v>2.6047627756426994E-2</v>
      </c>
      <c r="D147" s="148">
        <v>-0.37461078830540706</v>
      </c>
      <c r="E147" s="128">
        <f t="array" ref="E147:G147">TRANSPOSE(MMULT($F$4:$H$6,TRANSPOSE(B147:D147)))</f>
        <v>0.34701090830411396</v>
      </c>
      <c r="F147" s="149">
        <v>-0.76633705433553623</v>
      </c>
      <c r="G147" s="148">
        <v>-7.2338605726477767E-2</v>
      </c>
      <c r="H147" s="128">
        <f t="array" ref="H147:J147">TRANSPOSE(MMULT($F$4:$H$6,TRANSPOSE(B147:D147+$B$8/2*E147:G147)))</f>
        <v>0.38503947859389975</v>
      </c>
      <c r="I147" s="149">
        <v>-0.75819212218522769</v>
      </c>
      <c r="J147" s="148">
        <v>-6.4485229302777169E-2</v>
      </c>
      <c r="K147" s="128">
        <f t="array" ref="K147:M147">TRANSPOSE(MMULT($F$4:$H$6,TRANSPOSE(B147:D147+$B$8/2*H147:J147)))</f>
        <v>0.3842850216064615</v>
      </c>
      <c r="L147" s="149">
        <v>-0.75756397890032035</v>
      </c>
      <c r="M147" s="148">
        <v>-6.4505757353214732E-2</v>
      </c>
      <c r="N147" s="128">
        <f t="array" ref="N147:P147">TRANSPOSE(MMULT($F$4:$H$6,TRANSPOSE(B147:D147+$B$8*K147:M147)))</f>
        <v>0.42150468627220999</v>
      </c>
      <c r="O147" s="149">
        <v>-0.74882036114368444</v>
      </c>
      <c r="P147" s="148">
        <v>-5.6687201601226422E-2</v>
      </c>
      <c r="Q147" s="75"/>
    </row>
    <row r="148" spans="1:17" x14ac:dyDescent="0.25">
      <c r="A148" s="160">
        <f t="shared" si="2"/>
        <v>13.799999999999967</v>
      </c>
      <c r="B148" s="161">
        <f t="array" ref="B148:D148">B147:D147+$B$8/6*(E147:G147+2*H147:J147+2*K147:M147+N147:P147)</f>
        <v>-2.193689464134164</v>
      </c>
      <c r="C148" s="127">
        <v>-4.9730199204411615E-2</v>
      </c>
      <c r="D148" s="148">
        <v>-0.38106091798273517</v>
      </c>
      <c r="E148" s="128">
        <f t="array" ref="E148:G148">TRANSPOSE(MMULT($F$4:$H$6,TRANSPOSE(B148:D148)))</f>
        <v>0.42152351281092215</v>
      </c>
      <c r="F148" s="149">
        <v>-0.74881082467610816</v>
      </c>
      <c r="G148" s="148">
        <v>-5.6682370860009434E-2</v>
      </c>
      <c r="H148" s="128">
        <f t="array" ref="H148:J148">TRANSPOSE(MMULT($F$4:$H$6,TRANSPOSE(B148:D148+$B$8/2*E148:G148)))</f>
        <v>0.4579900838978731</v>
      </c>
      <c r="I148" s="149">
        <v>-0.73943961674166536</v>
      </c>
      <c r="J148" s="148">
        <v>-4.8884206364223637E-2</v>
      </c>
      <c r="K148" s="128">
        <f t="array" ref="K148:M148">TRANSPOSE(MMULT($F$4:$H$6,TRANSPOSE(B148:D148+$B$8/2*H148:J148)))</f>
        <v>0.45718322735580047</v>
      </c>
      <c r="L148" s="149">
        <v>-0.73884175446511258</v>
      </c>
      <c r="M148" s="148">
        <v>-4.8918820086077841E-2</v>
      </c>
      <c r="N148" s="128">
        <f t="array" ref="N148:P148">TRANSPOSE(MMULT($F$4:$H$6,TRANSPOSE(B148:D148+$B$8*K148:M148)))</f>
        <v>0.49279260878731851</v>
      </c>
      <c r="O148" s="149">
        <v>-0.72890376354651254</v>
      </c>
      <c r="P148" s="148">
        <v>-4.1169140795355386E-2</v>
      </c>
      <c r="Q148" s="75"/>
    </row>
    <row r="149" spans="1:17" x14ac:dyDescent="0.25">
      <c r="A149" s="160">
        <f t="shared" si="2"/>
        <v>13.899999999999967</v>
      </c>
      <c r="B149" s="161">
        <f t="array" ref="B149:D149">B148:D148+$B$8/6*(E148:G148+2*H148:J148+2*K148:M148+N148:P148)</f>
        <v>-2.1479450850657376</v>
      </c>
      <c r="C149" s="127">
        <v>-0.12363482138168122</v>
      </c>
      <c r="D149" s="148">
        <v>-0.38595187739200132</v>
      </c>
      <c r="E149" s="128">
        <f t="array" ref="E149:G149">TRANSPOSE(MMULT($F$4:$H$6,TRANSPOSE(B149:D149)))</f>
        <v>0.49281008084505556</v>
      </c>
      <c r="F149" s="149">
        <v>-0.72889366148652734</v>
      </c>
      <c r="G149" s="148">
        <v>-4.116444319351259E-2</v>
      </c>
      <c r="H149" s="128">
        <f t="array" ref="H149:J149">TRANSPOSE(MMULT($F$4:$H$6,TRANSPOSE(B149:D149+$B$8/2*E149:G149)))</f>
        <v>0.52761400237902689</v>
      </c>
      <c r="I149" s="149">
        <v>-0.71835831106402126</v>
      </c>
      <c r="J149" s="148">
        <v>-3.3449226563899981E-2</v>
      </c>
      <c r="K149" s="128">
        <f t="array" ref="K149:M149">TRANSPOSE(MMULT($F$4:$H$6,TRANSPOSE(B149:D149+$B$8/2*H149:J149)))</f>
        <v>0.52675891091763949</v>
      </c>
      <c r="L149" s="149">
        <v>-0.71779227582128002</v>
      </c>
      <c r="M149" s="148">
        <v>-3.3497483530463334E-2</v>
      </c>
      <c r="N149" s="128">
        <f t="array" ref="N149:P149">TRANSPOSE(MMULT($F$4:$H$6,TRANSPOSE(B149:D149+$B$8*K149:M149)))</f>
        <v>0.5606616186592257</v>
      </c>
      <c r="O149" s="149">
        <v>-0.70672343948649363</v>
      </c>
      <c r="P149" s="148">
        <v>-2.5843932070470921E-2</v>
      </c>
      <c r="Q149" s="75"/>
    </row>
    <row r="150" spans="1:17" x14ac:dyDescent="0.25">
      <c r="A150" s="160">
        <f t="shared" si="2"/>
        <v>13.999999999999966</v>
      </c>
      <c r="B150" s="161">
        <f t="array" ref="B150:D150">B149:D149+$B$8/6*(E149:G149+2*H149:J149+2*K149:M149+N149:P149)</f>
        <v>-2.0952414596307771</v>
      </c>
      <c r="C150" s="127">
        <v>-0.19543345929407496</v>
      </c>
      <c r="D150" s="148">
        <v>-0.38930024064954649</v>
      </c>
      <c r="E150" s="128">
        <f t="array" ref="E150:G150">TRANSPOSE(MMULT($F$4:$H$6,TRANSPOSE(B150:D150)))</f>
        <v>0.56067770151697127</v>
      </c>
      <c r="F150" s="149">
        <v>-0.70671282196035534</v>
      </c>
      <c r="G150" s="148">
        <v>-2.5839382090727447E-2</v>
      </c>
      <c r="H150" s="128">
        <f t="array" ref="H150:J150">TRANSPOSE(MMULT($F$4:$H$6,TRANSPOSE(B150:D150+$B$8/2*E150:G150)))</f>
        <v>0.5937267417492188</v>
      </c>
      <c r="I150" s="149">
        <v>-0.69507840207499338</v>
      </c>
      <c r="J150" s="148">
        <v>-1.8233923149061082E-2</v>
      </c>
      <c r="K150" s="128">
        <f t="array" ref="K150:M150">TRANSPOSE(MMULT($F$4:$H$6,TRANSPOSE(B150:D150+$B$8/2*H150:J150)))</f>
        <v>0.5928276663749561</v>
      </c>
      <c r="L150" s="149">
        <v>-0.69454558722249926</v>
      </c>
      <c r="M150" s="148">
        <v>-1.8295340113707204E-2</v>
      </c>
      <c r="N150" s="128">
        <f t="array" ref="N150:P150">TRANSPOSE(MMULT($F$4:$H$6,TRANSPOSE(B150:D150+$B$8*K150:M150)))</f>
        <v>0.6249357971800199</v>
      </c>
      <c r="O150" s="149">
        <v>-0.68241221819428433</v>
      </c>
      <c r="P150" s="148">
        <v>-1.0764203577412645E-2</v>
      </c>
      <c r="Q150" s="75"/>
    </row>
    <row r="151" spans="1:17" x14ac:dyDescent="0.25">
      <c r="A151" s="160">
        <f t="shared" si="2"/>
        <v>14.099999999999966</v>
      </c>
      <c r="B151" s="161">
        <f t="array" ref="B151:D151">B150:D150+$B$8/6*(E150:G150+2*H150:J150+2*K150:M150+N150:P150)</f>
        <v>-2.0359294210483547</v>
      </c>
      <c r="C151" s="127">
        <v>-0.26490634293990206</v>
      </c>
      <c r="D151" s="148">
        <v>-0.39112794251944111</v>
      </c>
      <c r="E151" s="128">
        <f t="array" ref="E151:G151">TRANSPOSE(MMULT($F$4:$H$6,TRANSPOSE(B151:D151)))</f>
        <v>0.62495046205251392</v>
      </c>
      <c r="F151" s="149">
        <v>-0.68240113612606645</v>
      </c>
      <c r="G151" s="148">
        <v>-1.0759814831431791E-2</v>
      </c>
      <c r="H151" s="128">
        <f t="array" ref="H151:J151">TRANSPOSE(MMULT($F$4:$H$6,TRANSPOSE(B151:D151+$B$8/2*E151:G151)))</f>
        <v>0.65616096284518344</v>
      </c>
      <c r="I151" s="149">
        <v>-0.66973535231738035</v>
      </c>
      <c r="J151" s="148">
        <v>-3.2899183332090742E-3</v>
      </c>
      <c r="K151" s="128">
        <f t="array" ref="K151:M151">TRANSPOSE(MMULT($F$4:$H$6,TRANSPOSE(B151:D151+$B$8/2*H151:J151)))</f>
        <v>0.65522222322082124</v>
      </c>
      <c r="L151" s="149">
        <v>-0.66923699676861303</v>
      </c>
      <c r="M151" s="148">
        <v>-3.3639739340021735E-3</v>
      </c>
      <c r="N151" s="128">
        <f t="array" ref="N151:P151">TRANSPOSE(MMULT($F$4:$H$6,TRANSPOSE(B151:D151+$B$8*K151:M151)))</f>
        <v>0.68545649845452727</v>
      </c>
      <c r="O151" s="149">
        <v>-0.65610788437515621</v>
      </c>
      <c r="P151" s="148">
        <v>4.0195010199220449E-3</v>
      </c>
      <c r="Q151" s="75"/>
    </row>
    <row r="152" spans="1:17" x14ac:dyDescent="0.25">
      <c r="A152" s="160">
        <f t="shared" si="2"/>
        <v>14.199999999999966</v>
      </c>
      <c r="B152" s="161">
        <f t="array" ref="B152:D152">B151:D151+$B$8/6*(E151:G151+2*H151:J151+2*K151:M151+N151:P151)</f>
        <v>-1.9703765321710371</v>
      </c>
      <c r="C152" s="127">
        <v>-0.33184723825112222</v>
      </c>
      <c r="D152" s="148">
        <v>-0.39146207749187334</v>
      </c>
      <c r="E152" s="128">
        <f t="array" ref="E152:G152">TRANSPOSE(MMULT($F$4:$H$6,TRANSPOSE(B152:D152)))</f>
        <v>0.68546972246497528</v>
      </c>
      <c r="F152" s="149">
        <v>-0.65609638927981084</v>
      </c>
      <c r="G152" s="148">
        <v>4.0237158226883452E-3</v>
      </c>
      <c r="H152" s="128">
        <f t="array" ref="H152:J152">TRANSPOSE(MMULT($F$4:$H$6,TRANSPOSE(B152:D152+$B$8/2*E152:G152)))</f>
        <v>0.71476671900018729</v>
      </c>
      <c r="I152" s="149">
        <v>-0.64246926945357608</v>
      </c>
      <c r="J152" s="148">
        <v>1.1333323645483451E-2</v>
      </c>
      <c r="K152" s="128">
        <f t="array" ref="K152:M152">TRANSPOSE(MMULT($F$4:$H$6,TRANSPOSE(B152:D152+$B$8/2*H152:J152)))</f>
        <v>0.71379268586974343</v>
      </c>
      <c r="L152" s="149">
        <v>-0.64200645651834098</v>
      </c>
      <c r="M152" s="148">
        <v>1.1247186099869577E-2</v>
      </c>
      <c r="N152" s="128">
        <f t="array" ref="N152:P152">TRANSPOSE(MMULT($F$4:$H$6,TRANSPOSE(B152:D152+$B$8*K152:M152)))</f>
        <v>0.74208255381411714</v>
      </c>
      <c r="O152" s="149">
        <v>-0.62795255599334243</v>
      </c>
      <c r="P152" s="148">
        <v>1.8458863843132889E-2</v>
      </c>
      <c r="Q152" s="75"/>
    </row>
    <row r="153" spans="1:17" x14ac:dyDescent="0.25">
      <c r="A153" s="160">
        <f t="shared" si="2"/>
        <v>14.299999999999965</v>
      </c>
      <c r="B153" s="161">
        <f t="array" ref="B153:D153">B152:D152+$B$8/6*(E152:G152+2*H152:J152+2*K152:M152+N152:P152)</f>
        <v>-1.8989653474040546</v>
      </c>
      <c r="C153" s="127">
        <v>-0.39606391153807202</v>
      </c>
      <c r="D153" s="148">
        <v>-0.39033468417259787</v>
      </c>
      <c r="E153" s="128">
        <f t="array" ref="E153:G153">TRANSPOSE(MMULT($F$4:$H$6,TRANSPOSE(B153:D153)))</f>
        <v>0.74209431994751673</v>
      </c>
      <c r="F153" s="149">
        <v>-0.62794069977217903</v>
      </c>
      <c r="G153" s="148">
        <v>1.846289292254838E-2</v>
      </c>
      <c r="H153" s="128">
        <f t="array" ref="H153:J153">TRANSPOSE(MMULT($F$4:$H$6,TRANSPOSE(B153:D153+$B$8/2*E153:G153)))</f>
        <v>0.76941162547793707</v>
      </c>
      <c r="I153" s="149">
        <v>-0.6134242823364886</v>
      </c>
      <c r="J153" s="148">
        <v>2.5588632175668313E-2</v>
      </c>
      <c r="K153" s="128">
        <f t="array" ref="K153:M153">TRANSPOSE(MMULT($F$4:$H$6,TRANSPOSE(B153:D153+$B$8/2*H153:J153)))</f>
        <v>0.76840670329343796</v>
      </c>
      <c r="L153" s="149">
        <v>-0.61299793916406076</v>
      </c>
      <c r="M153" s="148">
        <v>2.5491001850880768E-2</v>
      </c>
      <c r="N153" s="128">
        <f t="array" ref="N153:P153">TRANSPOSE(MMULT($F$4:$H$6,TRANSPOSE(B153:D153+$B$8*K153:M153)))</f>
        <v>0.79469040675695313</v>
      </c>
      <c r="O153" s="149">
        <v>-0.59809205982445246</v>
      </c>
      <c r="P153" s="148">
        <v>3.2507922681657142E-2</v>
      </c>
      <c r="Q153" s="75"/>
    </row>
    <row r="154" spans="1:17" x14ac:dyDescent="0.25">
      <c r="A154" s="160">
        <f t="shared" si="2"/>
        <v>14.399999999999965</v>
      </c>
      <c r="B154" s="161">
        <f t="array" ref="B154:D154">B153:D153+$B$8/6*(E153:G153+2*H153:J153+2*K153:M153+N153:P153)</f>
        <v>-1.8220916576666011</v>
      </c>
      <c r="C154" s="127">
        <v>-0.45737853158136754</v>
      </c>
      <c r="D154" s="148">
        <v>-0.38778251611164283</v>
      </c>
      <c r="E154" s="128">
        <f t="array" ref="E154:G154">TRANSPOSE(MMULT($F$4:$H$6,TRANSPOSE(B154:D154)))</f>
        <v>0.79470070379268476</v>
      </c>
      <c r="F154" s="149">
        <v>-0.59807989456373845</v>
      </c>
      <c r="G154" s="148">
        <v>3.2511755209949922E-2</v>
      </c>
      <c r="H154" s="128">
        <f t="array" ref="H154:J154">TRANSPOSE(MMULT($F$4:$H$6,TRANSPOSE(B154:D154+$B$8/2*E154:G154)))</f>
        <v>0.81998095989770936</v>
      </c>
      <c r="I154" s="149">
        <v>-0.58274791604589971</v>
      </c>
      <c r="J154" s="148">
        <v>3.9431254381943004E-2</v>
      </c>
      <c r="K154" s="128">
        <f t="array" ref="K154:M154">TRANSPOSE(MMULT($F$4:$H$6,TRANSPOSE(B154:D154+$B$8/2*H154:J154)))</f>
        <v>0.81894956970785238</v>
      </c>
      <c r="L154" s="149">
        <v>-0.58235881366064146</v>
      </c>
      <c r="M154" s="148">
        <v>3.9322750005875762E-2</v>
      </c>
      <c r="N154" s="128">
        <f t="array" ref="N154:P154">TRANSPOSE(MMULT($F$4:$H$6,TRANSPOSE(B154:D154+$B$8*K154:M154)))</f>
        <v>0.84317417946143547</v>
      </c>
      <c r="O154" s="149">
        <v>-0.56667530714522529</v>
      </c>
      <c r="P154" s="148">
        <v>4.6123189230840689E-2</v>
      </c>
      <c r="Q154" s="75"/>
    </row>
    <row r="155" spans="1:17" x14ac:dyDescent="0.25">
      <c r="A155" s="160">
        <f t="shared" si="2"/>
        <v>14.499999999999964</v>
      </c>
      <c r="B155" s="161">
        <f t="array" ref="B155:D155">B154:D154+$B$8/6*(E154:G154+2*H154:J154+2*K154:M154+N154:P154)</f>
        <v>-1.7401627252921803</v>
      </c>
      <c r="C155" s="127">
        <v>-0.51562800926673502</v>
      </c>
      <c r="D155" s="148">
        <v>-0.38384680022470236</v>
      </c>
      <c r="E155" s="128">
        <f t="array" ref="E155:G155">TRANSPOSE(MMULT($F$4:$H$6,TRANSPOSE(B155:D155)))</f>
        <v>0.84318300188583395</v>
      </c>
      <c r="F155" s="149">
        <v>-0.56666288491858718</v>
      </c>
      <c r="G155" s="148">
        <v>4.6126815351601014E-2</v>
      </c>
      <c r="H155" s="128">
        <f t="array" ref="H155:J155">TRANSPOSE(MMULT($F$4:$H$6,TRANSPOSE(B155:D155+$B$8/2*E155:G155)))</f>
        <v>0.86637769481530214</v>
      </c>
      <c r="I155" s="149">
        <v>-0.55059046823477242</v>
      </c>
      <c r="J155" s="148">
        <v>5.2818967487797852E-2</v>
      </c>
      <c r="K155" s="128">
        <f t="array" ref="K155:M155">TRANSPOSE(MMULT($F$4:$H$6,TRANSPOSE(B155:D155+$B$8/2*H155:J155)))</f>
        <v>0.8653242574737402</v>
      </c>
      <c r="L155" s="149">
        <v>-0.55023922215088972</v>
      </c>
      <c r="M155" s="148">
        <v>5.2700234393598888E-2</v>
      </c>
      <c r="N155" s="128">
        <f t="array" ref="N155:P155">TRANSPOSE(MMULT($F$4:$H$6,TRANSPOSE(B155:D155+$B$8*K155:M155)))</f>
        <v>0.88744567215044157</v>
      </c>
      <c r="O155" s="149">
        <v>-0.53385367187658972</v>
      </c>
      <c r="P155" s="148">
        <v>5.9263755506017701E-2</v>
      </c>
      <c r="Q155" s="75"/>
    </row>
    <row r="156" spans="1:17" x14ac:dyDescent="0.25">
      <c r="A156" s="160">
        <f t="shared" si="2"/>
        <v>14.599999999999964</v>
      </c>
      <c r="B156" s="161">
        <f t="array" ref="B156:D156">B155:D155+$B$8/6*(E155:G155+2*H155:J155+2*K155:M155+N155:P155)</f>
        <v>-1.6535955156486077</v>
      </c>
      <c r="C156" s="127">
        <v>-0.57066427489284333</v>
      </c>
      <c r="D156" s="148">
        <v>-0.37857298398102884</v>
      </c>
      <c r="E156" s="128">
        <f t="array" ref="E156:G156">TRANSPOSE(MMULT($F$4:$H$6,TRANSPOSE(B156:D156)))</f>
        <v>0.88745302005011573</v>
      </c>
      <c r="F156" s="149">
        <v>-0.53384104455186621</v>
      </c>
      <c r="G156" s="148">
        <v>5.9267166349164124E-2</v>
      </c>
      <c r="H156" s="128">
        <f t="array" ref="H156:J156">TRANSPOSE(MMULT($F$4:$H$6,TRANSPOSE(B156:D156+$B$8/2*E156:G156)))</f>
        <v>0.90852246385047508</v>
      </c>
      <c r="I156" s="149">
        <v>-0.5171043890729049</v>
      </c>
      <c r="J156" s="148">
        <v>6.5712179276758986E-2</v>
      </c>
      <c r="K156" s="128">
        <f t="array" ref="K156:M156">TRANSPOSE(MMULT($F$4:$H$6,TRANSPOSE(B156:D156+$B$8/2*H156:J156)))</f>
        <v>0.90745138359897326</v>
      </c>
      <c r="L156" s="149">
        <v>-0.51679146047315461</v>
      </c>
      <c r="M156" s="148">
        <v>6.5583886412903858E-2</v>
      </c>
      <c r="N156" s="128">
        <f t="array" ref="N156:P156">TRANSPOSE(MMULT($F$4:$H$6,TRANSPOSE(B156:D156+$B$8*K156:M156)))</f>
        <v>0.92743429680492528</v>
      </c>
      <c r="O156" s="149">
        <v>-0.49978037343527953</v>
      </c>
      <c r="P156" s="148">
        <v>7.1891388300799552E-2</v>
      </c>
      <c r="Q156" s="75"/>
    </row>
    <row r="157" spans="1:17" x14ac:dyDescent="0.25">
      <c r="A157" s="160">
        <f t="shared" si="2"/>
        <v>14.699999999999964</v>
      </c>
      <c r="B157" s="161">
        <f t="array" ref="B157:D157">B156:D156+$B$8/6*(E156:G156+2*H156:J156+2*K156:M156+N156:P156)</f>
        <v>-1.5628149321193754</v>
      </c>
      <c r="C157" s="127">
        <v>-0.62235449351083105</v>
      </c>
      <c r="D157" s="148">
        <v>-0.37201047254720737</v>
      </c>
      <c r="E157" s="128">
        <f t="array" ref="E157:G157">TRANSPOSE(MMULT($F$4:$H$6,TRANSPOSE(B157:D157)))</f>
        <v>0.9274401757416515</v>
      </c>
      <c r="F157" s="149">
        <v>-0.49976759248644043</v>
      </c>
      <c r="G157" s="148">
        <v>7.1894575993548926E-2</v>
      </c>
      <c r="H157" s="128">
        <f t="array" ref="H157:J157">TRANSPOSE(MMULT($F$4:$H$6,TRANSPOSE(B157:D157+$B$8/2*E157:G157)))</f>
        <v>0.94635346296739431</v>
      </c>
      <c r="I157" s="149">
        <v>-0.4824436670109955</v>
      </c>
      <c r="J157" s="148">
        <v>7.8074016543774438E-2</v>
      </c>
      <c r="K157" s="128">
        <f t="array" ref="K157:M157">TRANSPOSE(MMULT($F$4:$H$6,TRANSPOSE(B157:D157+$B$8/2*H157:J157)))</f>
        <v>0.94526911144648884</v>
      </c>
      <c r="L157" s="149">
        <v>-0.482169364472398</v>
      </c>
      <c r="M157" s="148">
        <v>7.7936853463045075E-2</v>
      </c>
      <c r="N157" s="128">
        <f t="array" ref="N157:P157">TRANSPOSE(MMULT($F$4:$H$6,TRANSPOSE(B157:D157+$B$8*K157:M157)))</f>
        <v>0.96308694693590469</v>
      </c>
      <c r="O157" s="149">
        <v>-0.4646098664815016</v>
      </c>
      <c r="P157" s="148">
        <v>8.3970611605118983E-2</v>
      </c>
      <c r="Q157" s="75"/>
    </row>
    <row r="158" spans="1:17" x14ac:dyDescent="0.25">
      <c r="A158" s="160">
        <f t="shared" si="2"/>
        <v>14.799999999999963</v>
      </c>
      <c r="B158" s="161">
        <f t="array" ref="B158:D158">B157:D157+$B$8/6*(E157:G157+2*H157:J157+2*K157:M157+N157:P157)</f>
        <v>-1.46825206092762</v>
      </c>
      <c r="C158" s="127">
        <v>-0.67058121887640987</v>
      </c>
      <c r="D158" s="148">
        <v>-0.36421235708700228</v>
      </c>
      <c r="E158" s="128">
        <f t="array" ref="E158:G158">TRANSPOSE(MMULT($F$4:$H$6,TRANSPOSE(B158:D158)))</f>
        <v>0.96309136780397286</v>
      </c>
      <c r="F158" s="149">
        <v>-0.46459698280622347</v>
      </c>
      <c r="G158" s="148">
        <v>8.3973569279006455E-2</v>
      </c>
      <c r="H158" s="128">
        <f t="array" ref="H158:J158">TRANSPOSE(MMULT($F$4:$H$6,TRANSPOSE(B158:D158+$B$8/2*E158:G158)))</f>
        <v>0.97982628871968402</v>
      </c>
      <c r="I158" s="149">
        <v>-0.44676322251702771</v>
      </c>
      <c r="J158" s="148">
        <v>8.987040147590214E-2</v>
      </c>
      <c r="K158" s="128">
        <f t="array" ref="K158:M158">TRANSPOSE(MMULT($F$4:$H$6,TRANSPOSE(B158:D158+$B$8/2*H158:J158)))</f>
        <v>0.97873298945670784</v>
      </c>
      <c r="L158" s="149">
        <v>-0.44652770426498473</v>
      </c>
      <c r="M158" s="148">
        <v>8.9725075314925185E-2</v>
      </c>
      <c r="N158" s="128">
        <f t="array" ref="N158:P158">TRANSPOSE(MMULT($F$4:$H$6,TRANSPOSE(B158:D158+$B$8*K158:M158)))</f>
        <v>0.99436780532330726</v>
      </c>
      <c r="O158" s="149">
        <v>-0.42849723967580194</v>
      </c>
      <c r="P158" s="148">
        <v>9.5468776945178024E-2</v>
      </c>
      <c r="Q158" s="75"/>
    </row>
    <row r="159" spans="1:17" x14ac:dyDescent="0.25">
      <c r="A159" s="160">
        <f t="shared" si="2"/>
        <v>14.899999999999963</v>
      </c>
      <c r="B159" s="161">
        <f t="array" ref="B159:D159">B158:D158+$B$8/6*(E158:G158+2*H158:J158+2*K158:M158+N158:P158)</f>
        <v>-1.3703424321029523</v>
      </c>
      <c r="C159" s="127">
        <v>-0.71524248681051072</v>
      </c>
      <c r="D159" s="148">
        <v>-0.3552351354235716</v>
      </c>
      <c r="E159" s="128">
        <f t="array" ref="E159:G159">TRANSPOSE(MMULT($F$4:$H$6,TRANSPOSE(B159:D159)))</f>
        <v>0.99437078419023461</v>
      </c>
      <c r="F159" s="149">
        <v>-0.42848430341924776</v>
      </c>
      <c r="G159" s="148">
        <v>9.5471498739191363E-2</v>
      </c>
      <c r="H159" s="128">
        <f t="array" ref="H159:J159">TRANSPOSE(MMULT($F$4:$H$6,TRANSPOSE(B159:D159+$B$8/2*E159:G159)))</f>
        <v>1.0089137154654619</v>
      </c>
      <c r="I159" s="149">
        <v>-0.41021831185931518</v>
      </c>
      <c r="J159" s="148">
        <v>0.10107011594755333</v>
      </c>
      <c r="K159" s="128">
        <f t="array" ref="K159:M159">TRANSPOSE(MMULT($F$4:$H$6,TRANSPOSE(B159:D159+$B$8/2*H159:J159)))</f>
        <v>1.0078157288869221</v>
      </c>
      <c r="L159" s="149">
        <v>-0.41002158852998621</v>
      </c>
      <c r="M159" s="148">
        <v>0.10091734840832758</v>
      </c>
      <c r="N159" s="128">
        <f t="array" ref="N159:P159">TRANSPOSE(MMULT($F$4:$H$6,TRANSPOSE(B159:D159+$B$8*K159:M159)))</f>
        <v>1.021258091818031</v>
      </c>
      <c r="O159" s="149">
        <v>-0.3915976254777167</v>
      </c>
      <c r="P159" s="148">
        <v>0.106356121653157</v>
      </c>
      <c r="Q159" s="75"/>
    </row>
    <row r="160" spans="1:17" x14ac:dyDescent="0.25">
      <c r="A160" s="160">
        <f t="shared" si="2"/>
        <v>14.999999999999963</v>
      </c>
      <c r="B160" s="161">
        <f t="array" ref="B160:D160">B159:D159+$B$8/6*(E159:G159+2*H159:J159+2*K159:M159+N159:P159)</f>
        <v>-1.2695243026910683</v>
      </c>
      <c r="C160" s="127">
        <v>-0.75625184897177022</v>
      </c>
      <c r="D160" s="148">
        <v>-0.34513842627183644</v>
      </c>
      <c r="E160" s="128">
        <f t="array" ref="E160:G160">TRANSPOSE(MMULT($F$4:$H$6,TRANSPOSE(B160:D160)))</f>
        <v>1.0212596497496116</v>
      </c>
      <c r="F160" s="149">
        <v>-0.39158468586303796</v>
      </c>
      <c r="G160" s="148">
        <v>0.10635860271305819</v>
      </c>
      <c r="H160" s="128">
        <f t="array" ref="H160:J160">TRANSPOSE(MMULT($F$4:$H$6,TRANSPOSE(B160:D160+$B$8/2*E160:G160)))</f>
        <v>1.0336054137397543</v>
      </c>
      <c r="I160" s="149">
        <v>-0.37296394292700896</v>
      </c>
      <c r="J160" s="148">
        <v>0.11164485376076444</v>
      </c>
      <c r="K160" s="128">
        <f t="array" ref="K160:M160">TRANSPOSE(MMULT($F$4:$H$6,TRANSPOSE(B160:D160+$B$8/2*H160:J160)))</f>
        <v>1.032506922752048</v>
      </c>
      <c r="L160" s="149">
        <v>-0.37280588081636046</v>
      </c>
      <c r="M160" s="148">
        <v>0.11148537810534453</v>
      </c>
      <c r="N160" s="128">
        <f t="array" ref="N160:P160">TRANSPOSE(MMULT($F$4:$H$6,TRANSPOSE(B160:D160+$B$8*K160:M160)))</f>
        <v>1.0437557534795134</v>
      </c>
      <c r="O160" s="149">
        <v>-0.35406562293248905</v>
      </c>
      <c r="P160" s="148">
        <v>0.11660581511919743</v>
      </c>
      <c r="Q160" s="75"/>
    </row>
    <row r="161" spans="1:17" x14ac:dyDescent="0.25">
      <c r="A161" s="160">
        <f t="shared" si="2"/>
        <v>15.099999999999962</v>
      </c>
      <c r="B161" s="161">
        <f t="array" ref="B161:D161">B160:D160+$B$8/6*(E160:G160+2*H160:J160+2*K160:M160+N160:P160)</f>
        <v>-1.1662369680875229</v>
      </c>
      <c r="C161" s="127">
        <v>-0.79353834824314129</v>
      </c>
      <c r="D161" s="148">
        <v>-0.33398467824576189</v>
      </c>
      <c r="E161" s="128">
        <f t="array" ref="E161:G161">TRANSPOSE(MMULT($F$4:$H$6,TRANSPOSE(B161:D161)))</f>
        <v>1.0437559163501984</v>
      </c>
      <c r="F161" s="149">
        <v>-0.35405272809852983</v>
      </c>
      <c r="G161" s="148">
        <v>0.11660805159312015</v>
      </c>
      <c r="H161" s="128">
        <f t="array" ref="H161:J161">TRANSPOSE(MMULT($F$4:$H$6,TRANSPOSE(B161:D161+$B$8/2*E161:G161)))</f>
        <v>1.0539076121415114</v>
      </c>
      <c r="I161" s="149">
        <v>-0.3351543049897947</v>
      </c>
      <c r="J161" s="148">
        <v>0.12156926090506465</v>
      </c>
      <c r="K161" s="128">
        <f t="array" ref="K161:M161">TRANSPOSE(MMULT($F$4:$H$6,TRANSPOSE(B161:D161+$B$8/2*H161:J161)))</f>
        <v>1.0528127083208794</v>
      </c>
      <c r="L161" s="149">
        <v>-0.33503462976640624</v>
      </c>
      <c r="M161" s="148">
        <v>0.12140381897427183</v>
      </c>
      <c r="N161" s="128">
        <f t="array" ref="N161:P161">TRANSPOSE(MMULT($F$4:$H$6,TRANSPOSE(B161:D161+$B$8*K161:M161)))</f>
        <v>1.0618750994846593</v>
      </c>
      <c r="O161" s="149">
        <v>-0.31605473530052297</v>
      </c>
      <c r="P161" s="148">
        <v>0.12619399312164334</v>
      </c>
      <c r="Q161" s="75"/>
    </row>
    <row r="162" spans="1:17" x14ac:dyDescent="0.25">
      <c r="A162" s="160">
        <f t="shared" si="2"/>
        <v>15.199999999999962</v>
      </c>
      <c r="B162" s="161">
        <f t="array" ref="B162:D162">B161:D161+$B$8/6*(E161:G161+2*H161:J161+2*K161:M161+N161:P161)</f>
        <v>-1.0609191071415289</v>
      </c>
      <c r="C162" s="127">
        <v>-0.82704643712499881</v>
      </c>
      <c r="D162" s="148">
        <v>-0.32183887483787127</v>
      </c>
      <c r="E162" s="128">
        <f t="array" ref="E162:G162">TRANSPOSE(MMULT($F$4:$H$6,TRANSPOSE(B162:D162)))</f>
        <v>1.0618738977743003</v>
      </c>
      <c r="F162" s="149">
        <v>-0.31604193214716758</v>
      </c>
      <c r="G162" s="148">
        <v>0.12619598215206546</v>
      </c>
      <c r="H162" s="128">
        <f t="array" ref="H162:J162">TRANSPOSE(MMULT($F$4:$H$6,TRANSPOSE(B162:D162+$B$8/2*E162:G162)))</f>
        <v>1.0698427052497459</v>
      </c>
      <c r="I162" s="149">
        <v>-0.29694221420435152</v>
      </c>
      <c r="J162" s="148">
        <v>0.13082096395435236</v>
      </c>
      <c r="K162" s="128">
        <f t="array" ref="K162:M162">TRANSPOSE(MMULT($F$4:$H$6,TRANSPOSE(B162:D162+$B$8/2*H162:J162)))</f>
        <v>1.0687553756791821</v>
      </c>
      <c r="L162" s="149">
        <v>-0.29686051506185784</v>
      </c>
      <c r="M162" s="148">
        <v>0.13065030322104965</v>
      </c>
      <c r="N162" s="128">
        <f t="array" ref="N162:P162">TRANSPOSE(MMULT($F$4:$H$6,TRANSPOSE(B162:D162+$B$8*K162:M162)))</f>
        <v>1.0756463833948522</v>
      </c>
      <c r="O162" s="149">
        <v>-0.27771682428777955</v>
      </c>
      <c r="P162" s="148">
        <v>0.13509978037366782</v>
      </c>
      <c r="Q162" s="75"/>
    </row>
    <row r="163" spans="1:17" x14ac:dyDescent="0.25">
      <c r="A163" s="160">
        <f t="shared" si="2"/>
        <v>15.299999999999962</v>
      </c>
      <c r="B163" s="161">
        <f t="array" ref="B163:D163">B162:D162+$B$8/6*(E162:G162+2*H162:J162+2*K162:M162+N162:P162)</f>
        <v>-0.95400716642441208</v>
      </c>
      <c r="C163" s="127">
        <v>-0.8567358407077883</v>
      </c>
      <c r="D163" s="148">
        <v>-0.30876823655659563</v>
      </c>
      <c r="E163" s="128">
        <f t="array" ref="E163:G163">TRANSPOSE(MMULT($F$4:$H$6,TRANSPOSE(B163:D163)))</f>
        <v>1.0756438519728677</v>
      </c>
      <c r="F163" s="149">
        <v>-0.27770415832934914</v>
      </c>
      <c r="G163" s="148">
        <v>0.13510152008586898</v>
      </c>
      <c r="H163" s="128">
        <f t="array" ref="H163:J163">TRANSPOSE(MMULT($F$4:$H$6,TRANSPOSE(B163:D163+$B$8/2*E163:G163)))</f>
        <v>1.0814488102277535</v>
      </c>
      <c r="I163" s="149">
        <v>-0.2584785765763794</v>
      </c>
      <c r="J163" s="148">
        <v>0.13938058675963355</v>
      </c>
      <c r="K163" s="128">
        <f t="array" ref="K163:M163">TRANSPOSE(MMULT($F$4:$H$6,TRANSPOSE(B163:D163+$B$8/2*H163:J163)))</f>
        <v>1.0803729250153553</v>
      </c>
      <c r="L163" s="149">
        <v>-0.25843431080032409</v>
      </c>
      <c r="M163" s="148">
        <v>0.13920545742674123</v>
      </c>
      <c r="N163" s="128">
        <f t="array" ref="N163:P163">TRANSPOSE(MMULT($F$4:$H$6,TRANSPOSE(B163:D163+$B$8*K163:M163)))</f>
        <v>1.0851153355056768</v>
      </c>
      <c r="O163" s="149">
        <v>-0.23920158253448331</v>
      </c>
      <c r="P163" s="148">
        <v>0.14330530146510256</v>
      </c>
      <c r="Q163" s="75"/>
    </row>
    <row r="164" spans="1:17" x14ac:dyDescent="0.25">
      <c r="A164" s="160">
        <f t="shared" si="2"/>
        <v>15.399999999999961</v>
      </c>
      <c r="B164" s="161">
        <f t="array" ref="B164:D164">B163:D163+$B$8/6*(E163:G163+2*H163:J163+2*K163:M163+N163:P163)</f>
        <v>-0.84593378879166603</v>
      </c>
      <c r="C164" s="127">
        <v>-0.88258136596807557</v>
      </c>
      <c r="D164" s="148">
        <v>-0.2948419213912003</v>
      </c>
      <c r="E164" s="128">
        <f t="array" ref="E164:G164">TRANSPOSE(MMULT($F$4:$H$6,TRANSPOSE(B164:D164)))</f>
        <v>1.0851115134037224</v>
      </c>
      <c r="F164" s="149">
        <v>-0.23918909776154534</v>
      </c>
      <c r="G164" s="148">
        <v>0.14330679095222859</v>
      </c>
      <c r="H164" s="128">
        <f t="array" ref="H164:J164">TRANSPOSE(MMULT($F$4:$H$6,TRANSPOSE(B164:D164+$B$8/2*E164:G164)))</f>
        <v>1.0887792749057363</v>
      </c>
      <c r="I164" s="149">
        <v>-0.21991186998408102</v>
      </c>
      <c r="J164" s="148">
        <v>0.14723175563641591</v>
      </c>
      <c r="K164" s="128">
        <f t="array" ref="K164:M164">TRANSPOSE(MMULT($F$4:$H$6,TRANSPOSE(B164:D164+$B$8/2*H164:J164)))</f>
        <v>1.0877185754156695</v>
      </c>
      <c r="L164" s="149">
        <v>-0.21990436790698631</v>
      </c>
      <c r="M164" s="148">
        <v>0.14705290778944924</v>
      </c>
      <c r="N164" s="128">
        <f t="array" ref="N164:P164">TRANSPOSE(MMULT($F$4:$H$6,TRANSPOSE(B164:D164+$B$8*K164:M164)))</f>
        <v>1.0903426481286862</v>
      </c>
      <c r="O164" s="149">
        <v>-0.20065602591475129</v>
      </c>
      <c r="P164" s="148">
        <v>0.15079568041741101</v>
      </c>
      <c r="Q164" s="75"/>
    </row>
    <row r="165" spans="1:17" x14ac:dyDescent="0.25">
      <c r="A165" s="160">
        <f t="shared" si="2"/>
        <v>15.499999999999961</v>
      </c>
      <c r="B165" s="161">
        <f t="array" ref="B165:D165">B164:D164+$B$8/6*(E164:G164+2*H164:J164+2*K164:M164+N164:P164)</f>
        <v>-0.73712629108874572</v>
      </c>
      <c r="C165" s="127">
        <v>-0.90457265929238273</v>
      </c>
      <c r="D165" s="148">
        <v>-0.2801307247541775</v>
      </c>
      <c r="E165" s="128">
        <f t="array" ref="E165:G165">TRANSPOSE(MMULT($F$4:$H$6,TRANSPOSE(B165:D165)))</f>
        <v>1.0903375783029283</v>
      </c>
      <c r="F165" s="149">
        <v>-0.2006437646646681</v>
      </c>
      <c r="G165" s="148">
        <v>0.15079691972227599</v>
      </c>
      <c r="H165" s="128">
        <f t="array" ref="H165:J165">TRANSPOSE(MMULT($F$4:$H$6,TRANSPOSE(B165:D165+$B$8/2*E165:G165)))</f>
        <v>1.0919021402502016</v>
      </c>
      <c r="I165" s="149">
        <v>-0.18138764676240171</v>
      </c>
      <c r="J165" s="148">
        <v>0.15436109328385617</v>
      </c>
      <c r="K165" s="128">
        <f t="array" ref="K165:M165">TRANSPOSE(MMULT($F$4:$H$6,TRANSPOSE(B165:D165+$B$8/2*H165:J165)))</f>
        <v>1.0908602280741202</v>
      </c>
      <c r="L165" s="149">
        <v>-0.181416117079997</v>
      </c>
      <c r="M165" s="148">
        <v>0.15417927410734764</v>
      </c>
      <c r="N165" s="128">
        <f t="array" ref="N165:P165">TRANSPOSE(MMULT($F$4:$H$6,TRANSPOSE(B165:D165+$B$8*K165:M165)))</f>
        <v>1.0914034167658928</v>
      </c>
      <c r="O165" s="149">
        <v>-0.16222400709157647</v>
      </c>
      <c r="P165" s="148">
        <v>0.15755902910718361</v>
      </c>
      <c r="Q165" s="75"/>
    </row>
    <row r="166" spans="1:17" x14ac:dyDescent="0.25">
      <c r="A166" s="160">
        <f t="shared" si="2"/>
        <v>15.599999999999961</v>
      </c>
      <c r="B166" s="161">
        <f t="array" ref="B166:D166">B165:D165+$B$8/6*(E165:G165+2*H165:J165+2*K165:M165+N165:P165)</f>
        <v>-0.62800519556012135</v>
      </c>
      <c r="C166" s="127">
        <v>-0.92271391428306682</v>
      </c>
      <c r="D166" s="148">
        <v>-0.26470678002731302</v>
      </c>
      <c r="E166" s="128">
        <f t="array" ref="E166:G166">TRANSPOSE(MMULT($F$4:$H$6,TRANSPOSE(B166:D166)))</f>
        <v>1.0913971458500042</v>
      </c>
      <c r="F166" s="149">
        <v>-0.16221200992807966</v>
      </c>
      <c r="G166" s="148">
        <v>0.15756001920095009</v>
      </c>
      <c r="H166" s="128">
        <f t="array" ref="H166:J166">TRANSPOSE(MMULT($F$4:$H$6,TRANSPOSE(B166:D166+$B$8/2*E166:G166)))</f>
        <v>1.0908995602331393</v>
      </c>
      <c r="I166" s="149">
        <v>-0.14304805823754563</v>
      </c>
      <c r="J166" s="148">
        <v>0.16075820170933069</v>
      </c>
      <c r="K166" s="128">
        <f t="array" ref="K166:M166">TRANSPOSE(MMULT($F$4:$H$6,TRANSPOSE(B166:D166+$B$8/2*H166:J166)))</f>
        <v>1.0898798869265292</v>
      </c>
      <c r="L166" s="149">
        <v>-0.14311159365836068</v>
      </c>
      <c r="M166" s="148">
        <v>0.16057415277605244</v>
      </c>
      <c r="N166" s="128">
        <f t="array" ref="N166:P166">TRANSPOSE(MMULT($F$4:$H$6,TRANSPOSE(B166:D166+$B$8*K166:M166)))</f>
        <v>1.0883865402355328</v>
      </c>
      <c r="O166" s="149">
        <v>-0.12404575166045678</v>
      </c>
      <c r="P166" s="148">
        <v>0.16358642484919214</v>
      </c>
      <c r="Q166" s="75"/>
    </row>
    <row r="167" spans="1:17" x14ac:dyDescent="0.25">
      <c r="A167" s="160">
        <f t="shared" si="2"/>
        <v>15.69999999999996</v>
      </c>
      <c r="B167" s="161">
        <f t="array" ref="B167:D167">B166:D166+$B$8/6*(E166:G166+2*H166:J166+2*K166:M166+N166:P166)</f>
        <v>-0.51898281922004008</v>
      </c>
      <c r="C167" s="127">
        <v>-0.93702353203940592</v>
      </c>
      <c r="D167" s="148">
        <v>-0.24864326081029786</v>
      </c>
      <c r="E167" s="128">
        <f t="array" ref="E167:G167">TRANSPOSE(MMULT($F$4:$H$6,TRANSPOSE(B167:D167)))</f>
        <v>1.0883791182855291</v>
      </c>
      <c r="F167" s="149">
        <v>-0.12403405726249345</v>
      </c>
      <c r="G167" s="148">
        <v>0.16358716760707795</v>
      </c>
      <c r="H167" s="128">
        <f t="array" ref="H167:J167">TRANSPOSE(MMULT($F$4:$H$6,TRANSPOSE(B167:D167+$B$8/2*E167:G167)))</f>
        <v>1.0858671822050845</v>
      </c>
      <c r="I167" s="149">
        <v>-0.105031402488793</v>
      </c>
      <c r="J167" s="148">
        <v>0.16641563446684188</v>
      </c>
      <c r="K167" s="128">
        <f t="array" ref="K167:M167">TRANSPOSE(MMULT($F$4:$H$6,TRANSPOSE(B167:D167+$B$8/2*H167:J167)))</f>
        <v>1.0848730398096065</v>
      </c>
      <c r="L167" s="149">
        <v>-0.1051289856887026</v>
      </c>
      <c r="M167" s="148">
        <v>0.16623008910827547</v>
      </c>
      <c r="N167" s="128">
        <f t="array" ref="N167:P167">TRANSPOSE(MMULT($F$4:$H$6,TRANSPOSE(B167:D167+$B$8*K167:M167)))</f>
        <v>1.0813940828919724</v>
      </c>
      <c r="O167" s="149">
        <v>-8.6257418101347405E-2</v>
      </c>
      <c r="P167" s="148">
        <v>0.16887187746381993</v>
      </c>
      <c r="Q167" s="75"/>
    </row>
    <row r="168" spans="1:17" x14ac:dyDescent="0.25">
      <c r="A168" s="160">
        <f t="shared" si="2"/>
        <v>15.79999999999996</v>
      </c>
      <c r="B168" s="161">
        <f t="array" ref="B168:D168">B167:D167+$B$8/6*(E167:G167+2*H167:J167+2*K167:M167+N167:P167)</f>
        <v>-0.41046192513325869</v>
      </c>
      <c r="C168" s="127">
        <v>-0.94753373623471981</v>
      </c>
      <c r="D168" s="148">
        <v>-0.23201408593994566</v>
      </c>
      <c r="E168" s="128">
        <f t="array" ref="E168:G168">TRANSPOSE(MMULT($F$4:$H$6,TRANSPOSE(B168:D168)))</f>
        <v>1.0813855631240239</v>
      </c>
      <c r="F168" s="149">
        <v>-8.6246063161403153E-2</v>
      </c>
      <c r="G168" s="148">
        <v>0.16887237563798832</v>
      </c>
      <c r="H168" s="128">
        <f t="array" ref="H168:J168">TRANSPOSE(MMULT($F$4:$H$6,TRANSPOSE(B168:D168+$B$8/2*E168:G168)))</f>
        <v>1.0769134909537141</v>
      </c>
      <c r="I168" s="149">
        <v>-6.7471696499907641E-2</v>
      </c>
      <c r="J168" s="148">
        <v>0.17132885855049054</v>
      </c>
      <c r="K168" s="128">
        <f t="array" ref="K168:M168">TRANSPOSE(MMULT($F$4:$H$6,TRANSPOSE(B168:D168+$B$8/2*H168:J168)))</f>
        <v>1.0759480033232409</v>
      </c>
      <c r="L168" s="149">
        <v>-6.7602206352712857E-2</v>
      </c>
      <c r="M168" s="148">
        <v>0.17114253931650081</v>
      </c>
      <c r="N168" s="128">
        <f t="array" ref="N168:P168">TRANSPOSE(MMULT($F$4:$H$6,TRANSPOSE(B168:D168+$B$8*K168:M168)))</f>
        <v>1.0705406021534027</v>
      </c>
      <c r="O168" s="149">
        <v>-4.8990682642997496E-2</v>
      </c>
      <c r="P168" s="148">
        <v>0.17341228618550847</v>
      </c>
      <c r="Q168" s="75"/>
    </row>
    <row r="169" spans="1:17" x14ac:dyDescent="0.25">
      <c r="A169" s="160">
        <f t="shared" si="2"/>
        <v>15.899999999999959</v>
      </c>
      <c r="B169" s="161">
        <f t="array" ref="B169:D169">B168:D168+$B$8/6*(E168:G168+2*H168:J168+2*K168:M168+N168:P168)</f>
        <v>-0.30283443923606973</v>
      </c>
      <c r="C169" s="127">
        <v>-0.95429014542654722</v>
      </c>
      <c r="D169" s="148">
        <v>-0.21489362831398767</v>
      </c>
      <c r="E169" s="128">
        <f t="array" ref="E169:G169">TRANSPOSE(MMULT($F$4:$H$6,TRANSPOSE(B169:D169)))</f>
        <v>1.0705310406757493</v>
      </c>
      <c r="F169" s="149">
        <v>-4.897970177506461E-2</v>
      </c>
      <c r="G169" s="148">
        <v>0.17341254337530465</v>
      </c>
      <c r="H169" s="128">
        <f t="array" ref="H169:J169">TRANSPOSE(MMULT($F$4:$H$6,TRANSPOSE(B169:D169+$B$8/2*E169:G169)))</f>
        <v>1.0641591196936178</v>
      </c>
      <c r="I169" s="149">
        <v>-3.0498273745931503E-2</v>
      </c>
      <c r="J169" s="148">
        <v>0.17549620631507198</v>
      </c>
      <c r="K169" s="128">
        <f t="array" ref="K169:M169">TRANSPOSE(MMULT($F$4:$H$6,TRANSPOSE(B169:D169+$B$8/2*H169:J169)))</f>
        <v>1.0632252346382762</v>
      </c>
      <c r="L169" s="149">
        <v>-3.0660491800684753E-2</v>
      </c>
      <c r="M169" s="148">
        <v>0.17530982253023317</v>
      </c>
      <c r="N169" s="128">
        <f t="array" ref="N169:P169">TRANSPOSE(MMULT($F$4:$H$6,TRANSPOSE(B169:D169+$B$8*K169:M169)))</f>
        <v>1.0559524446082256</v>
      </c>
      <c r="O169" s="149">
        <v>-1.2372350026599144E-2</v>
      </c>
      <c r="P169" s="148">
        <v>0.17720738679864823</v>
      </c>
      <c r="Q169" s="75"/>
    </row>
    <row r="170" spans="1:17" x14ac:dyDescent="0.25">
      <c r="A170" s="160">
        <f t="shared" si="2"/>
        <v>15.999999999999959</v>
      </c>
      <c r="B170" s="161">
        <f t="array" ref="B170:D170">B169:D169+$B$8/6*(E169:G169+2*H169:J169+2*K169:M169+N169:P169)</f>
        <v>-0.19648023600360703</v>
      </c>
      <c r="C170" s="127">
        <v>-0.95735130514146216</v>
      </c>
      <c r="D170" s="148">
        <v>-0.19735642851624496</v>
      </c>
      <c r="E170" s="128">
        <f t="array" ref="E170:G170">TRANSPOSE(MMULT($F$4:$H$6,TRANSPOSE(B170:D170)))</f>
        <v>1.0559419001483208</v>
      </c>
      <c r="F170" s="149">
        <v>-1.2361775683915832E-2</v>
      </c>
      <c r="G170" s="148">
        <v>0.17720740741835278</v>
      </c>
      <c r="H170" s="128">
        <f t="array" ref="H170:J170">TRANSPOSE(MMULT($F$4:$H$6,TRANSPOSE(B170:D170+$B$8/2*E170:G170)))</f>
        <v>1.0477361312834079</v>
      </c>
      <c r="I170" s="149">
        <v>5.7645918566199827E-3</v>
      </c>
      <c r="J170" s="148">
        <v>0.17891881782460228</v>
      </c>
      <c r="K170" s="128">
        <f t="array" ref="K170:M170">TRANSPOSE(MMULT($F$4:$H$6,TRANSPOSE(B170:D170+$B$8/2*H170:J170)))</f>
        <v>1.0468366135425808</v>
      </c>
      <c r="L170" s="149">
        <v>5.5719746811044302E-3</v>
      </c>
      <c r="M170" s="148">
        <v>0.17873306324810015</v>
      </c>
      <c r="N170" s="128">
        <f t="array" ref="N170:P170">TRANSPOSE(MMULT($F$4:$H$6,TRANSPOSE(B170:D170+$B$8*K170:M170)))</f>
        <v>1.0377670140148605</v>
      </c>
      <c r="O170" s="149">
        <v>2.3476008962522776E-2</v>
      </c>
      <c r="P170" s="148">
        <v>0.18025968941503218</v>
      </c>
      <c r="Q170" s="75"/>
    </row>
    <row r="171" spans="1:17" x14ac:dyDescent="0.25">
      <c r="A171" s="160">
        <f t="shared" si="2"/>
        <v>16.099999999999959</v>
      </c>
      <c r="B171" s="161">
        <f t="array" ref="B171:D171">B170:D170+$B$8/6*(E170:G170+2*H170:J170+2*K170:M170+N170:P170)</f>
        <v>-9.176599594002105E-2</v>
      </c>
      <c r="C171" s="127">
        <v>-0.95678818236889451</v>
      </c>
      <c r="D171" s="148">
        <v>-0.17947691419993181</v>
      </c>
      <c r="E171" s="128">
        <f t="array" ref="E171:G171">TRANSPOSE(MMULT($F$4:$H$6,TRANSPOSE(B171:D171)))</f>
        <v>1.0377555476428693</v>
      </c>
      <c r="F171" s="149">
        <v>2.3486146559874133E-2</v>
      </c>
      <c r="G171" s="148">
        <v>0.1802594786593055</v>
      </c>
      <c r="H171" s="128">
        <f t="array" ref="H171:J171">TRANSPOSE(MMULT($F$4:$H$6,TRANSPOSE(B171:D171+$B$8/2*E171:G171)))</f>
        <v>1.0277872730034752</v>
      </c>
      <c r="I171" s="149">
        <v>4.119803482675366E-2</v>
      </c>
      <c r="J171" s="148">
        <v>0.18160057405620905</v>
      </c>
      <c r="K171" s="128">
        <f t="array" ref="K171:M171">TRANSPOSE(MMULT($F$4:$H$6,TRANSPOSE(B171:D171+$B$8/2*H171:J171)))</f>
        <v>1.0269246980553901</v>
      </c>
      <c r="L171" s="149">
        <v>4.0976411359910592E-2</v>
      </c>
      <c r="M171" s="148">
        <v>0.18141612465170304</v>
      </c>
      <c r="N171" s="128">
        <f t="array" ref="N171:P171">TRANSPOSE(MMULT($F$4:$H$6,TRANSPOSE(B171:D171+$B$8*K171:M171)))</f>
        <v>1.0161320145402561</v>
      </c>
      <c r="O171" s="149">
        <v>5.843839244523491E-2</v>
      </c>
      <c r="P171" s="148">
        <v>0.18257440733252317</v>
      </c>
      <c r="Q171" s="75"/>
    </row>
    <row r="172" spans="1:17" x14ac:dyDescent="0.25">
      <c r="A172" s="160">
        <f t="shared" si="2"/>
        <v>16.19999999999996</v>
      </c>
      <c r="B172" s="161">
        <f t="array" ref="B172:D172">B171:D171+$B$8/6*(E171:G171+2*H171:J171+2*K171:M171+N171:P171)</f>
        <v>1.0955862464993207E-2</v>
      </c>
      <c r="C172" s="127">
        <v>-0.95268362517925387</v>
      </c>
      <c r="D172" s="148">
        <v>-0.1613291261431376</v>
      </c>
      <c r="E172" s="128">
        <f t="array" ref="E172:G172">TRANSPOSE(MMULT($F$4:$H$6,TRANSPOSE(B172:D172)))</f>
        <v>1.0161196893900095</v>
      </c>
      <c r="F172" s="149">
        <v>5.8448065372821323E-2</v>
      </c>
      <c r="G172" s="148">
        <v>0.18257397113972132</v>
      </c>
      <c r="H172" s="128">
        <f t="array" ref="H172:J172">TRANSPOSE(MMULT($F$4:$H$6,TRANSPOSE(B172:D172+$B$8/2*E172:G172)))</f>
        <v>1.0044652082516241</v>
      </c>
      <c r="I172" s="149">
        <v>7.5688919132745558E-2</v>
      </c>
      <c r="J172" s="148">
        <v>0.18354802141126253</v>
      </c>
      <c r="K172" s="128">
        <f t="array" ref="K172:M172">TRANSPOSE(MMULT($F$4:$H$6,TRANSPOSE(B172:D172+$B$8/2*H172:J172)))</f>
        <v>1.0036419569638888</v>
      </c>
      <c r="L172" s="149">
        <v>7.5439758912530464E-2</v>
      </c>
      <c r="M172" s="148">
        <v>0.18336553323254168</v>
      </c>
      <c r="N172" s="128">
        <f t="array" ref="N172:P172">TRANSPOSE(MMULT($F$4:$H$6,TRANSPOSE(B172:D172+$B$8*K172:M172)))</f>
        <v>0.99120467259981604</v>
      </c>
      <c r="O172" s="149">
        <v>9.2404674249917718E-2</v>
      </c>
      <c r="P172" s="148">
        <v>0.18415937743791985</v>
      </c>
      <c r="Q172" s="75"/>
    </row>
    <row r="173" spans="1:17" x14ac:dyDescent="0.25">
      <c r="A173" s="160">
        <f t="shared" si="2"/>
        <v>16.299999999999962</v>
      </c>
      <c r="B173" s="161">
        <f t="array" ref="B173:D173">B172:D172+$B$8/6*(E172:G172+2*H172:J172+2*K172:M172+N172:P172)</f>
        <v>0.11134817400534074</v>
      </c>
      <c r="C173" s="127">
        <v>-0.94513179025069904</v>
      </c>
      <c r="D173" s="148">
        <v>-0.14298645184538344</v>
      </c>
      <c r="E173" s="128">
        <f t="array" ref="E173:G173">TRANSPOSE(MMULT($F$4:$H$6,TRANSPOSE(B173:D173)))</f>
        <v>0.99119155358831834</v>
      </c>
      <c r="F173" s="149">
        <v>9.2413856931528759E-2</v>
      </c>
      <c r="G173" s="148">
        <v>0.18415872245146558</v>
      </c>
      <c r="H173" s="128">
        <f t="array" ref="H173:J173">TRANSPOSE(MMULT($F$4:$H$6,TRANSPOSE(B173:D173+$B$8/2*E173:G173)))</f>
        <v>0.97793172852477106</v>
      </c>
      <c r="I173" s="149">
        <v>0.10913013077108302</v>
      </c>
      <c r="J173" s="148">
        <v>0.18477028800784395</v>
      </c>
      <c r="K173" s="128">
        <f t="array" ref="K173:M173">TRANSPOSE(MMULT($F$4:$H$6,TRANSPOSE(B173:D173+$B$8/2*H173:J173)))</f>
        <v>0.97714998264698349</v>
      </c>
      <c r="L173" s="149">
        <v>0.10885497287617024</v>
      </c>
      <c r="M173" s="148">
        <v>0.18459039520555001</v>
      </c>
      <c r="N173" s="128">
        <f t="array" ref="N173:P173">TRANSPOSE(MMULT($F$4:$H$6,TRANSPOSE(B173:D173+$B$8*K173:M173)))</f>
        <v>0.96315094066600959</v>
      </c>
      <c r="O173" s="149">
        <v>0.12527088205238607</v>
      </c>
      <c r="P173" s="148">
        <v>0.18502497263809792</v>
      </c>
      <c r="Q173" s="75"/>
    </row>
    <row r="174" spans="1:17" x14ac:dyDescent="0.25">
      <c r="A174" s="160">
        <f t="shared" si="2"/>
        <v>16.399999999999963</v>
      </c>
      <c r="B174" s="161">
        <f t="array" ref="B174:D174">B173:D173+$B$8/6*(E173:G173+2*H173:J173+2*K173:M173+N173:P173)</f>
        <v>0.20908993928197134</v>
      </c>
      <c r="C174" s="127">
        <v>-0.93423754114605873</v>
      </c>
      <c r="D174" s="148">
        <v>-0.12452136748677758</v>
      </c>
      <c r="E174" s="128">
        <f t="array" ref="E174:G174">TRANSPOSE(MMULT($F$4:$H$6,TRANSPOSE(B174:D174)))</f>
        <v>0.96313709421257265</v>
      </c>
      <c r="F174" s="149">
        <v>0.12527955130271423</v>
      </c>
      <c r="G174" s="148">
        <v>0.18502410616609302</v>
      </c>
      <c r="H174" s="128">
        <f t="array" ref="H174:J174">TRANSPOSE(MMULT($F$4:$H$6,TRANSPOSE(B174:D174+$B$8/2*E174:G174)))</f>
        <v>0.94835694905305212</v>
      </c>
      <c r="I174" s="149">
        <v>0.14142084145740114</v>
      </c>
      <c r="J174" s="148">
        <v>0.18527899224861138</v>
      </c>
      <c r="K174" s="128">
        <f t="array" ref="K174:M174">TRANSPOSE(MMULT($F$4:$H$6,TRANSPOSE(B174:D174+$B$8/2*H174:J174)))</f>
        <v>0.9476186875494651</v>
      </c>
      <c r="L174" s="149">
        <v>0.14112128724078532</v>
      </c>
      <c r="M174" s="148">
        <v>0.18510230520273557</v>
      </c>
      <c r="N174" s="128">
        <f t="array" ref="N174:P174">TRANSPOSE(MMULT($F$4:$H$6,TRANSPOSE(B174:D174+$B$8*K174:M174)))</f>
        <v>0.93214468640489001</v>
      </c>
      <c r="O174" s="149">
        <v>0.15693944645989483</v>
      </c>
      <c r="P174" s="148">
        <v>0.18518400682232722</v>
      </c>
      <c r="Q174" s="75"/>
    </row>
    <row r="175" spans="1:17" x14ac:dyDescent="0.25">
      <c r="A175" s="160">
        <f t="shared" si="2"/>
        <v>16.499999999999964</v>
      </c>
      <c r="B175" s="161">
        <f t="array" ref="B175:D175">B174:D174+$B$8/6*(E174:G174+2*H174:J174+2*K174:M174+N174:P174)</f>
        <v>0.30387715684567962</v>
      </c>
      <c r="C175" s="127">
        <v>-0.92011582022674232</v>
      </c>
      <c r="D175" s="148">
        <v>-0.10600518902192568</v>
      </c>
      <c r="E175" s="128">
        <f t="array" ref="E175:G175">TRANSPOSE(MMULT($F$4:$H$6,TRANSPOSE(B175:D175)))</f>
        <v>0.93213018015094462</v>
      </c>
      <c r="F175" s="149">
        <v>0.15694758151738258</v>
      </c>
      <c r="G175" s="148">
        <v>0.18518293679559644</v>
      </c>
      <c r="H175" s="128">
        <f t="array" ref="H175:J175">TRANSPOSE(MMULT($F$4:$H$6,TRANSPOSE(B175:D175+$B$8/2*E175:G175)))</f>
        <v>0.91591849143840887</v>
      </c>
      <c r="I175" s="149">
        <v>0.17246674309361726</v>
      </c>
      <c r="J175" s="148">
        <v>0.18508814417580871</v>
      </c>
      <c r="K175" s="128">
        <f t="array" ref="K175:M175">TRANSPOSE(MMULT($F$4:$H$6,TRANSPOSE(B175:D175+$B$8/2*H175:J175)))</f>
        <v>0.91522548765555556</v>
      </c>
      <c r="L175" s="149">
        <v>0.17214444884680694</v>
      </c>
      <c r="M175" s="148">
        <v>0.18491524775809648</v>
      </c>
      <c r="N175" s="128">
        <f t="array" ref="N175:P175">TRANSPOSE(MMULT($F$4:$H$6,TRANSPOSE(B175:D175+$B$8*K175:M175)))</f>
        <v>0.89836687047938457</v>
      </c>
      <c r="O175" s="149">
        <v>0.18731942076142633</v>
      </c>
      <c r="P175" s="148">
        <v>0.18465163287520431</v>
      </c>
      <c r="Q175" s="75"/>
    </row>
    <row r="176" spans="1:17" x14ac:dyDescent="0.25">
      <c r="A176" s="160">
        <f t="shared" si="2"/>
        <v>16.599999999999966</v>
      </c>
      <c r="B176" s="161">
        <f t="array" ref="B176:D176">B175:D175+$B$8/6*(E175:G175+2*H175:J175+2*K175:M175+N175:P175)</f>
        <v>0.39542357365931724</v>
      </c>
      <c r="C176" s="127">
        <v>-0.90289099712408138</v>
      </c>
      <c r="D176" s="148">
        <v>-8.7507833129615492E-2</v>
      </c>
      <c r="E176" s="128">
        <f t="array" ref="E176:G176">TRANSPOSE(MMULT($F$4:$H$6,TRANSPOSE(B176:D176)))</f>
        <v>0.89835177300999591</v>
      </c>
      <c r="F176" s="149">
        <v>0.18732700331137953</v>
      </c>
      <c r="G176" s="148">
        <v>0.18465036780396057</v>
      </c>
      <c r="H176" s="128">
        <f t="array" ref="H176:J176">TRANSPOSE(MMULT($F$4:$H$6,TRANSPOSE(B176:D176+$B$8/2*E176:G176)))</f>
        <v>0.88080065662329765</v>
      </c>
      <c r="I176" s="149">
        <v>0.20218025279149954</v>
      </c>
      <c r="J176" s="148">
        <v>0.18421404014055112</v>
      </c>
      <c r="K176" s="128">
        <f t="array" ref="K176:M176">TRANSPOSE(MMULT($F$4:$H$6,TRANSPOSE(B176:D176+$B$8/2*H176:J176)))</f>
        <v>0.88015447628449339</v>
      </c>
      <c r="L176" s="149">
        <v>0.20183692236809814</v>
      </c>
      <c r="M176" s="148">
        <v>0.18404549211037449</v>
      </c>
      <c r="N176" s="128">
        <f t="array" ref="N176:P176">TRANSPOSE(MMULT($F$4:$H$6,TRANSPOSE(B176:D176+$B$8*K176:M176)))</f>
        <v>0.86200471632592612</v>
      </c>
      <c r="O176" s="149">
        <v>0.21632667118161586</v>
      </c>
      <c r="P176" s="148">
        <v>0.18344523427387679</v>
      </c>
      <c r="Q176" s="75"/>
    </row>
    <row r="177" spans="1:17" x14ac:dyDescent="0.25">
      <c r="A177" s="160">
        <f t="shared" si="2"/>
        <v>16.699999999999967</v>
      </c>
      <c r="B177" s="161">
        <f t="array" ref="B177:D177">B176:D176+$B$8/6*(E176:G176+2*H176:J176+2*K176:M176+N176:P176)</f>
        <v>0.48346135291184233</v>
      </c>
      <c r="C177" s="127">
        <v>-0.88269619671054489</v>
      </c>
      <c r="D177" s="148">
        <v>-6.9097588686620678E-2</v>
      </c>
      <c r="E177" s="128">
        <f t="array" ref="E177:G177">TRANSPOSE(MMULT($F$4:$H$6,TRANSPOSE(B177:D177)))</f>
        <v>0.86198909689400893</v>
      </c>
      <c r="F177" s="149">
        <v>0.21633368536971218</v>
      </c>
      <c r="G177" s="148">
        <v>0.18344378320320004</v>
      </c>
      <c r="H177" s="128">
        <f t="array" ref="H177:J177">TRANSPOSE(MMULT($F$4:$H$6,TRANSPOSE(B177:D177+$B$8/2*E177:G177)))</f>
        <v>0.84319359147698925</v>
      </c>
      <c r="I177" s="149">
        <v>0.230480688347172</v>
      </c>
      <c r="J177" s="148">
        <v>0.18267515132661044</v>
      </c>
      <c r="K177" s="128">
        <f t="array" ref="K177:M177">TRANSPOSE(MMULT($F$4:$H$6,TRANSPOSE(B177:D177+$B$8/2*H177:J177)))</f>
        <v>0.84259559149273322</v>
      </c>
      <c r="L177" s="149">
        <v>0.23011806577415128</v>
      </c>
      <c r="M177" s="148">
        <v>0.18251148086329225</v>
      </c>
      <c r="N177" s="128">
        <f t="array" ref="N177:P177">TRANSPOSE(MMULT($F$4:$H$6,TRANSPOSE(B177:D177+$B$8*K177:M177)))</f>
        <v>0.8232508751671348</v>
      </c>
      <c r="O177" s="149">
        <v>0.24388403758885241</v>
      </c>
      <c r="P177" s="148">
        <v>0.18158431081517717</v>
      </c>
      <c r="Q177" s="75"/>
    </row>
    <row r="178" spans="1:17" x14ac:dyDescent="0.25">
      <c r="A178" s="160">
        <f t="shared" si="2"/>
        <v>16.799999999999969</v>
      </c>
      <c r="B178" s="161">
        <f t="array" ref="B178:D178">B177:D177+$B$8/6*(E177:G177+2*H177:J177+2*K177:M177+N177:P177)</f>
        <v>0.56774165854518555</v>
      </c>
      <c r="C178" s="127">
        <v>-0.85967260952385804</v>
      </c>
      <c r="D178" s="148">
        <v>-5.0840899379984303E-2</v>
      </c>
      <c r="E178" s="128">
        <f t="array" ref="E178:G178">TRANSPOSE(MMULT($F$4:$H$6,TRANSPOSE(B178:D178)))</f>
        <v>0.82323480342133326</v>
      </c>
      <c r="F178" s="149">
        <v>0.24389047002521022</v>
      </c>
      <c r="G178" s="148">
        <v>0.18158268327949856</v>
      </c>
      <c r="H178" s="128">
        <f t="array" ref="H178:J178">TRANSPOSE(MMULT($F$4:$H$6,TRANSPOSE(B178:D178+$B$8/2*E178:G178)))</f>
        <v>0.80329245223737611</v>
      </c>
      <c r="I178" s="149">
        <v>0.25729441417316906</v>
      </c>
      <c r="J178" s="148">
        <v>0.18049200667971177</v>
      </c>
      <c r="K178" s="128">
        <f t="array" ref="K178:M178">TRANSPOSE(MMULT($F$4:$H$6,TRANSPOSE(B178:D178+$B$8/2*H178:J178)))</f>
        <v>0.80274378031789362</v>
      </c>
      <c r="L178" s="149">
        <v>0.25691427627755364</v>
      </c>
      <c r="M178" s="148">
        <v>0.18033371305371357</v>
      </c>
      <c r="N178" s="128">
        <f t="array" ref="N178:P178">TRANSPOSE(MMULT($F$4:$H$6,TRANSPOSE(B178:D178+$B$8*K178:M178)))</f>
        <v>0.78230258946825038</v>
      </c>
      <c r="O178" s="149">
        <v>0.26992146471894618</v>
      </c>
      <c r="P178" s="148">
        <v>0.17909035902792997</v>
      </c>
      <c r="Q178" s="75"/>
    </row>
    <row r="179" spans="1:17" x14ac:dyDescent="0.25">
      <c r="A179" s="160">
        <f t="shared" si="2"/>
        <v>16.89999999999997</v>
      </c>
      <c r="B179" s="161">
        <f t="array" ref="B179:D179">B178:D178+$B$8/6*(E178:G178+2*H178:J178+2*K178:M178+N178:P178)</f>
        <v>0.64803515617852092</v>
      </c>
      <c r="C179" s="127">
        <v>-0.83396878759643134</v>
      </c>
      <c r="D179" s="148">
        <v>-3.2802158017079648E-2</v>
      </c>
      <c r="E179" s="128">
        <f t="array" ref="E179:G179">TRANSPOSE(MMULT($F$4:$H$6,TRANSPOSE(B179:D179)))</f>
        <v>0.78228613518541101</v>
      </c>
      <c r="F179" s="149">
        <v>0.26992730447294883</v>
      </c>
      <c r="G179" s="148">
        <v>0.17908856500471246</v>
      </c>
      <c r="H179" s="128">
        <f t="array" ref="H179:J179">TRANSPOSE(MMULT($F$4:$H$6,TRANSPOSE(B179:D179+$B$8/2*E179:G179)))</f>
        <v>0.76129656798574241</v>
      </c>
      <c r="I179" s="149">
        <v>0.28255495780423895</v>
      </c>
      <c r="J179" s="148">
        <v>0.177687070801858</v>
      </c>
      <c r="K179" s="128">
        <f t="array" ref="K179:M179">TRANSPOSE(MMULT($F$4:$H$6,TRANSPOSE(B179:D179+$B$8/2*H179:J179)))</f>
        <v>0.7607981630392332</v>
      </c>
      <c r="L179" s="149">
        <v>0.28215910688224771</v>
      </c>
      <c r="M179" s="148">
        <v>0.17753462218667274</v>
      </c>
      <c r="N179" s="128">
        <f t="array" ref="N179:P179">TRANSPOSE(MMULT($F$4:$H$6,TRANSPOSE(B179:D179+$B$8*K179:M179)))</f>
        <v>0.73936085797932705</v>
      </c>
      <c r="O179" s="149">
        <v>0.29437610408390524</v>
      </c>
      <c r="P179" s="148">
        <v>0.17598674783306537</v>
      </c>
      <c r="Q179" s="75"/>
    </row>
    <row r="180" spans="1:17" x14ac:dyDescent="0.25">
      <c r="A180" s="160">
        <f t="shared" si="2"/>
        <v>16.999999999999972</v>
      </c>
      <c r="B180" s="161">
        <f t="array" ref="B180:D180">B179:D179+$B$8/6*(E179:G179+2*H179:J179+2*K179:M179+N179:P179)</f>
        <v>0.72413243043209907</v>
      </c>
      <c r="C180" s="127">
        <v>-0.80573992863093424</v>
      </c>
      <c r="D180" s="148">
        <v>-1.5043513036832327E-2</v>
      </c>
      <c r="E180" s="128">
        <f t="array" ref="E180:G180">TRANSPOSE(MMULT($F$4:$H$6,TRANSPOSE(B180:D180)))</f>
        <v>0.73934409080245722</v>
      </c>
      <c r="F180" s="149">
        <v>0.29438134267000537</v>
      </c>
      <c r="G180" s="148">
        <v>0.17598479769587083</v>
      </c>
      <c r="H180" s="128">
        <f t="array" ref="H180:J180">TRANSPOSE(MMULT($F$4:$H$6,TRANSPOSE(B180:D180+$B$8/2*E180:G180)))</f>
        <v>0.71740860726102729</v>
      </c>
      <c r="I180" s="149">
        <v>0.3062030971998127</v>
      </c>
      <c r="J180" s="148">
        <v>0.17428461737643186</v>
      </c>
      <c r="K180" s="128">
        <f t="array" ref="K180:M180">TRANSPOSE(MMULT($F$4:$H$6,TRANSPOSE(B180:D180+$B$8/2*H180:J180)))</f>
        <v>0.71696120055863288</v>
      </c>
      <c r="L180" s="149">
        <v>0.30579335375474148</v>
      </c>
      <c r="M180" s="148">
        <v>0.17413844980245971</v>
      </c>
      <c r="N180" s="128">
        <f t="array" ref="N180:P180">TRANSPOSE(MMULT($F$4:$H$6,TRANSPOSE(B180:D180+$B$8*K180:M180)))</f>
        <v>0.6946296054292983</v>
      </c>
      <c r="O180" s="149">
        <v>0.31719238684047524</v>
      </c>
      <c r="P180" s="148">
        <v>0.17229859001928802</v>
      </c>
      <c r="Q180" s="75"/>
    </row>
    <row r="181" spans="1:17" x14ac:dyDescent="0.25">
      <c r="A181" s="160">
        <f t="shared" si="2"/>
        <v>17.099999999999973</v>
      </c>
      <c r="B181" s="161">
        <f t="array" ref="B181:D181">B180:D180+$B$8/6*(E180:G180+2*H180:J180+2*K180:M180+N180:P180)</f>
        <v>0.79584431896328367</v>
      </c>
      <c r="C181" s="127">
        <v>-0.77514715144060775</v>
      </c>
      <c r="D181" s="148">
        <v>2.375312331050039E-3</v>
      </c>
      <c r="E181" s="128">
        <f t="array" ref="E181:G181">TRANSPOSE(MMULT($F$4:$H$6,TRANSPOSE(B181:D181)))</f>
        <v>0.69461259461185942</v>
      </c>
      <c r="F181" s="149">
        <v>0.31719701819523305</v>
      </c>
      <c r="G181" s="148">
        <v>0.17229649449041887</v>
      </c>
      <c r="H181" s="128">
        <f t="array" ref="H181:J181">TRANSPOSE(MMULT($F$4:$H$6,TRANSPOSE(B181:D181+$B$8/2*E181:G181)))</f>
        <v>0.67183375083923014</v>
      </c>
      <c r="I181" s="149">
        <v>0.32818691916956205</v>
      </c>
      <c r="J181" s="148">
        <v>0.17031059869382129</v>
      </c>
      <c r="K181" s="128">
        <f t="array" ref="K181:M181">TRANSPOSE(MMULT($F$4:$H$6,TRANSPOSE(B181:D181+$B$8/2*H181:J181)))</f>
        <v>0.67143786792530868</v>
      </c>
      <c r="L181" s="149">
        <v>0.32776511474384984</v>
      </c>
      <c r="M181" s="148">
        <v>0.17017111514495054</v>
      </c>
      <c r="N181" s="128">
        <f t="array" ref="N181:P181">TRANSPOSE(MMULT($F$4:$H$6,TRANSPOSE(B181:D181+$B$8*K181:M181)))</f>
        <v>0.64831485985242332</v>
      </c>
      <c r="O181" s="149">
        <v>0.33832206799484676</v>
      </c>
      <c r="P181" s="148">
        <v>0.16805261010494227</v>
      </c>
      <c r="Q181" s="75"/>
    </row>
    <row r="182" spans="1:17" x14ac:dyDescent="0.25">
      <c r="A182" s="160">
        <f t="shared" si="2"/>
        <v>17.199999999999974</v>
      </c>
      <c r="B182" s="161">
        <f t="array" ref="B182:D182">B181:D181+$B$8/6*(E181:G181+2*H181:J181+2*K181:M181+N181:P181)</f>
        <v>0.86300216382983963</v>
      </c>
      <c r="C182" s="127">
        <v>-0.74235676554032604</v>
      </c>
      <c r="D182" s="148">
        <v>1.9397187868931787E-2</v>
      </c>
      <c r="E182" s="128">
        <f t="array" ref="E182:G182">TRANSPOSE(MMULT($F$4:$H$6,TRANSPOSE(B182:D182)))</f>
        <v>0.64829767400976934</v>
      </c>
      <c r="F182" s="149">
        <v>0.33832608844548356</v>
      </c>
      <c r="G182" s="148">
        <v>0.16805038020784266</v>
      </c>
      <c r="H182" s="128">
        <f t="array" ref="H182:J182">TRANSPOSE(MMULT($F$4:$H$6,TRANSPOSE(B182:D182+$B$8/2*E182:G182)))</f>
        <v>0.62477887361328943</v>
      </c>
      <c r="I182" s="149">
        <v>0.34846184934845958</v>
      </c>
      <c r="J182" s="148">
        <v>0.16579251184910274</v>
      </c>
      <c r="K182" s="128">
        <f t="array" ref="K182:M182">TRANSPOSE(MMULT($F$4:$H$6,TRANSPOSE(B182:D182+$B$8/2*H182:J182)))</f>
        <v>0.62443483693729784</v>
      </c>
      <c r="L182" s="149">
        <v>0.3480298194744666</v>
      </c>
      <c r="M182" s="148">
        <v>0.16566008150217196</v>
      </c>
      <c r="N182" s="128">
        <f t="array" ref="N182:P182">TRANSPOSE(MMULT($F$4:$H$6,TRANSPOSE(B182:D182+$B$8*K182:M182)))</f>
        <v>0.60062394043286282</v>
      </c>
      <c r="O182" s="149">
        <v>0.35772424241802048</v>
      </c>
      <c r="P182" s="148">
        <v>0.16327700915742249</v>
      </c>
      <c r="Q182" s="75"/>
    </row>
    <row r="183" spans="1:17" x14ac:dyDescent="0.25">
      <c r="A183" s="160">
        <f t="shared" si="2"/>
        <v>17.299999999999976</v>
      </c>
      <c r="B183" s="161">
        <f t="array" ref="B183:D183">B182:D182+$B$8/6*(E182:G182+2*H182:J182+2*K182:M182+N182:P182)</f>
        <v>0.92545798108890309</v>
      </c>
      <c r="C183" s="127">
        <v>-0.70753953773183675</v>
      </c>
      <c r="D183" s="148">
        <v>3.5967730803395367E-2</v>
      </c>
      <c r="E183" s="128">
        <f t="array" ref="E183:G183">TRANSPOSE(MMULT($F$4:$H$6,TRANSPOSE(B183:D183)))</f>
        <v>0.6006066473015883</v>
      </c>
      <c r="F183" s="149">
        <v>0.35772765064279211</v>
      </c>
      <c r="G183" s="148">
        <v>0.16327465616902198</v>
      </c>
      <c r="H183" s="128">
        <f t="array" ref="H183:J183">TRANSPOSE(MMULT($F$4:$H$6,TRANSPOSE(B183:D183+$B$8/2*E183:G183)))</f>
        <v>0.57645173840956032</v>
      </c>
      <c r="I183" s="149">
        <v>0.36699065424393379</v>
      </c>
      <c r="J183" s="148">
        <v>0.16075926218294401</v>
      </c>
      <c r="K183" s="128">
        <f t="array" ref="K183:M183">TRANSPOSE(MMULT($F$4:$H$6,TRANSPOSE(B183:D183+$B$8/2*H183:J183)))</f>
        <v>0.57615967065368501</v>
      </c>
      <c r="L183" s="149">
        <v>0.36655023153696931</v>
      </c>
      <c r="M183" s="148">
        <v>0.16063421978972647</v>
      </c>
      <c r="N183" s="128">
        <f t="array" ref="N183:P183">TRANSPOSE(MMULT($F$4:$H$6,TRANSPOSE(B183:D183+$B$8*K183:M183)))</f>
        <v>0.55176465864976543</v>
      </c>
      <c r="O183" s="149">
        <v>0.37536533324045485</v>
      </c>
      <c r="P183" s="148">
        <v>0.15800132714004911</v>
      </c>
      <c r="Q183" s="75"/>
    </row>
    <row r="184" spans="1:17" x14ac:dyDescent="0.25">
      <c r="A184" s="160">
        <f t="shared" si="2"/>
        <v>17.399999999999977</v>
      </c>
      <c r="B184" s="161">
        <f t="array" ref="B184:D184">B183:D183+$B$8/6*(E183:G183+2*H183:J183+2*K183:M183+N183:P183)</f>
        <v>0.98308454982353388</v>
      </c>
      <c r="C184" s="127">
        <v>-0.67086995847441921</v>
      </c>
      <c r="D184" s="148">
        <v>5.2035446590968898E-2</v>
      </c>
      <c r="E184" s="128">
        <f t="array" ref="E184:G184">TRANSPOSE(MMULT($F$4:$H$6,TRANSPOSE(B184:D184)))</f>
        <v>0.55174732485567823</v>
      </c>
      <c r="F184" s="149">
        <v>0.3753681302211761</v>
      </c>
      <c r="G184" s="148">
        <v>0.15799886254322629</v>
      </c>
      <c r="H184" s="128">
        <f t="array" ref="H184:J184">TRANSPOSE(MMULT($F$4:$H$6,TRANSPOSE(B184:D184+$B$8/2*E184:G184)))</f>
        <v>0.52706020446947655</v>
      </c>
      <c r="I184" s="149">
        <v>0.38374341596980355</v>
      </c>
      <c r="J184" s="148">
        <v>0.15524102453440058</v>
      </c>
      <c r="K184" s="128">
        <f t="array" ref="K184:M184">TRANSPOSE(MMULT($F$4:$H$6,TRANSPOSE(B184:D184+$B$8/2*H184:J184)))</f>
        <v>0.52682003254415255</v>
      </c>
      <c r="L184" s="149">
        <v>0.38329642338589048</v>
      </c>
      <c r="M184" s="148">
        <v>0.15512366994523125</v>
      </c>
      <c r="N184" s="128">
        <f t="array" ref="N184:P184">TRANSPOSE(MMULT($F$4:$H$6,TRANSPOSE(B184:D184+$B$8*K184:M184)))</f>
        <v>0.50194453539383843</v>
      </c>
      <c r="O184" s="149">
        <v>0.39121905328454998</v>
      </c>
      <c r="P184" s="148">
        <v>0.1522563033528144</v>
      </c>
      <c r="Q184" s="75"/>
    </row>
    <row r="185" spans="1:17" x14ac:dyDescent="0.25">
      <c r="A185" s="160">
        <f t="shared" si="2"/>
        <v>17.499999999999979</v>
      </c>
      <c r="B185" s="161">
        <f t="array" ref="B185:D185">B184:D184+$B$8/6*(E184:G184+2*H184:J184+2*K184:M184+N184:P184)</f>
        <v>1.0357754220614801</v>
      </c>
      <c r="C185" s="127">
        <v>-0.63252551077080066</v>
      </c>
      <c r="D185" s="148">
        <v>6.7551855838557301E-2</v>
      </c>
      <c r="E185" s="128">
        <f t="array" ref="E185:G185">TRANSPOSE(MMULT($F$4:$H$6,TRANSPOSE(B185:D185)))</f>
        <v>0.50192722622922969</v>
      </c>
      <c r="F185" s="149">
        <v>0.39122124225161931</v>
      </c>
      <c r="G185" s="148">
        <v>0.15225373878915474</v>
      </c>
      <c r="H185" s="128">
        <f t="array" ref="H185:J185">TRANSPOSE(MMULT($F$4:$H$6,TRANSPOSE(B185:D185+$B$8/2*E185:G185)))</f>
        <v>0.4768114532097194</v>
      </c>
      <c r="I185" s="149">
        <v>0.39869748036943675</v>
      </c>
      <c r="J185" s="148">
        <v>0.14926910286973766</v>
      </c>
      <c r="K185" s="128">
        <f t="array" ref="K185:M185">TRANSPOSE(MMULT($F$4:$H$6,TRANSPOSE(B185:D185+$B$8/2*H185:J185)))</f>
        <v>0.47662291288731451</v>
      </c>
      <c r="L185" s="149">
        <v>0.39824572464918584</v>
      </c>
      <c r="M185" s="148">
        <v>0.14915970069739565</v>
      </c>
      <c r="N185" s="128">
        <f t="array" ref="N185:P185">TRANSPOSE(MMULT($F$4:$H$6,TRANSPOSE(B185:D185+$B$8*K185:M185)))</f>
        <v>0.45137003660754221</v>
      </c>
      <c r="O185" s="149">
        <v>0.40526634027899722</v>
      </c>
      <c r="P185" s="148">
        <v>0.14607373552786307</v>
      </c>
      <c r="Q185" s="75"/>
    </row>
    <row r="186" spans="1:17" x14ac:dyDescent="0.25">
      <c r="A186" s="160">
        <f t="shared" si="2"/>
        <v>17.59999999999998</v>
      </c>
      <c r="B186" s="161">
        <f t="array" ref="B186:D186">B185:D185+$B$8/6*(E185:G185+2*H185:J185+2*K185:M185+N185:P185)</f>
        <v>1.0834448553119942</v>
      </c>
      <c r="C186" s="127">
        <v>-0.59268594422800303</v>
      </c>
      <c r="D186" s="148">
        <v>8.2471607196078711E-2</v>
      </c>
      <c r="E186" s="128">
        <f t="array" ref="E186:G186">TRANSPOSE(MMULT($F$4:$H$6,TRANSPOSE(B186:D186)))</f>
        <v>0.45135281581837211</v>
      </c>
      <c r="F186" s="149">
        <v>0.40526792664929462</v>
      </c>
      <c r="G186" s="148">
        <v>0.14607108275088018</v>
      </c>
      <c r="H186" s="128">
        <f t="array" ref="H186:J186">TRANSPOSE(MMULT($F$4:$H$6,TRANSPOSE(B186:D186+$B$8/2*E186:G186)))</f>
        <v>0.4259112337517979</v>
      </c>
      <c r="I186" s="149">
        <v>0.41183737931376951</v>
      </c>
      <c r="J186" s="148">
        <v>0.14287578884487062</v>
      </c>
      <c r="K186" s="128">
        <f t="array" ref="K186:M186">TRANSPOSE(MMULT($F$4:$H$6,TRANSPOSE(B186:D186+$B$8/2*H186:J186)))</f>
        <v>0.42577387490702728</v>
      </c>
      <c r="L186" s="149">
        <v>0.41138264463256913</v>
      </c>
      <c r="M186" s="148">
        <v>0.14277456826684087</v>
      </c>
      <c r="N186" s="128">
        <f t="array" ref="N186:P186">TRANSPOSE(MMULT($F$4:$H$6,TRANSPOSE(B186:D186+$B$8*K186:M186)))</f>
        <v>0.40024582987537127</v>
      </c>
      <c r="O186" s="149">
        <v>0.41749526667983217</v>
      </c>
      <c r="P186" s="148">
        <v>0.13948633813307154</v>
      </c>
      <c r="Q186" s="75"/>
    </row>
    <row r="187" spans="1:17" x14ac:dyDescent="0.25">
      <c r="A187" s="160">
        <f t="shared" si="2"/>
        <v>17.699999999999982</v>
      </c>
      <c r="B187" s="161">
        <f t="array" ref="B187:D187">B186:D186+$B$8/6*(E186:G186+2*H186:J186+2*K186:M186+N186:P186)</f>
        <v>1.1260276696955174</v>
      </c>
      <c r="C187" s="127">
        <v>-0.55153255687430625</v>
      </c>
      <c r="D187" s="148">
        <v>9.6752576114534958E-2</v>
      </c>
      <c r="E187" s="128">
        <f t="array" ref="E187:G187">TRANSPOSE(MMULT($F$4:$H$6,TRANSPOSE(B187:D187)))</f>
        <v>0.40022875945894054</v>
      </c>
      <c r="F187" s="149">
        <v>0.41749625798787893</v>
      </c>
      <c r="G187" s="148">
        <v>0.13948360896205464</v>
      </c>
      <c r="H187" s="128">
        <f t="array" ref="H187:J187">TRANSPOSE(MMULT($F$4:$H$6,TRANSPOSE(B187:D187+$B$8/2*E187:G187)))</f>
        <v>0.37456313058301072</v>
      </c>
      <c r="I187" s="149">
        <v>0.42315472803824572</v>
      </c>
      <c r="J187" s="148">
        <v>0.13609421985055345</v>
      </c>
      <c r="K187" s="128">
        <f t="array" ref="K187:M187">TRANSPOSE(MMULT($F$4:$H$6,TRANSPOSE(B187:D187+$B$8/2*H187:J187)))</f>
        <v>0.37447632300710204</v>
      </c>
      <c r="L187" s="149">
        <v>0.42269876988175686</v>
      </c>
      <c r="M187" s="148">
        <v>0.13600137454731887</v>
      </c>
      <c r="N187" s="128">
        <f t="array" ref="N187:P187">TRANSPOSE(MMULT($F$4:$H$6,TRANSPOSE(B187:D187+$B$8*K187:M187)))</f>
        <v>0.34877406425880114</v>
      </c>
      <c r="O187" s="149">
        <v>0.42790092499897464</v>
      </c>
      <c r="P187" s="148">
        <v>0.13252760042770129</v>
      </c>
      <c r="Q187" s="75"/>
    </row>
    <row r="188" spans="1:17" x14ac:dyDescent="0.25">
      <c r="A188" s="160">
        <f t="shared" si="2"/>
        <v>17.799999999999983</v>
      </c>
      <c r="B188" s="161">
        <f t="array" ref="B188:D188">B187:D187+$B$8/6*(E187:G187+2*H187:J187+2*K187:M187+N187:P187)</f>
        <v>1.1634790318771502</v>
      </c>
      <c r="C188" s="127">
        <v>-0.50924748722719193</v>
      </c>
      <c r="D188" s="148">
        <v>0.11035594941762664</v>
      </c>
      <c r="E188" s="128">
        <f t="array" ref="E188:G188">TRANSPOSE(MMULT($F$4:$H$6,TRANSPOSE(B188:D188)))</f>
        <v>0.34875720427242624</v>
      </c>
      <c r="F188" s="149">
        <v>0.42790133082176152</v>
      </c>
      <c r="G188" s="148">
        <v>0.13252480670234726</v>
      </c>
      <c r="H188" s="128">
        <f t="array" ref="H188:J188">TRANSPOSE(MMULT($F$4:$H$6,TRANSPOSE(B188:D188+$B$8/2*E188:G188)))</f>
        <v>0.32296785557592911</v>
      </c>
      <c r="I188" s="149">
        <v>0.43264809845620189</v>
      </c>
      <c r="J188" s="148">
        <v>0.1289582370791324</v>
      </c>
      <c r="K188" s="128">
        <f t="array" ref="K188:M188">TRANSPOSE(MMULT($F$4:$H$6,TRANSPOSE(B188:D188+$B$8/2*H188:J188)))</f>
        <v>0.32293079533015384</v>
      </c>
      <c r="L188" s="149">
        <v>0.43219263773888705</v>
      </c>
      <c r="M188" s="148">
        <v>0.12887392530569375</v>
      </c>
      <c r="N188" s="128">
        <f t="array" ref="N188:P188">TRANSPOSE(MMULT($F$4:$H$6,TRANSPOSE(B188:D188+$B$8*K188:M188)))</f>
        <v>0.29715367553300825</v>
      </c>
      <c r="O188" s="149">
        <v>0.43648528961194377</v>
      </c>
      <c r="P188" s="148">
        <v>0.12523164480290316</v>
      </c>
      <c r="Q188" s="75"/>
    </row>
    <row r="189" spans="1:17" x14ac:dyDescent="0.25">
      <c r="A189" s="160">
        <f t="shared" si="2"/>
        <v>17.899999999999984</v>
      </c>
      <c r="B189" s="161">
        <f t="array" ref="B189:D189">B188:D188+$B$8/6*(E188:G188+2*H188:J188+2*K188:M188+N188:P188)</f>
        <v>1.1957741682374434</v>
      </c>
      <c r="C189" s="127">
        <v>-0.46601301901346054</v>
      </c>
      <c r="D189" s="148">
        <v>0.12324629568887502</v>
      </c>
      <c r="E189" s="128">
        <f t="array" ref="E189:G189">TRANSPOSE(MMULT($F$4:$H$6,TRANSPOSE(B189:D189)))</f>
        <v>0.29713708391416616</v>
      </c>
      <c r="F189" s="149">
        <v>0.43648512148784657</v>
      </c>
      <c r="G189" s="148">
        <v>0.12522879833888287</v>
      </c>
      <c r="H189" s="128">
        <f t="array" ref="H189:J189">TRANSPOSE(MMULT($F$4:$H$6,TRANSPOSE(B189:D189+$B$8/2*E189:G189)))</f>
        <v>0.2713225664534254</v>
      </c>
      <c r="I189" s="149">
        <v>0.44032286945456511</v>
      </c>
      <c r="J189" s="148">
        <v>0.12150224413959257</v>
      </c>
      <c r="K189" s="128">
        <f t="array" ref="K189:M189">TRANSPOSE(MMULT($F$4:$H$6,TRANSPOSE(B189:D189+$B$8/2*H189:J189)))</f>
        <v>0.27133428272637899</v>
      </c>
      <c r="L189" s="149">
        <v>0.43986958689768252</v>
      </c>
      <c r="M189" s="148">
        <v>0.12142658892698296</v>
      </c>
      <c r="N189" s="128">
        <f t="array" ref="N189:P189">TRANSPOSE(MMULT($F$4:$H$6,TRANSPOSE(B189:D189+$B$8*K189:M189)))</f>
        <v>0.24557971884005483</v>
      </c>
      <c r="O189" s="149">
        <v>0.44325705608215382</v>
      </c>
      <c r="P189" s="148">
        <v>0.11763308592691682</v>
      </c>
      <c r="Q189" s="75"/>
    </row>
    <row r="190" spans="1:17" x14ac:dyDescent="0.25">
      <c r="A190" s="160">
        <f t="shared" si="2"/>
        <v>17.999999999999986</v>
      </c>
      <c r="B190" s="161">
        <f t="array" ref="B190:D190">B189:D189+$B$8/6*(E189:G189+2*H189:J189+2*K189:M189+N189:P189)</f>
        <v>1.2229080099226739</v>
      </c>
      <c r="C190" s="127">
        <v>-0.42201090084221893</v>
      </c>
      <c r="D190" s="148">
        <v>0.13539162152885753</v>
      </c>
      <c r="E190" s="128">
        <f t="array" ref="E190:G190">TRANSPOSE(MMULT($F$4:$H$6,TRANSPOSE(B190:D190)))</f>
        <v>0.2455634512384085</v>
      </c>
      <c r="F190" s="149">
        <v>0.44325632742437071</v>
      </c>
      <c r="G190" s="148">
        <v>0.11763019847252165</v>
      </c>
      <c r="H190" s="128">
        <f t="array" ref="H190:J190">TRANSPOSE(MMULT($F$4:$H$6,TRANSPOSE(B190:D190+$B$8/2*E190:G190)))</f>
        <v>0.21982021364154752</v>
      </c>
      <c r="I190" s="149">
        <v>0.44619105524082114</v>
      </c>
      <c r="J190" s="148">
        <v>0.11376106673385528</v>
      </c>
      <c r="K190" s="128">
        <f t="array" ref="K190:M190">TRANSPOSE(MMULT($F$4:$H$6,TRANSPOSE(B190:D190+$B$8/2*H190:J190)))</f>
        <v>0.21987957607348263</v>
      </c>
      <c r="L190" s="149">
        <v>0.44574158602498598</v>
      </c>
      <c r="M190" s="148">
        <v>0.11369415621700352</v>
      </c>
      <c r="N190" s="128">
        <f t="array" ref="N190:P190">TRANSPOSE(MMULT($F$4:$H$6,TRANSPOSE(B190:D190+$B$8*K190:M190)))</f>
        <v>0.194242730626495</v>
      </c>
      <c r="O190" s="149">
        <v>0.448231459099594</v>
      </c>
      <c r="P190" s="148">
        <v>0.10976689120024097</v>
      </c>
      <c r="Q190" s="75"/>
    </row>
    <row r="191" spans="1:17" x14ac:dyDescent="0.25">
      <c r="A191" s="160">
        <f t="shared" si="2"/>
        <v>18.099999999999987</v>
      </c>
      <c r="B191" s="161">
        <f t="array" ref="B191:D191">B190:D190+$B$8/6*(E190:G190+2*H190:J190+2*K190:M190+N190:P190)</f>
        <v>1.2448947726109232</v>
      </c>
      <c r="C191" s="127">
        <v>-0.37742168302462592</v>
      </c>
      <c r="D191" s="148">
        <v>0.14676341378843219</v>
      </c>
      <c r="E191" s="128">
        <f t="array" ref="E191:G191">TRANSPOSE(MMULT($F$4:$H$6,TRANSPOSE(B191:D191)))</f>
        <v>0.19422684024816073</v>
      </c>
      <c r="F191" s="149">
        <v>0.44823018510454754</v>
      </c>
      <c r="G191" s="148">
        <v>0.10976397439424498</v>
      </c>
      <c r="H191" s="128">
        <f t="array" ref="H191:J191">TRANSPOSE(MMULT($F$4:$H$6,TRANSPOSE(B191:D191+$B$8/2*E191:G191)))</f>
        <v>0.16864891730380763</v>
      </c>
      <c r="I191" s="149">
        <v>0.45027111286791832</v>
      </c>
      <c r="J191" s="148">
        <v>0.10576981389190976</v>
      </c>
      <c r="K191" s="128">
        <f t="array" ref="K191:M191">TRANSPOSE(MMULT($F$4:$H$6,TRANSPOSE(B191:D191+$B$8/2*H191:J191)))</f>
        <v>0.16875464374040758</v>
      </c>
      <c r="L191" s="149">
        <v>0.44982704157397574</v>
      </c>
      <c r="M191" s="148">
        <v>0.10571170175981959</v>
      </c>
      <c r="N191" s="128">
        <f t="array" ref="N191:P191">TRANSPOSE(MMULT($F$4:$H$6,TRANSPOSE(B191:D191+$B$8*K191:M191)))</f>
        <v>0.14332812158296626</v>
      </c>
      <c r="O191" s="149">
        <v>0.45143007018667458</v>
      </c>
      <c r="P191" s="148">
        <v>0.10166824300992319</v>
      </c>
      <c r="Q191" s="75"/>
    </row>
    <row r="192" spans="1:17" x14ac:dyDescent="0.25">
      <c r="A192" s="160">
        <f t="shared" si="2"/>
        <v>18.199999999999989</v>
      </c>
      <c r="B192" s="161">
        <f t="array" ref="B192:D192">B191:D191+$B$8/6*(E191:G191+2*H191:J191+2*K191:M191+N191:P191)</f>
        <v>1.2617674740095826</v>
      </c>
      <c r="C192" s="127">
        <v>-0.33242407362170906</v>
      </c>
      <c r="D192" s="148">
        <v>0.1573366679335593</v>
      </c>
      <c r="E192" s="128">
        <f t="array" ref="E192:G192">TRANSPOSE(MMULT($F$4:$H$6,TRANSPOSE(B192:D192)))</f>
        <v>0.14331265904732707</v>
      </c>
      <c r="F192" s="149">
        <v>0.45142826773783096</v>
      </c>
      <c r="G192" s="148">
        <v>0.10166530834079143</v>
      </c>
      <c r="H192" s="128">
        <f t="array" ref="H192:J192">TRANSPOSE(MMULT($F$4:$H$6,TRANSPOSE(B192:D192+$B$8/2*E192:G192)))</f>
        <v>0.11799137619838306</v>
      </c>
      <c r="I192" s="149">
        <v>0.45258773011601061</v>
      </c>
      <c r="J192" s="148">
        <v>9.7563741246487229E-2</v>
      </c>
      <c r="K192" s="128">
        <f t="array" ref="K192:M192">TRANSPOSE(MMULT($F$4:$H$6,TRANSPOSE(B192:D192+$B$8/2*H192:J192)))</f>
        <v>0.11814204083560488</v>
      </c>
      <c r="L192" s="149">
        <v>0.45215058596658925</v>
      </c>
      <c r="M192" s="148">
        <v>9.7514447310334817E-2</v>
      </c>
      <c r="N192" s="128">
        <f t="array" ref="N192:P192">TRANSPOSE(MMULT($F$4:$H$6,TRANSPOSE(B192:D192+$B$8*K192:M192)))</f>
        <v>9.3015602149898721E-2</v>
      </c>
      <c r="O192" s="149">
        <v>0.45288057637348506</v>
      </c>
      <c r="P192" s="148">
        <v>9.3372403254536829E-2</v>
      </c>
      <c r="Q192" s="75"/>
    </row>
    <row r="193" spans="1:17" x14ac:dyDescent="0.25">
      <c r="A193" s="160">
        <f t="shared" si="2"/>
        <v>18.29999999999999</v>
      </c>
      <c r="B193" s="161">
        <f t="array" ref="B193:D193">B192:D192+$B$8/6*(E192:G192+2*H192:J192+2*K192:M192+N192:P192)</f>
        <v>1.2735773922640026</v>
      </c>
      <c r="C193" s="127">
        <v>-0.28719431568376713</v>
      </c>
      <c r="D193" s="148">
        <v>0.1670899027453755</v>
      </c>
      <c r="E193" s="128">
        <f t="array" ref="E193:G193">TRANSPOSE(MMULT($F$4:$H$6,TRANSPOSE(B193:D193)))</f>
        <v>9.3000615359216679E-2</v>
      </c>
      <c r="F193" s="149">
        <v>0.45287826394104985</v>
      </c>
      <c r="G193" s="148">
        <v>9.3369462021100358E-2</v>
      </c>
      <c r="H193" s="128">
        <f t="array" ref="H193:J193">TRANSPOSE(MMULT($F$4:$H$6,TRANSPOSE(B193:D193+$B$8/2*E193:G193)))</f>
        <v>6.8024309844946076E-2</v>
      </c>
      <c r="I193" s="149">
        <v>0.45317159495664272</v>
      </c>
      <c r="J193" s="148">
        <v>8.9178116809696506E-2</v>
      </c>
      <c r="K193" s="128">
        <f t="array" ref="K193:M193">TRANSPOSE(MMULT($F$4:$H$6,TRANSPOSE(B193:D193+$B$8/2*H193:J193)))</f>
        <v>6.8218351725965853E-2</v>
      </c>
      <c r="L193" s="149">
        <v>0.45274284736936343</v>
      </c>
      <c r="M193" s="148">
        <v>8.9137627684108406E-2</v>
      </c>
      <c r="N193" s="128">
        <f t="array" ref="N193:P193">TRANSPOSE(MMULT($F$4:$H$6,TRANSPOSE(B193:D193+$B$8*K193:M193)))</f>
        <v>4.3478641997656345E-2</v>
      </c>
      <c r="O193" s="149">
        <v>0.45261654108861477</v>
      </c>
      <c r="P193" s="148">
        <v>8.491458059247009E-2</v>
      </c>
      <c r="Q193" s="75"/>
    </row>
    <row r="194" spans="1:17" x14ac:dyDescent="0.25">
      <c r="A194" s="160">
        <f t="shared" si="2"/>
        <v>18.399999999999991</v>
      </c>
      <c r="B194" s="161">
        <f t="array" ref="B194:D194">B193:D193+$B$8/6*(E193:G193+2*H193:J193+2*K193:M193+N193:P193)</f>
        <v>1.2803934686056475</v>
      </c>
      <c r="C194" s="127">
        <v>-0.24190558752240585</v>
      </c>
      <c r="D194" s="148">
        <v>0.17600516160539517</v>
      </c>
      <c r="E194" s="128">
        <f t="array" ref="E194:G194">TRANSPOSE(MMULT($F$4:$H$6,TRANSPOSE(B194:D194)))</f>
        <v>4.3464176019683012E-2</v>
      </c>
      <c r="F194" s="149">
        <v>0.45261373862556964</v>
      </c>
      <c r="G194" s="148">
        <v>8.4911643866182468E-2</v>
      </c>
      <c r="H194" s="128">
        <f t="array" ref="H194:J194">TRANSPOSE(MMULT($F$4:$H$6,TRANSPOSE(B194:D194+$B$8/2*E194:G194)))</f>
        <v>1.891793533098246E-2</v>
      </c>
      <c r="I194" s="149">
        <v>0.45205914786607942</v>
      </c>
      <c r="J194" s="148">
        <v>8.0648089694444619E-2</v>
      </c>
      <c r="K194" s="128">
        <f t="array" ref="K194:M194">TRANSPOSE(MMULT($F$4:$H$6,TRANSPOSE(B194:D194+$B$8/2*H194:J194)))</f>
        <v>1.9153667155835219E-2</v>
      </c>
      <c r="L194" s="149">
        <v>0.45164020232799212</v>
      </c>
      <c r="M194" s="148">
        <v>8.0616359586903996E-2</v>
      </c>
      <c r="N194" s="128">
        <f t="array" ref="N194:P194">TRANSPOSE(MMULT($F$4:$H$6,TRANSPOSE(B194:D194+$B$8*K194:M194)))</f>
        <v>-5.1160352681507149E-3</v>
      </c>
      <c r="O194" s="149">
        <v>0.45067714854997748</v>
      </c>
      <c r="P194" s="148">
        <v>7.6329800845952811E-2</v>
      </c>
      <c r="Q194" s="75"/>
    </row>
    <row r="195" spans="1:17" x14ac:dyDescent="0.25">
      <c r="A195" s="160">
        <f t="shared" si="2"/>
        <v>18.499999999999993</v>
      </c>
      <c r="B195" s="161">
        <f t="array" ref="B195:D195">B194:D194+$B$8/6*(E194:G194+2*H194:J194+2*K194:M194+N194:P194)</f>
        <v>1.2823016577010671</v>
      </c>
      <c r="C195" s="127">
        <v>-0.19672742772967766</v>
      </c>
      <c r="D195" s="148">
        <v>0.18406800065997572</v>
      </c>
      <c r="E195" s="128">
        <f t="array" ref="E195:G195">TRANSPOSE(MMULT($F$4:$H$6,TRANSPOSE(B195:D195)))</f>
        <v>-5.1299383044193375E-3</v>
      </c>
      <c r="F195" s="149">
        <v>0.4506738773849257</v>
      </c>
      <c r="G195" s="148">
        <v>7.6326879434831268E-2</v>
      </c>
      <c r="H195" s="128">
        <f t="array" ref="H195:J195">TRANSPOSE(MMULT($F$4:$H$6,TRANSPOSE(B195:D195+$B$8/2*E195:G195)))</f>
        <v>-2.9164520070840139E-2</v>
      </c>
      <c r="I195" s="149">
        <v>0.44929231828996469</v>
      </c>
      <c r="J195" s="148">
        <v>7.2008562202660525E-2</v>
      </c>
      <c r="K195" s="128">
        <f t="array" ref="K195:M195">TRANSPOSE(MMULT($F$4:$H$6,TRANSPOSE(B195:D195+$B$8/2*H195:J195)))</f>
        <v>-2.8888902862616569E-2</v>
      </c>
      <c r="L195" s="149">
        <v>0.44888451256138184</v>
      </c>
      <c r="M195" s="148">
        <v>7.1985513805699841E-2</v>
      </c>
      <c r="N195" s="128">
        <f t="array" ref="N195:P195">TRANSPOSE(MMULT($F$4:$H$6,TRANSPOSE(B195:D195+$B$8*K195:M195)))</f>
        <v>-5.2608921084159377E-2</v>
      </c>
      <c r="O195" s="149">
        <v>0.44710693297275161</v>
      </c>
      <c r="P195" s="148">
        <v>6.7652780971886206E-2</v>
      </c>
      <c r="Q195" s="75"/>
    </row>
    <row r="196" spans="1:17" x14ac:dyDescent="0.25">
      <c r="A196" s="160">
        <f t="shared" si="2"/>
        <v>18.599999999999994</v>
      </c>
      <c r="B196" s="161">
        <f t="array" ref="B196:D196">B195:D195+$B$8/6*(E195:G195+2*H195:J195+2*K195:M195+N195:P195)</f>
        <v>1.2794042292801422</v>
      </c>
      <c r="C196" s="127">
        <v>-0.1518251865286715</v>
      </c>
      <c r="D196" s="148">
        <v>0.19126746420036636</v>
      </c>
      <c r="E196" s="128">
        <f t="array" ref="E196:G196">TRANSPOSE(MMULT($F$4:$H$6,TRANSPOSE(B196:D196)))</f>
        <v>-5.2622222079489273E-2</v>
      </c>
      <c r="F196" s="149">
        <v>0.44710321570004175</v>
      </c>
      <c r="G196" s="148">
        <v>6.7649885386235481E-2</v>
      </c>
      <c r="H196" s="128">
        <f t="array" ref="H196:J196">TRANSPOSE(MMULT($F$4:$H$6,TRANSPOSE(B196:D196+$B$8/2*E196:G196)))</f>
        <v>-7.6067269461818632E-2</v>
      </c>
      <c r="I196" s="149">
        <v>0.44491824659135254</v>
      </c>
      <c r="J196" s="148">
        <v>6.3294065680428779E-2</v>
      </c>
      <c r="K196" s="128">
        <f t="array" ref="K196:M196">TRANSPOSE(MMULT($F$4:$H$6,TRANSPOSE(B196:D196+$B$8/2*H196:J196)))</f>
        <v>-7.5753679375356403E-2</v>
      </c>
      <c r="L196" s="149">
        <v>0.44452284724583829</v>
      </c>
      <c r="M196" s="148">
        <v>6.3279591161004567E-2</v>
      </c>
      <c r="N196" s="128">
        <f t="array" ref="N196:P196">TRANSPOSE(MMULT($F$4:$H$6,TRANSPOSE(B196:D196+$B$8*K196:M196)))</f>
        <v>-9.8848153656759724E-2</v>
      </c>
      <c r="O196" s="149">
        <v>0.44195549393859651</v>
      </c>
      <c r="P196" s="148">
        <v>5.8917806988136229E-2</v>
      </c>
      <c r="Q196" s="75"/>
    </row>
    <row r="197" spans="1:17" x14ac:dyDescent="0.25">
      <c r="A197" s="160">
        <f t="shared" si="2"/>
        <v>18.699999999999996</v>
      </c>
      <c r="B197" s="161">
        <f t="array" ref="B197:D197">B196:D196+$B$8/6*(E196:G196+2*H196:J196+2*K196:M196+N196:P196)</f>
        <v>1.2718190247232988</v>
      </c>
      <c r="C197" s="127">
        <v>-0.10735950490678783</v>
      </c>
      <c r="D197" s="148">
        <v>0.19759604763465366</v>
      </c>
      <c r="E197" s="128">
        <f t="array" ref="E197:G197">TRANSPOSE(MMULT($F$4:$H$6,TRANSPOSE(B197:D197)))</f>
        <v>-9.8860816619403519E-2</v>
      </c>
      <c r="F197" s="149">
        <v>0.44195135430619237</v>
      </c>
      <c r="G197" s="148">
        <v>5.8914947408141849E-2</v>
      </c>
      <c r="H197" s="128">
        <f t="array" ref="H197:J197">TRANSPOSE(MMULT($F$4:$H$6,TRANSPOSE(B197:D197+$B$8/2*E197:G197)))</f>
        <v>-0.12164237919977897</v>
      </c>
      <c r="I197" s="149">
        <v>0.43898899283838977</v>
      </c>
      <c r="J197" s="148">
        <v>5.453864051723456E-2</v>
      </c>
      <c r="K197" s="128">
        <f t="array" ref="K197:M197">TRANSPOSE(MMULT($F$4:$H$6,TRANSPOSE(B197:D197+$B$8/2*H197:J197)))</f>
        <v>-0.1212928271756688</v>
      </c>
      <c r="L197" s="149">
        <v>0.43860719214426802</v>
      </c>
      <c r="M197" s="148">
        <v>5.4532602597443969E-2</v>
      </c>
      <c r="N197" s="128">
        <f t="array" ref="N197:P197">TRANSPOSE(MMULT($F$4:$H$6,TRANSPOSE(B197:D197+$B$8*K197:M197)))</f>
        <v>-0.14368991166597139</v>
      </c>
      <c r="O197" s="149">
        <v>0.43527719929175773</v>
      </c>
      <c r="P197" s="148">
        <v>5.0158616220595531E-2</v>
      </c>
      <c r="Q197" s="75"/>
    </row>
    <row r="198" spans="1:17" x14ac:dyDescent="0.25">
      <c r="A198" s="160">
        <f t="shared" si="2"/>
        <v>18.799999999999997</v>
      </c>
      <c r="B198" s="161">
        <f t="array" ref="B198:D198">B197:D197+$B$8/6*(E197:G197+2*H197:J197+2*K197:M197+N197:P197)</f>
        <v>1.2596786723726943</v>
      </c>
      <c r="C198" s="127">
        <v>-6.3485822847400064E-2</v>
      </c>
      <c r="D198" s="148">
        <v>0.2030496484656219</v>
      </c>
      <c r="E198" s="128">
        <f t="array" ref="E198:G198">TRANSPOSE(MMULT($F$4:$H$6,TRANSPOSE(B198:D198)))</f>
        <v>-0.14370190377611813</v>
      </c>
      <c r="F198" s="149">
        <v>0.4352726620873219</v>
      </c>
      <c r="G198" s="148">
        <v>5.0155802465864985E-2</v>
      </c>
      <c r="H198" s="128">
        <f t="array" ref="H198:J198">TRANSPOSE(MMULT($F$4:$H$6,TRANSPOSE(B198:D198+$B$8/2*E198:G198)))</f>
        <v>-0.16575014341092092</v>
      </c>
      <c r="I198" s="149">
        <v>0.43156123380659556</v>
      </c>
      <c r="J198" s="148">
        <v>4.57757206427232E-2</v>
      </c>
      <c r="K198" s="128">
        <f t="array" ref="K198:M198">TRANSPOSE(MMULT($F$4:$H$6,TRANSPOSE(B198:D198+$B$8/2*H198:J198)))</f>
        <v>-0.16536672916224779</v>
      </c>
      <c r="L198" s="149">
        <v>0.4311941469539507</v>
      </c>
      <c r="M198" s="148">
        <v>4.5777953765813006E-2</v>
      </c>
      <c r="N198" s="128">
        <f t="array" ref="N198:P198">TRANSPOSE(MMULT($F$4:$H$6,TRANSPOSE(B198:D198+$B$8*K198:M198)))</f>
        <v>-0.18699876933052323</v>
      </c>
      <c r="O198" s="149">
        <v>0.42713087694357776</v>
      </c>
      <c r="P198" s="148">
        <v>4.1408284212130803E-2</v>
      </c>
      <c r="Q198" s="75"/>
    </row>
    <row r="199" spans="1:17" x14ac:dyDescent="0.25">
      <c r="A199" s="160">
        <f t="shared" si="2"/>
        <v>18.899999999999999</v>
      </c>
      <c r="B199" s="161">
        <f t="array" ref="B199:D199">B198:D198+$B$8/6*(E198:G198+2*H198:J198+2*K198:M198+N198:P198)</f>
        <v>1.2431297654018112</v>
      </c>
      <c r="C199" s="127">
        <v>-2.0353917838200196E-2</v>
      </c>
      <c r="D199" s="148">
        <v>0.20762750572387303</v>
      </c>
      <c r="E199" s="128">
        <f t="array" ref="E199:G199">TRANSPOSE(MMULT($F$4:$H$6,TRANSPOSE(B199:D199)))</f>
        <v>-0.18701006099153017</v>
      </c>
      <c r="F199" s="149">
        <v>0.42712596787923157</v>
      </c>
      <c r="G199" s="148">
        <v>4.1405525713253233E-2</v>
      </c>
      <c r="H199" s="128">
        <f t="array" ref="H199:J199">TRANSPOSE(MMULT($F$4:$H$6,TRANSPOSE(B199:D199+$B$8/2*E199:G199)))</f>
        <v>-0.20825941959479916</v>
      </c>
      <c r="I199" s="149">
        <v>0.42269594958382356</v>
      </c>
      <c r="J199" s="148">
        <v>3.7038022849796015E-2</v>
      </c>
      <c r="K199" s="128">
        <f t="array" ref="K199:M199">TRANSPOSE(MMULT($F$4:$H$6,TRANSPOSE(B199:D199+$B$8/2*H199:J199)))</f>
        <v>-0.20784432182974327</v>
      </c>
      <c r="L199" s="149">
        <v>0.42234461225959552</v>
      </c>
      <c r="M199" s="148">
        <v>3.7048334425231588E-2</v>
      </c>
      <c r="N199" s="128">
        <f t="array" ref="N199:P199">TRANSPOSE(MMULT($F$4:$H$6,TRANSPOSE(B199:D199+$B$8*K199:M199)))</f>
        <v>-0.22864801237620153</v>
      </c>
      <c r="O199" s="149">
        <v>0.41757949697734514</v>
      </c>
      <c r="P199" s="148">
        <v>3.2699116609615997E-2</v>
      </c>
      <c r="Q199" s="75"/>
    </row>
    <row r="200" spans="1:17" x14ac:dyDescent="0.25">
      <c r="A200" s="160">
        <f t="shared" si="2"/>
        <v>19</v>
      </c>
      <c r="B200" s="161">
        <f t="array" ref="B200:D200">B199:D199+$B$8/6*(E199:G199+2*H199:J199+2*K199:M199+N199:P199)</f>
        <v>1.2223320061315308</v>
      </c>
      <c r="C200" s="127">
        <v>2.1892525304190051E-2</v>
      </c>
      <c r="D200" s="148">
        <v>0.21133212833842177</v>
      </c>
      <c r="E200" s="128">
        <f t="array" ref="E200:G200">TRANSPOSE(MMULT($F$4:$H$6,TRANSPOSE(B200:D200)))</f>
        <v>-0.22865857725271183</v>
      </c>
      <c r="F200" s="149">
        <v>0.41757424257356213</v>
      </c>
      <c r="G200" s="148">
        <v>3.2696422381800594E-2</v>
      </c>
      <c r="H200" s="128">
        <f t="array" ref="H200:J200">TRANSPOSE(MMULT($F$4:$H$6,TRANSPOSE(B200:D200+$B$8/2*E200:G200)))</f>
        <v>-0.2490479249427624</v>
      </c>
      <c r="I200" s="149">
        <v>0.41245810117368303</v>
      </c>
      <c r="J200" s="148">
        <v>2.8357441247609916E-2</v>
      </c>
      <c r="K200" s="128">
        <f t="array" ref="K200:M200">TRANSPOSE(MMULT($F$4:$H$6,TRANSPOSE(B200:D200+$B$8/2*H200:J200)))</f>
        <v>-0.24860339151163441</v>
      </c>
      <c r="L200" s="149">
        <v>0.41212346748610806</v>
      </c>
      <c r="M200" s="148">
        <v>2.8375612968818797E-2</v>
      </c>
      <c r="N200" s="128">
        <f t="array" ref="N200:P200">TRANSPOSE(MMULT($F$4:$H$6,TRANSPOSE(B200:D200+$B$8*K200:M200)))</f>
        <v>-0.26851991460495905</v>
      </c>
      <c r="O200" s="149">
        <v>0.40668984545042802</v>
      </c>
      <c r="P200" s="148">
        <v>2.4062546319713829E-2</v>
      </c>
      <c r="Q200" s="75"/>
    </row>
    <row r="201" spans="1:17" x14ac:dyDescent="0.25">
      <c r="A201" s="160">
        <f t="shared" si="2"/>
        <v>19.100000000000001</v>
      </c>
      <c r="B201" s="161">
        <f t="array" ref="B201:D201">B200:D200+$B$8/6*(E200:G200+2*H200:J200+2*K200:M200+N200:P200)</f>
        <v>1.1974573207187564</v>
      </c>
      <c r="C201" s="127">
        <v>6.311631239324958E-2</v>
      </c>
      <c r="D201" s="148">
        <v>0.21416921295732796</v>
      </c>
      <c r="E201" s="128">
        <f t="array" ref="E201:G201">TRANSPOSE(MMULT($F$4:$H$6,TRANSPOSE(B201:D201)))</f>
        <v>-0.26852972964805644</v>
      </c>
      <c r="F201" s="149">
        <v>0.40668427291951237</v>
      </c>
      <c r="G201" s="148">
        <v>2.4059924938558352E-2</v>
      </c>
      <c r="H201" s="128">
        <f t="array" ref="H201:J201">TRANSPOSE(MMULT($F$4:$H$6,TRANSPOSE(B201:D201+$B$8/2*E201:G201)))</f>
        <v>-0.28800249314456294</v>
      </c>
      <c r="I201" s="149">
        <v>0.40091630049553073</v>
      </c>
      <c r="J201" s="148">
        <v>1.976494712223037E-2</v>
      </c>
      <c r="K201" s="128">
        <f t="array" ref="K201:M201">TRANSPOSE(MMULT($F$4:$H$6,TRANSPOSE(B201:D201+$B$8/2*H201:J201)))</f>
        <v>-0.2875308311495548</v>
      </c>
      <c r="L201" s="149">
        <v>0.40059924124785312</v>
      </c>
      <c r="M201" s="148">
        <v>1.9790736350505655E-2</v>
      </c>
      <c r="N201" s="128">
        <f t="array" ref="N201:P201">TRANSPOSE(MMULT($F$4:$H$6,TRANSPOSE(B201:D201+$B$8*K201:M201)))</f>
        <v>-0.30650597491536646</v>
      </c>
      <c r="O201" s="149">
        <v>0.39453219129035449</v>
      </c>
      <c r="P201" s="148">
        <v>1.5529036198020985E-2</v>
      </c>
      <c r="Q201" s="75"/>
    </row>
    <row r="202" spans="1:17" x14ac:dyDescent="0.25">
      <c r="A202" s="160">
        <f t="shared" si="2"/>
        <v>19.200000000000003</v>
      </c>
      <c r="B202" s="161">
        <f t="array" ref="B202:D202">B201:D201+$B$8/6*(E201:G201+2*H201:J201+2*K201:M201+N201:P201)</f>
        <v>1.1686889481662288</v>
      </c>
      <c r="C202" s="127">
        <v>0.10318710485486016</v>
      </c>
      <c r="D202" s="148">
        <v>0.21614755175869549</v>
      </c>
      <c r="E202" s="128">
        <f t="array" ref="E202:G202">TRANSPOSE(MMULT($F$4:$H$6,TRANSPOSE(B202:D202)))</f>
        <v>-0.30651502037496126</v>
      </c>
      <c r="F202" s="149">
        <v>0.39452632841994562</v>
      </c>
      <c r="G202" s="148">
        <v>1.5526495777453075E-2</v>
      </c>
      <c r="H202" s="128">
        <f t="array" ref="H202:J202">TRANSPOSE(MMULT($F$4:$H$6,TRANSPOSE(B202:D202+$B$8/2*E202:G202)))</f>
        <v>-0.32501929160963278</v>
      </c>
      <c r="I202" s="149">
        <v>0.38814247417623576</v>
      </c>
      <c r="J202" s="148">
        <v>1.1290494456410866E-2</v>
      </c>
      <c r="K202" s="128">
        <f t="array" ref="K202:M202">TRANSPOSE(MMULT($F$4:$H$6,TRANSPOSE(B202:D202+$B$8/2*H202:J202)))</f>
        <v>-0.3245228575148531</v>
      </c>
      <c r="L202" s="149">
        <v>0.3878437754883205</v>
      </c>
      <c r="M202" s="148">
        <v>1.132363566436001E-2</v>
      </c>
      <c r="N202" s="128">
        <f t="array" ref="N202:P202">TRANSPOSE(MMULT($F$4:$H$6,TRANSPOSE(B202:D202+$B$8*K202:M202)))</f>
        <v>-0.34250711477521911</v>
      </c>
      <c r="O202" s="149">
        <v>0.38117994767603036</v>
      </c>
      <c r="P202" s="148">
        <v>7.1279875097433609E-3</v>
      </c>
      <c r="Q202" s="75"/>
    </row>
    <row r="203" spans="1:17" x14ac:dyDescent="0.25">
      <c r="A203" s="160">
        <f t="shared" ref="A203:A266" si="3">A202+$B$8</f>
        <v>19.300000000000004</v>
      </c>
      <c r="B203" s="161">
        <f t="array" ref="B203:D203">B202:D202+$B$8/6*(E202:G202+2*H202:J202+2*K202:M202+N202:P202)</f>
        <v>1.1362205076095764</v>
      </c>
      <c r="C203" s="127">
        <v>0.14198175111194497</v>
      </c>
      <c r="D203" s="148">
        <v>0.21727893081750779</v>
      </c>
      <c r="E203" s="128">
        <f t="array" ref="E203:G203">TRANSPOSE(MMULT($F$4:$H$6,TRANSPOSE(B203:D203)))</f>
        <v>-0.34251537419990574</v>
      </c>
      <c r="F203" s="149">
        <v>0.38117382271306632</v>
      </c>
      <c r="G203" s="148">
        <v>7.1255356821685878E-3</v>
      </c>
      <c r="H203" s="128">
        <f t="array" ref="H203:J203">TRANSPOSE(MMULT($F$4:$H$6,TRANSPOSE(B203:D203+$B$8/2*E203:G203)))</f>
        <v>-0.36000399917820286</v>
      </c>
      <c r="I203" s="149">
        <v>0.37421152252089185</v>
      </c>
      <c r="J203" s="148">
        <v>2.9629313333480456E-3</v>
      </c>
      <c r="K203" s="128">
        <f t="array" ref="K203:M203">TRANSPOSE(MMULT($F$4:$H$6,TRANSPOSE(B203:D203+$B$8/2*H203:J203)))</f>
        <v>-0.35948518895672632</v>
      </c>
      <c r="L203" s="149">
        <v>0.37393188479610656</v>
      </c>
      <c r="M203" s="148">
        <v>3.0031376011983024E-3</v>
      </c>
      <c r="N203" s="128">
        <f t="array" ref="N203:P203">TRANSPOSE(MMULT($F$4:$H$6,TRANSPOSE(B203:D203+$B$8*K203:M203)))</f>
        <v>-0.37643383629399707</v>
      </c>
      <c r="O203" s="149">
        <v>0.36670932928477468</v>
      </c>
      <c r="P203" s="148">
        <v>-1.1123456266779463E-3</v>
      </c>
      <c r="Q203" s="75"/>
    </row>
    <row r="204" spans="1:17" x14ac:dyDescent="0.25">
      <c r="A204" s="160">
        <f t="shared" si="3"/>
        <v>19.400000000000006</v>
      </c>
      <c r="B204" s="161">
        <f t="array" ref="B204:D204">B203:D203+$B$8/6*(E203:G203+2*H203:J203+2*K203:M203+N203:P203)</f>
        <v>1.1002550478301805</v>
      </c>
      <c r="C204" s="127">
        <v>0.17938458388914227</v>
      </c>
      <c r="D204" s="148">
        <v>0.21757801961625084</v>
      </c>
      <c r="E204" s="128">
        <f t="array" ref="E204:G204">TRANSPOSE(MMULT($F$4:$H$6,TRANSPOSE(B204:D204)))</f>
        <v>-0.37644129651866065</v>
      </c>
      <c r="F204" s="149">
        <v>0.36670297082033532</v>
      </c>
      <c r="G204" s="148">
        <v>-1.1147017279975746E-3</v>
      </c>
      <c r="H204" s="128">
        <f t="array" ref="H204:J204">TRANSPOSE(MMULT($F$4:$H$6,TRANSPOSE(B204:D204+$B$8/2*E204:G204)))</f>
        <v>-0.39287194454252417</v>
      </c>
      <c r="I204" s="149">
        <v>0.35920097503665105</v>
      </c>
      <c r="J204" s="148">
        <v>-5.1900825776046156E-3</v>
      </c>
      <c r="K204" s="128">
        <f t="array" ref="K204:M204">TRANSPOSE(MMULT($F$4:$H$6,TRANSPOSE(B204:D204+$B$8/2*H204:J204)))</f>
        <v>-0.39233318389622851</v>
      </c>
      <c r="L204" s="149">
        <v>0.35894101227016045</v>
      </c>
      <c r="M204" s="148">
        <v>-5.143118019579257E-3</v>
      </c>
      <c r="N204" s="128">
        <f t="array" ref="N204:P204">TRANSPOSE(MMULT($F$4:$H$6,TRANSPOSE(B204:D204+$B$8*K204:M204)))</f>
        <v>-0.40820634118593124</v>
      </c>
      <c r="O204" s="149">
        <v>0.35119900677044413</v>
      </c>
      <c r="P204" s="148">
        <v>-9.1649356285045669E-3</v>
      </c>
      <c r="Q204" s="75"/>
    </row>
    <row r="205" spans="1:17" x14ac:dyDescent="0.25">
      <c r="A205" s="160">
        <f t="shared" si="3"/>
        <v>19.500000000000007</v>
      </c>
      <c r="B205" s="161">
        <f t="array" ref="B205:D205">B204:D204+$B$8/6*(E204:G204+2*H204:J204+2*K204:M204+N204:P204)</f>
        <v>1.0610040829204788</v>
      </c>
      <c r="C205" s="127">
        <v>0.21528768309254898</v>
      </c>
      <c r="D205" s="148">
        <v>0.21706225230706969</v>
      </c>
      <c r="E205" s="128">
        <f t="array" ref="E205:G205">TRANSPOSE(MMULT($F$4:$H$6,TRANSPOSE(B205:D205)))</f>
        <v>-0.40821299230742469</v>
      </c>
      <c r="F205" s="149">
        <v>0.3511924436258812</v>
      </c>
      <c r="G205" s="148">
        <v>-9.1671893848249142E-3</v>
      </c>
      <c r="H205" s="128">
        <f t="array" ref="H205:J205">TRANSPOSE(MMULT($F$4:$H$6,TRANSPOSE(B205:D205+$B$8/2*E205:G205)))</f>
        <v>-0.42354820573948521</v>
      </c>
      <c r="I205" s="149">
        <v>0.34319064386603498</v>
      </c>
      <c r="J205" s="148">
        <v>-1.3142152282283798E-2</v>
      </c>
      <c r="K205" s="128">
        <f t="array" ref="K205:M205">TRANSPOSE(MMULT($F$4:$H$6,TRANSPOSE(B205:D205+$B$8/2*H205:J205)))</f>
        <v>-0.42299194042638338</v>
      </c>
      <c r="L205" s="149">
        <v>0.34295088328947121</v>
      </c>
      <c r="M205" s="148">
        <v>-1.3088754471971581E-2</v>
      </c>
      <c r="N205" s="128">
        <f t="array" ref="N205:P205">TRANSPOSE(MMULT($F$4:$H$6,TRANSPOSE(B205:D205+$B$8*K205:M205)))</f>
        <v>-0.43775461105322916</v>
      </c>
      <c r="O205" s="149">
        <v>0.33472975981778014</v>
      </c>
      <c r="P205" s="148">
        <v>-1.7004054512734346E-2</v>
      </c>
      <c r="Q205" s="75"/>
    </row>
    <row r="206" spans="1:17" x14ac:dyDescent="0.25">
      <c r="A206" s="160">
        <f t="shared" si="3"/>
        <v>19.600000000000009</v>
      </c>
      <c r="B206" s="161">
        <f t="array" ref="B206:D206">B205:D205+$B$8/6*(E205:G205+2*H205:J205+2*K205:M205+N205:P205)</f>
        <v>1.0186866179922722</v>
      </c>
      <c r="C206" s="127">
        <v>0.24959110405512686</v>
      </c>
      <c r="D206" s="148">
        <v>0.21575170135030186</v>
      </c>
      <c r="E206" s="128">
        <f t="array" ref="E206:G206">TRANSPOSE(MMULT($F$4:$H$6,TRANSPOSE(B206:D206)))</f>
        <v>-0.43776044639447481</v>
      </c>
      <c r="F206" s="149">
        <v>0.33472302093252981</v>
      </c>
      <c r="G206" s="148">
        <v>-1.7006199832949959E-2</v>
      </c>
      <c r="H206" s="128">
        <f t="array" ref="H206:J206">TRANSPOSE(MMULT($F$4:$H$6,TRANSPOSE(B206:D206+$B$8/2*E206:G206)))</f>
        <v>-0.45196767121246995</v>
      </c>
      <c r="I206" s="149">
        <v>0.32626227646362499</v>
      </c>
      <c r="J206" s="148">
        <v>-2.0868217326179717E-2</v>
      </c>
      <c r="K206" s="128">
        <f t="array" ref="K206:M206">TRANSPOSE(MMULT($F$4:$H$6,TRANSPOSE(B206:D206+$B$8/2*H206:J206)))</f>
        <v>-0.45139635751507012</v>
      </c>
      <c r="L206" s="149">
        <v>0.32604315851995747</v>
      </c>
      <c r="M206" s="148">
        <v>-2.0808727955229284E-2</v>
      </c>
      <c r="N206" s="128">
        <f t="array" ref="N206:P206">TRANSPOSE(MMULT($F$4:$H$6,TRANSPOSE(B206:D206+$B$8*K206:M206)))</f>
        <v>-0.46501844955311067</v>
      </c>
      <c r="O206" s="149">
        <v>0.31738413009343108</v>
      </c>
      <c r="P206" s="148">
        <v>-2.4605340504768314E-2</v>
      </c>
      <c r="Q206" s="75"/>
    </row>
    <row r="207" spans="1:17" x14ac:dyDescent="0.25">
      <c r="A207" s="160">
        <f t="shared" si="3"/>
        <v>19.70000000000001</v>
      </c>
      <c r="B207" s="161">
        <f t="array" ref="B207:D207">B206:D206+$B$8/6*(E206:G206+2*H206:J206+2*K206:M206+N206:P206)</f>
        <v>0.97352816876889448</v>
      </c>
      <c r="C207" s="127">
        <v>0.28220307107167897</v>
      </c>
      <c r="D207" s="148">
        <v>0.21366894416862625</v>
      </c>
      <c r="E207" s="128">
        <f t="array" ref="E207:G207">TRANSPOSE(MMULT($F$4:$H$6,TRANSPOSE(B207:D207)))</f>
        <v>-0.46502346561601893</v>
      </c>
      <c r="F207" s="149">
        <v>0.31737724441488757</v>
      </c>
      <c r="G207" s="148">
        <v>-2.4607371836280922E-2</v>
      </c>
      <c r="H207" s="128">
        <f t="array" ref="H207:J207">TRANSPOSE(MMULT($F$4:$H$6,TRANSPOSE(B207:D207+$B$8/2*E207:G207)))</f>
        <v>-0.47807506307195757</v>
      </c>
      <c r="I207" s="149">
        <v>0.30849920882311932</v>
      </c>
      <c r="J207" s="148">
        <v>-2.8344615145041968E-2</v>
      </c>
      <c r="K207" s="128">
        <f t="array" ref="K207:M207">TRANSPOSE(MMULT($F$4:$H$6,TRANSPOSE(B207:D207+$B$8/2*H207:J207)))</f>
        <v>-0.47749115843891432</v>
      </c>
      <c r="L207" s="149">
        <v>0.30830108746446022</v>
      </c>
      <c r="M207" s="148">
        <v>-2.827939091857154E-2</v>
      </c>
      <c r="N207" s="128">
        <f t="array" ref="N207:P207">TRANSPOSE(MMULT($F$4:$H$6,TRANSPOSE(B207:D207+$B$8*K207:M207)))</f>
        <v>-0.48994748714133296</v>
      </c>
      <c r="O207" s="149">
        <v>0.2992460753850632</v>
      </c>
      <c r="P207" s="148">
        <v>-3.1945858088130968E-2</v>
      </c>
      <c r="Q207" s="75"/>
    </row>
    <row r="208" spans="1:17" x14ac:dyDescent="0.25">
      <c r="A208" s="160">
        <f t="shared" si="3"/>
        <v>19.800000000000011</v>
      </c>
      <c r="B208" s="161">
        <f t="array" ref="B208:D208">B207:D207+$B$8/6*(E207:G207+2*H207:J207+2*K207:M207+N207:P207)</f>
        <v>0.92575977883924288</v>
      </c>
      <c r="C208" s="127">
        <v>0.31304013627793081</v>
      </c>
      <c r="D208" s="148">
        <v>0.21083892346776562</v>
      </c>
      <c r="E208" s="128">
        <f t="array" ref="E208:G208">TRANSPOSE(MMULT($F$4:$H$6,TRANSPOSE(B208:D208)))</f>
        <v>-0.48995168354896135</v>
      </c>
      <c r="F208" s="149">
        <v>0.29923907176087661</v>
      </c>
      <c r="G208" s="148">
        <v>-3.1947770425475641E-2</v>
      </c>
      <c r="H208" s="128">
        <f t="array" ref="H208:J208">TRANSPOSE(MMULT($F$4:$H$6,TRANSPOSE(B208:D208+$B$8/2*E208:G208)))</f>
        <v>-0.50182492331075079</v>
      </c>
      <c r="I208" s="149">
        <v>0.2899860205305792</v>
      </c>
      <c r="J208" s="148">
        <v>-3.5549137811452358E-2</v>
      </c>
      <c r="K208" s="128">
        <f t="array" ref="K208:M208">TRANSPOSE(MMULT($F$4:$H$6,TRANSPOSE(B208:D208+$B$8/2*H208:J208)))</f>
        <v>-0.50123087720270754</v>
      </c>
      <c r="L208" s="149">
        <v>0.28980916383062316</v>
      </c>
      <c r="M208" s="148">
        <v>-3.5478548788541092E-2</v>
      </c>
      <c r="N208" s="128">
        <f t="array" ref="N208:P208">TRANSPOSE(MMULT($F$4:$H$6,TRANSPOSE(B208:D208+$B$8*K208:M208)))</f>
        <v>-0.51250114920845502</v>
      </c>
      <c r="O208" s="149">
        <v>0.28040062618678263</v>
      </c>
      <c r="P208" s="148">
        <v>-3.9004151418336908E-2</v>
      </c>
      <c r="Q208" s="75"/>
    </row>
    <row r="209" spans="1:17" x14ac:dyDescent="0.25">
      <c r="A209" s="160">
        <f t="shared" si="3"/>
        <v>19.900000000000013</v>
      </c>
      <c r="B209" s="161">
        <f t="array" ref="B209:D209">B208:D208+$B$8/6*(E208:G208+2*H208:J208+2*K208:M208+N208:P208)</f>
        <v>0.87561703827617066</v>
      </c>
      <c r="C209" s="127">
        <v>0.3420273040557652</v>
      </c>
      <c r="D209" s="148">
        <v>0.2072888018837023</v>
      </c>
      <c r="E209" s="128">
        <f t="array" ref="E209:G209">TRANSPOSE(MMULT($F$4:$H$6,TRANSPOSE(B209:D209)))</f>
        <v>-0.51250452863686324</v>
      </c>
      <c r="F209" s="149">
        <v>0.280393533259927</v>
      </c>
      <c r="G209" s="148">
        <v>-3.9005940309583459E-2</v>
      </c>
      <c r="H209" s="128">
        <f t="array" ref="H209:J209">TRANSPOSE(MMULT($F$4:$H$6,TRANSPOSE(B209:D209+$B$8/2*E209:G209)))</f>
        <v>-0.52318156385048364</v>
      </c>
      <c r="I209" s="149">
        <v>0.27080819288447466</v>
      </c>
      <c r="J209" s="148">
        <v>-4.2461082113732868E-2</v>
      </c>
      <c r="K209" s="128">
        <f t="array" ref="K209:M209">TRANSPOSE(MMULT($F$4:$H$6,TRANSPOSE(B209:D209+$B$8/2*H209:J209)))</f>
        <v>-0.5225798088195599</v>
      </c>
      <c r="L209" s="149">
        <v>0.27065278395628667</v>
      </c>
      <c r="M209" s="148">
        <v>-4.2385510035286122E-2</v>
      </c>
      <c r="N209" s="128">
        <f t="array" ref="N209:P209">TRANSPOSE(MMULT($F$4:$H$6,TRANSPOSE(B209:D209+$B$8*K209:M209)))</f>
        <v>-0.53264858854288477</v>
      </c>
      <c r="O209" s="149">
        <v>0.26093354595197249</v>
      </c>
      <c r="P209" s="148">
        <v>-4.5760291050358642E-2</v>
      </c>
      <c r="Q209" s="75"/>
    </row>
    <row r="210" spans="1:17" x14ac:dyDescent="0.25">
      <c r="A210" s="160">
        <f t="shared" si="3"/>
        <v>20.000000000000014</v>
      </c>
      <c r="B210" s="161">
        <f t="array" ref="B210:D210">B209:D209+$B$8/6*(E209:G209+2*H209:J209+2*K209:M209+N209:P209)</f>
        <v>0.82333910723417336</v>
      </c>
      <c r="C210" s="127">
        <v>0.36909812127065555</v>
      </c>
      <c r="D210" s="148">
        <v>0.20304781162273597</v>
      </c>
      <c r="E210" s="128">
        <f t="array" ref="E210:G210">TRANSPOSE(MMULT($F$4:$H$6,TRANSPOSE(B210:D210)))</f>
        <v>-0.53265115664316731</v>
      </c>
      <c r="F210" s="149">
        <v>0.26092639205891222</v>
      </c>
      <c r="G210" s="148">
        <v>-4.576195260131441E-2</v>
      </c>
      <c r="H210" s="128">
        <f t="array" ref="H210:J210">TRANSPOSE(MMULT($F$4:$H$6,TRANSPOSE(B210:D210+$B$8/2*E210:G210)))</f>
        <v>-0.54211898141087078</v>
      </c>
      <c r="I210" s="149">
        <v>0.25105177128410605</v>
      </c>
      <c r="J210" s="148">
        <v>-4.9061292929739264E-2</v>
      </c>
      <c r="K210" s="128">
        <f t="array" ref="K210:M210">TRANSPOSE(MMULT($F$4:$H$6,TRANSPOSE(B210:D210+$B$8/2*H210:J210)))</f>
        <v>-0.54151192444172347</v>
      </c>
      <c r="L210" s="149">
        <v>0.25091790949304454</v>
      </c>
      <c r="M210" s="148">
        <v>-4.8981129540220242E-2</v>
      </c>
      <c r="N210" s="128">
        <f t="array" ref="N210:P210">TRANSPOSE(MMULT($F$4:$H$6,TRANSPOSE(B210:D210+$B$8*K210:M210)))</f>
        <v>-0.55036858316644577</v>
      </c>
      <c r="O210" s="149">
        <v>0.24093099619381389</v>
      </c>
      <c r="P210" s="148">
        <v>-5.2195913955112944E-2</v>
      </c>
      <c r="Q210" s="75"/>
    </row>
    <row r="211" spans="1:17" x14ac:dyDescent="0.25">
      <c r="A211" s="160">
        <f t="shared" si="3"/>
        <v>20.100000000000016</v>
      </c>
      <c r="B211" s="161">
        <f t="array" ref="B211:D211">B210:D210+$B$8/6*(E210:G210+2*H210:J210+2*K210:M210+N210:P210)</f>
        <v>0.76916774804226007</v>
      </c>
      <c r="C211" s="127">
        <v>0.39419473376743935</v>
      </c>
      <c r="D211" s="148">
        <v>0.19814709976446354</v>
      </c>
      <c r="E211" s="128">
        <f t="array" ref="E211:G211">TRANSPOSE(MMULT($F$4:$H$6,TRANSPOSE(B211:D211)))</f>
        <v>-0.55037034847745081</v>
      </c>
      <c r="F211" s="149">
        <v>0.24092380926607812</v>
      </c>
      <c r="G211" s="148">
        <v>-5.2197444831360296E-2</v>
      </c>
      <c r="H211" s="128">
        <f t="array" ref="H211:J211">TRANSPOSE(MMULT($F$4:$H$6,TRANSPOSE(B211:D211+$B$8/2*E211:G211)))</f>
        <v>-0.55862073830174019</v>
      </c>
      <c r="I211" s="149">
        <v>0.23080303304534894</v>
      </c>
      <c r="J211" s="148">
        <v>-5.5332199883832894E-2</v>
      </c>
      <c r="K211" s="128">
        <f t="array" ref="K211:M211">TRANSPOSE(MMULT($F$4:$H$6,TRANSPOSE(B211:D211+$B$8/2*H211:J211)))</f>
        <v>-0.55801075244053289</v>
      </c>
      <c r="L211" s="149">
        <v>0.23069073550604258</v>
      </c>
      <c r="M211" s="148">
        <v>-5.5247845253231398E-2</v>
      </c>
      <c r="N211" s="128">
        <f t="array" ref="N211:P211">TRANSPOSE(MMULT($F$4:$H$6,TRANSPOSE(B211:D211+$B$8*K211:M211)))</f>
        <v>-0.56564940069352043</v>
      </c>
      <c r="O211" s="149">
        <v>0.22047920756945794</v>
      </c>
      <c r="P211" s="148">
        <v>-5.8294256825859925E-2</v>
      </c>
      <c r="Q211" s="75"/>
    </row>
    <row r="212" spans="1:17" x14ac:dyDescent="0.25">
      <c r="A212" s="160">
        <f t="shared" si="3"/>
        <v>20.200000000000017</v>
      </c>
      <c r="B212" s="161">
        <f t="array" ref="B212:D212">B211:D211+$B$8/6*(E211:G211+2*H211:J211+2*K211:M211+N211:P211)</f>
        <v>0.71334636919800143</v>
      </c>
      <c r="C212" s="127">
        <v>0.41726790966641136</v>
      </c>
      <c r="D212" s="148">
        <v>0.19261956989894105</v>
      </c>
      <c r="E212" s="128">
        <f t="array" ref="E212:G212">TRANSPOSE(MMULT($F$4:$H$6,TRANSPOSE(B212:D212)))</f>
        <v>-0.56565037454578793</v>
      </c>
      <c r="F212" s="149">
        <v>0.22047201503891153</v>
      </c>
      <c r="G212" s="148">
        <v>-5.8295654252668999E-2</v>
      </c>
      <c r="H212" s="128">
        <f t="array" ref="H212:J212">TRANSPOSE(MMULT($F$4:$H$6,TRANSPOSE(B212:D212+$B$8/2*E212:G212)))</f>
        <v>-0.57267981033995119</v>
      </c>
      <c r="I212" s="149">
        <v>0.21014816175668455</v>
      </c>
      <c r="J212" s="148">
        <v>-6.1257847300532325E-2</v>
      </c>
      <c r="K212" s="128">
        <f t="array" ref="K212:M212">TRANSPOSE(MMULT($F$4:$H$6,TRANSPOSE(B212:D212+$B$8/2*H212:J212)))</f>
        <v>-0.57206922663591175</v>
      </c>
      <c r="L212" s="149">
        <v>0.21005736510217365</v>
      </c>
      <c r="M212" s="148">
        <v>-6.1169708152798596E-2</v>
      </c>
      <c r="N212" s="128">
        <f t="array" ref="N212:P212">TRANSPOSE(MMULT($F$4:$H$6,TRANSPOSE(B212:D212+$B$8*K212:M212)))</f>
        <v>-0.57848863046353416</v>
      </c>
      <c r="O212" s="149">
        <v>0.1996641580362741</v>
      </c>
      <c r="P212" s="148">
        <v>-6.4040182700311699E-2</v>
      </c>
      <c r="Q212" s="75"/>
    </row>
    <row r="213" spans="1:17" x14ac:dyDescent="0.25">
      <c r="A213" s="160">
        <f t="shared" si="3"/>
        <v>20.300000000000018</v>
      </c>
      <c r="B213" s="161">
        <f t="array" ref="B213:D213">B212:D212+$B$8/6*(E212:G212+2*H212:J212+2*K212:M212+N212:P212)</f>
        <v>0.65611908454865064</v>
      </c>
      <c r="C213" s="127">
        <v>0.43827703011295971</v>
      </c>
      <c r="D213" s="148">
        <v>0.18649972076794702</v>
      </c>
      <c r="E213" s="128">
        <f t="array" ref="E213:G213">TRANSPOSE(MMULT($F$4:$H$6,TRANSPOSE(B213:D213)))</f>
        <v>-0.57848882687500358</v>
      </c>
      <c r="F213" s="149">
        <v>0.19965698674435609</v>
      </c>
      <c r="G213" s="148">
        <v>-6.4041444460476063E-2</v>
      </c>
      <c r="H213" s="128">
        <f t="array" ref="H213:J213">TRANSPOSE(MMULT($F$4:$H$6,TRANSPOSE(B213:D213+$B$8/2*E213:G213)))</f>
        <v>-0.58429840318863691</v>
      </c>
      <c r="I213" s="149">
        <v>0.18917292923939014</v>
      </c>
      <c r="J213" s="148">
        <v>-6.6823917492946666E-2</v>
      </c>
      <c r="K213" s="128">
        <f t="array" ref="K213:M213">TRANSPOSE(MMULT($F$4:$H$6,TRANSPOSE(B213:D213+$B$8/2*H213:J213)))</f>
        <v>-0.58368950297117095</v>
      </c>
      <c r="L213" s="149">
        <v>0.18910349164979529</v>
      </c>
      <c r="M213" s="148">
        <v>-6.673240554695449E-2</v>
      </c>
      <c r="N213" s="128">
        <f t="array" ref="N213:P213">TRANSPOSE(MMULT($F$4:$H$6,TRANSPOSE(B213:D213+$B$8*K213:M213)))</f>
        <v>-0.58889298478839325</v>
      </c>
      <c r="O213" s="149">
        <v>0.17857125911808203</v>
      </c>
      <c r="P213" s="148">
        <v>-6.9420200948503638E-2</v>
      </c>
      <c r="Q213" s="75"/>
    </row>
    <row r="214" spans="1:17" x14ac:dyDescent="0.25">
      <c r="A214" s="160">
        <f t="shared" si="3"/>
        <v>20.40000000000002</v>
      </c>
      <c r="B214" s="161">
        <f t="array" ref="B214:D214">B213:D213+$B$8/6*(E213:G213+2*H213:J213+2*K213:M213+N213:P213)</f>
        <v>0.5977297908156004</v>
      </c>
      <c r="C214" s="127">
        <v>0.45719004824030651</v>
      </c>
      <c r="D214" s="148">
        <v>0.17982348257646733</v>
      </c>
      <c r="E214" s="128">
        <f t="array" ref="E214:G214">TRANSPOSE(MMULT($F$4:$H$6,TRANSPOSE(B214:D214)))</f>
        <v>-0.58889242035245348</v>
      </c>
      <c r="F214" s="149">
        <v>0.17856413522925882</v>
      </c>
      <c r="G214" s="148">
        <v>-6.9421325378153376E-2</v>
      </c>
      <c r="H214" s="128">
        <f t="array" ref="H214:J214">TRANSPOSE(MMULT($F$4:$H$6,TRANSPOSE(B214:D214+$B$8/2*E214:G214)))</f>
        <v>-0.59348773850459113</v>
      </c>
      <c r="I214" s="149">
        <v>0.16796238612380543</v>
      </c>
      <c r="J214" s="148">
        <v>-7.2017747447999492E-2</v>
      </c>
      <c r="K214" s="128">
        <f t="array" ref="K214:M214">TRANSPOSE(MMULT($F$4:$H$6,TRANSPOSE(B214:D214+$B$8/2*H214:J214)))</f>
        <v>-0.59288274601716084</v>
      </c>
      <c r="L214" s="149">
        <v>0.1679140896012071</v>
      </c>
      <c r="M214" s="148">
        <v>-7.1923277776923103E-2</v>
      </c>
      <c r="N214" s="128">
        <f t="array" ref="N214:P214">TRANSPOSE(MMULT($F$4:$H$6,TRANSPOSE(B214:D214+$B$8*K214:M214)))</f>
        <v>-0.59687807074132559</v>
      </c>
      <c r="O214" s="149">
        <v>0.15728505126602083</v>
      </c>
      <c r="P214" s="148">
        <v>-7.4422480700006691E-2</v>
      </c>
      <c r="Q214" s="75"/>
    </row>
    <row r="215" spans="1:17" x14ac:dyDescent="0.25">
      <c r="A215" s="160">
        <f t="shared" si="3"/>
        <v>20.500000000000021</v>
      </c>
      <c r="B215" s="161">
        <f t="array" ref="B215:D215">B214:D214+$B$8/6*(E214:G214+2*H214:J214+2*K214:M214+N214:P214)</f>
        <v>0.53842126647997901</v>
      </c>
      <c r="C215" s="127">
        <v>0.47398341720606157</v>
      </c>
      <c r="D215" s="148">
        <v>0.1726280516343339</v>
      </c>
      <c r="E215" s="128">
        <f t="array" ref="E215:G215">TRANSPOSE(MMULT($F$4:$H$6,TRANSPOSE(B215:D215)))</f>
        <v>-0.59687676450779303</v>
      </c>
      <c r="F215" s="149">
        <v>0.15727800018568308</v>
      </c>
      <c r="G215" s="148">
        <v>-7.4423466682459319E-2</v>
      </c>
      <c r="H215" s="128">
        <f t="array" ref="H215:J215">TRANSPOSE(MMULT($F$4:$H$6,TRANSPOSE(B215:D215+$B$8/2*E215:G215)))</f>
        <v>-0.60026781136088903</v>
      </c>
      <c r="I215" s="149">
        <v>0.14660056199904731</v>
      </c>
      <c r="J215" s="148">
        <v>-7.6828338993599948E-2</v>
      </c>
      <c r="K215" s="128">
        <f t="array" ref="K215:M215">TRANSPOSE(MMULT($F$4:$H$6,TRANSPOSE(B215:D215+$B$8/2*H215:J215)))</f>
        <v>-0.599668886771069</v>
      </c>
      <c r="L215" s="149">
        <v>0.14657311487463803</v>
      </c>
      <c r="M215" s="148">
        <v>-7.673132840838727E-2</v>
      </c>
      <c r="N215" s="128">
        <f t="array" ref="N215:P215">TRANSPOSE(MMULT($F$4:$H$6,TRANSPOSE(B215:D215+$B$8*K215:M215)))</f>
        <v>-0.60246813399121057</v>
      </c>
      <c r="O215" s="149">
        <v>0.13588890924298877</v>
      </c>
      <c r="P215" s="148">
        <v>-7.9036857806791247E-2</v>
      </c>
      <c r="Q215" s="75"/>
    </row>
    <row r="216" spans="1:17" x14ac:dyDescent="0.25">
      <c r="A216" s="160">
        <f t="shared" si="3"/>
        <v>20.600000000000023</v>
      </c>
      <c r="B216" s="161">
        <f t="array" ref="B216:D216">B215:D215+$B$8/6*(E215:G215+2*H215:J215+2*K215:M215+N215:P215)</f>
        <v>0.47843429490059702</v>
      </c>
      <c r="C216" s="127">
        <v>0.48864198825899563</v>
      </c>
      <c r="D216" s="148">
        <v>0.16495172397944682</v>
      </c>
      <c r="E216" s="128">
        <f t="array" ref="E216:G216">TRANSPOSE(MMULT($F$4:$H$6,TRANSPOSE(B216:D216)))</f>
        <v>-0.60246610734083406</v>
      </c>
      <c r="F216" s="149">
        <v>0.13588195553999716</v>
      </c>
      <c r="G216" s="148">
        <v>-7.9037704764507319E-2</v>
      </c>
      <c r="H216" s="128">
        <f t="array" ref="H216:J216">TRANSPOSE(MMULT($F$4:$H$6,TRANSPOSE(B216:D216+$B$8/2*E216:G216)))</f>
        <v>-0.60466712048583959</v>
      </c>
      <c r="I216" s="149">
        <v>0.12517017603664538</v>
      </c>
      <c r="J216" s="148">
        <v>-8.1246362555230295E-2</v>
      </c>
      <c r="K216" s="128">
        <f t="array" ref="K216:M216">TRANSPOSE(MMULT($F$4:$H$6,TRANSPOSE(B216:D216+$B$8/2*H216:J216)))</f>
        <v>-0.60407635328913245</v>
      </c>
      <c r="L216" s="149">
        <v>0.12516321569566838</v>
      </c>
      <c r="M216" s="148">
        <v>-8.1147228017640877E-2</v>
      </c>
      <c r="N216" s="128">
        <f t="array" ref="N216:P216">TRANSPOSE(MMULT($F$4:$H$6,TRANSPOSE(B216:D216+$B$8*K216:M216)))</f>
        <v>-0.60569577625680393</v>
      </c>
      <c r="O216" s="149">
        <v>0.11446475840265552</v>
      </c>
      <c r="P216" s="148">
        <v>-8.3254835459917215E-2</v>
      </c>
      <c r="Q216" s="75"/>
    </row>
    <row r="217" spans="1:17" x14ac:dyDescent="0.25">
      <c r="A217" s="160">
        <f t="shared" si="3"/>
        <v>20.700000000000024</v>
      </c>
      <c r="B217" s="161">
        <f t="array" ref="B217:D217">B216:D216+$B$8/6*(E216:G216+2*H216:J216+2*K216:M216+N216:P216)</f>
        <v>0.41800681438147064</v>
      </c>
      <c r="C217" s="127">
        <v>0.50115887988245034</v>
      </c>
      <c r="D217" s="148">
        <v>0.15683372862327738</v>
      </c>
      <c r="E217" s="128">
        <f t="array" ref="E217:G217">TRANSPOSE(MMULT($F$4:$H$6,TRANSPOSE(B217:D217)))</f>
        <v>-0.60569305276990837</v>
      </c>
      <c r="F217" s="149">
        <v>0.11445792573671901</v>
      </c>
      <c r="G217" s="148">
        <v>-8.3255543344632255E-2</v>
      </c>
      <c r="H217" s="128">
        <f t="array" ref="H217:J217">TRANSPOSE(MMULT($F$4:$H$6,TRANSPOSE(B217:D217+$B$8/2*E217:G217)))</f>
        <v>-0.60672237292600206</v>
      </c>
      <c r="I217" s="149">
        <v>0.10375235892960591</v>
      </c>
      <c r="J217" s="148">
        <v>-8.5264154630836433E-2</v>
      </c>
      <c r="K217" s="128">
        <f t="array" ref="K217:M217">TRANSPOSE(MMULT($F$4:$H$6,TRANSPOSE(B217:D217+$B$8/2*H217:J217)))</f>
        <v>-0.60614177575914185</v>
      </c>
      <c r="L217" s="149">
        <v>0.1037654547391044</v>
      </c>
      <c r="M217" s="148">
        <v>-8.5163311701280067E-2</v>
      </c>
      <c r="N217" s="128">
        <f t="array" ref="N217:P217">TRANSPOSE(MMULT($F$4:$H$6,TRANSPOSE(B217:D217+$B$8*K217:M217)))</f>
        <v>-0.60660164801817618</v>
      </c>
      <c r="O217" s="149">
        <v>9.3092802674171082E-2</v>
      </c>
      <c r="P217" s="148">
        <v>-8.7069578599165282E-2</v>
      </c>
      <c r="Q217" s="75"/>
    </row>
    <row r="218" spans="1:17" x14ac:dyDescent="0.25">
      <c r="A218" s="160">
        <f t="shared" si="3"/>
        <v>20.800000000000026</v>
      </c>
      <c r="B218" s="161">
        <f t="array" ref="B218:D218">B217:D217+$B$8/6*(E217:G217+2*H217:J217+2*K217:M217+N217:P217)</f>
        <v>0.35737309774549775</v>
      </c>
      <c r="C218" s="127">
        <v>0.51153531914492223</v>
      </c>
      <c r="D218" s="148">
        <v>0.14831406104647687</v>
      </c>
      <c r="E218" s="128">
        <f t="array" ref="E218:G218">TRANSPOSE(MMULT($F$4:$H$6,TRANSPOSE(B218:D218)))</f>
        <v>-0.60659825333806283</v>
      </c>
      <c r="F218" s="149">
        <v>9.3086113728221342E-2</v>
      </c>
      <c r="G218" s="148">
        <v>-8.7070147880275769E-2</v>
      </c>
      <c r="H218" s="128">
        <f t="array" ref="H218:J218">TRANSPOSE(MMULT($F$4:$H$6,TRANSPOSE(B218:D218+$B$8/2*E218:G218)))</f>
        <v>-0.60647816480017802</v>
      </c>
      <c r="I218" s="149">
        <v>8.2426386927628575E-2</v>
      </c>
      <c r="J218" s="148">
        <v>-8.8875709133370825E-2</v>
      </c>
      <c r="K218" s="128">
        <f t="array" ref="K218:M218">TRANSPOSE(MMULT($F$4:$H$6,TRANSPOSE(B218:D218+$B$8/2*H218:J218)))</f>
        <v>-0.60590966767777577</v>
      </c>
      <c r="L218" s="149">
        <v>8.2459043351611694E-2</v>
      </c>
      <c r="M218" s="148">
        <v>-8.8773570458536649E-2</v>
      </c>
      <c r="N218" s="128">
        <f t="array" ref="N218:P218">TRANSPOSE(MMULT($F$4:$H$6,TRANSPOSE(B218:D218+$B$8*K218:M218)))</f>
        <v>-0.60523411817810469</v>
      </c>
      <c r="O218" s="149">
        <v>7.1851265002146253E-2</v>
      </c>
      <c r="P218" s="148">
        <v>-9.0475902274680858E-2</v>
      </c>
      <c r="Q218" s="75"/>
    </row>
    <row r="219" spans="1:17" x14ac:dyDescent="0.25">
      <c r="A219" s="160">
        <f t="shared" si="3"/>
        <v>20.900000000000027</v>
      </c>
      <c r="B219" s="161">
        <f t="array" ref="B219:D219">B218:D218+$B$8/6*(E218:G218+2*H218:J218+2*K218:M218+N218:P218)</f>
        <v>0.29676296380429651</v>
      </c>
      <c r="C219" s="127">
        <v>0.51978045646640303</v>
      </c>
      <c r="D219" s="148">
        <v>0.13943331755749735</v>
      </c>
      <c r="E219" s="128">
        <f t="array" ref="E219:G219">TRANSPOSE(MMULT($F$4:$H$6,TRANSPOSE(B219:D219)))</f>
        <v>-0.60523007986983168</v>
      </c>
      <c r="F219" s="149">
        <v>7.184474141984637E-2</v>
      </c>
      <c r="G219" s="148">
        <v>-9.0476333925966115E-2</v>
      </c>
      <c r="H219" s="128">
        <f t="array" ref="H219:J219">TRANSPOSE(MMULT($F$4:$H$6,TRANSPOSE(B219:D219+$B$8/2*E219:G219)))</f>
        <v>-0.60398663986295542</v>
      </c>
      <c r="I219" s="149">
        <v>6.1269428686872351E-2</v>
      </c>
      <c r="J219" s="148">
        <v>-9.2076662769785961E-2</v>
      </c>
      <c r="K219" s="128">
        <f t="array" ref="K219:M219">TRANSPOSE(MMULT($F$4:$H$6,TRANSPOSE(B219:D219+$B$8/2*H219:J219)))</f>
        <v>-0.60343208484946476</v>
      </c>
      <c r="L219" s="149">
        <v>6.1321088573150884E-2</v>
      </c>
      <c r="M219" s="148">
        <v>-9.1973636614793228E-2</v>
      </c>
      <c r="N219" s="128">
        <f t="array" ref="N219:P219">TRANSPOSE(MMULT($F$4:$H$6,TRANSPOSE(B219:D219+$B$8*K219:M219)))</f>
        <v>-0.60164892241406032</v>
      </c>
      <c r="O219" s="149">
        <v>5.0816140928506837E-2</v>
      </c>
      <c r="P219" s="148">
        <v>-9.347025413862238E-2</v>
      </c>
      <c r="Q219" s="75"/>
    </row>
    <row r="220" spans="1:17" x14ac:dyDescent="0.25">
      <c r="A220" s="160">
        <f t="shared" si="3"/>
        <v>21.000000000000028</v>
      </c>
      <c r="B220" s="161">
        <f t="array" ref="B220:D220">B219:D219+$B$8/6*(E219:G219+2*H219:J219+2*K219:M219+N219:P219)</f>
        <v>0.2364010229424843</v>
      </c>
      <c r="C220" s="127">
        <v>0.52591115508087638</v>
      </c>
      <c r="D220" s="148">
        <v>0.13023253111026825</v>
      </c>
      <c r="E220" s="128">
        <f t="array" ref="E220:G220">TRANSPOSE(MMULT($F$4:$H$6,TRANSPOSE(B220:D220)))</f>
        <v>-0.60164426981923214</v>
      </c>
      <c r="F220" s="149">
        <v>5.0809803257013397E-2</v>
      </c>
      <c r="G220" s="148">
        <v>-9.347054962338891E-2</v>
      </c>
      <c r="H220" s="128">
        <f t="array" ref="H220:J220">TRANSPOSE(MMULT($F$4:$H$6,TRANSPOSE(B220:D220+$B$8/2*E220:G220)))</f>
        <v>-0.59930712764051874</v>
      </c>
      <c r="I220" s="149">
        <v>4.0356305589061364E-2</v>
      </c>
      <c r="J220" s="148">
        <v>-9.4864274643668811E-2</v>
      </c>
      <c r="K220" s="128">
        <f t="array" ref="K220:M220">TRANSPOSE(MMULT($F$4:$H$6,TRANSPOSE(B220:D220+$B$8/2*H220:J220)))</f>
        <v>-0.59876826396760929</v>
      </c>
      <c r="L220" s="149">
        <v>4.0426353611719174E-2</v>
      </c>
      <c r="M220" s="148">
        <v>-9.4760763473199713E-2</v>
      </c>
      <c r="N220" s="128">
        <f t="array" ref="N220:P220">TRANSPOSE(MMULT($F$4:$H$6,TRANSPOSE(B220:D220+$B$8*K220:M220)))</f>
        <v>-0.59590879200179991</v>
      </c>
      <c r="O220" s="149">
        <v>3.0060965938714407E-2</v>
      </c>
      <c r="P220" s="148">
        <v>-9.6050691262644566E-2</v>
      </c>
      <c r="Q220" s="75"/>
    </row>
    <row r="221" spans="1:17" x14ac:dyDescent="0.25">
      <c r="A221" s="160">
        <f t="shared" si="3"/>
        <v>21.10000000000003</v>
      </c>
      <c r="B221" s="161">
        <f t="array" ref="B221:D221">B220:D220+$B$8/6*(E220:G220+2*H220:J220+2*K220:M220+N220:P220)</f>
        <v>0.17650595885852952</v>
      </c>
      <c r="C221" s="127">
        <v>0.52995175654083115</v>
      </c>
      <c r="D221" s="148">
        <v>0.12075300915827208</v>
      </c>
      <c r="E221" s="128">
        <f t="array" ref="E221:G221">TRANSPOSE(MMULT($F$4:$H$6,TRANSPOSE(B221:D221)))</f>
        <v>-0.5959035560899929</v>
      </c>
      <c r="F221" s="149">
        <v>3.0054833576787288E-2</v>
      </c>
      <c r="G221" s="148">
        <v>-9.6050852517382795E-2</v>
      </c>
      <c r="H221" s="128">
        <f t="array" ref="H221:J221">TRANSPOSE(MMULT($F$4:$H$6,TRANSPOSE(B221:D221+$B$8/2*E221:G221)))</f>
        <v>-0.5925057629380347</v>
      </c>
      <c r="I221" s="149">
        <v>1.9759266120099761E-2</v>
      </c>
      <c r="J221" s="148">
        <v>-9.7237400285990372E-2</v>
      </c>
      <c r="K221" s="128">
        <f t="array" ref="K221:M221">TRANSPOSE(MMULT($F$4:$H$6,TRANSPOSE(B221:D221+$B$8/2*H221:J221)))</f>
        <v>-0.59198424257558802</v>
      </c>
      <c r="L221" s="149">
        <v>1.9847032361345524E-2</v>
      </c>
      <c r="M221" s="148">
        <v>-9.7133799398583728E-2</v>
      </c>
      <c r="N221" s="128">
        <f t="array" ref="N221:P221">TRANSPOSE(MMULT($F$4:$H$6,TRANSPOSE(B221:D221+$B$8*K221:M221)))</f>
        <v>-0.5880830649244283</v>
      </c>
      <c r="O221" s="149">
        <v>9.6565971298440134E-3</v>
      </c>
      <c r="P221" s="148">
        <v>-9.8216851493758875E-2</v>
      </c>
      <c r="Q221" s="75"/>
    </row>
    <row r="222" spans="1:17" x14ac:dyDescent="0.25">
      <c r="A222" s="160">
        <f t="shared" si="3"/>
        <v>21.200000000000031</v>
      </c>
      <c r="B222" s="161">
        <f t="array" ref="B222:D222">B221:D221+$B$8/6*(E221:G221+2*H221:J221+2*K221:M221+N221:P221)</f>
        <v>0.11728984832450175</v>
      </c>
      <c r="C222" s="127">
        <v>0.53193382366865649</v>
      </c>
      <c r="D222" s="148">
        <v>0.11103617410193392</v>
      </c>
      <c r="E222" s="128">
        <f t="array" ref="E222:G222">TRANSPOSE(MMULT($F$4:$H$6,TRANSPOSE(B222:D222)))</f>
        <v>-0.58807727814188027</v>
      </c>
      <c r="F222" s="149">
        <v>9.6506882813787442E-3</v>
      </c>
      <c r="G222" s="148">
        <v>-9.8216880910406701E-2</v>
      </c>
      <c r="H222" s="128">
        <f t="array" ref="H222:J222">TRANSPOSE(MMULT($F$4:$H$6,TRANSPOSE(B222:D222+$B$8/2*E222:G222)))</f>
        <v>-0.58365508854703163</v>
      </c>
      <c r="I222" s="149">
        <v>-4.5222516701079463E-4</v>
      </c>
      <c r="J222" s="148">
        <v>-9.9196460334586553E-2</v>
      </c>
      <c r="K222" s="128">
        <f t="array" ref="K222:M222">TRANSPOSE(MMULT($F$4:$H$6,TRANSPOSE(B222:D222+$B$8/2*H222:J222)))</f>
        <v>-0.58315246223410289</v>
      </c>
      <c r="L222" s="149">
        <v>-3.4746151202172393E-4</v>
      </c>
      <c r="M222" s="148">
        <v>-9.9093156553980682E-2</v>
      </c>
      <c r="N222" s="128">
        <f t="array" ref="N222:P222">TRANSPOSE(MMULT($F$4:$H$6,TRANSPOSE(B222:D222+$B$8*K222:M222)))</f>
        <v>-0.57824728110617785</v>
      </c>
      <c r="O222" s="149">
        <v>-1.0328990307606783E-2</v>
      </c>
      <c r="P222" s="148">
        <v>-9.9969919576666649E-2</v>
      </c>
      <c r="Q222" s="75"/>
    </row>
    <row r="223" spans="1:17" x14ac:dyDescent="0.25">
      <c r="A223" s="160">
        <f t="shared" si="3"/>
        <v>21.300000000000033</v>
      </c>
      <c r="B223" s="161">
        <f t="array" ref="B223:D223">B222:D222+$B$8/6*(E222:G222+2*H222:J222+2*K222:M222+N222:P222)</f>
        <v>5.8957520644329638E-2</v>
      </c>
      <c r="C223" s="127">
        <v>0.53189586241225162</v>
      </c>
      <c r="D223" s="148">
        <v>0.10112340686419713</v>
      </c>
      <c r="E223" s="128">
        <f t="array" ref="E223:G223">TRANSPOSE(MMULT($F$4:$H$6,TRANSPOSE(B223:D223)))</f>
        <v>-0.57824097722236345</v>
      </c>
      <c r="F223" s="149">
        <v>-1.0334658674573394E-2</v>
      </c>
      <c r="G223" s="148">
        <v>-9.9969819983576236E-2</v>
      </c>
      <c r="H223" s="128">
        <f t="array" ref="H223:J223">TRANSPOSE(MMULT($F$4:$H$6,TRANSPOSE(B223:D223+$B$8/2*E223:G223)))</f>
        <v>-0.57283364300285133</v>
      </c>
      <c r="I223" s="149">
        <v>-2.0211683646022938E-2</v>
      </c>
      <c r="J223" s="148">
        <v>-0.10074340409794648</v>
      </c>
      <c r="K223" s="128">
        <f t="array" ref="K223:M223">TRANSPOSE(MMULT($F$4:$H$6,TRANSPOSE(B223:D223+$B$8/2*H223:J223)))</f>
        <v>-0.57235135674308912</v>
      </c>
      <c r="L223" s="149">
        <v>-2.0090690457898047E-2</v>
      </c>
      <c r="M223" s="148">
        <v>-0.1006407745250614</v>
      </c>
      <c r="N223" s="128">
        <f t="array" ref="N223:P223">TRANSPOSE(MMULT($F$4:$H$6,TRANSPOSE(B223:D223+$B$8*K223:M223)))</f>
        <v>-0.56648276362814032</v>
      </c>
      <c r="O223" s="149">
        <v>-2.9830891368292728E-2</v>
      </c>
      <c r="P223" s="148">
        <v>-0.10131258828501608</v>
      </c>
      <c r="Q223" s="75"/>
    </row>
    <row r="224" spans="1:17" x14ac:dyDescent="0.25">
      <c r="A224" s="160">
        <f t="shared" si="3"/>
        <v>21.400000000000034</v>
      </c>
      <c r="B224" s="161">
        <f t="array" ref="B224:D224">B223:D223+$B$8/6*(E223:G223+2*H223:J223+2*K223:M223+N223:P223)</f>
        <v>1.7059583052898911E-3</v>
      </c>
      <c r="C224" s="127">
        <v>0.5298830241080732</v>
      </c>
      <c r="D224" s="148">
        <v>9.105589410562033E-2</v>
      </c>
      <c r="E224" s="128">
        <f t="array" ref="E224:G224">TRANSPOSE(MMULT($F$4:$H$6,TRANSPOSE(B224:D224)))</f>
        <v>-0.56647597758085033</v>
      </c>
      <c r="F224" s="149">
        <v>-2.9836303557072757E-2</v>
      </c>
      <c r="G224" s="148">
        <v>-0.10131236292672381</v>
      </c>
      <c r="H224" s="128">
        <f t="array" ref="H224:J224">TRANSPOSE(MMULT($F$4:$H$6,TRANSPOSE(B224:D224+$B$8/2*E224:G224)))</f>
        <v>-0.56012553525655795</v>
      </c>
      <c r="I224" s="149">
        <v>-3.9455785175240787E-2</v>
      </c>
      <c r="J224" s="148">
        <v>-0.10188166825263906</v>
      </c>
      <c r="K224" s="128">
        <f t="array" ref="K224:M224">TRANSPOSE(MMULT($F$4:$H$6,TRANSPOSE(B224:D224+$B$8/2*H224:J224)))</f>
        <v>-0.55966492728075268</v>
      </c>
      <c r="L224" s="149">
        <v>-3.9319373509120348E-2</v>
      </c>
      <c r="M224" s="148">
        <v>-0.10178007908148221</v>
      </c>
      <c r="N224" s="128">
        <f t="array" ref="N224:P224">TRANSPOSE(MMULT($F$4:$H$6,TRANSPOSE(B224:D224+$B$8*K224:M224)))</f>
        <v>-0.55287618779387149</v>
      </c>
      <c r="O224" s="149">
        <v>-4.8787443911188638E-2</v>
      </c>
      <c r="P224" s="148">
        <v>-0.10224901481717241</v>
      </c>
      <c r="Q224" s="75"/>
    </row>
    <row r="225" spans="1:17" x14ac:dyDescent="0.25">
      <c r="A225" s="160">
        <f t="shared" si="3"/>
        <v>21.500000000000036</v>
      </c>
      <c r="B225" s="161">
        <f t="array" ref="B225:D225">B224:D224+$B$8/6*(E224:G224+2*H224:J224+2*K224:M224+N224:P224)</f>
        <v>-5.4276259868865827E-2</v>
      </c>
      <c r="C225" s="127">
        <v>0.52594678969412345</v>
      </c>
      <c r="D225" s="148">
        <v>8.0874479565418017E-2</v>
      </c>
      <c r="E225" s="128">
        <f t="array" ref="E225:G225">TRANSPOSE(MMULT($F$4:$H$6,TRANSPOSE(B225:D225)))</f>
        <v>-0.55286895553340409</v>
      </c>
      <c r="F225" s="149">
        <v>-4.8792585526419963E-2</v>
      </c>
      <c r="G225" s="148">
        <v>-0.10224866733307365</v>
      </c>
      <c r="H225" s="128">
        <f t="array" ref="H225:J225">TRANSPOSE(MMULT($F$4:$H$6,TRANSPOSE(B225:D225+$B$8/2*E225:G225)))</f>
        <v>-0.54562000813275457</v>
      </c>
      <c r="I225" s="149">
        <v>-5.8124530892528919E-2</v>
      </c>
      <c r="J225" s="148">
        <v>-0.1026161309362276</v>
      </c>
      <c r="K225" s="128">
        <f t="array" ref="K225:M225">TRANSPOSE(MMULT($F$4:$H$6,TRANSPOSE(B225:D225+$B$8/2*H225:J225)))</f>
        <v>-0.54518230632938935</v>
      </c>
      <c r="L225" s="149">
        <v>-5.7973551003412033E-2</v>
      </c>
      <c r="M225" s="148">
        <v>-0.1025159363366973</v>
      </c>
      <c r="N225" s="128">
        <f t="array" ref="N225:P225">TRANSPOSE(MMULT($F$4:$H$6,TRANSPOSE(B225:D225+$B$8*K225:M225)))</f>
        <v>-0.53751913991630107</v>
      </c>
      <c r="O225" s="149">
        <v>-6.7140385445521755E-2</v>
      </c>
      <c r="P225" s="148">
        <v>-0.10278477272398488</v>
      </c>
      <c r="Q225" s="75"/>
    </row>
    <row r="226" spans="1:17" x14ac:dyDescent="0.25">
      <c r="A226" s="160">
        <f t="shared" si="3"/>
        <v>21.600000000000037</v>
      </c>
      <c r="B226" s="161">
        <f t="array" ref="B226:D226">B225:D225+$B$8/6*(E225:G225+2*H225:J225+2*K225:M225+N225:P225)</f>
        <v>-0.10880947194176571</v>
      </c>
      <c r="C226" s="127">
        <v>0.52014463744805972</v>
      </c>
      <c r="D226" s="148">
        <v>7.0619519988702875E-2</v>
      </c>
      <c r="E226" s="128">
        <f t="array" ref="E226:G226">TRANSPOSE(MMULT($F$4:$H$6,TRANSPOSE(B226:D226)))</f>
        <v>-0.53751149824936428</v>
      </c>
      <c r="F226" s="149">
        <v>-6.7145243417643469E-2</v>
      </c>
      <c r="G226" s="148">
        <v>-0.10278430712601722</v>
      </c>
      <c r="H226" s="128">
        <f t="array" ref="H226:J226">TRANSPOSE(MMULT($F$4:$H$6,TRANSPOSE(B226:D226+$B$8/2*E226:G226)))</f>
        <v>-0.52941099244471501</v>
      </c>
      <c r="I226" s="149">
        <v>-7.6161395986629715E-2</v>
      </c>
      <c r="J226" s="148">
        <v>-0.10295306150879235</v>
      </c>
      <c r="K226" s="128">
        <f t="array" ref="K226:M226">TRANSPOSE(MMULT($F$4:$H$6,TRANSPOSE(B226:D226+$B$8/2*H226:J226)))</f>
        <v>-0.52899731225763347</v>
      </c>
      <c r="L226" s="149">
        <v>-7.5996733297656799E-2</v>
      </c>
      <c r="M226" s="148">
        <v>-0.10285460257903811</v>
      </c>
      <c r="N226" s="128">
        <f t="array" ref="N226:P226">TRANSPOSE(MMULT($F$4:$H$6,TRANSPOSE(B226:D226+$B$8*K226:M226)))</f>
        <v>-0.52050766769386081</v>
      </c>
      <c r="O226" s="149">
        <v>-8.4834993795222122E-2</v>
      </c>
      <c r="P226" s="148">
        <v>-0.10292679964667076</v>
      </c>
      <c r="Q226" s="75"/>
    </row>
    <row r="227" spans="1:17" x14ac:dyDescent="0.25">
      <c r="A227" s="160">
        <f t="shared" si="3"/>
        <v>21.700000000000038</v>
      </c>
      <c r="B227" s="161">
        <f t="array" ref="B227:D227">B226:D226+$B$8/6*(E226:G226+2*H226:J226+2*K226:M226+N226:P226)</f>
        <v>-0.16172340153089776</v>
      </c>
      <c r="C227" s="127">
        <v>0.51253969585170245</v>
      </c>
      <c r="D227" s="148">
        <v>6.0330746072897061E-2</v>
      </c>
      <c r="E227" s="128">
        <f t="array" ref="E227:G227">TRANSPOSE(MMULT($F$4:$H$6,TRANSPOSE(B227:D227)))</f>
        <v>-0.52049965412777155</v>
      </c>
      <c r="F227" s="149">
        <v>-8.4839556399479557E-2</v>
      </c>
      <c r="G227" s="148">
        <v>-0.10292622029611066</v>
      </c>
      <c r="H227" s="128">
        <f t="array" ref="H227:J227">TRANSPOSE(MMULT($F$4:$H$6,TRANSPOSE(B227:D227+$B$8/2*E227:G227)))</f>
        <v>-0.51159665363123652</v>
      </c>
      <c r="I227" s="149">
        <v>-9.3513462249220233E-2</v>
      </c>
      <c r="J227" s="148">
        <v>-0.10290006626618337</v>
      </c>
      <c r="K227" s="128">
        <f t="array" ref="K227:M227">TRANSPOSE(MMULT($F$4:$H$6,TRANSPOSE(B227:D227+$B$8/2*H227:J227)))</f>
        <v>-0.51120799642183068</v>
      </c>
      <c r="L227" s="149">
        <v>-9.3336033279158209E-2</v>
      </c>
      <c r="M227" s="148">
        <v>-0.10280367005686464</v>
      </c>
      <c r="N227" s="128">
        <f t="array" ref="N227:P227">TRANSPOSE(MMULT($F$4:$H$6,TRANSPOSE(B227:D227+$B$8*K227:M227)))</f>
        <v>-0.50194182403336285</v>
      </c>
      <c r="O227" s="149">
        <v>-0.10182021147861271</v>
      </c>
      <c r="P227" s="148">
        <v>-0.1026833411523025</v>
      </c>
      <c r="Q227" s="75"/>
    </row>
    <row r="228" spans="1:17" x14ac:dyDescent="0.25">
      <c r="A228" s="160">
        <f t="shared" si="3"/>
        <v>21.80000000000004</v>
      </c>
      <c r="B228" s="161">
        <f t="array" ref="B228:D228">B227:D227+$B$8/6*(E227:G227+2*H227:J227+2*K227:M227+N227:P227)</f>
        <v>-0.21285758116868558</v>
      </c>
      <c r="C228" s="127">
        <v>0.50320038320278826</v>
      </c>
      <c r="D228" s="148">
        <v>5.0047128837988578E-2</v>
      </c>
      <c r="E228" s="128">
        <f t="array" ref="E228:G228">TRANSPOSE(MMULT($F$4:$H$6,TRANSPOSE(B228:D228)))</f>
        <v>-0.50193347662111509</v>
      </c>
      <c r="F228" s="149">
        <v>-0.10182446834864423</v>
      </c>
      <c r="G228" s="148">
        <v>-0.10268265273578146</v>
      </c>
      <c r="H228" s="128">
        <f t="array" ref="H228:J228">TRANSPOSE(MMULT($F$4:$H$6,TRANSPOSE(B228:D228+$B$8/2*E228:G228)))</f>
        <v>-0.49227893276586165</v>
      </c>
      <c r="I228" s="149">
        <v>-0.11013153427674262</v>
      </c>
      <c r="J228" s="148">
        <v>-0.1024660303968549</v>
      </c>
      <c r="K228" s="128">
        <f t="array" ref="K228:M228">TRANSPOSE(MMULT($F$4:$H$6,TRANSPOSE(B228:D228+$B$8/2*H228:J228)))</f>
        <v>-0.49191618463551157</v>
      </c>
      <c r="L228" s="149">
        <v>-0.10994228254270974</v>
      </c>
      <c r="M228" s="148">
        <v>-0.10237200900932059</v>
      </c>
      <c r="N228" s="128">
        <f t="array" ref="N228:P228">TRANSPOSE(MMULT($F$4:$H$6,TRANSPOSE(B228:D228+$B$8*K228:M228)))</f>
        <v>-0.48192520616011619</v>
      </c>
      <c r="O228" s="149">
        <v>-0.11804875370419059</v>
      </c>
      <c r="P228" s="148">
        <v>-0.1020638909624742</v>
      </c>
      <c r="Q228" s="75"/>
    </row>
    <row r="229" spans="1:17" x14ac:dyDescent="0.25">
      <c r="A229" s="160">
        <f t="shared" si="3"/>
        <v>21.900000000000041</v>
      </c>
      <c r="B229" s="161">
        <f t="array" ref="B229:D229">B228:D228+$B$8/6*(E228:G228+2*H228:J228+2*K228:M228+N228:P228)</f>
        <v>-0.26206172979508524</v>
      </c>
      <c r="C229" s="127">
        <v>0.49220003560792591</v>
      </c>
      <c r="D229" s="148">
        <v>3.9806751796145137E-2</v>
      </c>
      <c r="E229" s="128">
        <f t="array" ref="E229:G229">TRANSPOSE(MMULT($F$4:$H$6,TRANSPOSE(B229:D229)))</f>
        <v>-0.48191656334687549</v>
      </c>
      <c r="F229" s="149">
        <v>-0.11805269584026534</v>
      </c>
      <c r="G229" s="148">
        <v>-0.1020630984673207</v>
      </c>
      <c r="H229" s="128">
        <f t="array" ref="H229:J229">TRANSPOSE(MMULT($F$4:$H$6,TRANSPOSE(B229:D229+$B$8/2*E229:G229)))</f>
        <v>-0.47156308376878137</v>
      </c>
      <c r="I229" s="149">
        <v>-0.12597023925469414</v>
      </c>
      <c r="J229" s="148">
        <v>-0.10166105648158316</v>
      </c>
      <c r="K229" s="128">
        <f t="array" ref="K229:M229">TRANSPOSE(MMULT($F$4:$H$6,TRANSPOSE(B229:D229+$B$8/2*H229:J229)))</f>
        <v>-0.47122701483566515</v>
      </c>
      <c r="L229" s="149">
        <v>-0.12577013116589508</v>
      </c>
      <c r="M229" s="148">
        <v>-0.10156970624167468</v>
      </c>
      <c r="N229" s="128">
        <f t="array" ref="N229:P229">TRANSPOSE(MMULT($F$4:$H$6,TRANSPOSE(B229:D229+$B$8*K229:M229)))</f>
        <v>-0.46056449183226233</v>
      </c>
      <c r="O229" s="149">
        <v>-0.13347719994641519</v>
      </c>
      <c r="P229" s="148">
        <v>-0.10107912787753476</v>
      </c>
      <c r="Q229" s="75"/>
    </row>
    <row r="230" spans="1:17" x14ac:dyDescent="0.25">
      <c r="A230" s="160">
        <f t="shared" si="3"/>
        <v>22.000000000000043</v>
      </c>
      <c r="B230" s="161">
        <f t="array" ref="B230:D230">B229:D229+$B$8/6*(E229:G229+2*H229:J229+2*K229:M229+N229:P229)</f>
        <v>-0.30919608400155241</v>
      </c>
      <c r="C230" s="127">
        <v>0.4796165249974616</v>
      </c>
      <c r="D230" s="148">
        <v>2.9646689266288953E-2</v>
      </c>
      <c r="E230" s="128">
        <f t="array" ref="E230:G230">TRANSPOSE(MMULT($F$4:$H$6,TRANSPOSE(B230:D230)))</f>
        <v>-0.46055559230382193</v>
      </c>
      <c r="F230" s="149">
        <v>-0.13348081971841139</v>
      </c>
      <c r="G230" s="148">
        <v>-0.10107823656654867</v>
      </c>
      <c r="H230" s="128">
        <f t="array" ref="H230:J230">TRANSPOSE(MMULT($F$4:$H$6,TRANSPOSE(B230:D230+$B$8/2*E230:G230)))</f>
        <v>-0.44955720862505127</v>
      </c>
      <c r="I230" s="149">
        <v>-0.14098811031954361</v>
      </c>
      <c r="J230" s="148">
        <v>-0.10049639984154105</v>
      </c>
      <c r="K230" s="128">
        <f t="array" ref="K230:M230">TRANSPOSE(MMULT($F$4:$H$6,TRANSPOSE(B230:D230+$B$8/2*H230:J230)))</f>
        <v>-0.44924847274788871</v>
      </c>
      <c r="L230" s="149">
        <v>-0.14077813107746839</v>
      </c>
      <c r="M230" s="148">
        <v>-0.10040800055040258</v>
      </c>
      <c r="N230" s="128">
        <f t="array" ref="N230:P230">TRANSPOSE(MMULT($F$4:$H$6,TRANSPOSE(B230:D230+$B$8*K230:M230)))</f>
        <v>-0.43796897444658012</v>
      </c>
      <c r="O230" s="149">
        <v>-0.14806606912721754</v>
      </c>
      <c r="P230" s="148">
        <v>-9.9740849704311241E-2</v>
      </c>
      <c r="Q230" s="75"/>
    </row>
    <row r="231" spans="1:17" x14ac:dyDescent="0.25">
      <c r="A231" s="160">
        <f t="shared" si="3"/>
        <v>22.100000000000044</v>
      </c>
      <c r="B231" s="161">
        <f t="array" ref="B231:D231">B230:D230+$B$8/6*(E230:G230+2*H230:J230+2*K230:M230+N230:P230)</f>
        <v>-0.35413168282649043</v>
      </c>
      <c r="C231" s="127">
        <v>0.46553186880346736</v>
      </c>
      <c r="D231" s="148">
        <v>1.9602891148709833E-2</v>
      </c>
      <c r="E231" s="128">
        <f t="array" ref="E231:G231">TRANSPOSE(MMULT($F$4:$H$6,TRANSPOSE(B231:D231)))</f>
        <v>-0.43795985698030221</v>
      </c>
      <c r="F231" s="149">
        <v>-0.14806936027244674</v>
      </c>
      <c r="G231" s="148">
        <v>-9.9739865090077276E-2</v>
      </c>
      <c r="H231" s="128">
        <f t="array" ref="H231:J231">TRANSPOSE(MMULT($F$4:$H$6,TRANSPOSE(B231:D231+$B$8/2*E231:G231)))</f>
        <v>-0.42637179237997685</v>
      </c>
      <c r="I231" s="149">
        <v>-0.15514765355455262</v>
      </c>
      <c r="J231" s="148">
        <v>-9.8984401045103976E-2</v>
      </c>
      <c r="K231" s="128">
        <f t="array" ref="K231:M231">TRANSPOSE(MMULT($F$4:$H$6,TRANSPOSE(B231:D231+$B$8/2*H231:J231)))</f>
        <v>-0.42609092731977266</v>
      </c>
      <c r="L231" s="149">
        <v>-0.15492880307472312</v>
      </c>
      <c r="M231" s="148">
        <v>-9.8899215308067293E-2</v>
      </c>
      <c r="N231" s="128">
        <f t="array" ref="N231:P231">TRANSPOSE(MMULT($F$4:$H$6,TRANSPOSE(B231:D231+$B$8*K231:M231)))</f>
        <v>-0.41425009878730951</v>
      </c>
      <c r="O231" s="149">
        <v>-0.16177987848926723</v>
      </c>
      <c r="P231" s="148">
        <v>-9.8061904499516558E-2</v>
      </c>
      <c r="Q231" s="75"/>
    </row>
    <row r="232" spans="1:17" x14ac:dyDescent="0.25">
      <c r="A232" s="160">
        <f t="shared" si="3"/>
        <v>22.200000000000045</v>
      </c>
      <c r="B232" s="161">
        <f t="array" ref="B232:D232">B231:D231+$B$8/6*(E231:G231+2*H231:J231+2*K231:M231+N231:P231)</f>
        <v>-0.39675060607927559</v>
      </c>
      <c r="C232" s="127">
        <v>0.45003183293646293</v>
      </c>
      <c r="D232" s="148">
        <v>9.7100744437775607E-3</v>
      </c>
      <c r="E232" s="128">
        <f t="array" ref="E232:G232">TRANSPOSE(MMULT($F$4:$H$6,TRANSPOSE(B232:D232)))</f>
        <v>-0.41424080210604636</v>
      </c>
      <c r="F232" s="149">
        <v>-0.16178283610526789</v>
      </c>
      <c r="G232" s="148">
        <v>-9.8060832318361935E-2</v>
      </c>
      <c r="H232" s="128">
        <f t="array" ref="H232:J232">TRANSPOSE(MMULT($F$4:$H$6,TRANSPOSE(B232:D232+$B$8/2*E232:G232)))</f>
        <v>-0.40211923964388557</v>
      </c>
      <c r="I232" s="149">
        <v>-0.16841539873531464</v>
      </c>
      <c r="J232" s="148">
        <v>-9.7138415887399035E-2</v>
      </c>
      <c r="K232" s="128">
        <f t="array" ref="K232:M232">TRANSPOSE(MMULT($F$4:$H$6,TRANSPOSE(B232:D232+$B$8/2*H232:J232)))</f>
        <v>-0.40186666765331325</v>
      </c>
      <c r="L232" s="149">
        <v>-0.16818868760524808</v>
      </c>
      <c r="M232" s="148">
        <v>-9.7056688521695536E-2</v>
      </c>
      <c r="N232" s="128">
        <f t="array" ref="N232:P232">TRANSPOSE(MMULT($F$4:$H$6,TRANSPOSE(B232:D232+$B$8*K232:M232)))</f>
        <v>-0.38952099912812066</v>
      </c>
      <c r="O232" s="149">
        <v>-0.17458718630569306</v>
      </c>
      <c r="P232" s="148">
        <v>-9.6056119444048155E-2</v>
      </c>
      <c r="Q232" s="75"/>
    </row>
    <row r="233" spans="1:17" x14ac:dyDescent="0.25">
      <c r="A233" s="160">
        <f t="shared" si="3"/>
        <v>22.300000000000047</v>
      </c>
      <c r="B233" s="161">
        <f t="array" ref="B233:D233">B232:D232+$B$8/6*(E232:G232+2*H232:J232+2*K232:M232+N232:P232)</f>
        <v>-0.43694616634308503</v>
      </c>
      <c r="C233" s="127">
        <v>0.43320552968492815</v>
      </c>
      <c r="D233" s="148">
        <v>1.6217674342414168E-6</v>
      </c>
      <c r="E233" s="128">
        <f t="array" ref="E233:G233">TRANSPOSE(MMULT($F$4:$H$6,TRANSPOSE(B233:D233)))</f>
        <v>-0.38951156175759333</v>
      </c>
      <c r="F233" s="149">
        <v>-0.17458980683813202</v>
      </c>
      <c r="G233" s="148">
        <v>-9.6054965629749828E-2</v>
      </c>
      <c r="H233" s="128">
        <f t="array" ref="H233:J233">TRANSPOSE(MMULT($F$4:$H$6,TRANSPOSE(B233:D233+$B$8/2*E233:G233)))</f>
        <v>-0.37691341429430375</v>
      </c>
      <c r="I233" s="149">
        <v>-0.18076193399860802</v>
      </c>
      <c r="J233" s="148">
        <v>-9.4972743159000131E-2</v>
      </c>
      <c r="K233" s="128">
        <f t="array" ref="K233:M233">TRANSPOSE(MMULT($F$4:$H$6,TRANSPOSE(B233:D233+$B$8/2*H233:J233)))</f>
        <v>-0.37668944312301145</v>
      </c>
      <c r="L233" s="149">
        <v>-0.18052837948620407</v>
      </c>
      <c r="M233" s="148">
        <v>-9.4894700680744251E-2</v>
      </c>
      <c r="N233" s="128">
        <f t="array" ref="N233:P233">TRANSPOSE(MMULT($F$4:$H$6,TRANSPOSE(B233:D233+$B$8*K233:M233)))</f>
        <v>-0.36389604135051307</v>
      </c>
      <c r="O233" s="149">
        <v>-0.18646061862776964</v>
      </c>
      <c r="P233" s="148">
        <v>-9.373822766516321E-2</v>
      </c>
      <c r="Q233" s="75"/>
    </row>
    <row r="234" spans="1:17" x14ac:dyDescent="0.25">
      <c r="A234" s="160">
        <f t="shared" si="3"/>
        <v>22.400000000000048</v>
      </c>
      <c r="B234" s="161">
        <f t="array" ref="B234:D234">B233:D233+$B$8/6*(E233:G233+2*H233:J233+2*K233:M233+N233:P233)</f>
        <v>-0.47462305497546398</v>
      </c>
      <c r="C234" s="127">
        <v>0.41514501214433608</v>
      </c>
      <c r="D234" s="148">
        <v>-9.4905129154724561E-3</v>
      </c>
      <c r="E234" s="128">
        <f t="array" ref="E234:G234">TRANSPOSE(MMULT($F$4:$H$6,TRANSPOSE(B234:D234)))</f>
        <v>-0.3638865014806007</v>
      </c>
      <c r="F234" s="149">
        <v>-0.18646289985360576</v>
      </c>
      <c r="G234" s="148">
        <v>-9.3736998322507079E-2</v>
      </c>
      <c r="H234" s="128">
        <f t="array" ref="H234:J234">TRANSPOSE(MMULT($F$4:$H$6,TRANSPOSE(B234:D234+$B$8/2*E234:G234)))</f>
        <v>-0.3508691840140673</v>
      </c>
      <c r="I234" s="149">
        <v>-0.19216192466400644</v>
      </c>
      <c r="J234" s="148">
        <v>-9.2502550521334104E-2</v>
      </c>
      <c r="K234" s="128">
        <f t="array" ref="K234:M234">TRANSPOSE(MMULT($F$4:$H$6,TRANSPOSE(B234:D234+$B$8/2*H234:J234)))</f>
        <v>-0.35067400831690337</v>
      </c>
      <c r="L234" s="149">
        <v>-0.19192254679006115</v>
      </c>
      <c r="M234" s="148">
        <v>-9.2428400711917033E-2</v>
      </c>
      <c r="N234" s="128">
        <f t="array" ref="N234:P234">TRANSPOSE(MMULT($F$4:$H$6,TRANSPOSE(B234:D234+$B$8*K234:M234)))</f>
        <v>-0.33749037068994886</v>
      </c>
      <c r="O234" s="149">
        <v>-0.1973768803268818</v>
      </c>
      <c r="P234" s="148">
        <v>-9.1123793324073318E-2</v>
      </c>
      <c r="Q234" s="75"/>
    </row>
    <row r="235" spans="1:17" x14ac:dyDescent="0.25">
      <c r="A235" s="160">
        <f t="shared" si="3"/>
        <v>22.50000000000005</v>
      </c>
      <c r="B235" s="161">
        <f t="array" ref="B235:D235">B234:D234+$B$8/6*(E234:G234+2*H234:J234+2*K234:M234+N234:P234)</f>
        <v>-0.5096974425893388</v>
      </c>
      <c r="C235" s="127">
        <v>0.39594486675952573</v>
      </c>
      <c r="D235" s="148">
        <v>-1.8735891150690499E-2</v>
      </c>
      <c r="E235" s="128">
        <f t="array" ref="E235:G235">TRANSPOSE(MMULT($F$4:$H$6,TRANSPOSE(B235:D235)))</f>
        <v>-0.33748076604031563</v>
      </c>
      <c r="F235" s="149">
        <v>-0.19737882133295931</v>
      </c>
      <c r="G235" s="148">
        <v>-9.1122494702367801E-2</v>
      </c>
      <c r="H235" s="128">
        <f t="array" ref="H235:J235">TRANSPOSE(MMULT($F$4:$H$6,TRANSPOSE(B235:D235+$B$8/2*E235:G235)))</f>
        <v>-0.3241019712494187</v>
      </c>
      <c r="I235" s="149">
        <v>-0.20259411649144299</v>
      </c>
      <c r="J235" s="148">
        <v>-8.974379880631958E-2</v>
      </c>
      <c r="K235" s="128">
        <f t="array" ref="K235:M235">TRANSPOSE(MMULT($F$4:$H$6,TRANSPOSE(B235:D235+$B$8/2*H235:J235)))</f>
        <v>-0.32393567438337001</v>
      </c>
      <c r="L235" s="149">
        <v>-0.20234993417944985</v>
      </c>
      <c r="M235" s="148">
        <v>-8.9673730358054538E-2</v>
      </c>
      <c r="N235" s="128">
        <f t="array" ref="N235:P235">TRANSPOSE(MMULT($F$4:$H$6,TRANSPOSE(B235:D235+$B$8*K235:M235)))</f>
        <v>-0.31041946666421477</v>
      </c>
      <c r="O235" s="149">
        <v>-0.20731675073970723</v>
      </c>
      <c r="P235" s="148">
        <v>-8.8229135285870813E-2</v>
      </c>
      <c r="Q235" s="75"/>
    </row>
    <row r="236" spans="1:17" x14ac:dyDescent="0.25">
      <c r="A236" s="160">
        <f t="shared" si="3"/>
        <v>22.600000000000051</v>
      </c>
      <c r="B236" s="161">
        <f t="array" ref="B236:D236">B235:D235+$B$8/6*(E235:G235+2*H235:J235+2*K235:M235+N235:P235)</f>
        <v>-0.54209703465550729</v>
      </c>
      <c r="C236" s="127">
        <v>0.37570180553595151</v>
      </c>
      <c r="D236" s="148">
        <v>-2.7705669289306949E-2</v>
      </c>
      <c r="E236" s="128">
        <f t="array" ref="E236:G236">TRANSPOSE(MMULT($F$4:$H$6,TRANSPOSE(B236:D236)))</f>
        <v>-0.310409834354678</v>
      </c>
      <c r="F236" s="149">
        <v>-0.20731835189696102</v>
      </c>
      <c r="G236" s="148">
        <v>-8.8227773752513561E-2</v>
      </c>
      <c r="H236" s="128">
        <f t="array" ref="H236:J236">TRANSPOSE(MMULT($F$4:$H$6,TRANSPOSE(B236:D236+$B$8/2*E236:G236)))</f>
        <v>-0.29672731211300624</v>
      </c>
      <c r="I236" s="149">
        <v>-0.21204132370942635</v>
      </c>
      <c r="J236" s="148">
        <v>-8.67131650565377E-2</v>
      </c>
      <c r="K236" s="128">
        <f t="array" ref="K236:M236">TRANSPOSE(MMULT($F$4:$H$6,TRANSPOSE(B236:D236+$B$8/2*H236:J236)))</f>
        <v>-0.29658986830751088</v>
      </c>
      <c r="L236" s="149">
        <v>-0.21179335102524321</v>
      </c>
      <c r="M236" s="148">
        <v>-8.6647347297107283E-2</v>
      </c>
      <c r="N236" s="128">
        <f t="array" ref="N236:P236">TRANSPOSE(MMULT($F$4:$H$6,TRANSPOSE(B236:D236+$B$8*K236:M236)))</f>
        <v>-0.28279870667719426</v>
      </c>
      <c r="O236" s="149">
        <v>-0.216265064275865</v>
      </c>
      <c r="P236" s="148">
        <v>-8.507124968690255E-2</v>
      </c>
      <c r="Q236" s="75"/>
    </row>
    <row r="237" spans="1:17" x14ac:dyDescent="0.25">
      <c r="A237" s="160">
        <f t="shared" si="3"/>
        <v>22.700000000000053</v>
      </c>
      <c r="B237" s="161">
        <f t="array" ref="B237:D237">B236:D236+$B$8/6*(E236:G236+2*H236:J236+2*K236:M236+N236:P236)</f>
        <v>-0.57176108302005568</v>
      </c>
      <c r="C237" s="127">
        <v>0.35451425944191539</v>
      </c>
      <c r="D237" s="148">
        <v>-3.6372670091752046E-2</v>
      </c>
      <c r="E237" s="128">
        <f t="array" ref="E237:G237">TRANSPOSE(MMULT($F$4:$H$6,TRANSPOSE(B237:D237)))</f>
        <v>-0.28278908310320899</v>
      </c>
      <c r="F237" s="149">
        <v>-0.21626632720933042</v>
      </c>
      <c r="G237" s="148">
        <v>-8.5069831701097401E-2</v>
      </c>
      <c r="H237" s="128">
        <f t="array" ref="H237:J237">TRANSPOSE(MMULT($F$4:$H$6,TRANSPOSE(B237:D237+$B$8/2*E237:G237)))</f>
        <v>-0.26886042469320448</v>
      </c>
      <c r="I237" s="149">
        <v>-0.22049040219771904</v>
      </c>
      <c r="J237" s="148">
        <v>-8.3427964619865291E-2</v>
      </c>
      <c r="K237" s="128">
        <f t="array" ref="K237:M237">TRANSPOSE(MMULT($F$4:$H$6,TRANSPOSE(B237:D237+$B$8/2*H237:J237)))</f>
        <v>-0.26875170157745965</v>
      </c>
      <c r="L237" s="149">
        <v>-0.22023964469106655</v>
      </c>
      <c r="M237" s="148">
        <v>-8.3366547314838474E-2</v>
      </c>
      <c r="N237" s="128">
        <f t="array" ref="N237:P237">TRANSPOSE(MMULT($F$4:$H$6,TRANSPOSE(B237:D237+$B$8*K237:M237)))</f>
        <v>-0.2547429397257342</v>
      </c>
      <c r="O237" s="149">
        <v>-0.22421067639512868</v>
      </c>
      <c r="P237" s="148">
        <v>-8.1667731711780628E-2</v>
      </c>
      <c r="Q237" s="75"/>
    </row>
    <row r="238" spans="1:17" x14ac:dyDescent="0.25">
      <c r="A238" s="160">
        <f t="shared" si="3"/>
        <v>22.800000000000054</v>
      </c>
      <c r="B238" s="161">
        <f t="array" ref="B238:D238">B237:D237+$B$8/6*(E237:G237+2*H237:J237+2*K237:M237+N237:P237)</f>
        <v>-0.59864035427622686</v>
      </c>
      <c r="C238" s="127">
        <v>0.33248197448554823</v>
      </c>
      <c r="D238" s="148">
        <v>-4.4711446546456805E-2</v>
      </c>
      <c r="E238" s="128">
        <f t="array" ref="E238:G238">TRANSPOSE(MMULT($F$4:$H$6,TRANSPOSE(B238:D238)))</f>
        <v>-0.2547333604393428</v>
      </c>
      <c r="F238" s="149">
        <v>-0.22421160394996159</v>
      </c>
      <c r="G238" s="148">
        <v>-8.1666263798499533E-2</v>
      </c>
      <c r="H238" s="128">
        <f t="array" ref="H238:J238">TRANSPOSE(MMULT($F$4:$H$6,TRANSPOSE(B238:D238+$B$8/2*E238:G238)))</f>
        <v>-0.24061578816367801</v>
      </c>
      <c r="I238" s="149">
        <v>-0.2279322082548782</v>
      </c>
      <c r="J238" s="148">
        <v>-7.9906072609018025E-2</v>
      </c>
      <c r="K238" s="128">
        <f t="array" ref="K238:M238">TRANSPOSE(MMULT($F$4:$H$6,TRANSPOSE(B238:D238+$B$8/2*H238:J238)))</f>
        <v>-0.24053554963360013</v>
      </c>
      <c r="L238" s="149">
        <v>-0.22767965941399038</v>
      </c>
      <c r="M238" s="148">
        <v>-7.9849185841430553E-2</v>
      </c>
      <c r="N238" s="128">
        <f t="array" ref="N238:P238">TRANSPOSE(MMULT($F$4:$H$6,TRANSPOSE(B238:D238+$B$8*K238:M238)))</f>
        <v>-0.22636607156795058</v>
      </c>
      <c r="O238" s="149">
        <v>-0.23114641540657818</v>
      </c>
      <c r="P238" s="148">
        <v>-7.8036696888200502E-2</v>
      </c>
      <c r="Q238" s="75"/>
    </row>
    <row r="239" spans="1:17" x14ac:dyDescent="0.25">
      <c r="A239" s="160">
        <f t="shared" si="3"/>
        <v>22.900000000000055</v>
      </c>
      <c r="B239" s="161">
        <f t="array" ref="B239:D239">B238:D238+$B$8/6*(E238:G238+2*H238:J238+2*K238:M238+N238:P238)</f>
        <v>-0.62269705606959103</v>
      </c>
      <c r="C239" s="127">
        <v>0.30970561190731027</v>
      </c>
      <c r="D239" s="148">
        <v>-5.2698337839583428E-2</v>
      </c>
      <c r="E239" s="128">
        <f t="array" ref="E239:G239">TRANSPOSE(MMULT($F$4:$H$6,TRANSPOSE(B239:D239)))</f>
        <v>-0.22635657116451779</v>
      </c>
      <c r="F239" s="149">
        <v>-0.23114701161029974</v>
      </c>
      <c r="G239" s="148">
        <v>-7.8035185612480976E-2</v>
      </c>
      <c r="H239" s="128">
        <f t="array" ref="H239:J239">TRANSPOSE(MMULT($F$4:$H$6,TRANSPOSE(B239:D239+$B$8/2*E239:G239)))</f>
        <v>-0.21210673401593058</v>
      </c>
      <c r="I239" s="149">
        <v>-0.23436154342501653</v>
      </c>
      <c r="J239" s="148">
        <v>-7.6165845031891832E-2</v>
      </c>
      <c r="K239" s="128">
        <f t="array" ref="K239:M239">TRANSPOSE(MMULT($F$4:$H$6,TRANSPOSE(B239:D239+$B$8/2*H239:J239)))</f>
        <v>-0.21205464342254945</v>
      </c>
      <c r="L239" s="149">
        <v>-0.23410818125509097</v>
      </c>
      <c r="M239" s="148">
        <v>-7.6113599157620698E-2</v>
      </c>
      <c r="N239" s="128">
        <f t="array" ref="N239:P239">TRANSPOSE(MMULT($F$4:$H$6,TRANSPOSE(B239:D239+$B$8*K239:M239)))</f>
        <v>-0.19778066263847838</v>
      </c>
      <c r="O239" s="149">
        <v>-0.23706902058464702</v>
      </c>
      <c r="P239" s="148">
        <v>-7.4196702202659698E-2</v>
      </c>
      <c r="Q239" s="75"/>
    </row>
    <row r="240" spans="1:17" x14ac:dyDescent="0.25">
      <c r="A240" s="160">
        <f t="shared" si="3"/>
        <v>23.000000000000057</v>
      </c>
      <c r="B240" s="161">
        <f t="array" ref="B240:D240">B239:D239+$B$8/6*(E239:G239+2*H239:J239+2*K239:M239+N239:P239)</f>
        <v>-0.64390472254759035</v>
      </c>
      <c r="C240" s="127">
        <v>0.2862863538813909</v>
      </c>
      <c r="D240" s="148">
        <v>-6.0311517442819526E-2</v>
      </c>
      <c r="E240" s="128">
        <f t="array" ref="E240:G240">TRANSPOSE(MMULT($F$4:$H$6,TRANSPOSE(B240:D240)))</f>
        <v>-0.19777127464950406</v>
      </c>
      <c r="F240" s="149">
        <v>-0.2370692906058382</v>
      </c>
      <c r="G240" s="148">
        <v>-7.4195154144326356E-2</v>
      </c>
      <c r="H240" s="128">
        <f t="array" ref="H240:J240">TRANSPOSE(MMULT($F$4:$H$6,TRANSPOSE(B240:D240+$B$8/2*E240:G240)))</f>
        <v>-0.18344505066307809</v>
      </c>
      <c r="I240" s="149">
        <v>-0.23977708589935148</v>
      </c>
      <c r="J240" s="148">
        <v>-7.2226039892999236E-2</v>
      </c>
      <c r="K240" s="128">
        <f t="array" ref="K240:M240">TRANSPOSE(MMULT($F$4:$H$6,TRANSPOSE(B240:D240+$B$8/2*H240:J240)))</f>
        <v>-0.18342067430336109</v>
      </c>
      <c r="L240" s="149">
        <v>-0.23952386963475053</v>
      </c>
      <c r="M240" s="148">
        <v>-7.2178525570407839E-2</v>
      </c>
      <c r="N240" s="128">
        <f t="array" ref="N240:P240">TRANSPOSE(MMULT($F$4:$H$6,TRANSPOSE(B240:D240+$B$8*K240:M240)))</f>
        <v>-0.16909753992017904</v>
      </c>
      <c r="O240" s="149">
        <v>-0.24197906713682074</v>
      </c>
      <c r="P240" s="148">
        <v>-7.0166667334083305E-2</v>
      </c>
      <c r="Q240" s="75"/>
    </row>
    <row r="241" spans="1:17" x14ac:dyDescent="0.25">
      <c r="A241" s="160">
        <f t="shared" si="3"/>
        <v>23.100000000000058</v>
      </c>
      <c r="B241" s="161">
        <f t="array" ref="B241:D241">B240:D240+$B$8/6*(E240:G240+2*H240:J240+2*K240:M240+N240:P240)</f>
        <v>-0.66224806028929972</v>
      </c>
      <c r="C241" s="127">
        <v>0.26232551606787652</v>
      </c>
      <c r="D241" s="148">
        <v>-6.7531033316239927E-2</v>
      </c>
      <c r="E241" s="128">
        <f t="array" ref="E241:G241">TRANSPOSE(MMULT($F$4:$H$6,TRANSPOSE(B241:D241)))</f>
        <v>-0.16908829671245054</v>
      </c>
      <c r="F241" s="149">
        <v>-0.24197901724049836</v>
      </c>
      <c r="G241" s="148">
        <v>-7.0165089062977568E-2</v>
      </c>
      <c r="H241" s="128">
        <f t="array" ref="H241:J241">TRANSPOSE(MMULT($F$4:$H$6,TRANSPOSE(B241:D241+$B$8/2*E241:G241)))</f>
        <v>-0.15474060258560385</v>
      </c>
      <c r="I241" s="149">
        <v>-0.24418130904649304</v>
      </c>
      <c r="J241" s="148">
        <v>-6.8105738559712692E-2</v>
      </c>
      <c r="K241" s="128">
        <f t="array" ref="K241:M241">TRANSPOSE(MMULT($F$4:$H$6,TRANSPOSE(B241:D241+$B$8/2*H241:J241)))</f>
        <v>-0.15474341347600365</v>
      </c>
      <c r="L241" s="149">
        <v>-0.24392917600592762</v>
      </c>
      <c r="M241" s="148">
        <v>-6.8063026851801448E-2</v>
      </c>
      <c r="N241" s="128">
        <f t="array" ref="N241:P241">TRANSPOSE(MMULT($F$4:$H$6,TRANSPOSE(B241:D241+$B$8*K241:M241)))</f>
        <v>-0.1404254239030257</v>
      </c>
      <c r="O241" s="149">
        <v>-0.24588087859466437</v>
      </c>
      <c r="P241" s="148">
        <v>-6.596579629530562E-2</v>
      </c>
      <c r="Q241" s="75"/>
    </row>
    <row r="242" spans="1:17" x14ac:dyDescent="0.25">
      <c r="A242" s="160">
        <f t="shared" si="3"/>
        <v>23.20000000000006</v>
      </c>
      <c r="B242" s="161">
        <f t="array" ref="B242:D242">B241:D241+$B$8/6*(E241:G241+2*H241:J241+2*K241:M241+N241:P241)</f>
        <v>-0.67772275616827793</v>
      </c>
      <c r="C242" s="127">
        <v>0.23792416830220978</v>
      </c>
      <c r="D242" s="148">
        <v>-7.4338840252595115E-2</v>
      </c>
      <c r="E242" s="128">
        <f t="array" ref="E242:G242">TRANSPOSE(MMULT($F$4:$H$6,TRANSPOSE(B242:D242)))</f>
        <v>-0.14041635658434395</v>
      </c>
      <c r="F242" s="149">
        <v>-0.24588051609457898</v>
      </c>
      <c r="G242" s="148">
        <v>-6.5964194347104668E-2</v>
      </c>
      <c r="H242" s="128">
        <f t="array" ref="H242:J242">TRANSPOSE(MMULT($F$4:$H$6,TRANSPOSE(B242:D242+$B$8/2*E242:G242)))</f>
        <v>-0.12610096510975116</v>
      </c>
      <c r="I242" s="149">
        <v>-0.2475803876608855</v>
      </c>
      <c r="J242" s="148">
        <v>-6.3824267679498295E-2</v>
      </c>
      <c r="K242" s="128">
        <f t="array" ref="K242:M242">TRANSPOSE(MMULT($F$4:$H$6,TRANSPOSE(B242:D242+$B$8/2*H242:J242)))</f>
        <v>-0.12613034702216092</v>
      </c>
      <c r="L242" s="149">
        <v>-0.24733025025407757</v>
      </c>
      <c r="M242" s="148">
        <v>-6.3786410226566392E-2</v>
      </c>
      <c r="N242" s="128">
        <f t="array" ref="N242:P242">TRANSPOSE(MMULT($F$4:$H$6,TRANSPOSE(B242:D242+$B$8*K242:M242)))</f>
        <v>-0.11187057167965192</v>
      </c>
      <c r="O242" s="149">
        <v>-0.24878242723383581</v>
      </c>
      <c r="P242" s="148">
        <v>-6.1613499764383087E-2</v>
      </c>
      <c r="Q242" s="75"/>
    </row>
    <row r="243" spans="1:17" x14ac:dyDescent="0.25">
      <c r="A243" s="160">
        <f t="shared" si="3"/>
        <v>23.300000000000061</v>
      </c>
      <c r="B243" s="161">
        <f t="array" ref="B243:D243">B242:D242+$B$8/6*(E242:G242+2*H242:J242+2*K242:M242+N242:P242)</f>
        <v>-0.6903352487104083</v>
      </c>
      <c r="C243" s="127">
        <v>0.21318276464957076</v>
      </c>
      <c r="D243" s="148">
        <v>-8.0718824417988735E-2</v>
      </c>
      <c r="E243" s="128">
        <f t="array" ref="E243:G243">TRANSPOSE(MMULT($F$4:$H$6,TRANSPOSE(B243:D243)))</f>
        <v>-0.11186171001133442</v>
      </c>
      <c r="F243" s="149">
        <v>-0.24878176044193701</v>
      </c>
      <c r="G243" s="148">
        <v>-6.161188061708435E-2</v>
      </c>
      <c r="H243" s="128">
        <f t="array" ref="H243:J243">TRANSPOSE(MMULT($F$4:$H$6,TRANSPOSE(B243:D243+$B$8/2*E243:G243)))</f>
        <v>-9.7631075826839248E-2</v>
      </c>
      <c r="I243" s="149">
        <v>-0.24998409255130841</v>
      </c>
      <c r="J243" s="148">
        <v>-5.9401121925901523E-2</v>
      </c>
      <c r="K243" s="128">
        <f t="array" ref="K243:M243">TRANSPOSE(MMULT($F$4:$H$6,TRANSPOSE(B243:D243+$B$8/2*H243:J243)))</f>
        <v>-9.7686327566116782E-2</v>
      </c>
      <c r="L243" s="149">
        <v>-0.24973683544487502</v>
      </c>
      <c r="M243" s="148">
        <v>-5.9368151186506332E-2</v>
      </c>
      <c r="N243" s="128">
        <f t="array" ref="N243:P243">TRANSPOSE(MMULT($F$4:$H$6,TRANSPOSE(B243:D243+$B$8*K243:M243)))</f>
        <v>-8.3536437143725495E-2</v>
      </c>
      <c r="O243" s="149">
        <v>-0.2506952231597131</v>
      </c>
      <c r="P243" s="148">
        <v>-5.7129318378866298E-2</v>
      </c>
      <c r="Q243" s="75"/>
    </row>
    <row r="244" spans="1:17" x14ac:dyDescent="0.25">
      <c r="A244" s="160">
        <f t="shared" si="3"/>
        <v>23.400000000000063</v>
      </c>
      <c r="B244" s="161">
        <f t="array" ref="B244:D244">B243:D243+$B$8/6*(E243:G243+2*H243:J243+2*K243:M243+N243:P243)</f>
        <v>-0.70010246460942449</v>
      </c>
      <c r="C244" s="127">
        <v>0.18820078398967047</v>
      </c>
      <c r="D244" s="148">
        <v>-8.6656820171668175E-2</v>
      </c>
      <c r="E244" s="128">
        <f t="array" ref="E244:G244">TRANSPOSE(MMULT($F$4:$H$6,TRANSPOSE(B244:D244)))</f>
        <v>-8.3527809460060748E-2</v>
      </c>
      <c r="F244" s="149">
        <v>-0.2506942613330328</v>
      </c>
      <c r="G244" s="148">
        <v>-5.7127688430010121E-2</v>
      </c>
      <c r="H244" s="128">
        <f t="array" ref="H244:J244">TRANSPOSE(MMULT($F$4:$H$6,TRANSPOSE(B244:D244+$B$8/2*E244:G244)))</f>
        <v>-6.9432903577508615E-2</v>
      </c>
      <c r="I244" s="149">
        <v>-0.25140567412079218</v>
      </c>
      <c r="J244" s="148">
        <v>-5.4855887841777182E-2</v>
      </c>
      <c r="K244" s="128">
        <f t="array" ref="K244:M244">TRANSPOSE(MMULT($F$4:$H$6,TRANSPOSE(B244:D244+$B$8/2*H244:J244)))</f>
        <v>-6.9513243479298048E-2</v>
      </c>
      <c r="L244" s="149">
        <v>-0.25116215157033128</v>
      </c>
      <c r="M244" s="148">
        <v>-5.4827817399575596E-2</v>
      </c>
      <c r="N244" s="128">
        <f t="array" ref="N244:P244">TRANSPOSE(MMULT($F$4:$H$6,TRANSPOSE(B244:D244+$B$8*K244:M244)))</f>
        <v>-5.5523349172251608E-2</v>
      </c>
      <c r="O244" s="149">
        <v>-0.25163419272317844</v>
      </c>
      <c r="P244" s="148">
        <v>-5.2532847256497872E-2</v>
      </c>
      <c r="Q244" s="75"/>
    </row>
    <row r="245" spans="1:17" x14ac:dyDescent="0.25">
      <c r="A245" s="160">
        <f t="shared" si="3"/>
        <v>23.500000000000064</v>
      </c>
      <c r="B245" s="161">
        <f t="array" ref="B245:D245">B244:D244+$B$8/6*(E244:G244+2*H244:J244+2*K244:M244+N244:P244)</f>
        <v>-0.70705152215518996</v>
      </c>
      <c r="C245" s="127">
        <v>0.16307638223236284</v>
      </c>
      <c r="D245" s="148">
        <v>-9.2140619274488397E-2</v>
      </c>
      <c r="E245" s="128">
        <f t="array" ref="E245:G245">TRANSPOSE(MMULT($F$4:$H$6,TRANSPOSE(B245:D245)))</f>
        <v>-5.5514982307048481E-2</v>
      </c>
      <c r="F245" s="149">
        <v>-0.25163294600838748</v>
      </c>
      <c r="G245" s="148">
        <v>-5.2531212801196867E-2</v>
      </c>
      <c r="H245" s="128">
        <f t="array" ref="H245:J245">TRANSPOSE(MMULT($F$4:$H$6,TRANSPOSE(B245:D245+$B$8/2*E245:G245)))</f>
        <v>-4.1605135839069926E-2</v>
      </c>
      <c r="I245" s="149">
        <v>-0.25186173561568548</v>
      </c>
      <c r="J245" s="148">
        <v>-5.0208169038199121E-2</v>
      </c>
      <c r="K245" s="128">
        <f t="array" ref="K245:M245">TRANSPOSE(MMULT($F$4:$H$6,TRANSPOSE(B245:D245+$B$8/2*H245:J245)))</f>
        <v>-4.1709706466304883E-2</v>
      </c>
      <c r="L245" s="149">
        <v>-0.25162276897026958</v>
      </c>
      <c r="M245" s="148">
        <v>-5.0184993972061887E-2</v>
      </c>
      <c r="N245" s="128">
        <f t="array" ref="N245:P245">TRANSPOSE(MMULT($F$4:$H$6,TRANSPOSE(B245:D245+$B$8*K245:M245)))</f>
        <v>-2.7928208586475982E-2</v>
      </c>
      <c r="O245" s="149">
        <v>-0.25161754695592897</v>
      </c>
      <c r="P245" s="148">
        <v>-4.7843661995376249E-2</v>
      </c>
      <c r="Q245" s="75"/>
    </row>
    <row r="246" spans="1:17" x14ac:dyDescent="0.25">
      <c r="A246" s="160">
        <f t="shared" si="3"/>
        <v>23.600000000000065</v>
      </c>
      <c r="B246" s="161">
        <f t="array" ref="B246:D246">B245:D245+$B$8/6*(E245:G245+2*H245:J245+2*K245:M245+N245:P245)</f>
        <v>-0.71121940341359458</v>
      </c>
      <c r="C246" s="127">
        <v>0.13790605719675908</v>
      </c>
      <c r="D246" s="148">
        <v>-9.715997262143998E-2</v>
      </c>
      <c r="E246" s="128">
        <f t="array" ref="E246:G246">TRANSPOSE(MMULT($F$4:$H$6,TRANSPOSE(B246:D246)))</f>
        <v>-2.7920127806823625E-2</v>
      </c>
      <c r="F246" s="149">
        <v>-0.25161602633182439</v>
      </c>
      <c r="G246" s="148">
        <v>-4.7842029205214118E-2</v>
      </c>
      <c r="H246" s="128">
        <f t="array" ref="H246:J246">TRANSPOSE(MMULT($F$4:$H$6,TRANSPOSE(B246:D246+$B$8/2*E246:G246)))</f>
        <v>-1.424288526709399E-2</v>
      </c>
      <c r="I246" s="149">
        <v>-0.25137209674488031</v>
      </c>
      <c r="J246" s="148">
        <v>-4.5477512996689839E-2</v>
      </c>
      <c r="K246" s="128">
        <f t="array" ref="K246:M246">TRANSPOSE(MMULT($F$4:$H$6,TRANSPOSE(B246:D246+$B$8/2*H246:J246)))</f>
        <v>-1.4370758283310352E-2</v>
      </c>
      <c r="L246" s="149">
        <v>-0.25113847212938578</v>
      </c>
      <c r="M246" s="148">
        <v>-4.5459210311305703E-2</v>
      </c>
      <c r="N246" s="128">
        <f t="array" ref="N246:P246">TRANSPOSE(MMULT($F$4:$H$6,TRANSPOSE(B246:D246+$B$8*K246:M246)))</f>
        <v>-8.4420459859971264E-4</v>
      </c>
      <c r="O246" s="149">
        <v>-0.25066664073639505</v>
      </c>
      <c r="P246" s="148">
        <v>-4.3081246395491019E-2</v>
      </c>
      <c r="Q246" s="75"/>
    </row>
    <row r="247" spans="1:17" x14ac:dyDescent="0.25">
      <c r="A247" s="160">
        <f t="shared" si="3"/>
        <v>23.700000000000067</v>
      </c>
      <c r="B247" s="161">
        <f t="array" ref="B247:D247">B246:D246+$B$8/6*(E246:G246+2*H246:J246+2*K246:M246+N246:P246)</f>
        <v>-0.71265259707203177</v>
      </c>
      <c r="C247" s="127">
        <v>0.11278432711647988</v>
      </c>
      <c r="D247" s="148">
        <v>-0.10170658465838492</v>
      </c>
      <c r="E247" s="128">
        <f t="array" ref="E247:G247">TRANSPOSE(MMULT($F$4:$H$6,TRANSPOSE(B247:D247)))</f>
        <v>-8.3643354592273511E-4</v>
      </c>
      <c r="F247" s="149">
        <v>-0.25066485795457788</v>
      </c>
      <c r="G247" s="148">
        <v>-4.3079621298351051E-2</v>
      </c>
      <c r="H247" s="128">
        <f t="array" ref="H247:J247">TRANSPOSE(MMULT($F$4:$H$6,TRANSPOSE(B247:D247+$B$8/2*E247:G247)))</f>
        <v>1.2562583945502796E-2</v>
      </c>
      <c r="I247" s="149">
        <v>-0.24995964839035334</v>
      </c>
      <c r="J247" s="148">
        <v>-4.0683339710938141E-2</v>
      </c>
      <c r="K247" s="128">
        <f t="array" ref="K247:M247">TRANSPOSE(MMULT($F$4:$H$6,TRANSPOSE(B247:D247+$B$8/2*H247:J247)))</f>
        <v>1.2412402748086179E-2</v>
      </c>
      <c r="L247" s="149">
        <v>-0.24973211457027281</v>
      </c>
      <c r="M247" s="148">
        <v>-4.0669868824958724E-2</v>
      </c>
      <c r="N247" s="128">
        <f t="array" ref="N247:P247">TRANSPOSE(MMULT($F$4:$H$6,TRANSPOSE(B247:D247+$B$8*K247:M247)))</f>
        <v>2.5639448636622035E-2</v>
      </c>
      <c r="O247" s="149">
        <v>-0.2488058234159343</v>
      </c>
      <c r="P247" s="148">
        <v>-3.8264922131752893E-2</v>
      </c>
      <c r="Q247" s="75"/>
    </row>
    <row r="248" spans="1:17" x14ac:dyDescent="0.25">
      <c r="A248" s="160">
        <f t="shared" si="3"/>
        <v>23.800000000000068</v>
      </c>
      <c r="B248" s="161">
        <f t="array" ref="B248:D248">B247:D247+$B$8/6*(E247:G247+2*H247:J247+2*K247:M247+N247:P247)</f>
        <v>-0.71140671393073385</v>
      </c>
      <c r="C248" s="127">
        <v>8.7803423661617142E-2</v>
      </c>
      <c r="D248" s="148">
        <v>-0.10577410066674987</v>
      </c>
      <c r="E248" s="128">
        <f t="array" ref="E248:G248">TRANSPOSE(MMULT($F$4:$H$6,TRANSPOSE(B248:D248)))</f>
        <v>2.564688799815619E-2</v>
      </c>
      <c r="F248" s="149">
        <v>-0.24880379093993882</v>
      </c>
      <c r="G248" s="148">
        <v>-3.8263310592629232E-2</v>
      </c>
      <c r="H248" s="128">
        <f t="array" ref="H248:J248">TRANSPOSE(MMULT($F$4:$H$6,TRANSPOSE(B248:D248+$B$8/2*E248:G248)))</f>
        <v>3.8724109317014942E-2</v>
      </c>
      <c r="I248" s="149">
        <v>-0.24765019914720321</v>
      </c>
      <c r="J248" s="148">
        <v>-3.5844872392076288E-2</v>
      </c>
      <c r="K248" s="128">
        <f t="array" ref="K248:M248">TRANSPOSE(MMULT($F$4:$H$6,TRANSPOSE(B248:D248+$B$8/2*H248:J248)))</f>
        <v>3.8552674856772821E-2</v>
      </c>
      <c r="L248" s="149">
        <v>-0.2474294655798048</v>
      </c>
      <c r="M248" s="148">
        <v>-3.5836175680708085E-2</v>
      </c>
      <c r="N248" s="128">
        <f t="array" ref="N248:P248">TRANSPOSE(MMULT($F$4:$H$6,TRANSPOSE(B248:D248+$B$8*K248:M248)))</f>
        <v>5.1437754834797268E-2</v>
      </c>
      <c r="O248" s="149">
        <v>-0.2460622816504312</v>
      </c>
      <c r="P248" s="148">
        <v>-3.3413780596263348E-2</v>
      </c>
      <c r="Q248" s="75"/>
    </row>
    <row r="249" spans="1:17" x14ac:dyDescent="0.25">
      <c r="A249" s="160">
        <f t="shared" si="3"/>
        <v>23.90000000000007</v>
      </c>
      <c r="B249" s="161">
        <f t="array" ref="B249:D249">B248:D248+$B$8/6*(E248:G248+2*H248:J248+2*K248:M248+N248:P248)</f>
        <v>-0.70754607707772499</v>
      </c>
      <c r="C249" s="127">
        <v>6.3053000294210709E-2</v>
      </c>
      <c r="D249" s="148">
        <v>-0.10935808712232423</v>
      </c>
      <c r="E249" s="128">
        <f t="array" ref="E249:G249">TRANSPOSE(MMULT($F$4:$H$6,TRANSPOSE(B249:D249)))</f>
        <v>5.1444842262491491E-2</v>
      </c>
      <c r="F249" s="149">
        <v>-0.24606001259356591</v>
      </c>
      <c r="G249" s="148">
        <v>-3.3412188299105E-2</v>
      </c>
      <c r="H249" s="128">
        <f t="array" ref="H249:J249">TRANSPOSE(MMULT($F$4:$H$6,TRANSPOSE(B249:D249+$B$8/2*E249:G249)))</f>
        <v>6.4158862446839438E-2</v>
      </c>
      <c r="I249" s="149">
        <v>-0.24447231444526574</v>
      </c>
      <c r="J249" s="148">
        <v>-3.098107044893128E-2</v>
      </c>
      <c r="K249" s="128">
        <f t="array" ref="K249:M249">TRANSPOSE(MMULT($F$4:$H$6,TRANSPOSE(B249:D249+$B$8/2*H249:J249)))</f>
        <v>6.3967285081499209E-2</v>
      </c>
      <c r="L249" s="149">
        <v>-0.24425904952018671</v>
      </c>
      <c r="M249" s="148">
        <v>-3.097707383774477E-2</v>
      </c>
      <c r="N249" s="128">
        <f t="array" ref="N249:P249">TRANSPOSE(MMULT($F$4:$H$6,TRANSPOSE(B249:D249+$B$8*K249:M249)))</f>
        <v>7.6470157317204954E-2</v>
      </c>
      <c r="O249" s="149">
        <v>-0.24246587519478294</v>
      </c>
      <c r="P249" s="148">
        <v>-2.8546617114660153E-2</v>
      </c>
      <c r="Q249" s="75"/>
    </row>
    <row r="250" spans="1:17" x14ac:dyDescent="0.25">
      <c r="A250" s="160">
        <f t="shared" si="3"/>
        <v>24.000000000000071</v>
      </c>
      <c r="B250" s="161">
        <f t="array" ref="B250:D250">B249:D249+$B$8/6*(E249:G249+2*H249:J249+2*K249:M249+N249:P249)</f>
        <v>-0.70114328883378541</v>
      </c>
      <c r="C250" s="127">
        <v>3.8619856698889815E-2</v>
      </c>
      <c r="D250" s="148">
        <v>-0.11245600535544285</v>
      </c>
      <c r="E250" s="128">
        <f t="array" ref="E250:G250">TRANSPOSE(MMULT($F$4:$H$6,TRANSPOSE(B250:D250)))</f>
        <v>7.6476874326665861E-2</v>
      </c>
      <c r="F250" s="149">
        <v>-0.242463383256943</v>
      </c>
      <c r="G250" s="148">
        <v>-2.8545049545292037E-2</v>
      </c>
      <c r="H250" s="128">
        <f t="array" ref="H250:J250">TRANSPOSE(MMULT($F$4:$H$6,TRANSPOSE(B250:D250+$B$8/2*E250:G250)))</f>
        <v>8.8788560108785539E-2</v>
      </c>
      <c r="I250" s="149">
        <v>-0.24045714901518433</v>
      </c>
      <c r="J250" s="148">
        <v>-2.6110564941503836E-2</v>
      </c>
      <c r="K250" s="128">
        <f t="array" ref="K250:M250">TRANSPOSE(MMULT($F$4:$H$6,TRANSPOSE(B250:D250+$B$8/2*H250:J250)))</f>
        <v>8.8578000275711249E-2</v>
      </c>
      <c r="L250" s="149">
        <v>-0.24025197848677338</v>
      </c>
      <c r="M250" s="148">
        <v>-2.6111178548113803E-2</v>
      </c>
      <c r="N250" s="128">
        <f t="array" ref="N250:P250">TRANSPOSE(MMULT($F$4:$H$6,TRANSPOSE(B250:D250+$B$8*K250:M250)))</f>
        <v>0.10066073931451065</v>
      </c>
      <c r="O250" s="149">
        <v>-0.23804896642701212</v>
      </c>
      <c r="P250" s="148">
        <v>-2.3681867727992897E-2</v>
      </c>
      <c r="Q250" s="75"/>
    </row>
    <row r="251" spans="1:17" x14ac:dyDescent="0.25">
      <c r="A251" s="160">
        <f t="shared" si="3"/>
        <v>24.100000000000072</v>
      </c>
      <c r="B251" s="161">
        <f t="array" ref="B251:D251">B250:D250+$B$8/6*(E250:G250+2*H250:J250+2*K250:M250+N250:P250)</f>
        <v>-0.69227877659361592</v>
      </c>
      <c r="C251" s="127">
        <v>1.4587679954091971E-2</v>
      </c>
      <c r="D251" s="148">
        <v>-0.11506717875965153</v>
      </c>
      <c r="E251" s="128">
        <f t="array" ref="E251:G251">TRANSPOSE(MMULT($F$4:$H$6,TRANSPOSE(B251:D251)))</f>
        <v>0.10066706920913024</v>
      </c>
      <c r="F251" s="149">
        <v>-0.23804626583072069</v>
      </c>
      <c r="G251" s="148">
        <v>-2.3680330158153517E-2</v>
      </c>
      <c r="H251" s="128">
        <f t="array" ref="H251:J251">TRANSPOSE(MMULT($F$4:$H$6,TRANSPOSE(B251:D251+$B$8/2*E251:G251)))</f>
        <v>0.11253965375778369</v>
      </c>
      <c r="I251" s="149">
        <v>-0.23563827346954025</v>
      </c>
      <c r="J251" s="148">
        <v>-2.1251596692323793E-2</v>
      </c>
      <c r="K251" s="128">
        <f t="array" ref="K251:M251">TRANSPOSE(MMULT($F$4:$H$6,TRANSPOSE(B251:D251+$B$8/2*H251:J251)))</f>
        <v>0.1123113165476648</v>
      </c>
      <c r="L251" s="149">
        <v>-0.23544177908249861</v>
      </c>
      <c r="M251" s="148">
        <v>-2.1256715512489949E-2</v>
      </c>
      <c r="N251" s="128">
        <f t="array" ref="N251:P251">TRANSPOSE(MMULT($F$4:$H$6,TRANSPOSE(B251:D251+$B$8*K251:M251)))</f>
        <v>0.12393840257240306</v>
      </c>
      <c r="O251" s="149">
        <v>-0.23284624437495444</v>
      </c>
      <c r="P251" s="148">
        <v>-1.8837548717786215E-2</v>
      </c>
      <c r="Q251" s="75"/>
    </row>
    <row r="252" spans="1:17" x14ac:dyDescent="0.25">
      <c r="A252" s="160">
        <f t="shared" si="3"/>
        <v>24.200000000000074</v>
      </c>
      <c r="B252" s="161">
        <f t="array" ref="B252:D252">B251:D251+$B$8/6*(E251:G251+2*H251:J251+2*K251:M251+N251:P251)</f>
        <v>-0.68104031972040879</v>
      </c>
      <c r="C252" s="127">
        <v>-8.9631969677372442E-3</v>
      </c>
      <c r="D252" s="148">
        <v>-0.11719275381441098</v>
      </c>
      <c r="E252" s="128">
        <f t="array" ref="E252:G252">TRANSPOSE(MMULT($F$4:$H$6,TRANSPOSE(B252:D252)))</f>
        <v>0.12394433046554253</v>
      </c>
      <c r="F252" s="149">
        <v>-0.23284334980088828</v>
      </c>
      <c r="G252" s="148">
        <v>-1.883604619031605E-2</v>
      </c>
      <c r="H252" s="128">
        <f t="array" ref="H252:J252">TRANSPOSE(MMULT($F$4:$H$6,TRANSPOSE(B252:D252+$B$8/2*E252:G252)))</f>
        <v>0.13534349722706557</v>
      </c>
      <c r="I252" s="149">
        <v>-0.23005149577433232</v>
      </c>
      <c r="J252" s="148">
        <v>-1.6421957226343931E-2</v>
      </c>
      <c r="K252" s="128">
        <f t="array" ref="K252:M252">TRANSPOSE(MMULT($F$4:$H$6,TRANSPOSE(B252:D252+$B$8/2*H252:J252)))</f>
        <v>0.13509862691265068</v>
      </c>
      <c r="L252" s="149">
        <v>-0.22986421408345198</v>
      </c>
      <c r="M252" s="148">
        <v>-1.6431461860953872E-2</v>
      </c>
      <c r="N252" s="128">
        <f t="array" ref="N252:P252">TRANSPOSE(MMULT($F$4:$H$6,TRANSPOSE(B252:D252+$B$8*K252:M252)))</f>
        <v>0.14623702407919936</v>
      </c>
      <c r="O252" s="149">
        <v>-0.2268945440216672</v>
      </c>
      <c r="P252" s="148">
        <v>-1.4031199037800729E-2</v>
      </c>
      <c r="Q252" s="75"/>
    </row>
    <row r="253" spans="1:17" x14ac:dyDescent="0.25">
      <c r="A253" s="160">
        <f t="shared" si="3"/>
        <v>24.300000000000075</v>
      </c>
      <c r="B253" s="161">
        <f t="array" ref="B253:D253">B252:D252+$B$8/6*(E252:G252+2*H252:J252+2*K252:M252+N252:P252)</f>
        <v>-0.66752255967333918</v>
      </c>
      <c r="C253" s="127">
        <v>-3.1956018860039313E-2</v>
      </c>
      <c r="D253" s="148">
        <v>-0.11883565520445619</v>
      </c>
      <c r="E253" s="128">
        <f t="array" ref="E253:G253">TRANSPOSE(MMULT($F$4:$H$6,TRANSPOSE(B253:D253)))</f>
        <v>0.14624253690915573</v>
      </c>
      <c r="F253" s="149">
        <v>-0.22689147054391667</v>
      </c>
      <c r="G253" s="148">
        <v>-1.4029736353010858E-2</v>
      </c>
      <c r="H253" s="128">
        <f t="array" ref="H253:J253">TRANSPOSE(MMULT($F$4:$H$6,TRANSPOSE(B253:D253+$B$8/2*E253:G253)))</f>
        <v>0.15713649247886599</v>
      </c>
      <c r="I253" s="149">
        <v>-0.22373467838780306</v>
      </c>
      <c r="J253" s="148">
        <v>-1.1638932695724843E-2</v>
      </c>
      <c r="K253" s="128">
        <f t="array" ref="K253:M253">TRANSPOSE(MMULT($F$4:$H$6,TRANSPOSE(B253:D253+$B$8/2*H253:J253)))</f>
        <v>0.15687636702006602</v>
      </c>
      <c r="L253" s="149">
        <v>-0.22355709977186125</v>
      </c>
      <c r="M253" s="148">
        <v>-1.1652690115048173E-2</v>
      </c>
      <c r="N253" s="128">
        <f t="array" ref="N253:P253">TRANSPOSE(MMULT($F$4:$H$6,TRANSPOSE(B253:D253+$B$8*K253:M253)))</f>
        <v>0.16749559082074311</v>
      </c>
      <c r="O253" s="149">
        <v>-0.22023266166594585</v>
      </c>
      <c r="P253" s="148">
        <v>-9.2798258015610036E-3</v>
      </c>
      <c r="Q253" s="75"/>
    </row>
    <row r="254" spans="1:17" x14ac:dyDescent="0.25">
      <c r="A254" s="160">
        <f t="shared" si="3"/>
        <v>24.400000000000077</v>
      </c>
      <c r="B254" s="161">
        <f t="array" ref="B254:D254">B253:D253+$B$8/6*(E253:G253+2*H253:J253+2*K253:M253+N253:P253)</f>
        <v>-0.65182649556120975</v>
      </c>
      <c r="C254" s="127">
        <v>-5.4317813668859162E-2</v>
      </c>
      <c r="D254" s="148">
        <v>-0.12000053533405815</v>
      </c>
      <c r="E254" s="128">
        <f t="array" ref="E254:G254">TRANSPOSE(MMULT($F$4:$H$6,TRANSPOSE(B254:D254)))</f>
        <v>0.16750067735860341</v>
      </c>
      <c r="F254" s="149">
        <v>-0.22022942468725626</v>
      </c>
      <c r="G254" s="148">
        <v>-9.2784075048066156E-3</v>
      </c>
      <c r="H254" s="128">
        <f t="array" ref="H254:J254">TRANSPOSE(MMULT($F$4:$H$6,TRANSPOSE(B254:D254+$B$8/2*E254:G254)))</f>
        <v>0.17786021335626934</v>
      </c>
      <c r="I254" s="149">
        <v>-0.21672755184238801</v>
      </c>
      <c r="J254" s="148">
        <v>-6.9192509312930028E-3</v>
      </c>
      <c r="K254" s="128">
        <f t="array" ref="K254:M254">TRANSPOSE(MMULT($F$4:$H$6,TRANSPOSE(B254:D254+$B$8/2*H254:J254)))</f>
        <v>0.1775861389025673</v>
      </c>
      <c r="L254" s="149">
        <v>-0.21656011971153435</v>
      </c>
      <c r="M254" s="148">
        <v>-6.9371152728369134E-3</v>
      </c>
      <c r="N254" s="128">
        <f t="array" ref="N254:P254">TRANSPOSE(MMULT($F$4:$H$6,TRANSPOSE(B254:D254+$B$8*K254:M254)))</f>
        <v>0.18765831255164467</v>
      </c>
      <c r="O254" s="149">
        <v>-0.21290116711169149</v>
      </c>
      <c r="P254" s="148">
        <v>-4.599852960048556E-3</v>
      </c>
      <c r="Q254" s="75"/>
    </row>
    <row r="255" spans="1:17" x14ac:dyDescent="0.25">
      <c r="A255" s="160">
        <f t="shared" si="3"/>
        <v>24.500000000000078</v>
      </c>
      <c r="B255" s="161">
        <f t="array" ref="B255:D255">B254:D254+$B$8/6*(E254:G254+2*H254:J254+2*K254:M254+N254:P254)</f>
        <v>-0.6340589673207444</v>
      </c>
      <c r="C255" s="127">
        <v>-7.5979579250639029E-2</v>
      </c>
      <c r="D255" s="148">
        <v>-0.12069371854861007</v>
      </c>
      <c r="E255" s="128">
        <f t="array" ref="E255:G255">TRANSPOSE(MMULT($F$4:$H$6,TRANSPOSE(B255:D255)))</f>
        <v>0.18766296340215749</v>
      </c>
      <c r="F255" s="149">
        <v>-0.21289778229892675</v>
      </c>
      <c r="G255" s="148">
        <v>-4.5984833305260514E-3</v>
      </c>
      <c r="H255" s="128">
        <f t="array" ref="H255:J255">TRANSPOSE(MMULT($F$4:$H$6,TRANSPOSE(B255:D255+$B$8/2*E255:G255)))</f>
        <v>0.19746150736670359</v>
      </c>
      <c r="I255" s="149">
        <v>-0.2090715255414905</v>
      </c>
      <c r="J255" s="148">
        <v>-2.2790317476792388E-3</v>
      </c>
      <c r="K255" s="128">
        <f t="array" ref="K255:M255">TRANSPOSE(MMULT($F$4:$H$6,TRANSPOSE(B255:D255+$B$8/2*H255:J255)))</f>
        <v>0.1971748127773521</v>
      </c>
      <c r="L255" s="149">
        <v>-0.20891463573675986</v>
      </c>
      <c r="M255" s="148">
        <v>-2.3008451439335692E-3</v>
      </c>
      <c r="N255" s="128">
        <f t="array" ref="N255:P255">TRANSPOSE(MMULT($F$4:$H$6,TRANSPOSE(B255:D255+$B$8*K255:M255)))</f>
        <v>0.20667471265381732</v>
      </c>
      <c r="O255" s="149">
        <v>-0.20494221345440986</v>
      </c>
      <c r="P255" s="148">
        <v>-7.0732891121333408E-6</v>
      </c>
      <c r="Q255" s="75"/>
    </row>
    <row r="256" spans="1:17" x14ac:dyDescent="0.25">
      <c r="A256" s="160">
        <f t="shared" si="3"/>
        <v>24.60000000000008</v>
      </c>
      <c r="B256" s="161">
        <f t="array" ref="B256:D256">B255:D255+$B$8/6*(E255:G255+2*H255:J255+2*K255:M255+N255:P255)</f>
        <v>-0.61433212871500964</v>
      </c>
      <c r="C256" s="127">
        <v>-9.6876451222469656E-2</v>
      </c>
      <c r="D256" s="148">
        <v>-0.1209231403886578</v>
      </c>
      <c r="E256" s="128">
        <f t="array" ref="E256:G256">TRANSPOSE(MMULT($F$4:$H$6,TRANSPOSE(B256:D256)))</f>
        <v>0.20667892024943374</v>
      </c>
      <c r="F256" s="149">
        <v>-0.20493869667447276</v>
      </c>
      <c r="G256" s="148">
        <v>-5.7563298947460595E-6</v>
      </c>
      <c r="H256" s="128">
        <f t="array" ref="H256:J256">TRANSPOSE(MMULT($F$4:$H$6,TRANSPOSE(B256:D256+$B$8/2*E256:G256)))</f>
        <v>0.21589257560850808</v>
      </c>
      <c r="I256" s="149">
        <v>-0.20080949653593536</v>
      </c>
      <c r="J256" s="148">
        <v>2.2662593857688124E-3</v>
      </c>
      <c r="K256" s="128">
        <f t="array" ref="K256:M256">TRANSPOSE(MMULT($F$4:$H$6,TRANSPOSE(B256:D256+$B$8/2*H256:J256)))</f>
        <v>0.21559460701047262</v>
      </c>
      <c r="L256" s="149">
        <v>-0.20066349691883589</v>
      </c>
      <c r="M256" s="148">
        <v>2.2406659534378176E-3</v>
      </c>
      <c r="N256" s="128">
        <f t="array" ref="N256:P256">TRANSPOSE(MMULT($F$4:$H$6,TRANSPOSE(B256:D256+$B$8*K256:M256)))</f>
        <v>0.22449969723307511</v>
      </c>
      <c r="O256" s="149">
        <v>-0.19639934522492861</v>
      </c>
      <c r="P256" s="148">
        <v>4.4833962088086099E-3</v>
      </c>
      <c r="Q256" s="75"/>
    </row>
    <row r="257" spans="1:17" x14ac:dyDescent="0.25">
      <c r="A257" s="160">
        <f t="shared" si="3"/>
        <v>24.700000000000081</v>
      </c>
      <c r="B257" s="161">
        <f t="array" ref="B257:D257">B256:D256+$B$8/6*(E256:G256+2*H256:J256+2*K256:M256+N256:P256)</f>
        <v>-0.59276291233633516</v>
      </c>
      <c r="C257" s="127">
        <v>-0.11694785170261872</v>
      </c>
      <c r="D257" s="148">
        <v>-0.12069828221270235</v>
      </c>
      <c r="E257" s="128">
        <f t="array" ref="E257:G257">TRANSPOSE(MMULT($F$4:$H$6,TRANSPOSE(B257:D257)))</f>
        <v>0.22450345582133319</v>
      </c>
      <c r="F257" s="149">
        <v>-0.1963957124813662</v>
      </c>
      <c r="G257" s="148">
        <v>4.4846567794876863E-3</v>
      </c>
      <c r="H257" s="128">
        <f t="array" ref="H257:J257">TRANSPOSE(MMULT($F$4:$H$6,TRANSPOSE(B257:D257+$B$8/2*E257:G257)))</f>
        <v>0.23311103103070507</v>
      </c>
      <c r="I257" s="149">
        <v>-0.19198565703541692</v>
      </c>
      <c r="J257" s="148">
        <v>6.7018542112079887E-3</v>
      </c>
      <c r="K257" s="128">
        <f t="array" ref="K257:M257">TRANSPOSE(MMULT($F$4:$H$6,TRANSPOSE(B257:D257+$B$8/2*H257:J257)))</f>
        <v>0.23280314643372635</v>
      </c>
      <c r="L257" s="149">
        <v>-0.19185084726488247</v>
      </c>
      <c r="M257" s="148">
        <v>6.6726600362697619E-3</v>
      </c>
      <c r="N257" s="128">
        <f t="array" ref="N257:P257">TRANSPOSE(MMULT($F$4:$H$6,TRANSPOSE(B257:D257+$B$8*K257:M257)))</f>
        <v>0.24109360268203334</v>
      </c>
      <c r="O257" s="149">
        <v>-0.18731730563958685</v>
      </c>
      <c r="P257" s="148">
        <v>8.8571553990650087E-3</v>
      </c>
      <c r="Q257" s="75"/>
    </row>
    <row r="258" spans="1:17" x14ac:dyDescent="0.25">
      <c r="A258" s="160">
        <f t="shared" si="3"/>
        <v>24.800000000000082</v>
      </c>
      <c r="B258" s="161">
        <f t="array" ref="B258:D258">B257:D257+$B$8/6*(E257:G257+2*H257:J257+2*K257:M257+N257:P257)</f>
        <v>-0.56947248877913137</v>
      </c>
      <c r="C258" s="127">
        <v>-0.13613761881464459</v>
      </c>
      <c r="D258" s="148">
        <v>-0.12003010153481054</v>
      </c>
      <c r="E258" s="128">
        <f t="array" ref="E258:G258">TRANSPOSE(MMULT($F$4:$H$6,TRANSPOSE(B258:D258)))</f>
        <v>0.24109690830648195</v>
      </c>
      <c r="F258" s="149">
        <v>-0.18731357301010065</v>
      </c>
      <c r="G258" s="148">
        <v>8.8583561552771639E-3</v>
      </c>
      <c r="H258" s="128">
        <f t="array" ref="H258:J258">TRANSPOSE(MMULT($F$4:$H$6,TRANSPOSE(B258:D258+$B$8/2*E258:G258)))</f>
        <v>0.24907993529234901</v>
      </c>
      <c r="I258" s="149">
        <v>-0.18264530139812496</v>
      </c>
      <c r="J258" s="148">
        <v>1.1013721003588217E-2</v>
      </c>
      <c r="K258" s="128">
        <f t="array" ref="K258:M258">TRANSPOSE(MMULT($F$4:$H$6,TRANSPOSE(B258:D258+$B$8/2*H258:J258)))</f>
        <v>0.24876349927985469</v>
      </c>
      <c r="L258" s="149">
        <v>-0.18252193289148547</v>
      </c>
      <c r="M258" s="148">
        <v>1.0981114759419361E-2</v>
      </c>
      <c r="N258" s="128">
        <f t="array" ref="N258:P258">TRANSPOSE(MMULT($F$4:$H$6,TRANSPOSE(B258:D258+$B$8*K258:M258)))</f>
        <v>0.25642222201245513</v>
      </c>
      <c r="O258" s="149">
        <v>-0.1777418436927734</v>
      </c>
      <c r="P258" s="148">
        <v>1.3100558530715289E-2</v>
      </c>
      <c r="Q258" s="75"/>
    </row>
    <row r="259" spans="1:17" x14ac:dyDescent="0.25">
      <c r="A259" s="160">
        <f t="shared" si="3"/>
        <v>24.900000000000084</v>
      </c>
      <c r="B259" s="161">
        <f t="array" ref="B259:D259">B258:D258+$B$8/6*(E258:G258+2*H258:J258+2*K258:M258+N258:P258)</f>
        <v>-0.54458572212140899</v>
      </c>
      <c r="C259" s="127">
        <v>-0.15439411690267951</v>
      </c>
      <c r="D259" s="148">
        <v>-0.11893095843127709</v>
      </c>
      <c r="E259" s="128">
        <f t="array" ref="E259:G259">TRANSPOSE(MMULT($F$4:$H$6,TRANSPOSE(B259:D259)))</f>
        <v>0.25642507248733126</v>
      </c>
      <c r="F259" s="149">
        <v>-0.1777380272678466</v>
      </c>
      <c r="G259" s="148">
        <v>1.3101696345048874E-2</v>
      </c>
      <c r="H259" s="128">
        <f t="array" ref="H259:J259">TRANSPOSE(MMULT($F$4:$H$6,TRANSPOSE(B259:D259+$B$8/2*E259:G259)))</f>
        <v>0.26376781456138593</v>
      </c>
      <c r="I259" s="149">
        <v>-0.17283463332711169</v>
      </c>
      <c r="J259" s="148">
        <v>1.5188600279937597E-2</v>
      </c>
      <c r="K259" s="128">
        <f t="array" ref="K259:M259">TRANSPOSE(MMULT($F$4:$H$6,TRANSPOSE(B259:D259+$B$8/2*H259:J259)))</f>
        <v>0.26344419307528116</v>
      </c>
      <c r="L259" s="149">
        <v>-0.17272290940112639</v>
      </c>
      <c r="M259" s="148">
        <v>1.5152779109992978E-2</v>
      </c>
      <c r="N259" s="128">
        <f t="array" ref="N259:P259">TRANSPOSE(MMULT($F$4:$H$6,TRANSPOSE(B259:D259+$B$8*K259:M259)))</f>
        <v>0.27045681033229141</v>
      </c>
      <c r="O259" s="149">
        <v>-0.16771952181188035</v>
      </c>
      <c r="P259" s="148">
        <v>1.7200748114357442E-2</v>
      </c>
      <c r="Q259" s="75"/>
    </row>
    <row r="260" spans="1:17" x14ac:dyDescent="0.25">
      <c r="A260" s="160">
        <f t="shared" si="3"/>
        <v>25.000000000000085</v>
      </c>
      <c r="B260" s="161">
        <f t="array" ref="B260:D260">B259:D259+$B$8/6*(E259:G259+2*H259:J259+2*K259:M259+N259:P259)</f>
        <v>-0.51823062381985974</v>
      </c>
      <c r="C260" s="127">
        <v>-0.1716703274782829</v>
      </c>
      <c r="D260" s="148">
        <v>-0.1174145383772893</v>
      </c>
      <c r="E260" s="128">
        <f t="array" ref="E260:G260">TRANSPOSE(MMULT($F$4:$H$6,TRANSPOSE(B260:D260)))</f>
        <v>0.27045920521118461</v>
      </c>
      <c r="F260" s="149">
        <v>-0.16771563763472502</v>
      </c>
      <c r="G260" s="148">
        <v>1.7201820162883005E-2</v>
      </c>
      <c r="H260" s="128">
        <f t="array" ref="H260:J260">TRANSPOSE(MMULT($F$4:$H$6,TRANSPOSE(B260:D260+$B$8/2*E260:G260)))</f>
        <v>0.27714865466360727</v>
      </c>
      <c r="I260" s="149">
        <v>-0.16260057398496053</v>
      </c>
      <c r="J260" s="148">
        <v>1.9214036844485416E-2</v>
      </c>
      <c r="K260" s="128">
        <f t="array" ref="K260:M260">TRANSPOSE(MMULT($F$4:$H$6,TRANSPOSE(B260:D260+$B$8/2*H260:J260)))</f>
        <v>0.27681920990022491</v>
      </c>
      <c r="L260" s="149">
        <v>-0.16250065017237772</v>
      </c>
      <c r="M260" s="148">
        <v>1.9175205441279763E-2</v>
      </c>
      <c r="N260" s="128">
        <f t="array" ref="N260:P260">TRANSPOSE(MMULT($F$4:$H$6,TRANSPOSE(B260:D260+$B$8*K260:M260)))</f>
        <v>0.28317406991176891</v>
      </c>
      <c r="O260" s="149">
        <v>-0.15729752477660389</v>
      </c>
      <c r="P260" s="148">
        <v>2.1145685117104282E-2</v>
      </c>
      <c r="Q260" s="75"/>
    </row>
    <row r="261" spans="1:17" x14ac:dyDescent="0.25">
      <c r="A261" s="160">
        <f t="shared" si="3"/>
        <v>25.100000000000087</v>
      </c>
      <c r="B261" s="161">
        <f t="array" ref="B261:D261">B260:D260+$B$8/6*(E260:G260+2*H260:J260+2*K260:M260+N260:P260)</f>
        <v>-0.49053780708234945</v>
      </c>
      <c r="C261" s="127">
        <v>-0.18792392099038299</v>
      </c>
      <c r="D261" s="148">
        <v>-0.11549577187976401</v>
      </c>
      <c r="E261" s="128">
        <f t="array" ref="E261:G261">TRANSPOSE(MMULT($F$4:$H$6,TRANSPOSE(B261:D261)))</f>
        <v>0.28317601045052354</v>
      </c>
      <c r="F261" s="149">
        <v>-0.15729358878462185</v>
      </c>
      <c r="G261" s="148">
        <v>2.1146688883101769E-2</v>
      </c>
      <c r="H261" s="128">
        <f t="array" ref="H261:J261">TRANSPOSE(MMULT($F$4:$H$6,TRANSPOSE(B261:D261+$B$8/2*E261:G261)))</f>
        <v>0.28920187605983999</v>
      </c>
      <c r="I261" s="149">
        <v>-0.15199057171905167</v>
      </c>
      <c r="J261" s="148">
        <v>2.3078408132236522E-2</v>
      </c>
      <c r="K261" s="128">
        <f t="array" ref="K261:M261">TRANSPOSE(MMULT($F$4:$H$6,TRANSPOSE(B261:D261+$B$8/2*H261:J261)))</f>
        <v>0.28886796149353222</v>
      </c>
      <c r="L261" s="149">
        <v>-0.1519025562556082</v>
      </c>
      <c r="M261" s="148">
        <v>2.303677780880739E-2</v>
      </c>
      <c r="N261" s="128">
        <f t="array" ref="N261:P261">TRANSPOSE(MMULT($F$4:$H$6,TRANSPOSE(B261:D261+$B$8*K261:M261)))</f>
        <v>0.29455611534879678</v>
      </c>
      <c r="O261" s="149">
        <v>-0.14652347058418802</v>
      </c>
      <c r="P261" s="148">
        <v>2.4924175444602889E-2</v>
      </c>
      <c r="Q261" s="75"/>
    </row>
    <row r="262" spans="1:17" x14ac:dyDescent="0.25">
      <c r="A262" s="160">
        <f t="shared" si="3"/>
        <v>25.200000000000088</v>
      </c>
      <c r="B262" s="161">
        <f t="array" ref="B262:D262">B261:D261+$B$8/6*(E261:G261+2*H261:J261+2*K261:M261+N261:P261)</f>
        <v>-0.46163994373391504</v>
      </c>
      <c r="C262" s="127">
        <v>-0.2031173095790185</v>
      </c>
      <c r="D262" s="148">
        <v>-0.11319075127626747</v>
      </c>
      <c r="E262" s="128">
        <f t="array" ref="E262:G262">TRANSPOSE(MMULT($F$4:$H$6,TRANSPOSE(B262:D262)))</f>
        <v>0.29455760446291701</v>
      </c>
      <c r="F262" s="149">
        <v>-0.14651949855212928</v>
      </c>
      <c r="G262" s="148">
        <v>2.4925108721064834E-2</v>
      </c>
      <c r="H262" s="128">
        <f t="array" ref="H262:J262">TRANSPOSE(MMULT($F$4:$H$6,TRANSPOSE(B262:D262+$B$8/2*E262:G262)))</f>
        <v>0.2999122891937876</v>
      </c>
      <c r="I262" s="149">
        <v>-0.14105241406831079</v>
      </c>
      <c r="J262" s="148">
        <v>2.6770948828192892E-2</v>
      </c>
      <c r="K262" s="128">
        <f t="array" ref="K262:M262">TRANSPOSE(MMULT($F$4:$H$6,TRANSPOSE(B262:D262+$B$8/2*H262:J262)))</f>
        <v>0.29957524474379971</v>
      </c>
      <c r="L262" s="149">
        <v>-0.14097636854456472</v>
      </c>
      <c r="M262" s="148">
        <v>2.6726736585661381E-2</v>
      </c>
      <c r="N262" s="128">
        <f t="array" ref="N262:P262">TRANSPOSE(MMULT($F$4:$H$6,TRANSPOSE(B262:D262+$B$8*K262:M262)))</f>
        <v>0.30459041940650899</v>
      </c>
      <c r="O262" s="149">
        <v>-0.1354452239197913</v>
      </c>
      <c r="P262" s="148">
        <v>2.8525892694463831E-2</v>
      </c>
      <c r="Q262" s="75"/>
    </row>
    <row r="263" spans="1:17" x14ac:dyDescent="0.25">
      <c r="A263" s="160">
        <f t="shared" si="3"/>
        <v>25.30000000000009</v>
      </c>
      <c r="B263" s="161">
        <f t="array" ref="B263:D263">B262:D262+$B$8/6*(E262:G262+2*H262:J262+2*K262:M262+N262:P262)</f>
        <v>-0.43167122553817172</v>
      </c>
      <c r="C263" s="127">
        <v>-0.21721768104064634</v>
      </c>
      <c r="D263" s="148">
        <v>-0.11051664507221352</v>
      </c>
      <c r="E263" s="128">
        <f t="array" ref="E263:G263">TRANSPOSE(MMULT($F$4:$H$6,TRANSPOSE(B263:D263)))</f>
        <v>0.30459146162334894</v>
      </c>
      <c r="F263" s="149">
        <v>-0.13544123140478304</v>
      </c>
      <c r="G263" s="148">
        <v>2.8526753585392098E-2</v>
      </c>
      <c r="H263" s="128">
        <f t="array" ref="H263:J263">TRANSPOSE(MMULT($F$4:$H$6,TRANSPOSE(B263:D263+$B$8/2*E263:G263)))</f>
        <v>0.30927003081376347</v>
      </c>
      <c r="I263" s="149">
        <v>-0.12983404269890464</v>
      </c>
      <c r="J263" s="148">
        <v>3.0281771753760775E-2</v>
      </c>
      <c r="K263" s="128">
        <f t="array" ref="K263:M263">TRANSPOSE(MMULT($F$4:$H$6,TRANSPOSE(B263:D263+$B$8/2*H263:J263)))</f>
        <v>0.30893117816915017</v>
      </c>
      <c r="L263" s="149">
        <v>-0.12976998287080679</v>
      </c>
      <c r="M263" s="148">
        <v>3.0235199348540603E-2</v>
      </c>
      <c r="N263" s="128">
        <f t="array" ref="N263:P263">TRANSPOSE(MMULT($F$4:$H$6,TRANSPOSE(B263:D263+$B$8*K263:M263)))</f>
        <v>0.31326974015479647</v>
      </c>
      <c r="O263" s="149">
        <v>-0.12411071286679189</v>
      </c>
      <c r="P263" s="148">
        <v>3.1941397179662656E-2</v>
      </c>
      <c r="Q263" s="75"/>
    </row>
    <row r="264" spans="1:17" x14ac:dyDescent="0.25">
      <c r="A264" s="160">
        <f t="shared" si="3"/>
        <v>25.400000000000091</v>
      </c>
      <c r="B264" s="161">
        <f t="array" ref="B264:D264">B263:D263+$B$8/6*(E263:G263+2*H263:J263+2*K263:M263+N263:P263)</f>
        <v>-0.40076683187577217</v>
      </c>
      <c r="C264" s="127">
        <v>-0.23019701429749631</v>
      </c>
      <c r="D264" s="148">
        <v>-0.1074916101893859</v>
      </c>
      <c r="E264" s="128">
        <f t="array" ref="E264:G264">TRANSPOSE(MMULT($F$4:$H$6,TRANSPOSE(B264:D264)))</f>
        <v>0.31327034156082789</v>
      </c>
      <c r="F264" s="149">
        <v>-0.12410671515540059</v>
      </c>
      <c r="G264" s="148">
        <v>3.1942184100181389E-2</v>
      </c>
      <c r="H264" s="128">
        <f t="array" ref="H264:J264">TRANSPOSE(MMULT($F$4:$H$6,TRANSPOSE(B264:D264+$B$8/2*E264:G264)))</f>
        <v>0.31727048192879015</v>
      </c>
      <c r="I264" s="149">
        <v>-0.11838337189104033</v>
      </c>
      <c r="J264" s="148">
        <v>3.3601885025936001E-2</v>
      </c>
      <c r="K264" s="128">
        <f t="array" ref="K264:M264">TRANSPOSE(MMULT($F$4:$H$6,TRANSPOSE(B264:D264+$B$8/2*H264:J264)))</f>
        <v>0.31693112004521728</v>
      </c>
      <c r="L264" s="149">
        <v>-0.11833126864269686</v>
      </c>
      <c r="M264" s="148">
        <v>3.3553178040063525E-2</v>
      </c>
      <c r="N264" s="128">
        <f t="array" ref="N264:P264">TRANSPOSE(MMULT($F$4:$H$6,TRANSPOSE(B264:D264+$B$8*K264:M264)))</f>
        <v>0.32059203010304282</v>
      </c>
      <c r="O264" s="149">
        <v>-0.11256774946566642</v>
      </c>
      <c r="P264" s="148">
        <v>3.5162151234364766E-2</v>
      </c>
      <c r="Q264" s="75"/>
    </row>
    <row r="265" spans="1:17" x14ac:dyDescent="0.25">
      <c r="A265" s="160">
        <f t="shared" si="3"/>
        <v>25.500000000000092</v>
      </c>
      <c r="B265" s="161">
        <f t="array" ref="B265:D265">B264:D264+$B$8/6*(E264:G264+2*H264:J264+2*K264:M264+N264:P264)</f>
        <v>-0.36906240561557407</v>
      </c>
      <c r="C265" s="127">
        <v>-0.24203207672563867</v>
      </c>
      <c r="D265" s="148">
        <v>-0.1041347024982768</v>
      </c>
      <c r="E265" s="128">
        <f t="array" ref="E265:G265">TRANSPOSE(MMULT($F$4:$H$6,TRANSPOSE(B265:D265)))</f>
        <v>0.32059219828650681</v>
      </c>
      <c r="F265" s="149">
        <v>-0.11256376152314485</v>
      </c>
      <c r="G265" s="148">
        <v>3.5162862909674755E-2</v>
      </c>
      <c r="H265" s="128">
        <f t="array" ref="H265:J265">TRANSPOSE(MMULT($F$4:$H$6,TRANSPOSE(B265:D265+$B$8/2*E265:G265)))</f>
        <v>0.32391416811303803</v>
      </c>
      <c r="I265" s="149">
        <v>-0.1067481111719715</v>
      </c>
      <c r="J265" s="148">
        <v>3.6723205508579229E-2</v>
      </c>
      <c r="K265" s="128">
        <f t="array" ref="K265:M265">TRANSPOSE(MMULT($F$4:$H$6,TRANSPOSE(B265:D265+$B$8/2*H265:J265)))</f>
        <v>0.32357556889436861</v>
      </c>
      <c r="L265" s="149">
        <v>-0.10670789162363055</v>
      </c>
      <c r="M265" s="148">
        <v>3.6672592426548134E-2</v>
      </c>
      <c r="N265" s="128">
        <f t="array" ref="N265:P265">TRANSPOSE(MMULT($F$4:$H$6,TRANSPOSE(B265:D265+$B$8*K265:M265)))</f>
        <v>0.32656032806286422</v>
      </c>
      <c r="O265" s="149">
        <v>-0.10086385470222169</v>
      </c>
      <c r="P265" s="148">
        <v>3.818053082815457E-2</v>
      </c>
      <c r="Q265" s="75"/>
    </row>
    <row r="266" spans="1:17" x14ac:dyDescent="0.25">
      <c r="A266" s="160">
        <f t="shared" si="3"/>
        <v>25.600000000000094</v>
      </c>
      <c r="B266" s="161">
        <f t="array" ref="B266:D266">B265:D265+$B$8/6*(E265:G265+2*H265:J265+2*K265:M265+N265:P265)</f>
        <v>-0.33669353894283766</v>
      </c>
      <c r="C266" s="127">
        <v>-0.25270440375591485</v>
      </c>
      <c r="D266" s="148">
        <v>-0.10046578600480874</v>
      </c>
      <c r="E266" s="128">
        <f t="array" ref="E266:G266">TRANSPOSE(MMULT($F$4:$H$6,TRANSPOSE(B266:D266)))</f>
        <v>0.32656007205212212</v>
      </c>
      <c r="F266" s="149">
        <v>-0.10085989112408004</v>
      </c>
      <c r="G266" s="148">
        <v>3.8181166291359508E-2</v>
      </c>
      <c r="H266" s="128">
        <f t="array" ref="H266:J266">TRANSPOSE(MMULT($F$4:$H$6,TRANSPOSE(B266:D266+$B$8/2*E266:G266)))</f>
        <v>0.32920664292223834</v>
      </c>
      <c r="I266" s="149">
        <v>-9.4975592661654687E-2</v>
      </c>
      <c r="J266" s="148">
        <v>3.9638568588436833E-2</v>
      </c>
      <c r="K266" s="128">
        <f t="array" ref="K266:M266">TRANSPOSE(MMULT($F$4:$H$6,TRANSPOSE(B266:D266+$B$8/2*H266:J266)))</f>
        <v>0.32887004709882489</v>
      </c>
      <c r="L266" s="149">
        <v>-9.4947141415564942E-2</v>
      </c>
      <c r="M266" s="148">
        <v>3.9586279883821698E-2</v>
      </c>
      <c r="N266" s="128">
        <f t="array" ref="N266:P266">TRANSPOSE(MMULT($F$4:$H$6,TRANSPOSE(B266:D266+$B$8*K266:M266)))</f>
        <v>0.33118263452733748</v>
      </c>
      <c r="O266" s="149">
        <v>-8.9046088476563437E-2</v>
      </c>
      <c r="P266" s="148">
        <v>4.0989833527784958E-2</v>
      </c>
      <c r="Q266" s="75"/>
    </row>
    <row r="267" spans="1:17" x14ac:dyDescent="0.25">
      <c r="A267" s="160">
        <f t="shared" ref="A267:A297" si="4">A266+$B$8</f>
        <v>25.700000000000095</v>
      </c>
      <c r="B267" s="161">
        <f t="array" ref="B267:D267">B266:D266+$B$8/6*(E266:G266+2*H266:J266+2*K266:M266+N266:P266)</f>
        <v>-0.30379527083247787</v>
      </c>
      <c r="C267" s="127">
        <v>-0.26220026121849954</v>
      </c>
      <c r="D267" s="148">
        <v>-9.6505441058747712E-2</v>
      </c>
      <c r="E267" s="128">
        <f t="array" ref="E267:G267">TRANSPOSE(MMULT($F$4:$H$6,TRANSPOSE(B267:D267)))</f>
        <v>0.33118196472524641</v>
      </c>
      <c r="F267" s="149">
        <v>-8.9042163442593039E-2</v>
      </c>
      <c r="G267" s="148">
        <v>4.0990392116622129E-2</v>
      </c>
      <c r="H267" s="128">
        <f t="array" ref="H267:J267">TRANSPOSE(MMULT($F$4:$H$6,TRANSPOSE(B267:D267+$B$8/2*E267:G267)))</f>
        <v>0.3331583552314174</v>
      </c>
      <c r="I267" s="149">
        <v>-8.311260366737018E-2</v>
      </c>
      <c r="J267" s="148">
        <v>4.234173432148608E-2</v>
      </c>
      <c r="K267" s="128">
        <f t="array" ref="K267:M267">TRANSPOSE(MMULT($F$4:$H$6,TRANSPOSE(B267:D267+$B$8/2*H267:J267)))</f>
        <v>0.3328249684460281</v>
      </c>
      <c r="L267" s="149">
        <v>-8.3095764183812315E-2</v>
      </c>
      <c r="M267" s="148">
        <v>4.228800155652937E-2</v>
      </c>
      <c r="N267" s="128">
        <f t="array" ref="N267:P267">TRANSPOSE(MMULT($F$4:$H$6,TRANSPOSE(B267:D267+$B$8*K267:M267)))</f>
        <v>0.33447177139690615</v>
      </c>
      <c r="O267" s="149">
        <v>-7.7160885073400867E-2</v>
      </c>
      <c r="P267" s="148">
        <v>4.3584282858257377E-2</v>
      </c>
      <c r="Q267" s="75"/>
    </row>
    <row r="268" spans="1:17" x14ac:dyDescent="0.25">
      <c r="A268" s="160">
        <f t="shared" si="4"/>
        <v>25.800000000000097</v>
      </c>
      <c r="B268" s="161">
        <f t="array" ref="B268:D268">B267:D267+$B$8/6*(E267:G267+2*H267:J267+2*K267:M267+N267:P267)</f>
        <v>-0.27050159777452715</v>
      </c>
      <c r="C268" s="127">
        <v>-0.2705105909554722</v>
      </c>
      <c r="D268" s="148">
        <v>-9.2274871946565876E-2</v>
      </c>
      <c r="E268" s="128">
        <f t="array" ref="E268:G268">TRANSPOSE(MMULT($F$4:$H$6,TRANSPOSE(B268:D268)))</f>
        <v>0.33447069951155128</v>
      </c>
      <c r="F268" s="149">
        <v>-7.7157012304266442E-2</v>
      </c>
      <c r="G268" s="148">
        <v>4.3584764210769886E-2</v>
      </c>
      <c r="H268" s="128">
        <f t="array" ref="H268:J268">TRANSPOSE(MMULT($F$4:$H$6,TRANSPOSE(B268:D268+$B$8/2*E268:G268)))</f>
        <v>0.33578450134499144</v>
      </c>
      <c r="I268" s="149">
        <v>-7.1205225032177397E-2</v>
      </c>
      <c r="J268" s="148">
        <v>4.4827390007651173E-2</v>
      </c>
      <c r="K268" s="128">
        <f t="array" ref="K268:M268">TRANSPOSE(MMULT($F$4:$H$6,TRANSPOSE(B268:D268+$B$8/2*H268:J268)))</f>
        <v>0.33545549045628215</v>
      </c>
      <c r="L268" s="149">
        <v>-7.1199801127656032E-2</v>
      </c>
      <c r="M268" s="148">
        <v>4.4772444948869415E-2</v>
      </c>
      <c r="N268" s="128">
        <f t="array" ref="N268:P268">TRANSPOSE(MMULT($F$4:$H$6,TRANSPOSE(B268:D268+$B$8*K268:M268)))</f>
        <v>0.33644522692179929</v>
      </c>
      <c r="O268" s="149">
        <v>-6.5253894622249439E-2</v>
      </c>
      <c r="P268" s="148">
        <v>4.5959029127263899E-2</v>
      </c>
      <c r="Q268" s="75"/>
    </row>
    <row r="269" spans="1:17" x14ac:dyDescent="0.25">
      <c r="A269" s="160">
        <f t="shared" si="4"/>
        <v>25.900000000000098</v>
      </c>
      <c r="B269" s="161">
        <f t="array" ref="B269:D269">B268:D268+$B$8/6*(E268:G268+2*H268:J268+2*K268:M268+N268:P268)</f>
        <v>-0.23694499927392884</v>
      </c>
      <c r="C269" s="127">
        <v>-0.27763094027624191</v>
      </c>
      <c r="D269" s="148">
        <v>-8.7795814225714627E-2</v>
      </c>
      <c r="E269" s="128">
        <f t="array" ref="E269:G269">TRANSPOSE(MMULT($F$4:$H$6,TRANSPOSE(B269:D269)))</f>
        <v>0.33644376589392061</v>
      </c>
      <c r="F269" s="149">
        <v>-6.5250087338754273E-2</v>
      </c>
      <c r="G269" s="148">
        <v>4.5959433176453693E-2</v>
      </c>
      <c r="H269" s="128">
        <f t="array" ref="H269:J269">TRANSPOSE(MMULT($F$4:$H$6,TRANSPOSE(B269:D269+$B$8/2*E269:G269)))</f>
        <v>0.33710486276785967</v>
      </c>
      <c r="I269" s="149">
        <v>-5.929867570944973E-2</v>
      </c>
      <c r="J269" s="148">
        <v>4.709114926390897E-2</v>
      </c>
      <c r="K269" s="128">
        <f t="array" ref="K269:M269">TRANSPOSE(MMULT($F$4:$H$6,TRANSPOSE(B269:D269+$B$8/2*H269:J269)))</f>
        <v>0.33678135238027562</v>
      </c>
      <c r="L269" s="149">
        <v>-5.9304433168759205E-2</v>
      </c>
      <c r="M269" s="148">
        <v>4.7035223016646296E-2</v>
      </c>
      <c r="N269" s="128">
        <f t="array" ref="N269:P269">TRANSPOSE(MMULT($F$4:$H$6,TRANSPOSE(B269:D269+$B$8*K269:M269)))</f>
        <v>0.33712498676632796</v>
      </c>
      <c r="O269" s="149">
        <v>-5.3369831002960569E-2</v>
      </c>
      <c r="P269" s="148">
        <v>4.81101467887321E-2</v>
      </c>
      <c r="Q269" s="75"/>
    </row>
    <row r="270" spans="1:17" x14ac:dyDescent="0.25">
      <c r="A270" s="160">
        <f t="shared" si="4"/>
        <v>26.000000000000099</v>
      </c>
      <c r="B270" s="161">
        <f t="array" ref="B270:D270">B269:D269+$B$8/6*(E269:G269+2*H269:J269+2*K269:M269+N269:P269)</f>
        <v>-0.20325597955798685</v>
      </c>
      <c r="C270" s="127">
        <v>-0.28356137587787744</v>
      </c>
      <c r="D270" s="148">
        <v>-8.3090442150276361E-2</v>
      </c>
      <c r="E270" s="128">
        <f t="array" ref="E270:G270">TRANSPOSE(MMULT($F$4:$H$6,TRANSPOSE(B270:D270)))</f>
        <v>0.33712315069378668</v>
      </c>
      <c r="F270" s="149">
        <v>-5.3366101888075695E-2</v>
      </c>
      <c r="G270" s="148">
        <v>4.8110473756236533E-2</v>
      </c>
      <c r="H270" s="128">
        <f t="array" ref="H270:J270">TRANSPOSE(MMULT($F$4:$H$6,TRANSPOSE(B270:D270+$B$8/2*E270:G270)))</f>
        <v>0.33714363055959684</v>
      </c>
      <c r="I270" s="149">
        <v>-4.7437164002086446E-2</v>
      </c>
      <c r="J270" s="148">
        <v>4.9129547677250654E-2</v>
      </c>
      <c r="K270" s="128">
        <f t="array" ref="K270:M270">TRANSPOSE(MMULT($F$4:$H$6,TRANSPOSE(B270:D270+$B$8/2*H270:J270)))</f>
        <v>0.33682669978754798</v>
      </c>
      <c r="L270" s="149">
        <v>-4.745383229572496E-2</v>
      </c>
      <c r="M270" s="148">
        <v>4.9072869841972053E-2</v>
      </c>
      <c r="N270" s="128">
        <f t="array" ref="N270:P270">TRANSPOSE(MMULT($F$4:$H$6,TRANSPOSE(B270:D270+$B$8*K270:M270)))</f>
        <v>0.3365373521318048</v>
      </c>
      <c r="O270" s="149">
        <v>-4.1552326617916024E-2</v>
      </c>
      <c r="P270" s="148">
        <v>5.0034628432381739E-2</v>
      </c>
      <c r="Q270" s="75"/>
    </row>
    <row r="271" spans="1:17" x14ac:dyDescent="0.25">
      <c r="A271" s="160">
        <f t="shared" si="4"/>
        <v>26.100000000000101</v>
      </c>
      <c r="B271" s="161">
        <f t="array" ref="B271:D271">B270:D270+$B$8/6*(E270:G270+2*H270:J270+2*K270:M270+N270:P270)</f>
        <v>-0.16956262683265549</v>
      </c>
      <c r="C271" s="127">
        <v>-0.28830638289623767</v>
      </c>
      <c r="D271" s="148">
        <v>-7.8181276529825303E-2</v>
      </c>
      <c r="E271" s="128">
        <f t="array" ref="E271:G271">TRANSPOSE(MMULT($F$4:$H$6,TRANSPOSE(B271:D271)))</f>
        <v>0.33653515619143337</v>
      </c>
      <c r="F271" s="149">
        <v>-4.1548687781653493E-2</v>
      </c>
      <c r="G271" s="148">
        <v>5.0034878821218952E-2</v>
      </c>
      <c r="H271" s="128">
        <f t="array" ref="H271:J271">TRANSPOSE(MMULT($F$4:$H$6,TRANSPOSE(B271:D271+$B$8/2*E271:G271)))</f>
        <v>0.33592921722313451</v>
      </c>
      <c r="I271" s="149">
        <v>-3.5663745870469804E-2</v>
      </c>
      <c r="J271" s="148">
        <v>5.094003512985399E-2</v>
      </c>
      <c r="K271" s="128">
        <f t="array" ref="K271:M271">TRANSPOSE(MMULT($F$4:$H$6,TRANSPOSE(B271:D271+$B$8/2*H271:J271)))</f>
        <v>0.33561989669624415</v>
      </c>
      <c r="L271" s="149">
        <v>-3.5691019968675242E-2</v>
      </c>
      <c r="M271" s="148">
        <v>5.0882832982828072E-2</v>
      </c>
      <c r="N271" s="128">
        <f t="array" ref="N271:P271">TRANSPOSE(MMULT($F$4:$H$6,TRANSPOSE(B271:D271+$B$8*K271:M271)))</f>
        <v>0.33471274590202532</v>
      </c>
      <c r="O271" s="149">
        <v>-2.9843794417332009E-2</v>
      </c>
      <c r="P271" s="148">
        <v>5.1730375496798389E-2</v>
      </c>
      <c r="Q271" s="75"/>
    </row>
    <row r="272" spans="1:17" x14ac:dyDescent="0.25">
      <c r="A272" s="160">
        <f t="shared" si="4"/>
        <v>26.200000000000102</v>
      </c>
      <c r="B272" s="161">
        <f t="array" ref="B272:D272">B271:D271+$B$8/6*(E271:G271+2*H271:J271+2*K271:M271+N271:P271)</f>
        <v>-0.13599019133378523</v>
      </c>
      <c r="C272" s="127">
        <v>-0.29187474979419226</v>
      </c>
      <c r="D272" s="148">
        <v>-7.3091093354102285E-2</v>
      </c>
      <c r="E272" s="128">
        <f t="array" ref="E272:G272">TRANSPOSE(MMULT($F$4:$H$6,TRANSPOSE(B272:D272)))</f>
        <v>0.33471020626921166</v>
      </c>
      <c r="F272" s="149">
        <v>-2.9840257364529013E-2</v>
      </c>
      <c r="G272" s="148">
        <v>5.1730550083229083E-2</v>
      </c>
      <c r="H272" s="128">
        <f t="array" ref="H272:J272">TRANSPOSE(MMULT($F$4:$H$6,TRANSPOSE(B272:D272+$B$8/2*E272:G272)))</f>
        <v>0.33349405710442753</v>
      </c>
      <c r="I272" s="149">
        <v>-2.4020190677975131E-2</v>
      </c>
      <c r="J272" s="148">
        <v>5.2520964899124278E-2</v>
      </c>
      <c r="K272" s="128">
        <f t="array" ref="K272:M272">TRANSPOSE(MMULT($F$4:$H$6,TRANSPOSE(B272:D272+$B$8/2*H272:J272)))</f>
        <v>0.33319332621960585</v>
      </c>
      <c r="L272" s="149">
        <v>-2.4057732952491431E-2</v>
      </c>
      <c r="M272" s="148">
        <v>5.2463462599995118E-2</v>
      </c>
      <c r="N272" s="128">
        <f t="array" ref="N272:P272">TRANSPOSE(MMULT($F$4:$H$6,TRANSPOSE(B272:D272+$B$8*K272:M272)))</f>
        <v>0.331685507798265</v>
      </c>
      <c r="O272" s="149">
        <v>-1.8285297528564448E-2</v>
      </c>
      <c r="P272" s="148">
        <v>5.3196185813526677E-2</v>
      </c>
      <c r="Q272" s="75"/>
    </row>
    <row r="273" spans="1:17" x14ac:dyDescent="0.25">
      <c r="A273" s="160">
        <f t="shared" si="4"/>
        <v>26.300000000000104</v>
      </c>
      <c r="B273" s="161">
        <f t="array" ref="B273:D273">B272:D272+$B$8/6*(E272:G272+2*H272:J272+2*K272:M272+N272:P272)</f>
        <v>-0.10266068332185951</v>
      </c>
      <c r="C273" s="127">
        <v>-0.29427943983009269</v>
      </c>
      <c r="D273" s="148">
        <v>-6.7842833505852379E-2</v>
      </c>
      <c r="E273" s="128">
        <f t="array" ref="E273:G273">TRANSPOSE(MMULT($F$4:$H$6,TRANSPOSE(B273:D273)))</f>
        <v>0.33168264156461963</v>
      </c>
      <c r="F273" s="149">
        <v>-1.8281873129633253E-2</v>
      </c>
      <c r="G273" s="148">
        <v>5.3196285638082333E-2</v>
      </c>
      <c r="H273" s="128">
        <f t="array" ref="H273:J273">TRANSPOSE(MMULT($F$4:$H$6,TRANSPOSE(B273:D273+$B$8/2*E273:G273)))</f>
        <v>0.32987439630051651</v>
      </c>
      <c r="I273" s="149">
        <v>-1.2546854706997665E-2</v>
      </c>
      <c r="J273" s="148">
        <v>5.3871579644954037E-2</v>
      </c>
      <c r="K273" s="128">
        <f t="array" ref="K273:M273">TRANSPOSE(MMULT($F$4:$H$6,TRANSPOSE(B273:D273+$B$8/2*H273:J273)))</f>
        <v>0.3295831807255678</v>
      </c>
      <c r="L273" s="149">
        <v>-1.2594296911552824E-2</v>
      </c>
      <c r="M273" s="148">
        <v>5.3813997473546787E-2</v>
      </c>
      <c r="N273" s="128">
        <f t="array" ref="N273:P273">TRANSPOSE(MMULT($F$4:$H$6,TRANSPOSE(B273:D273+$B$8*K273:M273)))</f>
        <v>0.32749367954957731</v>
      </c>
      <c r="O273" s="149">
        <v>-6.916426804244119E-3</v>
      </c>
      <c r="P273" s="148">
        <v>5.4431738099062113E-2</v>
      </c>
      <c r="Q273" s="75"/>
    </row>
    <row r="274" spans="1:17" x14ac:dyDescent="0.25">
      <c r="A274" s="160">
        <f t="shared" si="4"/>
        <v>26.400000000000105</v>
      </c>
      <c r="B274" s="161">
        <f t="array" ref="B274:D274">B273:D273+$B$8/6*(E273:G273+2*H273:J273+2*K273:M273+N273:P273)</f>
        <v>-6.9692492069086759E-2</v>
      </c>
      <c r="C274" s="127">
        <v>-0.29553744988294234</v>
      </c>
      <c r="D274" s="148">
        <v>-6.2459513872949943E-2</v>
      </c>
      <c r="E274" s="128">
        <f t="array" ref="E274:G274">TRANSPOSE(MMULT($F$4:$H$6,TRANSPOSE(B274:D274)))</f>
        <v>0.32749050463903095</v>
      </c>
      <c r="F274" s="149">
        <v>-6.9131252689302036E-3</v>
      </c>
      <c r="G274" s="148">
        <v>5.4431764456791439E-2</v>
      </c>
      <c r="H274" s="128">
        <f t="array" ref="H274:J274">TRANSPOSE(MMULT($F$4:$H$6,TRANSPOSE(B274:D274+$B$8/2*E274:G274)))</f>
        <v>0.32511007309014656</v>
      </c>
      <c r="I274" s="149">
        <v>-1.2825627421765989E-3</v>
      </c>
      <c r="J274" s="148">
        <v>5.499199440561111E-2</v>
      </c>
      <c r="K274" s="128">
        <f t="array" ref="K274:M274">TRANSPOSE(MMULT($F$4:$H$6,TRANSPOSE(B274:D274+$B$8/2*H274:J274)))</f>
        <v>0.32482924252257689</v>
      </c>
      <c r="L274" s="149">
        <v>-1.339508062562042E-3</v>
      </c>
      <c r="M274" s="148">
        <v>5.4934548030154524E-2</v>
      </c>
      <c r="N274" s="128">
        <f t="array" ref="N274:P274">TRANSPOSE(MMULT($F$4:$H$6,TRANSPOSE(B274:D274+$B$8*K274:M274)))</f>
        <v>0.32217878109885523</v>
      </c>
      <c r="O274" s="149">
        <v>4.2248134323599751E-3</v>
      </c>
      <c r="P274" s="148">
        <v>5.5437573520352647E-2</v>
      </c>
      <c r="Q274" s="75"/>
    </row>
    <row r="275" spans="1:17" x14ac:dyDescent="0.25">
      <c r="A275" s="160">
        <f t="shared" si="4"/>
        <v>26.500000000000107</v>
      </c>
      <c r="B275" s="161">
        <f t="array" ref="B275:D275">B274:D274+$B$8/6*(E274:G274+2*H274:J274+2*K274:M274+N274:P274)</f>
        <v>-3.720002678636454E-2</v>
      </c>
      <c r="C275" s="127">
        <v>-0.29566965744037649</v>
      </c>
      <c r="D275" s="148">
        <v>-5.6964140158805354E-2</v>
      </c>
      <c r="E275" s="128">
        <f t="array" ref="E275:G275">TRANSPOSE(MMULT($F$4:$H$6,TRANSPOSE(B275:D275)))</f>
        <v>0.32217531618253509</v>
      </c>
      <c r="F275" s="149">
        <v>4.2279825781808E-3</v>
      </c>
      <c r="G275" s="148">
        <v>5.5437527950339974E-2</v>
      </c>
      <c r="H275" s="128">
        <f t="array" ref="H275:J275">TRANSPOSE(MMULT($F$4:$H$6,TRANSPOSE(B275:D275+$B$8/2*E275:G275)))</f>
        <v>0.31924428991370657</v>
      </c>
      <c r="I275" s="149">
        <v>9.7355020190785652E-3</v>
      </c>
      <c r="J275" s="148">
        <v>5.5883176732070147E-2</v>
      </c>
      <c r="K275" s="128">
        <f t="array" ref="K275:M275">TRANSPOSE(MMULT($F$4:$H$6,TRANSPOSE(B275:D275+$B$8/2*H275:J275)))</f>
        <v>0.31897465609737125</v>
      </c>
      <c r="L275" s="149">
        <v>9.6694768544933057E-3</v>
      </c>
      <c r="M275" s="148">
        <v>5.5826076510854458E-2</v>
      </c>
      <c r="N275" s="128">
        <f t="array" ref="N275:P275">TRANSPOSE(MMULT($F$4:$H$6,TRANSPOSE(B275:D275+$B$8*K275:M275)))</f>
        <v>0.31578557887567787</v>
      </c>
      <c r="O275" s="149">
        <v>1.5102111203001187E-2</v>
      </c>
      <c r="P275" s="148">
        <v>5.6215074467492972E-2</v>
      </c>
      <c r="Q275" s="75"/>
    </row>
    <row r="276" spans="1:17" x14ac:dyDescent="0.25">
      <c r="A276" s="160">
        <f t="shared" si="4"/>
        <v>26.600000000000108</v>
      </c>
      <c r="B276" s="161">
        <f t="array" ref="B276:D276">B275:D275+$B$8/6*(E275:G275+2*H275:J275+2*K275:M275+N275:P275)</f>
        <v>-5.2933803350250636E-3</v>
      </c>
      <c r="C276" s="127">
        <v>-0.29470065658157107</v>
      </c>
      <c r="D276" s="148">
        <v>-5.1379621677077318E-2</v>
      </c>
      <c r="E276" s="128">
        <f t="array" ref="E276:G276">TRANSPOSE(MMULT($F$4:$H$6,TRANSPOSE(B276:D276)))</f>
        <v>0.31578184328590453</v>
      </c>
      <c r="F276" s="149">
        <v>1.5105139137468721E-2</v>
      </c>
      <c r="G276" s="148">
        <v>5.6214958741703729E-2</v>
      </c>
      <c r="H276" s="128">
        <f t="array" ref="H276:J276">TRANSPOSE(MMULT($F$4:$H$6,TRANSPOSE(B276:D276+$B$8/2*E276:G276)))</f>
        <v>0.31232337793776743</v>
      </c>
      <c r="I276" s="149">
        <v>2.0471899505382612E-2</v>
      </c>
      <c r="J276" s="148">
        <v>5.6546924098340112E-2</v>
      </c>
      <c r="K276" s="128">
        <f t="array" ref="K276:M276">TRANSPOSE(MMULT($F$4:$H$6,TRANSPOSE(B276:D276+$B$8/2*H276:J276)))</f>
        <v>0.31206569293897973</v>
      </c>
      <c r="L276" s="149">
        <v>2.0397242063885754E-2</v>
      </c>
      <c r="M276" s="148">
        <v>5.6490374416659009E-2</v>
      </c>
      <c r="N276" s="128">
        <f t="array" ref="N276:P276">TRANSPOSE(MMULT($F$4:$H$6,TRANSPOSE(B276:D276+$B$8*K276:M276)))</f>
        <v>0.30836184717345971</v>
      </c>
      <c r="O276" s="149">
        <v>2.568094404612678E-2</v>
      </c>
      <c r="P276" s="148">
        <v>5.6766440674689653E-2</v>
      </c>
      <c r="Q276" s="75"/>
    </row>
    <row r="277" spans="1:17" x14ac:dyDescent="0.25">
      <c r="A277" s="160">
        <f t="shared" si="4"/>
        <v>26.700000000000109</v>
      </c>
      <c r="B277" s="161">
        <f t="array" ref="B277:D277">B276:D276+$B$8/6*(E276:G276+2*H276:J276+2*K276:M276+N276:P276)</f>
        <v>2.5921983535189246E-2</v>
      </c>
      <c r="C277" s="127">
        <v>-0.29265858380953552</v>
      </c>
      <c r="D277" s="148">
        <v>-4.5728688402970792E-2</v>
      </c>
      <c r="E277" s="128">
        <f t="array" ref="E277:G277">TRANSPOSE(MMULT($F$4:$H$6,TRANSPOSE(B277:D277)))</f>
        <v>0.3083578608172049</v>
      </c>
      <c r="F277" s="149">
        <v>2.5683822668478198E-2</v>
      </c>
      <c r="G277" s="148">
        <v>5.6766256786199357E-2</v>
      </c>
      <c r="H277" s="128">
        <f t="array" ref="H277:J277">TRANSPOSE(MMULT($F$4:$H$6,TRANSPOSE(B277:D277+$B$8/2*E277:G277)))</f>
        <v>0.30439655524397097</v>
      </c>
      <c r="I277" s="149">
        <v>3.0893025572851146E-2</v>
      </c>
      <c r="J277" s="148">
        <v>5.6985838732392949E-2</v>
      </c>
      <c r="K277" s="128">
        <f t="array" ref="K277:M277">TRANSPOSE(MMULT($F$4:$H$6,TRANSPOSE(B277:D277+$B$8/2*H277:J277)))</f>
        <v>0.30415150998769463</v>
      </c>
      <c r="L277" s="149">
        <v>3.0810205513547073E-2</v>
      </c>
      <c r="M277" s="148">
        <v>5.6930037376446564E-2</v>
      </c>
      <c r="N277" s="128">
        <f t="array" ref="N277:P277">TRANSPOSE(MMULT($F$4:$H$6,TRANSPOSE(B277:D277+$B$8*K277:M277)))</f>
        <v>0.2999581236709154</v>
      </c>
      <c r="O277" s="149">
        <v>3.5928667376221926E-2</v>
      </c>
      <c r="P277" s="148">
        <v>5.7094662837281498E-2</v>
      </c>
      <c r="Q277" s="75"/>
    </row>
    <row r="278" spans="1:17" x14ac:dyDescent="0.25">
      <c r="A278" s="160">
        <f t="shared" si="4"/>
        <v>26.800000000000111</v>
      </c>
      <c r="B278" s="161">
        <f t="array" ref="B278:D278">B277:D277+$B$8/6*(E277:G277+2*H277:J277+2*K277:M277+N277:P277)</f>
        <v>5.63455187843801E-2</v>
      </c>
      <c r="C278" s="127">
        <v>-0.28957493460591061</v>
      </c>
      <c r="D278" s="148">
        <v>-4.0033810538951463E-2</v>
      </c>
      <c r="E278" s="128">
        <f t="array" ref="E278:G278">TRANSPOSE(MMULT($F$4:$H$6,TRANSPOSE(B278:D278)))</f>
        <v>0.29995390694305318</v>
      </c>
      <c r="F278" s="149">
        <v>3.5931389320814466E-2</v>
      </c>
      <c r="G278" s="148">
        <v>5.7094412987945695E-2</v>
      </c>
      <c r="H278" s="128">
        <f t="array" ref="H278:J278">TRANSPOSE(MMULT($F$4:$H$6,TRANSPOSE(B278:D278+$B$8/2*E278:G278)))</f>
        <v>0.29551567968253828</v>
      </c>
      <c r="I278" s="149">
        <v>4.0967195919234201E-2</v>
      </c>
      <c r="J278" s="148">
        <v>5.7203300018658129E-2</v>
      </c>
      <c r="K278" s="128">
        <f t="array" ref="K278:M278">TRANSPOSE(MMULT($F$4:$H$6,TRANSPOSE(B278:D278+$B$8/2*H278:J278)))</f>
        <v>0.29528390274830563</v>
      </c>
      <c r="L278" s="149">
        <v>4.0876702756247982E-2</v>
      </c>
      <c r="M278" s="148">
        <v>5.7148437587918946E-2</v>
      </c>
      <c r="N278" s="128">
        <f t="array" ref="N278:P278">TRANSPOSE(MMULT($F$4:$H$6,TRANSPOSE(B278:D278+$B$8*K278:M278)))</f>
        <v>0.29062746013642854</v>
      </c>
      <c r="O278" s="149">
        <v>4.5814593898972827E-2</v>
      </c>
      <c r="P278" s="148">
        <v>5.7203493878607417E-2</v>
      </c>
      <c r="Q278" s="75"/>
    </row>
    <row r="279" spans="1:17" x14ac:dyDescent="0.25">
      <c r="A279" s="160">
        <f t="shared" si="4"/>
        <v>26.900000000000112</v>
      </c>
      <c r="B279" s="161">
        <f t="array" ref="B279:D279">B278:D278+$B$8/6*(E278:G278+2*H278:J278+2*K278:M278+N278:P278)</f>
        <v>8.5881860983399588E-2</v>
      </c>
      <c r="C279" s="127">
        <v>-0.28548437159639806</v>
      </c>
      <c r="D279" s="148">
        <v>-3.4317120837623005E-2</v>
      </c>
      <c r="E279" s="128">
        <f t="array" ref="E279:G279">TRANSPOSE(MMULT($F$4:$H$6,TRANSPOSE(B279:D279)))</f>
        <v>0.29062303383310734</v>
      </c>
      <c r="F279" s="149">
        <v>4.5817152546263423E-2</v>
      </c>
      <c r="G279" s="148">
        <v>5.720318046623088E-2</v>
      </c>
      <c r="H279" s="128">
        <f t="array" ref="H279:J279">TRANSPOSE(MMULT($F$4:$H$6,TRANSPOSE(B279:D279+$B$8/2*E279:G279)))</f>
        <v>0.28573499742730396</v>
      </c>
      <c r="I279" s="149">
        <v>5.0664720997036186E-2</v>
      </c>
      <c r="J279" s="148">
        <v>5.7203434628704156E-2</v>
      </c>
      <c r="K279" s="128">
        <f t="array" ref="K279:M279">TRANSPOSE(MMULT($F$4:$H$6,TRANSPOSE(B279:D279+$B$8/2*H279:J279)))</f>
        <v>0.28551705410354489</v>
      </c>
      <c r="L279" s="149">
        <v>5.0567061838807201E-2</v>
      </c>
      <c r="M279" s="148">
        <v>5.7149693988071681E-2</v>
      </c>
      <c r="N279" s="128">
        <f t="array" ref="N279:P279">TRANSPOSE(MMULT($F$4:$H$6,TRANSPOSE(B279:D279+$B$8*K279:M279)))</f>
        <v>0.28042516934866829</v>
      </c>
      <c r="O279" s="149">
        <v>5.5310063986556524E-2</v>
      </c>
      <c r="P279" s="148">
        <v>5.7097418025816998E-2</v>
      </c>
      <c r="Q279" s="75"/>
    </row>
    <row r="280" spans="1:17" x14ac:dyDescent="0.25">
      <c r="A280" s="160">
        <f t="shared" si="4"/>
        <v>27.000000000000114</v>
      </c>
      <c r="B280" s="161">
        <f t="array" ref="B280:D280">B279:D279+$B$8/6*(E279:G279+2*H279:J279+2*K279:M279+N279:P279)</f>
        <v>0.11444106608745748</v>
      </c>
      <c r="C280" s="127">
        <v>-0.28042452522632294</v>
      </c>
      <c r="D280" s="148">
        <v>-2.8600339908863015E-2</v>
      </c>
      <c r="E280" s="128">
        <f t="array" ref="E280:G280">TRANSPOSE(MMULT($F$4:$H$6,TRANSPOSE(B280:D280)))</f>
        <v>0.28042055458112242</v>
      </c>
      <c r="F280" s="149">
        <v>5.5312453471065517E-2</v>
      </c>
      <c r="G280" s="148">
        <v>5.7097043630880973E-2</v>
      </c>
      <c r="H280" s="128">
        <f t="array" ref="H280:J280">TRANSPOSE(MMULT($F$4:$H$6,TRANSPOSE(B280:D280+$B$8/2*E280:G280)))</f>
        <v>0.27511088826204588</v>
      </c>
      <c r="I280" s="149">
        <v>5.9957971847919483E-2</v>
      </c>
      <c r="J280" s="148">
        <v>5.6991084541677083E-2</v>
      </c>
      <c r="K280" s="128">
        <f t="array" ref="K280:M280">TRANSPOSE(MMULT($F$4:$H$6,TRANSPOSE(B280:D280+$B$8/2*H280:J280)))</f>
        <v>0.27490727985658264</v>
      </c>
      <c r="L280" s="149">
        <v>5.9853669121514158E-2</v>
      </c>
      <c r="M280" s="148">
        <v>5.6938640314569654E-2</v>
      </c>
      <c r="N280" s="128">
        <f t="array" ref="N280:P280">TRANSPOSE(MMULT($F$4:$H$6,TRANSPOSE(B280:D280+$B$8*K280:M280)))</f>
        <v>0.26940856925782236</v>
      </c>
      <c r="O280" s="149">
        <v>6.438850695307588E-2</v>
      </c>
      <c r="P280" s="148">
        <v>5.6781617858312622E-2</v>
      </c>
      <c r="Q280" s="75"/>
    </row>
    <row r="281" spans="1:17" x14ac:dyDescent="0.25">
      <c r="A281" s="160">
        <f t="shared" si="4"/>
        <v>27.100000000000115</v>
      </c>
      <c r="B281" s="161">
        <f t="array" ref="B281:D281">B280:D280+$B$8/6*(E280:G280+2*H280:J280+2*K280:M280+N280:P280)</f>
        <v>0.14193882375539418</v>
      </c>
      <c r="C281" s="127">
        <v>-0.27443578785360612</v>
      </c>
      <c r="D281" s="148">
        <v>-2.2904704722168229E-2</v>
      </c>
      <c r="E281" s="128">
        <f t="array" ref="E281:G281">TRANSPOSE(MMULT($F$4:$H$6,TRANSPOSE(B281:D281)))</f>
        <v>0.26940378736693399</v>
      </c>
      <c r="F281" s="149">
        <v>6.4390722168372189E-2</v>
      </c>
      <c r="G281" s="148">
        <v>5.6781185230319192E-2</v>
      </c>
      <c r="H281" s="128">
        <f t="array" ref="H281:J281">TRANSPOSE(MMULT($F$4:$H$6,TRANSPOSE(B281:D281+$B$8/2*E281:G281)))</f>
        <v>0.26370160861707431</v>
      </c>
      <c r="I281" s="149">
        <v>6.8821436816141696E-2</v>
      </c>
      <c r="J281" s="148">
        <v>5.6571773120304203E-2</v>
      </c>
      <c r="K281" s="128">
        <f t="array" ref="K281:M281">TRANSPOSE(MMULT($F$4:$H$6,TRANSPOSE(B281:D281+$B$8/2*H281:J281)))</f>
        <v>0.26351277202063544</v>
      </c>
      <c r="L281" s="149">
        <v>6.8711025985372307E-2</v>
      </c>
      <c r="M281" s="148">
        <v>5.6520791223658579E-2</v>
      </c>
      <c r="N281" s="128">
        <f t="array" ref="N281:P281">TRANSPOSE(MMULT($F$4:$H$6,TRANSPOSE(B281:D281+$B$8*K281:M281)))</f>
        <v>0.25763672539924404</v>
      </c>
      <c r="O281" s="149">
        <v>7.3025493205295194E-2</v>
      </c>
      <c r="P281" s="148">
        <v>5.6261939496395297E-2</v>
      </c>
      <c r="Q281" s="75"/>
    </row>
    <row r="282" spans="1:17" x14ac:dyDescent="0.25">
      <c r="A282" s="160">
        <f t="shared" si="4"/>
        <v>27.200000000000117</v>
      </c>
      <c r="B282" s="161">
        <f t="array" ref="B282:D282">B281:D281+$B$8/6*(E281:G281+2*H281:J281+2*K281:M281+N281:P281)</f>
        <v>0.16829664498942082</v>
      </c>
      <c r="C282" s="127">
        <v>-0.2675611021706612</v>
      </c>
      <c r="D282" s="148">
        <v>-1.7250900498590894E-2</v>
      </c>
      <c r="E282" s="128">
        <f t="array" ref="E282:G282">TRANSPOSE(MMULT($F$4:$H$6,TRANSPOSE(B282:D282)))</f>
        <v>0.25763179787115548</v>
      </c>
      <c r="F282" s="149">
        <v>7.3027529806050956E-2</v>
      </c>
      <c r="G282" s="148">
        <v>5.6261451539888291E-2</v>
      </c>
      <c r="H282" s="128">
        <f t="array" ref="H282:J282">TRANSPOSE(MMULT($F$4:$H$6,TRANSPOSE(B282:D282+$B$8/2*E282:G282)))</f>
        <v>0.25156703336069941</v>
      </c>
      <c r="I282" s="149">
        <v>7.7231769133599443E-2</v>
      </c>
      <c r="J282" s="148">
        <v>5.5951669411799375E-2</v>
      </c>
      <c r="K282" s="128">
        <f t="array" ref="K282:M282">TRANSPOSE(MMULT($F$4:$H$6,TRANSPOSE(B282:D282+$B$8/2*H282:J282)))</f>
        <v>0.25139334085943599</v>
      </c>
      <c r="L282" s="149">
        <v>7.711579641956301E-2</v>
      </c>
      <c r="M282" s="148">
        <v>5.5902306633771714E-2</v>
      </c>
      <c r="N282" s="128">
        <f t="array" ref="N282:P282">TRANSPOSE(MMULT($F$4:$H$6,TRANSPOSE(B282:D282+$B$8*K282:M282)))</f>
        <v>0.24517019255525396</v>
      </c>
      <c r="O282" s="149">
        <v>8.1198777278280621E-2</v>
      </c>
      <c r="P282" s="148">
        <v>5.5544856100860705E-2</v>
      </c>
      <c r="Q282" s="75"/>
    </row>
    <row r="283" spans="1:17" x14ac:dyDescent="0.25">
      <c r="A283" s="160">
        <f t="shared" si="4"/>
        <v>27.300000000000118</v>
      </c>
      <c r="B283" s="161">
        <f t="array" ref="B283:D283">B282:D282+$B$8/6*(E282:G282+2*H282:J282+2*K282:M282+N282:P282)</f>
        <v>0.19344202397053217</v>
      </c>
      <c r="C283" s="127">
        <v>-0.25984574486748357</v>
      </c>
      <c r="D283" s="148">
        <v>-1.1658996169726042E-2</v>
      </c>
      <c r="E283" s="128">
        <f t="array" ref="E283:G283">TRANSPOSE(MMULT($F$4:$H$6,TRANSPOSE(B283:D283)))</f>
        <v>0.24516514093832076</v>
      </c>
      <c r="F283" s="149">
        <v>8.1200631679452948E-2</v>
      </c>
      <c r="G283" s="148">
        <v>5.554431586118215E-2</v>
      </c>
      <c r="H283" s="128">
        <f t="array" ref="H283:J283">TRANSPOSE(MMULT($F$4:$H$6,TRANSPOSE(B283:D283+$B$8/2*E283:G283)))</f>
        <v>0.23876839733243285</v>
      </c>
      <c r="I283" s="149">
        <v>8.5167825403122843E-2</v>
      </c>
      <c r="J283" s="148">
        <v>5.5137550845826798E-2</v>
      </c>
      <c r="K283" s="128">
        <f t="array" ref="K283:M283">TRANSPOSE(MMULT($F$4:$H$6,TRANSPOSE(B283:D283+$B$8/2*H283:J283)))</f>
        <v>0.23861015666458593</v>
      </c>
      <c r="L283" s="149">
        <v>8.5046845515573025E-2</v>
      </c>
      <c r="M283" s="148">
        <v>5.5089954466812016E-2</v>
      </c>
      <c r="N283" s="128">
        <f t="array" ref="N283:P283">TRANSPOSE(MMULT($F$4:$H$6,TRANSPOSE(B283:D283+$B$8*K283:M283)))</f>
        <v>0.23207075664144516</v>
      </c>
      <c r="O283" s="149">
        <v>8.8888331799191811E-2</v>
      </c>
      <c r="P283" s="148">
        <v>5.4637429856761524E-2</v>
      </c>
      <c r="Q283" s="75"/>
    </row>
    <row r="284" spans="1:17" x14ac:dyDescent="0.25">
      <c r="A284" s="160">
        <f t="shared" si="4"/>
        <v>27.400000000000119</v>
      </c>
      <c r="B284" s="161">
        <f t="array" ref="B284:D284">B283:D283+$B$8/6*(E283:G283+2*H283:J283+2*K283:M283+N283:P283)</f>
        <v>0.21730857406342891</v>
      </c>
      <c r="C284" s="127">
        <v>-0.25133710644554963</v>
      </c>
      <c r="D284" s="148">
        <v>-6.148383564005688E-3</v>
      </c>
      <c r="E284" s="128">
        <f t="array" ref="E284:G284">TRANSPOSE(MMULT($F$4:$H$6,TRANSPOSE(B284:D284)))</f>
        <v>0.23206560246480901</v>
      </c>
      <c r="F284" s="149">
        <v>8.8890001172398772E-2</v>
      </c>
      <c r="G284" s="148">
        <v>5.4636840505602469E-2</v>
      </c>
      <c r="H284" s="128">
        <f t="array" ref="H284:J284">TRANSPOSE(MMULT($F$4:$H$6,TRANSPOSE(B284:D284+$B$8/2*E284:G284)))</f>
        <v>0.22536803758375298</v>
      </c>
      <c r="I284" s="149">
        <v>9.2610695039880758E-2</v>
      </c>
      <c r="J284" s="148">
        <v>5.4136764503798035E-2</v>
      </c>
      <c r="K284" s="128">
        <f t="array" ref="K284:M284">TRANSPOSE(MMULT($F$4:$H$6,TRANSPOSE(B284:D284+$B$8/2*H284:J284)))</f>
        <v>0.22522549223482025</v>
      </c>
      <c r="L284" s="149">
        <v>9.2485268927618519E-2</v>
      </c>
      <c r="M284" s="148">
        <v>5.4091071961210213E-2</v>
      </c>
      <c r="N284" s="128">
        <f t="array" ref="N284:P284">TRANSPOSE(MMULT($F$4:$H$6,TRANSPOSE(B284:D284+$B$8*K284:M284)))</f>
        <v>0.21840117777125054</v>
      </c>
      <c r="O284" s="149">
        <v>9.6076372455206518E-2</v>
      </c>
      <c r="P284" s="148">
        <v>5.3547272616322604E-2</v>
      </c>
      <c r="Q284" s="75"/>
    </row>
    <row r="285" spans="1:17" x14ac:dyDescent="0.25">
      <c r="A285" s="160">
        <f t="shared" si="4"/>
        <v>27.500000000000121</v>
      </c>
      <c r="B285" s="161">
        <f t="array" ref="B285:D285">B284:D284+$B$8/6*(E284:G284+2*H284:J284+2*K284:M284+N284:P284)</f>
        <v>0.23983613806131568</v>
      </c>
      <c r="C285" s="127">
        <v>-0.2420844680861729</v>
      </c>
      <c r="D285" s="148">
        <v>-7.3772046313999584E-4</v>
      </c>
      <c r="E285" s="128">
        <f t="array" ref="E285:G285">TRANSPOSE(MMULT($F$4:$H$6,TRANSPOSE(B285:D285)))</f>
        <v>0.21839594246529734</v>
      </c>
      <c r="F285" s="149">
        <v>9.6077854722373124E-2</v>
      </c>
      <c r="G285" s="148">
        <v>5.3546637437126593E-2</v>
      </c>
      <c r="H285" s="128">
        <f t="array" ref="H285:J285">TRANSPOSE(MMULT($F$4:$H$6,TRANSPOSE(B285:D285+$B$8/2*E285:G285)))</f>
        <v>0.21142913726810966</v>
      </c>
      <c r="I285" s="149">
        <v>9.9543720763008103E-2</v>
      </c>
      <c r="J285" s="148">
        <v>5.2957187135200867E-2</v>
      </c>
      <c r="K285" s="128">
        <f t="array" ref="K285:M285">TRANSPOSE(MMULT($F$4:$H$6,TRANSPOSE(B285:D285+$B$8/2*H285:J285)))</f>
        <v>0.21130246699810237</v>
      </c>
      <c r="L285" s="149">
        <v>9.9414413391223255E-2</v>
      </c>
      <c r="M285" s="148">
        <v>5.2913525732284632E-2</v>
      </c>
      <c r="N285" s="128">
        <f t="array" ref="N285:P285">TRANSPOSE(MMULT($F$4:$H$6,TRANSPOSE(B285:D285+$B$8*K285:M285)))</f>
        <v>0.20422493542690257</v>
      </c>
      <c r="O285" s="149">
        <v>0.10274737407328055</v>
      </c>
      <c r="P285" s="148">
        <v>5.2282505377077737E-2</v>
      </c>
      <c r="Q285" s="75"/>
    </row>
    <row r="286" spans="1:17" x14ac:dyDescent="0.25">
      <c r="A286" s="160">
        <f t="shared" si="4"/>
        <v>27.600000000000122</v>
      </c>
      <c r="B286" s="161">
        <f t="array" ref="B286:D286">B285:D285+$B$8/6*(E285:G285+2*H285:J285+2*K285:M285+N285:P285)</f>
        <v>0.26097087283505943</v>
      </c>
      <c r="C286" s="127">
        <v>-0.23213877646777095</v>
      </c>
      <c r="D286" s="148">
        <v>4.5551223460129258E-3</v>
      </c>
      <c r="E286" s="128">
        <f t="array" ref="E286:G286">TRANSPOSE(MMULT($F$4:$H$6,TRANSPOSE(B286:D286)))</f>
        <v>0.20421964024585984</v>
      </c>
      <c r="F286" s="149">
        <v>0.10274866789763942</v>
      </c>
      <c r="G286" s="148">
        <v>5.2281827750354386E-2</v>
      </c>
      <c r="H286" s="128">
        <f t="array" ref="H286:J286">TRANSPOSE(MMULT($F$4:$H$6,TRANSPOSE(B286:D286+$B$8/2*E286:G286)))</f>
        <v>0.19701547209474149</v>
      </c>
      <c r="I286" s="149">
        <v>0.10595251026075894</v>
      </c>
      <c r="J286" s="148">
        <v>5.1607184097397618E-2</v>
      </c>
      <c r="K286" s="128">
        <f t="array" ref="K286:M286">TRANSPOSE(MMULT($F$4:$H$6,TRANSPOSE(B286:D286+$B$8/2*H286:J286)))</f>
        <v>0.1969047936904002</v>
      </c>
      <c r="L286" s="149">
        <v>0.10581988842297821</v>
      </c>
      <c r="M286" s="148">
        <v>5.1565670756171161E-2</v>
      </c>
      <c r="N286" s="128">
        <f t="array" ref="N286:P286">TRANSPOSE(MMULT($F$4:$H$6,TRANSPOSE(B286:D286+$B$8*K286:M286)))</f>
        <v>0.18960597663641118</v>
      </c>
      <c r="O286" s="149">
        <v>0.10888807795006164</v>
      </c>
      <c r="P286" s="148">
        <v>5.0851716771699307E-2</v>
      </c>
      <c r="Q286" s="75"/>
    </row>
    <row r="287" spans="1:17" x14ac:dyDescent="0.25">
      <c r="A287" s="160">
        <f t="shared" si="4"/>
        <v>27.700000000000124</v>
      </c>
      <c r="B287" s="161">
        <f t="array" ref="B287:D287">B286:D286+$B$8/6*(E286:G286+2*H286:J286+2*K286:M286+N286:P286)</f>
        <v>0.28066530864260197</v>
      </c>
      <c r="C287" s="127">
        <v>-0.22155241741418469</v>
      </c>
      <c r="D287" s="148">
        <v>9.7131099164994468E-3</v>
      </c>
      <c r="E287" s="128">
        <f t="array" ref="E287:G287">TRANSPOSE(MMULT($F$4:$H$6,TRANSPOSE(B287:D287)))</f>
        <v>0.18960064258332471</v>
      </c>
      <c r="F287" s="149">
        <v>0.10888918272460058</v>
      </c>
      <c r="G287" s="148">
        <v>5.0851000160304638E-2</v>
      </c>
      <c r="H287" s="128">
        <f t="array" ref="H287:J287">TRANSPOSE(MMULT($F$4:$H$6,TRANSPOSE(B287:D287+$B$8/2*E287:G287)))</f>
        <v>0.18219116023097195</v>
      </c>
      <c r="I287" s="149">
        <v>0.11182493918252653</v>
      </c>
      <c r="J287" s="148">
        <v>5.0095567395398069E-2</v>
      </c>
      <c r="K287" s="128">
        <f t="array" ref="K287:M287">TRANSPOSE(MMULT($F$4:$H$6,TRANSPOSE(B287:D287+$B$8/2*H287:J287)))</f>
        <v>0.18209652847513558</v>
      </c>
      <c r="L287" s="149">
        <v>0.1116895693545245</v>
      </c>
      <c r="M287" s="148">
        <v>5.0056308453661935E-2</v>
      </c>
      <c r="N287" s="128">
        <f t="array" ref="N287:P287">TRANSPOSE(MMULT($F$4:$H$6,TRANSPOSE(B287:D287+$B$8*K287:M287)))</f>
        <v>0.17460846802497443</v>
      </c>
      <c r="O287" s="149">
        <v>0.11448749059969453</v>
      </c>
      <c r="P287" s="148">
        <v>4.9263920745732111E-2</v>
      </c>
      <c r="Q287" s="75"/>
    </row>
    <row r="288" spans="1:17" x14ac:dyDescent="0.25">
      <c r="A288" s="160">
        <f t="shared" si="4"/>
        <v>27.800000000000125</v>
      </c>
      <c r="B288" s="161">
        <f t="array" ref="B288:D288">B287:D287+$B$8/6*(E287:G287+2*H287:J287+2*K287:M287+N287:P287)</f>
        <v>0.29887838344294387</v>
      </c>
      <c r="C288" s="127">
        <v>-0.21037898924087806</v>
      </c>
      <c r="D288" s="148">
        <v>1.4720087793235392E-2</v>
      </c>
      <c r="E288" s="128">
        <f t="array" ref="E288:G288">TRANSPOSE(MMULT($F$4:$H$6,TRANSPOSE(B288:D288)))</f>
        <v>0.1746031157792895</v>
      </c>
      <c r="F288" s="149">
        <v>0.11448840643315084</v>
      </c>
      <c r="G288" s="148">
        <v>4.9263168680170936E-2</v>
      </c>
      <c r="H288" s="128">
        <f t="array" ref="H288:J288">TRANSPOSE(MMULT($F$4:$H$6,TRANSPOSE(B288:D288+$B$8/2*E288:G288)))</f>
        <v>0.16702041650513211</v>
      </c>
      <c r="I288" s="149">
        <v>0.11715114563987182</v>
      </c>
      <c r="J288" s="148">
        <v>4.8431552997522144E-2</v>
      </c>
      <c r="K288" s="128">
        <f t="array" ref="K288:M288">TRANSPOSE(MMULT($F$4:$H$6,TRANSPOSE(B288:D288+$B$8/2*H288:J288)))</f>
        <v>0.16694182535481983</v>
      </c>
      <c r="L288" s="149">
        <v>0.1170135918825814</v>
      </c>
      <c r="M288" s="148">
        <v>4.8394644049706288E-2</v>
      </c>
      <c r="N288" s="128">
        <f t="array" ref="N288:P288">TRANSPOSE(MMULT($F$4:$H$6,TRANSPOSE(B288:D288+$B$8*K288:M288)))</f>
        <v>0.15929655257549491</v>
      </c>
      <c r="O288" s="149">
        <v>0.11953687411539529</v>
      </c>
      <c r="P288" s="148">
        <v>4.7528513598531545E-2</v>
      </c>
      <c r="Q288" s="75"/>
    </row>
    <row r="289" spans="1:17" x14ac:dyDescent="0.25">
      <c r="A289" s="160">
        <f t="shared" si="4"/>
        <v>27.900000000000126</v>
      </c>
      <c r="B289" s="161">
        <f t="array" ref="B289:D289">B288:D288+$B$8/6*(E288:G288+2*H288:J288+2*K288:M288+N288:P288)</f>
        <v>0.31557545264418868</v>
      </c>
      <c r="C289" s="127">
        <v>-0.19867307664765385</v>
      </c>
      <c r="D289" s="148">
        <v>1.9560822399454714E-2</v>
      </c>
      <c r="E289" s="128">
        <f t="array" ref="E289:G289">TRANSPOSE(MMULT($F$4:$H$6,TRANSPOSE(B289:D289)))</f>
        <v>0.1592912024234531</v>
      </c>
      <c r="F289" s="149">
        <v>0.11953760181590353</v>
      </c>
      <c r="G289" s="148">
        <v>4.7527729662336107E-2</v>
      </c>
      <c r="H289" s="128">
        <f t="array" ref="H289:J289">TRANSPOSE(MMULT($F$4:$H$6,TRANSPOSE(B289:D289+$B$8/2*E289:G289)))</f>
        <v>0.15156731172729396</v>
      </c>
      <c r="I289" s="149">
        <v>0.1219235164261826</v>
      </c>
      <c r="J289" s="148">
        <v>4.662471760163793E-2</v>
      </c>
      <c r="K289" s="128">
        <f t="array" ref="K289:M289">TRANSPOSE(MMULT($F$4:$H$6,TRANSPOSE(B289:D289+$B$8/2*H289:J289)))</f>
        <v>0.15150469569147471</v>
      </c>
      <c r="L289" s="149">
        <v>0.12178433834430277</v>
      </c>
      <c r="M289" s="148">
        <v>4.6590243383100971E-2</v>
      </c>
      <c r="N289" s="128">
        <f t="array" ref="N289:P289">TRANSPOSE(MMULT($F$4:$H$6,TRANSPOSE(B289:D289+$B$8*K289:M289)))</f>
        <v>0.14373411189678403</v>
      </c>
      <c r="O289" s="149">
        <v>0.12402972836745907</v>
      </c>
      <c r="P289" s="148">
        <v>4.5655230561166896E-2</v>
      </c>
      <c r="Q289" s="75"/>
    </row>
    <row r="290" spans="1:17" x14ac:dyDescent="0.25">
      <c r="A290" s="160">
        <f t="shared" si="4"/>
        <v>28.000000000000128</v>
      </c>
      <c r="B290" s="161">
        <f t="array" ref="B290:D290">B289:D289+$B$8/6*(E289:G289+2*H289:J289+2*K289:M289+N289:P289)</f>
        <v>0.33072827479681827</v>
      </c>
      <c r="C290" s="127">
        <v>-0.18649002598558162</v>
      </c>
      <c r="D290" s="148">
        <v>2.422103710267106E-2</v>
      </c>
      <c r="E290" s="128">
        <f t="array" ref="E290:G290">TRANSPOSE(MMULT($F$4:$H$6,TRANSPOSE(B290:D290)))</f>
        <v>0.14372878366483138</v>
      </c>
      <c r="F290" s="149">
        <v>0.12403026942396522</v>
      </c>
      <c r="G290" s="148">
        <v>4.5654418376404222E-2</v>
      </c>
      <c r="H290" s="128">
        <f t="array" ref="H290:J290">TRANSPOSE(MMULT($F$4:$H$6,TRANSPOSE(B290:D290+$B$8/2*E290:G290)))</f>
        <v>0.13589553790778086</v>
      </c>
      <c r="I290" s="149">
        <v>0.12613666519067607</v>
      </c>
      <c r="J290" s="148">
        <v>4.4684955024808376E-2</v>
      </c>
      <c r="K290" s="128">
        <f t="array" ref="K290:M290">TRANSPOSE(MMULT($F$4:$H$6,TRANSPOSE(B290:D290+$B$8/2*H290:J290)))</f>
        <v>0.13584877361526251</v>
      </c>
      <c r="L290" s="149">
        <v>0.12599641595331873</v>
      </c>
      <c r="M290" s="148">
        <v>4.4652989339050944E-2</v>
      </c>
      <c r="N290" s="128">
        <f t="array" ref="N290:P290">TRANSPOSE(MMULT($F$4:$H$6,TRANSPOSE(B290:D290+$B$8*K290:M290)))</f>
        <v>0.12798453475978483</v>
      </c>
      <c r="O290" s="149">
        <v>0.12796176528572725</v>
      </c>
      <c r="P290" s="148">
        <v>4.3654102082897744E-2</v>
      </c>
      <c r="Q290" s="75"/>
    </row>
    <row r="291" spans="1:17" x14ac:dyDescent="0.25">
      <c r="A291" s="160">
        <f t="shared" si="4"/>
        <v>28.100000000000129</v>
      </c>
      <c r="B291" s="161">
        <f t="array" ref="B291:D291">B290:D290+$B$8/6*(E290:G290+2*H290:J290+2*K290:M290+N290:P290)</f>
        <v>0.34431497382132997</v>
      </c>
      <c r="C291" s="127">
        <v>-0.17388572270228692</v>
      </c>
      <c r="D291" s="148">
        <v>2.8687443922454738E-2</v>
      </c>
      <c r="E291" s="128">
        <f t="array" ref="E291:G291">TRANSPOSE(MMULT($F$4:$H$6,TRANSPOSE(B291:D291)))</f>
        <v>0.12797924775117203</v>
      </c>
      <c r="F291" s="149">
        <v>0.12796212184728822</v>
      </c>
      <c r="G291" s="148">
        <v>4.3653265295856995E-2</v>
      </c>
      <c r="H291" s="128">
        <f t="array" ref="H291:J291">TRANSPOSE(MMULT($F$4:$H$6,TRANSPOSE(B291:D291+$B$8/2*E291:G291)))</f>
        <v>0.12006818011413463</v>
      </c>
      <c r="I291" s="149">
        <v>0.12978740282709084</v>
      </c>
      <c r="J291" s="148">
        <v>4.2622432386728581E-2</v>
      </c>
      <c r="K291" s="128">
        <f t="array" ref="K291:M291">TRANSPOSE(MMULT($F$4:$H$6,TRANSPOSE(B291:D291+$B$8/2*H291:J291)))</f>
        <v>0.12003708806151224</v>
      </c>
      <c r="L291" s="149">
        <v>0.12964662725643639</v>
      </c>
      <c r="M291" s="148">
        <v>4.2593038074834826E-2</v>
      </c>
      <c r="N291" s="128">
        <f t="array" ref="N291:P291">TRANSPOSE(MMULT($F$4:$H$6,TRANSPOSE(B291:D291+$B$8*K291:M291)))</f>
        <v>0.11211049262191987</v>
      </c>
      <c r="O291" s="149">
        <v>0.13133087549841621</v>
      </c>
      <c r="P291" s="148">
        <v>4.153540999509088E-2</v>
      </c>
      <c r="Q291" s="75"/>
    </row>
    <row r="292" spans="1:17" x14ac:dyDescent="0.25">
      <c r="A292" s="160">
        <f t="shared" si="4"/>
        <v>28.200000000000131</v>
      </c>
      <c r="B292" s="161">
        <f t="array" ref="B292:D292">B291:D291+$B$8/6*(E291:G291+2*H291:J291+2*K291:M291+N291:P291)</f>
        <v>0.35631997843340307</v>
      </c>
      <c r="C292" s="127">
        <v>-0.16091637174374093</v>
      </c>
      <c r="D292" s="148">
        <v>3.2947770859355983E-2</v>
      </c>
      <c r="E292" s="128">
        <f t="array" ref="E292:G292">TRANSPOSE(MMULT($F$4:$H$6,TRANSPOSE(B292:D292)))</f>
        <v>0.11210526555665823</v>
      </c>
      <c r="F292" s="149">
        <v>0.13133105035150855</v>
      </c>
      <c r="G292" s="148">
        <v>4.1534552262199452E-2</v>
      </c>
      <c r="H292" s="128">
        <f t="array" ref="H292:J292">TRANSPOSE(MMULT($F$4:$H$6,TRANSPOSE(B292:D292+$B$8/2*E292:G292)))</f>
        <v>0.10414749566605552</v>
      </c>
      <c r="I292" s="149">
        <v>0.13287470036053184</v>
      </c>
      <c r="J292" s="148">
        <v>4.0447546254304551E-2</v>
      </c>
      <c r="K292" s="128">
        <f t="array" ref="K292:M292">TRANSPOSE(MMULT($F$4:$H$6,TRANSPOSE(B292:D292+$B$8/2*H292:J292)))</f>
        <v>0.10413184213521526</v>
      </c>
      <c r="L292" s="149">
        <v>0.13273393309407827</v>
      </c>
      <c r="M292" s="148">
        <v>4.0420775205784257E-2</v>
      </c>
      <c r="N292" s="128">
        <f t="array" ref="N292:P292">TRANSPOSE(MMULT($F$4:$H$6,TRANSPOSE(B292:D292+$B$8*K292:M292)))</f>
        <v>9.6173722817666882E-2</v>
      </c>
      <c r="O292" s="149">
        <v>0.13413708762154283</v>
      </c>
      <c r="P292" s="148">
        <v>3.9309643718137166E-2</v>
      </c>
      <c r="Q292" s="75"/>
    </row>
    <row r="293" spans="1:17" x14ac:dyDescent="0.25">
      <c r="A293" s="160">
        <f t="shared" si="4"/>
        <v>28.300000000000132</v>
      </c>
      <c r="B293" s="161">
        <f t="array" ref="B293:D293">B292:D292+$B$8/6*(E292:G292+2*H292:J292+2*K292:M292+N292:P292)</f>
        <v>0.36673393949968419</v>
      </c>
      <c r="C293" s="127">
        <v>-0.14763828166236975</v>
      </c>
      <c r="D293" s="148">
        <v>3.6990784841031223E-2</v>
      </c>
      <c r="E293" s="128">
        <f t="array" ref="E293:G293">TRANSPOSE(MMULT($F$4:$H$6,TRANSPOSE(B293:D293)))</f>
        <v>9.6168573775988836E-2</v>
      </c>
      <c r="F293" s="149">
        <v>0.1341370841655094</v>
      </c>
      <c r="G293" s="148">
        <v>3.9308768692153016E-2</v>
      </c>
      <c r="H293" s="128">
        <f t="array" ref="H293:J293">TRANSPOSE(MMULT($F$4:$H$6,TRANSPOSE(B293:D293+$B$8/2*E293:G293)))</f>
        <v>8.8194701324990382E-2</v>
      </c>
      <c r="I293" s="149">
        <v>0.13539964463748091</v>
      </c>
      <c r="J293" s="148">
        <v>3.8170878911139738E-2</v>
      </c>
      <c r="K293" s="128">
        <f t="array" ref="K293:M293">TRANSPOSE(MMULT($F$4:$H$6,TRANSPOSE(B293:D293+$B$8/2*H293:J293)))</f>
        <v>8.8194200459267028E-2</v>
      </c>
      <c r="L293" s="149">
        <v>0.13525940836907249</v>
      </c>
      <c r="M293" s="148">
        <v>3.8146772115208463E-2</v>
      </c>
      <c r="N293" s="128">
        <f t="array" ref="N293:P293">TRANSPOSE(MMULT($F$4:$H$6,TRANSPOSE(B293:D293+$B$8*K293:M293)))</f>
        <v>8.0234820049880584E-2</v>
      </c>
      <c r="O293" s="149">
        <v>0.13638252051392596</v>
      </c>
      <c r="P293" s="148">
        <v>3.6987456673079365E-2</v>
      </c>
      <c r="Q293" s="75"/>
    </row>
    <row r="294" spans="1:17" x14ac:dyDescent="0.25">
      <c r="A294" s="160">
        <f t="shared" si="4"/>
        <v>28.400000000000134</v>
      </c>
      <c r="B294" s="161">
        <f t="array" ref="B294:D294">B293:D293+$B$8/6*(E293:G293+2*H293:J293+2*K293:M293+N293:P293)</f>
        <v>0.37555362612292392</v>
      </c>
      <c r="C294" s="127">
        <v>-0.13410765315082737</v>
      </c>
      <c r="D294" s="148">
        <v>4.0806310297996702E-2</v>
      </c>
      <c r="E294" s="128">
        <f t="array" ref="E294:G294">TRANSPOSE(MMULT($F$4:$H$6,TRANSPOSE(B294:D294)))</f>
        <v>8.0229766419336296E-2</v>
      </c>
      <c r="F294" s="149">
        <v>0.13638234273469313</v>
      </c>
      <c r="G294" s="148">
        <v>3.6986567989604625E-2</v>
      </c>
      <c r="H294" s="128">
        <f t="array" ref="H294:J294">TRANSPOSE(MMULT($F$4:$H$6,TRANSPOSE(B294:D294+$B$8/2*E294:G294)))</f>
        <v>7.2269769090712851E-2</v>
      </c>
      <c r="I294" s="149">
        <v>0.13736538714392263</v>
      </c>
      <c r="J294" s="148">
        <v>3.5803154911583077E-2</v>
      </c>
      <c r="K294" s="128">
        <f t="array" ref="K294:M294">TRANSPOSE(MMULT($F$4:$H$6,TRANSPOSE(B294:D294+$B$8/2*H294:J294)))</f>
        <v>7.2284085118454924E-2</v>
      </c>
      <c r="L294" s="149">
        <v>0.1372261909483366</v>
      </c>
      <c r="M294" s="148">
        <v>3.5781742547788688E-2</v>
      </c>
      <c r="N294" s="128">
        <f t="array" ref="N294:P294">TRANSPOSE(MMULT($F$4:$H$6,TRANSPOSE(B294:D294+$B$8*K294:M294)))</f>
        <v>6.4353036771406552E-2</v>
      </c>
      <c r="O294" s="149">
        <v>0.13807132883185294</v>
      </c>
      <c r="P294" s="148">
        <v>3.457962305529818E-2</v>
      </c>
      <c r="Q294" s="75"/>
    </row>
    <row r="295" spans="1:17" x14ac:dyDescent="0.25">
      <c r="A295" s="160">
        <f t="shared" si="4"/>
        <v>28.500000000000135</v>
      </c>
      <c r="B295" s="161">
        <f t="array" ref="B295:D295">B294:D294+$B$8/6*(E294:G294+2*H294:J294+2*K294:M294+N294:P294)</f>
        <v>0.38278180131640854</v>
      </c>
      <c r="C295" s="127">
        <v>-0.12038037268830963</v>
      </c>
      <c r="D295" s="148">
        <v>4.4385243397390806E-2</v>
      </c>
      <c r="E295" s="128">
        <f t="array" ref="E295:G295">TRANSPOSE(MMULT($F$4:$H$6,TRANSPOSE(B295:D295)))</f>
        <v>6.4348095197712452E-2</v>
      </c>
      <c r="F295" s="149">
        <v>0.1380709812740547</v>
      </c>
      <c r="G295" s="148">
        <v>3.4578724319657111E-2</v>
      </c>
      <c r="H295" s="128">
        <f t="array" ref="H295:J295">TRANSPOSE(MMULT($F$4:$H$6,TRANSPOSE(B295:D295+$B$8/2*E295:G295)))</f>
        <v>5.6431231171628002E-2</v>
      </c>
      <c r="I295" s="149">
        <v>0.13877708629481897</v>
      </c>
      <c r="J295" s="148">
        <v>3.3355198074377312E-2</v>
      </c>
      <c r="K295" s="128">
        <f t="array" ref="K295:M295">TRANSPOSE(MMULT($F$4:$H$6,TRANSPOSE(B295:D295+$B$8/2*H295:J295)))</f>
        <v>5.6459980765625813E-2</v>
      </c>
      <c r="L295" s="149">
        <v>0.1386394240402718</v>
      </c>
      <c r="M295" s="148">
        <v>3.3336499641359693E-2</v>
      </c>
      <c r="N295" s="128">
        <f t="array" ref="N295:P295">TRANSPOSE(MMULT($F$4:$H$6,TRANSPOSE(B295:D295+$B$8*K295:M295)))</f>
        <v>4.8586093000374642E-2</v>
      </c>
      <c r="O295" s="149">
        <v>0.13920964223494545</v>
      </c>
      <c r="P295" s="148">
        <v>3.2096995122753109E-2</v>
      </c>
      <c r="Q295" s="75"/>
    </row>
    <row r="296" spans="1:17" x14ac:dyDescent="0.25">
      <c r="A296" s="160">
        <f t="shared" si="4"/>
        <v>28.600000000000136</v>
      </c>
      <c r="B296" s="161">
        <f t="array" ref="B296:D296">B295:D295+$B$8/6*(E295:G295+2*H295:J295+2*K295:M295+N295:P295)</f>
        <v>0.38842707818428512</v>
      </c>
      <c r="C296" s="127">
        <v>-0.10651181195198993</v>
      </c>
      <c r="D296" s="148">
        <v>4.7719561978622212E-2</v>
      </c>
      <c r="E296" s="128">
        <f t="array" ref="E296:G296">TRANSPOSE(MMULT($F$4:$H$6,TRANSPOSE(B296:D296)))</f>
        <v>4.8581279342112538E-2</v>
      </c>
      <c r="F296" s="149">
        <v>0.13920912997259324</v>
      </c>
      <c r="G296" s="148">
        <v>3.2096089897274617E-2</v>
      </c>
      <c r="H296" s="128">
        <f t="array" ref="H296:J296">TRANSPOSE(MMULT($F$4:$H$6,TRANSPOSE(B296:D296+$B$8/2*E296:G296)))</f>
        <v>4.0735994648826823E-2</v>
      </c>
      <c r="I296" s="149">
        <v>0.13964184355477016</v>
      </c>
      <c r="J296" s="148">
        <v>3.0837889065859422E-2</v>
      </c>
      <c r="K296" s="128">
        <f t="array" ref="K296:M296">TRANSPOSE(MMULT($F$4:$H$6,TRANSPOSE(B296:D296+$B$8/2*H296:J296)))</f>
        <v>4.0778749409812687E-2</v>
      </c>
      <c r="L296" s="149">
        <v>0.1395061924072811</v>
      </c>
      <c r="M296" s="148">
        <v>3.0821913546915158E-2</v>
      </c>
      <c r="N296" s="128">
        <f t="array" ref="N296:P296">TRANSPOSE(MMULT($F$4:$H$6,TRANSPOSE(B296:D296+$B$8*K296:M296)))</f>
        <v>3.2989996065409685E-2</v>
      </c>
      <c r="O296" s="149">
        <v>0.13980549861050798</v>
      </c>
      <c r="P296" s="148">
        <v>2.9550461145964782E-2</v>
      </c>
      <c r="Q296" s="75"/>
    </row>
    <row r="297" spans="1:17" x14ac:dyDescent="0.25">
      <c r="A297" s="160">
        <f t="shared" si="4"/>
        <v>28.700000000000138</v>
      </c>
      <c r="B297" s="161">
        <f t="array" ref="B297:D297">B296:D296+$B$8/6*(E296:G296+2*H296:J296+2*K296:M296+N296:P296)</f>
        <v>0.39250375757636513</v>
      </c>
      <c r="C297" s="127">
        <v>-9.2556633610203193E-2</v>
      </c>
      <c r="D297" s="148">
        <v>5.0802331249768684E-2</v>
      </c>
      <c r="E297" s="128">
        <f t="array" ref="E297:G297">TRANSPOSE(MMULT($F$4:$H$6,TRANSPOSE(B297:D297)))</f>
        <v>3.2985325352659203E-2</v>
      </c>
      <c r="F297" s="149">
        <v>0.13980482721634774</v>
      </c>
      <c r="G297" s="148">
        <v>2.9549552937708404E-2</v>
      </c>
      <c r="H297" s="128">
        <f t="array" ref="H297:J297">TRANSPOSE(MMULT($F$4:$H$6,TRANSPOSE(B297:D297+$B$8/2*E297:G297)))</f>
        <v>2.5239166306324355E-2</v>
      </c>
      <c r="I297" s="149">
        <v>0.13996863376459451</v>
      </c>
      <c r="J297" s="148">
        <v>2.8262123717133235E-2</v>
      </c>
      <c r="K297" s="128">
        <f t="array" ref="K297:M297">TRANSPOSE(MMULT($F$4:$H$6,TRANSPOSE(B297:D297+$B$8/2*H297:J297)))</f>
        <v>2.5295455358555194E-2</v>
      </c>
      <c r="L297" s="149">
        <v>0.13983545278771511</v>
      </c>
      <c r="M297" s="148">
        <v>2.8248869781150404E-2</v>
      </c>
      <c r="N297" s="128">
        <f t="array" ref="N297:P297">TRANSPOSE(MMULT($F$4:$H$6,TRANSPOSE(B297:D297+$B$8*K297:M297)))</f>
        <v>1.7618870729056116E-2</v>
      </c>
      <c r="O297" s="149">
        <v>0.13986877169767678</v>
      </c>
      <c r="P297" s="148">
        <v>2.6950904161189039E-2</v>
      </c>
      <c r="Q297" s="75"/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8:F300"/>
  <sheetViews>
    <sheetView workbookViewId="0">
      <selection activeCell="C16" sqref="C16"/>
    </sheetView>
  </sheetViews>
  <sheetFormatPr defaultRowHeight="15" x14ac:dyDescent="0.25"/>
  <sheetData>
    <row r="8" spans="1:6" x14ac:dyDescent="0.25">
      <c r="B8" s="12" t="s">
        <v>176</v>
      </c>
      <c r="C8">
        <v>18</v>
      </c>
      <c r="D8" t="s">
        <v>175</v>
      </c>
    </row>
    <row r="12" spans="1:6" x14ac:dyDescent="0.25">
      <c r="A12" s="19" t="str">
        <f>'SEDOL3 (7)'!A9</f>
        <v>t</v>
      </c>
      <c r="B12" s="19" t="str">
        <f>'SEDOL3 (7)'!B9</f>
        <v>x1</v>
      </c>
      <c r="C12" s="19" t="str">
        <f>'SEDOL3 (7)'!C9</f>
        <v>x2</v>
      </c>
      <c r="D12" s="19" t="str">
        <f>'SEDOL3 (7)'!D9</f>
        <v>x3</v>
      </c>
      <c r="E12" t="s">
        <v>174</v>
      </c>
      <c r="F12" t="s">
        <v>173</v>
      </c>
    </row>
    <row r="13" spans="1:6" x14ac:dyDescent="0.25">
      <c r="A13" s="19">
        <f>'SEDOL3 (7)'!A10</f>
        <v>0</v>
      </c>
      <c r="B13" s="19">
        <f>'SEDOL3 (7)'!B10</f>
        <v>1</v>
      </c>
      <c r="C13" s="19">
        <f>'SEDOL3 (7)'!C10</f>
        <v>2</v>
      </c>
      <c r="D13" s="19">
        <f>'SEDOL3 (7)'!D10</f>
        <v>3</v>
      </c>
      <c r="E13" s="19">
        <f t="shared" ref="E13:E76" si="0">IF(A13&lt;=$C$8,C13,NA())</f>
        <v>2</v>
      </c>
      <c r="F13" s="19">
        <f t="shared" ref="F13:F76" si="1">IF(A13&lt;=$C$8,D13,NA())</f>
        <v>3</v>
      </c>
    </row>
    <row r="14" spans="1:6" x14ac:dyDescent="0.25">
      <c r="A14" s="19">
        <f>'SEDOL3 (7)'!A11</f>
        <v>0.1</v>
      </c>
      <c r="B14" s="19">
        <f>'SEDOL3 (7)'!B11</f>
        <v>0.65250526489916671</v>
      </c>
      <c r="C14" s="19">
        <f>'SEDOL3 (7)'!C11</f>
        <v>2.4826184617653002</v>
      </c>
      <c r="D14" s="19">
        <f>'SEDOL3 (7)'!D11</f>
        <v>2.7259516545859168</v>
      </c>
      <c r="E14" s="19">
        <f t="shared" si="0"/>
        <v>2.4826184617653002</v>
      </c>
      <c r="F14" s="19">
        <f t="shared" si="1"/>
        <v>2.7259516545859168</v>
      </c>
    </row>
    <row r="15" spans="1:6" x14ac:dyDescent="0.25">
      <c r="A15" s="19">
        <f>'SEDOL3 (7)'!A12</f>
        <v>0.2</v>
      </c>
      <c r="B15" s="19">
        <f>'SEDOL3 (7)'!B12</f>
        <v>0.27456928108334444</v>
      </c>
      <c r="C15" s="19">
        <f>'SEDOL3 (7)'!C12</f>
        <v>2.8943229926685943</v>
      </c>
      <c r="D15" s="19">
        <f>'SEDOL3 (7)'!D12</f>
        <v>2.47021472304312</v>
      </c>
      <c r="E15" s="19">
        <f t="shared" si="0"/>
        <v>2.8943229926685943</v>
      </c>
      <c r="F15" s="19">
        <f t="shared" si="1"/>
        <v>2.47021472304312</v>
      </c>
    </row>
    <row r="16" spans="1:6" x14ac:dyDescent="0.25">
      <c r="A16" s="19">
        <f>'SEDOL3 (7)'!A13</f>
        <v>0.30000000000000004</v>
      </c>
      <c r="B16" s="19">
        <f>'SEDOL3 (7)'!B13</f>
        <v>-0.12744614312063068</v>
      </c>
      <c r="C16" s="19">
        <f>'SEDOL3 (7)'!C13</f>
        <v>3.2412605650059261</v>
      </c>
      <c r="D16" s="19">
        <f>'SEDOL3 (7)'!D13</f>
        <v>2.2306586796563561</v>
      </c>
      <c r="E16" s="19">
        <f t="shared" si="0"/>
        <v>3.2412605650059261</v>
      </c>
      <c r="F16" s="19">
        <f t="shared" si="1"/>
        <v>2.2306586796563561</v>
      </c>
    </row>
    <row r="17" spans="1:6" x14ac:dyDescent="0.25">
      <c r="A17" s="19">
        <f>'SEDOL3 (7)'!A14</f>
        <v>0.4</v>
      </c>
      <c r="B17" s="19">
        <f>'SEDOL3 (7)'!B14</f>
        <v>-0.54774368641719473</v>
      </c>
      <c r="C17" s="19">
        <f>'SEDOL3 (7)'!C14</f>
        <v>3.5289521967208595</v>
      </c>
      <c r="D17" s="19">
        <f>'SEDOL3 (7)'!D14</f>
        <v>2.0054601955926579</v>
      </c>
      <c r="E17" s="19">
        <f t="shared" si="0"/>
        <v>3.5289521967208595</v>
      </c>
      <c r="F17" s="19">
        <f t="shared" si="1"/>
        <v>2.0054601955926579</v>
      </c>
    </row>
    <row r="18" spans="1:6" x14ac:dyDescent="0.25">
      <c r="A18" s="19">
        <f>'SEDOL3 (7)'!A15</f>
        <v>0.5</v>
      </c>
      <c r="B18" s="19">
        <f>'SEDOL3 (7)'!B15</f>
        <v>-0.98103817538453075</v>
      </c>
      <c r="C18" s="19">
        <f>'SEDOL3 (7)'!C15</f>
        <v>3.7623737026789232</v>
      </c>
      <c r="D18" s="19">
        <f>'SEDOL3 (7)'!D15</f>
        <v>1.7930647907974995</v>
      </c>
      <c r="E18" s="19">
        <f t="shared" si="0"/>
        <v>3.7623737026789232</v>
      </c>
      <c r="F18" s="19">
        <f t="shared" si="1"/>
        <v>1.7930647907974995</v>
      </c>
    </row>
    <row r="19" spans="1:6" x14ac:dyDescent="0.25">
      <c r="A19" s="19">
        <f>'SEDOL3 (7)'!A16</f>
        <v>0.6</v>
      </c>
      <c r="B19" s="19">
        <f>'SEDOL3 (7)'!B16</f>
        <v>-1.4225108447735559</v>
      </c>
      <c r="C19" s="19">
        <f>'SEDOL3 (7)'!C16</f>
        <v>3.9460262226685532</v>
      </c>
      <c r="D19" s="19">
        <f>'SEDOL3 (7)'!D16</f>
        <v>1.5921529224447755</v>
      </c>
      <c r="E19" s="19">
        <f t="shared" si="0"/>
        <v>3.9460262226685532</v>
      </c>
      <c r="F19" s="19">
        <f t="shared" si="1"/>
        <v>1.5921529224447755</v>
      </c>
    </row>
    <row r="20" spans="1:6" x14ac:dyDescent="0.25">
      <c r="A20" s="19">
        <f>'SEDOL3 (7)'!A17</f>
        <v>0.7</v>
      </c>
      <c r="B20" s="19">
        <f>'SEDOL3 (7)'!B17</f>
        <v>-1.8677693422157009</v>
      </c>
      <c r="C20" s="19">
        <f>'SEDOL3 (7)'!C17</f>
        <v>4.0839977424610865</v>
      </c>
      <c r="D20" s="19">
        <f>'SEDOL3 (7)'!D17</f>
        <v>1.4016099888458928</v>
      </c>
      <c r="E20" s="19">
        <f t="shared" si="0"/>
        <v>4.0839977424610865</v>
      </c>
      <c r="F20" s="19">
        <f t="shared" si="1"/>
        <v>1.4016099888458928</v>
      </c>
    </row>
    <row r="21" spans="1:6" x14ac:dyDescent="0.25">
      <c r="A21" s="19">
        <f>'SEDOL3 (7)'!A18</f>
        <v>0.79999999999999993</v>
      </c>
      <c r="B21" s="19">
        <f>'SEDOL3 (7)'!B18</f>
        <v>-2.3128127250700512</v>
      </c>
      <c r="C21" s="19">
        <f>'SEDOL3 (7)'!C18</f>
        <v>4.1800166809593993</v>
      </c>
      <c r="D21" s="19">
        <f>'SEDOL3 (7)'!D18</f>
        <v>1.2204997903973562</v>
      </c>
      <c r="E21" s="19">
        <f t="shared" si="0"/>
        <v>4.1800166809593993</v>
      </c>
      <c r="F21" s="19">
        <f t="shared" si="1"/>
        <v>1.2204997903973562</v>
      </c>
    </row>
    <row r="22" spans="1:6" x14ac:dyDescent="0.25">
      <c r="A22" s="19">
        <f>'SEDOL3 (7)'!A19</f>
        <v>0.89999999999999991</v>
      </c>
      <c r="B22" s="19">
        <f>'SEDOL3 (7)'!B19</f>
        <v>-2.7540007878492609</v>
      </c>
      <c r="C22" s="19">
        <f>'SEDOL3 (7)'!C19</f>
        <v>4.2374984902794983</v>
      </c>
      <c r="D22" s="19">
        <f>'SEDOL3 (7)'!D19</f>
        <v>1.0480410442750132</v>
      </c>
      <c r="E22" s="19">
        <f t="shared" si="0"/>
        <v>4.2374984902794983</v>
      </c>
      <c r="F22" s="19">
        <f t="shared" si="1"/>
        <v>1.0480410442750132</v>
      </c>
    </row>
    <row r="23" spans="1:6" x14ac:dyDescent="0.25">
      <c r="A23" s="19">
        <f>'SEDOL3 (7)'!A20</f>
        <v>0.99999999999999989</v>
      </c>
      <c r="B23" s="19">
        <f>'SEDOL3 (7)'!B20</f>
        <v>-3.1880271387398116</v>
      </c>
      <c r="C23" s="19">
        <f>'SEDOL3 (7)'!C20</f>
        <v>4.2595861044856624</v>
      </c>
      <c r="D23" s="19">
        <f>'SEDOL3 (7)'!D20</f>
        <v>0.88358659806960105</v>
      </c>
      <c r="E23" s="19">
        <f t="shared" si="0"/>
        <v>4.2595861044856624</v>
      </c>
      <c r="F23" s="19">
        <f t="shared" si="1"/>
        <v>0.88358659806960105</v>
      </c>
    </row>
    <row r="24" spans="1:6" x14ac:dyDescent="0.25">
      <c r="A24" s="19">
        <f>'SEDOL3 (7)'!A21</f>
        <v>1.0999999999999999</v>
      </c>
      <c r="B24" s="19">
        <f>'SEDOL3 (7)'!B21</f>
        <v>-3.6118955144398264</v>
      </c>
      <c r="C24" s="19">
        <f>'SEDOL3 (7)'!C21</f>
        <v>4.2491849748277994</v>
      </c>
      <c r="D24" s="19">
        <f>'SEDOL3 (7)'!D21</f>
        <v>0.72660503019749922</v>
      </c>
      <c r="E24" s="19">
        <f t="shared" si="0"/>
        <v>4.2491849748277994</v>
      </c>
      <c r="F24" s="19">
        <f t="shared" si="1"/>
        <v>0.72660503019749922</v>
      </c>
    </row>
    <row r="25" spans="1:6" x14ac:dyDescent="0.25">
      <c r="A25" s="19">
        <f>'SEDOL3 (7)'!A22</f>
        <v>1.2</v>
      </c>
      <c r="B25" s="19">
        <f>'SEDOL3 (7)'!B22</f>
        <v>-4.0228988849890088</v>
      </c>
      <c r="C25" s="19">
        <f>'SEDOL3 (7)'!C22</f>
        <v>4.2089933431167035</v>
      </c>
      <c r="D25" s="19">
        <f>'SEDOL3 (7)'!D22</f>
        <v>0.57666436241274921</v>
      </c>
      <c r="E25" s="19">
        <f t="shared" si="0"/>
        <v>4.2089933431167035</v>
      </c>
      <c r="F25" s="19">
        <f t="shared" si="1"/>
        <v>0.57666436241274921</v>
      </c>
    </row>
    <row r="26" spans="1:6" x14ac:dyDescent="0.25">
      <c r="A26" s="19">
        <f>'SEDOL3 (7)'!A23</f>
        <v>1.3</v>
      </c>
      <c r="B26" s="19">
        <f>'SEDOL3 (7)'!B23</f>
        <v>-4.4186009554389534</v>
      </c>
      <c r="C26" s="19">
        <f>'SEDOL3 (7)'!C23</f>
        <v>4.1415283289169951</v>
      </c>
      <c r="D26" s="19">
        <f>'SEDOL3 (7)'!D23</f>
        <v>0.43341764270793032</v>
      </c>
      <c r="E26" s="19">
        <f t="shared" si="0"/>
        <v>4.1415283289169951</v>
      </c>
      <c r="F26" s="19">
        <f t="shared" si="1"/>
        <v>0.43341764270793032</v>
      </c>
    </row>
    <row r="27" spans="1:6" x14ac:dyDescent="0.25">
      <c r="A27" s="19">
        <f>'SEDOL3 (7)'!A24</f>
        <v>1.4000000000000001</v>
      </c>
      <c r="B27" s="19">
        <f>'SEDOL3 (7)'!B24</f>
        <v>-4.7968197199690055</v>
      </c>
      <c r="C27" s="19">
        <f>'SEDOL3 (7)'!C24</f>
        <v>4.0491483393050158</v>
      </c>
      <c r="D27" s="19">
        <f>'SEDOL3 (7)'!D24</f>
        <v>0.29659018586522956</v>
      </c>
      <c r="E27" s="19">
        <f t="shared" si="0"/>
        <v>4.0491483393050158</v>
      </c>
      <c r="F27" s="19">
        <f t="shared" si="1"/>
        <v>0.29659018586522956</v>
      </c>
    </row>
    <row r="28" spans="1:6" x14ac:dyDescent="0.25">
      <c r="A28" s="19">
        <f>'SEDOL3 (7)'!A25</f>
        <v>1.5000000000000002</v>
      </c>
      <c r="B28" s="19">
        <f>'SEDOL3 (7)'!B25</f>
        <v>-5.1556127671504832</v>
      </c>
      <c r="C28" s="19">
        <f>'SEDOL3 (7)'!C25</f>
        <v>3.9340722509440882</v>
      </c>
      <c r="D28" s="19">
        <f>'SEDOL3 (7)'!D25</f>
        <v>0.16596828438304539</v>
      </c>
      <c r="E28" s="19">
        <f t="shared" si="0"/>
        <v>3.9340722509440882</v>
      </c>
      <c r="F28" s="19">
        <f t="shared" si="1"/>
        <v>0.16596828438304539</v>
      </c>
    </row>
    <row r="29" spans="1:6" x14ac:dyDescent="0.25">
      <c r="A29" s="19">
        <f>'SEDOL3 (7)'!A26</f>
        <v>1.6000000000000003</v>
      </c>
      <c r="B29" s="19">
        <f>'SEDOL3 (7)'!B26</f>
        <v>-5.4932640731667934</v>
      </c>
      <c r="C29" s="19">
        <f>'SEDOL3 (7)'!C26</f>
        <v>3.7983957622170474</v>
      </c>
      <c r="D29" s="19">
        <f>'SEDOL3 (7)'!D26</f>
        <v>4.1389224878674205E-2</v>
      </c>
      <c r="E29" s="19">
        <f t="shared" si="0"/>
        <v>3.7983957622170474</v>
      </c>
      <c r="F29" s="19">
        <f t="shared" si="1"/>
        <v>4.1389224878674205E-2</v>
      </c>
    </row>
    <row r="30" spans="1:6" x14ac:dyDescent="0.25">
      <c r="A30" s="19">
        <f>'SEDOL3 (7)'!A27</f>
        <v>1.7000000000000004</v>
      </c>
      <c r="B30" s="19">
        <f>'SEDOL3 (7)'!B27</f>
        <v>-5.8082720534950303</v>
      </c>
      <c r="C30" s="19">
        <f>'SEDOL3 (7)'!C27</f>
        <v>3.6441052672851293</v>
      </c>
      <c r="D30" s="19">
        <f>'SEDOL3 (7)'!D27</f>
        <v>-7.7267535275233834E-2</v>
      </c>
      <c r="E30" s="19">
        <f t="shared" si="0"/>
        <v>3.6441052672851293</v>
      </c>
      <c r="F30" s="19">
        <f t="shared" si="1"/>
        <v>-7.7267535275233834E-2</v>
      </c>
    </row>
    <row r="31" spans="1:6" x14ac:dyDescent="0.25">
      <c r="A31" s="19">
        <f>'SEDOL3 (7)'!A28</f>
        <v>1.8000000000000005</v>
      </c>
      <c r="B31" s="19">
        <f>'SEDOL3 (7)'!B28</f>
        <v>-6.0993386733618289</v>
      </c>
      <c r="C31" s="19">
        <f>'SEDOL3 (7)'!C28</f>
        <v>3.4730895634736143</v>
      </c>
      <c r="D31" s="19">
        <f>'SEDOL3 (7)'!D28</f>
        <v>-0.1900881590572257</v>
      </c>
      <c r="E31" s="19">
        <f t="shared" si="0"/>
        <v>3.4730895634736143</v>
      </c>
      <c r="F31" s="19">
        <f t="shared" si="1"/>
        <v>-0.1900881590572257</v>
      </c>
    </row>
    <row r="32" spans="1:6" x14ac:dyDescent="0.25">
      <c r="A32" s="19">
        <f>'SEDOL3 (7)'!A29</f>
        <v>1.9000000000000006</v>
      </c>
      <c r="B32" s="19">
        <f>'SEDOL3 (7)'!B29</f>
        <v>-6.3653594436563194</v>
      </c>
      <c r="C32" s="19">
        <f>'SEDOL3 (7)'!C29</f>
        <v>3.2871496676674057</v>
      </c>
      <c r="D32" s="19">
        <f>'SEDOL3 (7)'!D29</f>
        <v>-0.29713130146192079</v>
      </c>
      <c r="E32" s="19">
        <f t="shared" si="0"/>
        <v>3.2871496676674057</v>
      </c>
      <c r="F32" s="19">
        <f t="shared" si="1"/>
        <v>-0.29713130146192079</v>
      </c>
    </row>
    <row r="33" spans="1:6" x14ac:dyDescent="0.25">
      <c r="A33" s="19">
        <f>'SEDOL3 (7)'!A30</f>
        <v>2.0000000000000004</v>
      </c>
      <c r="B33" s="19">
        <f>'SEDOL3 (7)'!B30</f>
        <v>-6.6054141523152765</v>
      </c>
      <c r="C33" s="19">
        <f>'SEDOL3 (7)'!C30</f>
        <v>3.0880069858615982</v>
      </c>
      <c r="D33" s="19">
        <f>'SEDOL3 (7)'!D30</f>
        <v>-0.39843416122792308</v>
      </c>
      <c r="E33" s="19">
        <f t="shared" si="0"/>
        <v>3.0880069858615982</v>
      </c>
      <c r="F33" s="19">
        <f t="shared" si="1"/>
        <v>-0.39843416122792308</v>
      </c>
    </row>
    <row r="34" spans="1:6" x14ac:dyDescent="0.25">
      <c r="A34" s="19">
        <f>'SEDOL3 (7)'!A31</f>
        <v>2.1000000000000005</v>
      </c>
      <c r="B34" s="19">
        <f>'SEDOL3 (7)'!B31</f>
        <v>-6.8187582018412565</v>
      </c>
      <c r="C34" s="19">
        <f>'SEDOL3 (7)'!C31</f>
        <v>2.8773100521496828</v>
      </c>
      <c r="D34" s="19">
        <f>'SEDOL3 (7)'!D31</f>
        <v>-0.49401780045070792</v>
      </c>
      <c r="E34" s="19">
        <f t="shared" si="0"/>
        <v>2.8773100521496828</v>
      </c>
      <c r="F34" s="19">
        <f t="shared" si="1"/>
        <v>-0.49401780045070792</v>
      </c>
    </row>
    <row r="35" spans="1:6" x14ac:dyDescent="0.25">
      <c r="A35" s="19">
        <f>'SEDOL3 (7)'!A32</f>
        <v>2.2000000000000006</v>
      </c>
      <c r="B35" s="19">
        <f>'SEDOL3 (7)'!B32</f>
        <v>-7.0048144418828375</v>
      </c>
      <c r="C35" s="19">
        <f>'SEDOL3 (7)'!C32</f>
        <v>2.6566400288025678</v>
      </c>
      <c r="D35" s="19">
        <f>'SEDOL3 (7)'!D32</f>
        <v>-0.58389180965105159</v>
      </c>
      <c r="E35" s="19">
        <f t="shared" si="0"/>
        <v>2.6566400288025678</v>
      </c>
      <c r="F35" s="19">
        <f t="shared" si="1"/>
        <v>-0.58389180965105159</v>
      </c>
    </row>
    <row r="36" spans="1:6" x14ac:dyDescent="0.25">
      <c r="A36" s="19">
        <f>'SEDOL3 (7)'!A33</f>
        <v>2.3000000000000007</v>
      </c>
      <c r="B36" s="19">
        <f>'SEDOL3 (7)'!B33</f>
        <v>-7.1631654019690671</v>
      </c>
      <c r="C36" s="19">
        <f>'SEDOL3 (7)'!C33</f>
        <v>2.4275151373058019</v>
      </c>
      <c r="D36" s="19">
        <f>'SEDOL3 (7)'!D33</f>
        <v>-0.66805838687659702</v>
      </c>
      <c r="E36" s="19">
        <f t="shared" si="0"/>
        <v>2.4275151373058019</v>
      </c>
      <c r="F36" s="19">
        <f t="shared" si="1"/>
        <v>-0.66805838687659702</v>
      </c>
    </row>
    <row r="37" spans="1:6" x14ac:dyDescent="0.25">
      <c r="A37" s="19">
        <f>'SEDOL3 (7)'!A34</f>
        <v>2.4000000000000008</v>
      </c>
      <c r="B37" s="19">
        <f>'SEDOL3 (7)'!B34</f>
        <v>-7.2935458437874008</v>
      </c>
      <c r="C37" s="19">
        <f>'SEDOL3 (7)'!C34</f>
        <v>2.191394170937957</v>
      </c>
      <c r="D37" s="19">
        <f>'SEDOL3 (7)'!D34</f>
        <v>-0.74651589152718811</v>
      </c>
      <c r="E37" s="19">
        <f t="shared" si="0"/>
        <v>2.191394170937957</v>
      </c>
      <c r="F37" s="19">
        <f t="shared" si="1"/>
        <v>-0.74651589152718811</v>
      </c>
    </row>
    <row r="38" spans="1:6" x14ac:dyDescent="0.25">
      <c r="A38" s="19">
        <f>'SEDOL3 (7)'!A35</f>
        <v>2.5000000000000009</v>
      </c>
      <c r="B38" s="19">
        <f>'SEDOL3 (7)'!B35</f>
        <v>-7.3958355650366068</v>
      </c>
      <c r="C38" s="19">
        <f>'SEDOL3 (7)'!C35</f>
        <v>1.9496792223892017</v>
      </c>
      <c r="D38" s="19">
        <f>'SEDOL3 (7)'!D35</f>
        <v>-0.81926192667944364</v>
      </c>
      <c r="E38" s="19">
        <f t="shared" si="0"/>
        <v>1.9496792223892017</v>
      </c>
      <c r="F38" s="19">
        <f t="shared" si="1"/>
        <v>-0.81926192667944364</v>
      </c>
    </row>
    <row r="39" spans="1:6" x14ac:dyDescent="0.25">
      <c r="A39" s="19">
        <f>'SEDOL3 (7)'!A36</f>
        <v>2.600000000000001</v>
      </c>
      <c r="B39" s="19">
        <f>'SEDOL3 (7)'!B36</f>
        <v>-7.470052398059023</v>
      </c>
      <c r="C39" s="19">
        <f>'SEDOL3 (7)'!C36</f>
        <v>1.7037177447712513</v>
      </c>
      <c r="D39" s="19">
        <f>'SEDOL3 (7)'!D36</f>
        <v>-0.88629599762446021</v>
      </c>
      <c r="E39" s="19">
        <f t="shared" si="0"/>
        <v>1.7037177447712513</v>
      </c>
      <c r="F39" s="19">
        <f t="shared" si="1"/>
        <v>-0.88629599762446021</v>
      </c>
    </row>
    <row r="40" spans="1:6" x14ac:dyDescent="0.25">
      <c r="A40" s="19">
        <f>'SEDOL3 (7)'!A37</f>
        <v>2.7000000000000011</v>
      </c>
      <c r="B40" s="19">
        <f>'SEDOL3 (7)'!B37</f>
        <v>-7.5163453563237574</v>
      </c>
      <c r="C40" s="19">
        <f>'SEDOL3 (7)'!C37</f>
        <v>1.4548040509257045</v>
      </c>
      <c r="D40" s="19">
        <f>'SEDOL3 (7)'!D37</f>
        <v>-0.94762178902041294</v>
      </c>
      <c r="E40" s="19">
        <f t="shared" si="0"/>
        <v>1.4548040509257045</v>
      </c>
      <c r="F40" s="19">
        <f t="shared" si="1"/>
        <v>-0.94762178902041294</v>
      </c>
    </row>
    <row r="41" spans="1:6" x14ac:dyDescent="0.25">
      <c r="A41" s="19">
        <f>'SEDOL3 (7)'!A38</f>
        <v>2.8000000000000012</v>
      </c>
      <c r="B41" s="19">
        <f>'SEDOL3 (7)'!B38</f>
        <v>-7.5349878905380683</v>
      </c>
      <c r="C41" s="19">
        <f>'SEDOL3 (7)'!C38</f>
        <v>1.2041803439932042</v>
      </c>
      <c r="D41" s="19">
        <f>'SEDOL3 (7)'!D38</f>
        <v>-1.0032490984074529</v>
      </c>
      <c r="E41" s="19">
        <f t="shared" si="0"/>
        <v>1.2041803439932042</v>
      </c>
      <c r="F41" s="19">
        <f t="shared" si="1"/>
        <v>-1.0032490984074529</v>
      </c>
    </row>
    <row r="42" spans="1:6" x14ac:dyDescent="0.25">
      <c r="A42" s="19">
        <f>'SEDOL3 (7)'!A39</f>
        <v>2.9000000000000012</v>
      </c>
      <c r="B42" s="19">
        <f>'SEDOL3 (7)'!B39</f>
        <v>-7.5263712238353708</v>
      </c>
      <c r="C42" s="19">
        <f>'SEDOL3 (7)'!C39</f>
        <v>0.95303736158153607</v>
      </c>
      <c r="D42" s="19">
        <f>'SEDOL3 (7)'!D39</f>
        <v>-1.0531954597549176</v>
      </c>
      <c r="E42" s="19">
        <f t="shared" si="0"/>
        <v>0.95303736158153607</v>
      </c>
      <c r="F42" s="19">
        <f t="shared" si="1"/>
        <v>-1.0531954597549176</v>
      </c>
    </row>
    <row r="43" spans="1:6" x14ac:dyDescent="0.25">
      <c r="A43" s="19">
        <f>'SEDOL3 (7)'!A40</f>
        <v>3.0000000000000013</v>
      </c>
      <c r="B43" s="19">
        <f>'SEDOL3 (7)'!B40</f>
        <v>-7.4909977422372025</v>
      </c>
      <c r="C43" s="19">
        <f>'SEDOL3 (7)'!C40</f>
        <v>0.70251470640931024</v>
      </c>
      <c r="D43" s="19">
        <f>'SEDOL3 (7)'!D40</f>
        <v>-1.0974874871393361</v>
      </c>
      <c r="E43" s="19">
        <f t="shared" si="0"/>
        <v>0.70251470640931024</v>
      </c>
      <c r="F43" s="19">
        <f t="shared" si="1"/>
        <v>-1.0974874871393361</v>
      </c>
    </row>
    <row r="44" spans="1:6" x14ac:dyDescent="0.25">
      <c r="A44" s="19">
        <f>'SEDOL3 (7)'!A41</f>
        <v>3.1000000000000014</v>
      </c>
      <c r="B44" s="19">
        <f>'SEDOL3 (7)'!B41</f>
        <v>-7.4294744225120359</v>
      </c>
      <c r="C44" s="19">
        <f>'SEDOL3 (7)'!C41</f>
        <v>0.45370092786503374</v>
      </c>
      <c r="D44" s="19">
        <f>'SEDOL3 (7)'!D41</f>
        <v>-1.1361619655233977</v>
      </c>
      <c r="E44" s="19">
        <f t="shared" si="0"/>
        <v>0.45370092786503374</v>
      </c>
      <c r="F44" s="19">
        <f t="shared" si="1"/>
        <v>-1.1361619655233977</v>
      </c>
    </row>
    <row r="45" spans="1:6" x14ac:dyDescent="0.25">
      <c r="A45" s="19">
        <f>'SEDOL3 (7)'!A42</f>
        <v>3.2000000000000015</v>
      </c>
      <c r="B45" s="19">
        <f>'SEDOL3 (7)'!B42</f>
        <v>-7.3425062847435232</v>
      </c>
      <c r="C45" s="19">
        <f>'SEDOL3 (7)'!C42</f>
        <v>0.20763341138790964</v>
      </c>
      <c r="D45" s="19">
        <f>'SEDOL3 (7)'!D42</f>
        <v>-1.1692667128657921</v>
      </c>
      <c r="E45" s="19">
        <f t="shared" si="0"/>
        <v>0.20763341138790964</v>
      </c>
      <c r="F45" s="19">
        <f t="shared" si="1"/>
        <v>-1.1692667128657921</v>
      </c>
    </row>
    <row r="46" spans="1:6" x14ac:dyDescent="0.25">
      <c r="A46" s="19">
        <f>'SEDOL3 (7)'!A43</f>
        <v>3.3000000000000016</v>
      </c>
      <c r="B46" s="19">
        <f>'SEDOL3 (7)'!B43</f>
        <v>-7.230889861451872</v>
      </c>
      <c r="C46" s="19">
        <f>'SEDOL3 (7)'!C43</f>
        <v>-3.4701874159830975E-2</v>
      </c>
      <c r="D46" s="19">
        <f>'SEDOL3 (7)'!D43</f>
        <v>-1.1968612353910824</v>
      </c>
      <c r="E46" s="19">
        <f t="shared" si="0"/>
        <v>-3.4701874159830975E-2</v>
      </c>
      <c r="F46" s="19">
        <f t="shared" si="1"/>
        <v>-1.1968612353910824</v>
      </c>
    </row>
    <row r="47" spans="1:6" x14ac:dyDescent="0.25">
      <c r="A47" s="19">
        <f>'SEDOL3 (7)'!A44</f>
        <v>3.4000000000000017</v>
      </c>
      <c r="B47" s="19">
        <f>'SEDOL3 (7)'!B44</f>
        <v>-7.0955066790531331</v>
      </c>
      <c r="C47" s="19">
        <f>'SEDOL3 (7)'!C44</f>
        <v>-0.27237072699214804</v>
      </c>
      <c r="D47" s="19">
        <f>'SEDOL3 (7)'!D44</f>
        <v>-1.219017195744778</v>
      </c>
      <c r="E47" s="19">
        <f t="shared" si="0"/>
        <v>-0.27237072699214804</v>
      </c>
      <c r="F47" s="19">
        <f t="shared" si="1"/>
        <v>-1.219017195744778</v>
      </c>
    </row>
    <row r="48" spans="1:6" x14ac:dyDescent="0.25">
      <c r="A48" s="19">
        <f>'SEDOL3 (7)'!A45</f>
        <v>3.5000000000000018</v>
      </c>
      <c r="B48" s="19">
        <f>'SEDOL3 (7)'!B45</f>
        <v>-6.9373167508527827</v>
      </c>
      <c r="C48" s="19">
        <f>'SEDOL3 (7)'!C45</f>
        <v>-0.50449112204412161</v>
      </c>
      <c r="D48" s="19">
        <f>'SEDOL3 (7)'!D45</f>
        <v>-1.2358187119139359</v>
      </c>
      <c r="E48" s="19">
        <f t="shared" si="0"/>
        <v>-0.50449112204412161</v>
      </c>
      <c r="F48" s="19">
        <f t="shared" si="1"/>
        <v>-1.2358187119139359</v>
      </c>
    </row>
    <row r="49" spans="1:6" x14ac:dyDescent="0.25">
      <c r="A49" s="19">
        <f>'SEDOL3 (7)'!A46</f>
        <v>3.6000000000000019</v>
      </c>
      <c r="B49" s="19">
        <f>'SEDOL3 (7)'!B46</f>
        <v>-6.7573520837060723</v>
      </c>
      <c r="C49" s="19">
        <f>'SEDOL3 (7)'!C46</f>
        <v>-0.73023364589771567</v>
      </c>
      <c r="D49" s="19">
        <f>'SEDOL3 (7)'!D46</f>
        <v>-1.247362503174827</v>
      </c>
      <c r="E49" s="19">
        <f t="shared" si="0"/>
        <v>-0.73023364589771567</v>
      </c>
      <c r="F49" s="19">
        <f t="shared" si="1"/>
        <v>-1.247362503174827</v>
      </c>
    </row>
    <row r="50" spans="1:6" x14ac:dyDescent="0.25">
      <c r="A50" s="19">
        <f>'SEDOL3 (7)'!A47</f>
        <v>3.700000000000002</v>
      </c>
      <c r="B50" s="19">
        <f>'SEDOL3 (7)'!B47</f>
        <v>-6.5567102029859639</v>
      </c>
      <c r="C50" s="19">
        <f>'SEDOL3 (7)'!C47</f>
        <v>-0.94882192749717387</v>
      </c>
      <c r="D50" s="19">
        <f>'SEDOL3 (7)'!D47</f>
        <v>-1.2537578979073687</v>
      </c>
      <c r="E50" s="19">
        <f t="shared" si="0"/>
        <v>-0.94882192749717387</v>
      </c>
      <c r="F50" s="19">
        <f t="shared" si="1"/>
        <v>-1.2537578979073687</v>
      </c>
    </row>
    <row r="51" spans="1:6" x14ac:dyDescent="0.25">
      <c r="A51" s="19">
        <f>'SEDOL3 (7)'!A48</f>
        <v>3.800000000000002</v>
      </c>
      <c r="B51" s="19">
        <f>'SEDOL3 (7)'!B48</f>
        <v>-6.3365477026227524</v>
      </c>
      <c r="C51" s="19">
        <f>'SEDOL3 (7)'!C48</f>
        <v>-1.1595330391042551</v>
      </c>
      <c r="D51" s="19">
        <f>'SEDOL3 (7)'!D48</f>
        <v>-1.2551267168655387</v>
      </c>
      <c r="E51" s="19">
        <f t="shared" si="0"/>
        <v>-1.1595330391042551</v>
      </c>
      <c r="F51" s="19">
        <f t="shared" si="1"/>
        <v>-1.2551267168655387</v>
      </c>
    </row>
    <row r="52" spans="1:6" x14ac:dyDescent="0.25">
      <c r="A52" s="19">
        <f>'SEDOL3 (7)'!A49</f>
        <v>3.9000000000000021</v>
      </c>
      <c r="B52" s="19">
        <f>'SEDOL3 (7)'!B49</f>
        <v>-6.0980738287556999</v>
      </c>
      <c r="C52" s="19">
        <f>'SEDOL3 (7)'!C49</f>
        <v>-1.3616978455008233</v>
      </c>
      <c r="D52" s="19">
        <f>'SEDOL3 (7)'!D49</f>
        <v>-1.2516030443913806</v>
      </c>
      <c r="E52" s="19">
        <f t="shared" si="0"/>
        <v>-1.3616978455008233</v>
      </c>
      <c r="F52" s="19">
        <f t="shared" si="1"/>
        <v>-1.2516030443913806</v>
      </c>
    </row>
    <row r="53" spans="1:6" x14ac:dyDescent="0.25">
      <c r="A53" s="19">
        <f>'SEDOL3 (7)'!A50</f>
        <v>4.0000000000000018</v>
      </c>
      <c r="B53" s="19">
        <f>'SEDOL3 (7)'!B50</f>
        <v>-5.8425441070001636</v>
      </c>
      <c r="C53" s="19">
        <f>'SEDOL3 (7)'!C50</f>
        <v>-1.5547012826616811</v>
      </c>
      <c r="D53" s="19">
        <f>'SEDOL3 (7)'!D50</f>
        <v>-1.2433328990877246</v>
      </c>
      <c r="E53" s="19">
        <f t="shared" si="0"/>
        <v>-1.5547012826616811</v>
      </c>
      <c r="F53" s="19">
        <f t="shared" si="1"/>
        <v>-1.2433328990877246</v>
      </c>
    </row>
    <row r="54" spans="1:6" x14ac:dyDescent="0.25">
      <c r="A54" s="19">
        <f>'SEDOL3 (7)'!A51</f>
        <v>4.1000000000000014</v>
      </c>
      <c r="B54" s="19">
        <f>'SEDOL3 (7)'!B51</f>
        <v>-5.5712540245142943</v>
      </c>
      <c r="C54" s="19">
        <f>'SEDOL3 (7)'!C51</f>
        <v>-1.7379825500308557</v>
      </c>
      <c r="D54" s="19">
        <f>'SEDOL3 (7)'!D51</f>
        <v>-1.2304738146040544</v>
      </c>
      <c r="E54" s="19">
        <f t="shared" si="0"/>
        <v>-1.7379825500308557</v>
      </c>
      <c r="F54" s="19">
        <f t="shared" si="1"/>
        <v>-1.2304738146040544</v>
      </c>
    </row>
    <row r="55" spans="1:6" x14ac:dyDescent="0.25">
      <c r="A55" s="19">
        <f>'SEDOL3 (7)'!A52</f>
        <v>4.2000000000000011</v>
      </c>
      <c r="B55" s="19">
        <f>'SEDOL3 (7)'!B52</f>
        <v>-5.2855327789747584</v>
      </c>
      <c r="C55" s="19">
        <f>'SEDOL3 (7)'!C52</f>
        <v>-1.9110352031720899</v>
      </c>
      <c r="D55" s="19">
        <f>'SEDOL3 (7)'!D52</f>
        <v>-1.2131943404258585</v>
      </c>
      <c r="E55" s="19">
        <f t="shared" si="0"/>
        <v>-1.9110352031720899</v>
      </c>
      <c r="F55" s="19">
        <f t="shared" si="1"/>
        <v>-1.2131943404258585</v>
      </c>
    </row>
    <row r="56" spans="1:6" x14ac:dyDescent="0.25">
      <c r="A56" s="19">
        <f>'SEDOL3 (7)'!A53</f>
        <v>4.3000000000000007</v>
      </c>
      <c r="B56" s="19">
        <f>'SEDOL3 (7)'!B53</f>
        <v>-4.9867371072657916</v>
      </c>
      <c r="C56" s="19">
        <f>'SEDOL3 (7)'!C53</f>
        <v>-2.073407135957261</v>
      </c>
      <c r="D56" s="19">
        <f>'SEDOL3 (7)'!D53</f>
        <v>-1.1916734718769808</v>
      </c>
      <c r="E56" s="19">
        <f t="shared" si="0"/>
        <v>-2.073407135957261</v>
      </c>
      <c r="F56" s="19">
        <f t="shared" si="1"/>
        <v>-1.1916734718769808</v>
      </c>
    </row>
    <row r="57" spans="1:6" x14ac:dyDescent="0.25">
      <c r="A57" s="19">
        <f>'SEDOL3 (7)'!A54</f>
        <v>4.4000000000000004</v>
      </c>
      <c r="B57" s="19">
        <f>'SEDOL3 (7)'!B54</f>
        <v>-4.6762452071725065</v>
      </c>
      <c r="C57" s="19">
        <f>'SEDOL3 (7)'!C54</f>
        <v>-2.224700443629545</v>
      </c>
      <c r="D57" s="19">
        <f>'SEDOL3 (7)'!D54</f>
        <v>-1.1661000179352965</v>
      </c>
      <c r="E57" s="19">
        <f t="shared" si="0"/>
        <v>-2.224700443629545</v>
      </c>
      <c r="F57" s="19">
        <f t="shared" si="1"/>
        <v>-1.1661000179352965</v>
      </c>
    </row>
    <row r="58" spans="1:6" x14ac:dyDescent="0.25">
      <c r="A58" s="19">
        <f>'SEDOL3 (7)'!A55</f>
        <v>4.5</v>
      </c>
      <c r="B58" s="19">
        <f>'SEDOL3 (7)'!B55</f>
        <v>-4.3554507656679595</v>
      </c>
      <c r="C58" s="19">
        <f>'SEDOL3 (7)'!C55</f>
        <v>-2.3645711600529213</v>
      </c>
      <c r="D58" s="19">
        <f>'SEDOL3 (7)'!D55</f>
        <v>-1.1366719149142901</v>
      </c>
      <c r="E58" s="19">
        <f t="shared" si="0"/>
        <v>-2.3645711600529213</v>
      </c>
      <c r="F58" s="19">
        <f t="shared" si="1"/>
        <v>-1.1366719149142901</v>
      </c>
    </row>
    <row r="59" spans="1:6" x14ac:dyDescent="0.25">
      <c r="A59" s="19">
        <f>'SEDOL3 (7)'!A56</f>
        <v>4.5999999999999996</v>
      </c>
      <c r="B59" s="19">
        <f>'SEDOL3 (7)'!B56</f>
        <v>-4.0257571075124359</v>
      </c>
      <c r="C59" s="19">
        <f>'SEDOL3 (7)'!C56</f>
        <v>-2.4927288642549592</v>
      </c>
      <c r="D59" s="19">
        <f>'SEDOL3 (7)'!D56</f>
        <v>-1.103595493567922</v>
      </c>
      <c r="E59" s="19">
        <f t="shared" si="0"/>
        <v>-2.4927288642549592</v>
      </c>
      <c r="F59" s="19">
        <f t="shared" si="1"/>
        <v>-1.103595493567922</v>
      </c>
    </row>
    <row r="60" spans="1:6" x14ac:dyDescent="0.25">
      <c r="A60" s="19">
        <f>'SEDOL3 (7)'!A57</f>
        <v>4.6999999999999993</v>
      </c>
      <c r="B60" s="19">
        <f>'SEDOL3 (7)'!B57</f>
        <v>-3.6885714778594392</v>
      </c>
      <c r="C60" s="19">
        <f>'SEDOL3 (7)'!C57</f>
        <v>-2.6089361530022499</v>
      </c>
      <c r="D60" s="19">
        <f>'SEDOL3 (7)'!D57</f>
        <v>-1.0670847067257898</v>
      </c>
      <c r="E60" s="19">
        <f t="shared" si="0"/>
        <v>-2.6089361530022499</v>
      </c>
      <c r="F60" s="19">
        <f t="shared" si="1"/>
        <v>-1.0670847067257898</v>
      </c>
    </row>
    <row r="61" spans="1:6" x14ac:dyDescent="0.25">
      <c r="A61" s="19">
        <f>'SEDOL3 (7)'!A58</f>
        <v>4.7999999999999989</v>
      </c>
      <c r="B61" s="19">
        <f>'SEDOL3 (7)'!B58</f>
        <v>-3.3452994724014102</v>
      </c>
      <c r="C61" s="19">
        <f>'SEDOL3 (7)'!C58</f>
        <v>-2.7130079776317921</v>
      </c>
      <c r="D61" s="19">
        <f>'SEDOL3 (7)'!D58</f>
        <v>-1.0273603241533096</v>
      </c>
      <c r="E61" s="19">
        <f t="shared" si="0"/>
        <v>-2.7130079776317921</v>
      </c>
      <c r="F61" s="19">
        <f t="shared" si="1"/>
        <v>-1.0273603241533096</v>
      </c>
    </row>
    <row r="62" spans="1:6" x14ac:dyDescent="0.25">
      <c r="A62" s="19">
        <f>'SEDOL3 (7)'!A59</f>
        <v>4.8999999999999986</v>
      </c>
      <c r="B62" s="19">
        <f>'SEDOL3 (7)'!B59</f>
        <v>-2.9973396283032816</v>
      </c>
      <c r="C62" s="19">
        <f>'SEDOL3 (7)'!C59</f>
        <v>-2.8048108447097824</v>
      </c>
      <c r="D62" s="19">
        <f>'SEDOL3 (7)'!D59</f>
        <v>-0.98464910095160152</v>
      </c>
      <c r="E62" s="19">
        <f t="shared" si="0"/>
        <v>-2.8048108447097824</v>
      </c>
      <c r="F62" s="19">
        <f t="shared" si="1"/>
        <v>-0.98464910095160152</v>
      </c>
    </row>
    <row r="63" spans="1:6" x14ac:dyDescent="0.25">
      <c r="A63" s="19">
        <f>'SEDOL3 (7)'!A60</f>
        <v>4.9999999999999982</v>
      </c>
      <c r="B63" s="19">
        <f>'SEDOL3 (7)'!B60</f>
        <v>-2.6460781887766132</v>
      </c>
      <c r="C63" s="19">
        <f>'SEDOL3 (7)'!C60</f>
        <v>-2.8842618813126863</v>
      </c>
      <c r="D63" s="19">
        <f>'SEDOL3 (7)'!D60</f>
        <v>-0.93918292545894744</v>
      </c>
      <c r="E63" s="19">
        <f t="shared" si="0"/>
        <v>-2.8842618813126863</v>
      </c>
      <c r="F63" s="19">
        <f t="shared" si="1"/>
        <v>-0.93918292545894744</v>
      </c>
    </row>
    <row r="64" spans="1:6" x14ac:dyDescent="0.25">
      <c r="A64" s="19">
        <f>'SEDOL3 (7)'!A61</f>
        <v>5.0999999999999979</v>
      </c>
      <c r="B64" s="19">
        <f>'SEDOL3 (7)'!B61</f>
        <v>-2.2928840536532888</v>
      </c>
      <c r="C64" s="19">
        <f>'SEDOL3 (7)'!C61</f>
        <v>-2.9513277668339493</v>
      </c>
      <c r="D64" s="19">
        <f>'SEDOL3 (7)'!D61</f>
        <v>-0.89119795228572463</v>
      </c>
      <c r="E64" s="19">
        <f t="shared" si="0"/>
        <v>-2.9513277668339493</v>
      </c>
      <c r="F64" s="19">
        <f t="shared" si="1"/>
        <v>-0.89119795228572463</v>
      </c>
    </row>
    <row r="65" spans="1:6" x14ac:dyDescent="0.25">
      <c r="A65" s="19">
        <f>'SEDOL3 (7)'!A62</f>
        <v>5.1999999999999975</v>
      </c>
      <c r="B65" s="19">
        <f>'SEDOL3 (7)'!B62</f>
        <v>-1.9391039277366966</v>
      </c>
      <c r="C65" s="19">
        <f>'SEDOL3 (7)'!C62</f>
        <v>-3.0060235342218151</v>
      </c>
      <c r="D65" s="19">
        <f>'SEDOL3 (7)'!D62</f>
        <v>-0.84093372580389847</v>
      </c>
      <c r="E65" s="19">
        <f t="shared" si="0"/>
        <v>-3.0060235342218151</v>
      </c>
      <c r="F65" s="19">
        <f t="shared" si="1"/>
        <v>-0.84093372580389847</v>
      </c>
    </row>
    <row r="66" spans="1:6" x14ac:dyDescent="0.25">
      <c r="A66" s="19">
        <f>'SEDOL3 (7)'!A63</f>
        <v>5.2999999999999972</v>
      </c>
      <c r="B66" s="19">
        <f>'SEDOL3 (7)'!B63</f>
        <v>-1.586057678050367</v>
      </c>
      <c r="C66" s="19">
        <f>'SEDOL3 (7)'!C63</f>
        <v>-3.0484112444570424</v>
      </c>
      <c r="D66" s="19">
        <f>'SEDOL3 (7)'!D63</f>
        <v>-0.78863229911728272</v>
      </c>
      <c r="E66" s="19">
        <f t="shared" si="0"/>
        <v>-3.0484112444570424</v>
      </c>
      <c r="F66" s="19">
        <f t="shared" si="1"/>
        <v>-0.78863229911728272</v>
      </c>
    </row>
    <row r="67" spans="1:6" x14ac:dyDescent="0.25">
      <c r="A67" s="19">
        <f>'SEDOL3 (7)'!A64</f>
        <v>5.3999999999999968</v>
      </c>
      <c r="B67" s="19">
        <f>'SEDOL3 (7)'!B64</f>
        <v>-1.2350339103788555</v>
      </c>
      <c r="C67" s="19">
        <f>'SEDOL3 (7)'!C64</f>
        <v>-3.0785985388905379</v>
      </c>
      <c r="D67" s="19">
        <f>'SEDOL3 (7)'!D64</f>
        <v>-0.73453735325714442</v>
      </c>
      <c r="E67" s="19">
        <f t="shared" si="0"/>
        <v>-3.0785985388905379</v>
      </c>
      <c r="F67" s="19">
        <f t="shared" si="1"/>
        <v>-0.73453735325714442</v>
      </c>
    </row>
    <row r="68" spans="1:6" x14ac:dyDescent="0.25">
      <c r="A68" s="19">
        <f>'SEDOL3 (7)'!A65</f>
        <v>5.4999999999999964</v>
      </c>
      <c r="B68" s="19">
        <f>'SEDOL3 (7)'!B65</f>
        <v>-0.88728577471228975</v>
      </c>
      <c r="C68" s="19">
        <f>'SEDOL3 (7)'!C65</f>
        <v>-3.0967370747860343</v>
      </c>
      <c r="D68" s="19">
        <f>'SEDOL3 (7)'!D65</f>
        <v>-0.67889332107706291</v>
      </c>
      <c r="E68" s="19">
        <f t="shared" si="0"/>
        <v>-3.0967370747860343</v>
      </c>
      <c r="F68" s="19">
        <f t="shared" si="1"/>
        <v>-0.67889332107706291</v>
      </c>
    </row>
    <row r="69" spans="1:6" x14ac:dyDescent="0.25">
      <c r="A69" s="19">
        <f>'SEDOL3 (7)'!A66</f>
        <v>5.5999999999999961</v>
      </c>
      <c r="B69" s="19">
        <f>'SEDOL3 (7)'!B66</f>
        <v>-0.54402700837294393</v>
      </c>
      <c r="C69" s="19">
        <f>'SEDOL3 (7)'!C66</f>
        <v>-3.1030208500572249</v>
      </c>
      <c r="D69" s="19">
        <f>'SEDOL3 (7)'!D66</f>
        <v>-0.62194452005933809</v>
      </c>
      <c r="E69" s="19">
        <f t="shared" si="0"/>
        <v>-3.1030208500572249</v>
      </c>
      <c r="F69" s="19">
        <f t="shared" si="1"/>
        <v>-0.62194452005933809</v>
      </c>
    </row>
    <row r="70" spans="1:6" x14ac:dyDescent="0.25">
      <c r="A70" s="19">
        <f>'SEDOL3 (7)'!A67</f>
        <v>5.6999999999999957</v>
      </c>
      <c r="B70" s="19">
        <f>'SEDOL3 (7)'!B67</f>
        <v>-0.20642822472739808</v>
      </c>
      <c r="C70" s="19">
        <f>'SEDOL3 (7)'!C67</f>
        <v>-3.0976844237570234</v>
      </c>
      <c r="D70" s="19">
        <f>'SEDOL3 (7)'!D67</f>
        <v>-0.56393429799109818</v>
      </c>
      <c r="E70" s="19">
        <f t="shared" si="0"/>
        <v>-3.0976844237570234</v>
      </c>
      <c r="F70" s="19">
        <f t="shared" si="1"/>
        <v>-0.56393429799109818</v>
      </c>
    </row>
    <row r="71" spans="1:6" x14ac:dyDescent="0.25">
      <c r="A71" s="19">
        <f>'SEDOL3 (7)'!A68</f>
        <v>5.7999999999999954</v>
      </c>
      <c r="B71" s="19">
        <f>'SEDOL3 (7)'!B68</f>
        <v>0.12438654552119144</v>
      </c>
      <c r="C71" s="19">
        <f>'SEDOL3 (7)'!C68</f>
        <v>-3.0810010393731084</v>
      </c>
      <c r="D71" s="19">
        <f>'SEDOL3 (7)'!D68</f>
        <v>-0.50510419522029881</v>
      </c>
      <c r="E71" s="19">
        <f t="shared" si="0"/>
        <v>-3.0810010393731084</v>
      </c>
      <c r="F71" s="19">
        <f t="shared" si="1"/>
        <v>-0.50510419522029881</v>
      </c>
    </row>
    <row r="72" spans="1:6" x14ac:dyDescent="0.25">
      <c r="A72" s="19">
        <f>'SEDOL3 (7)'!A69</f>
        <v>5.899999999999995</v>
      </c>
      <c r="B72" s="19">
        <f>'SEDOL3 (7)'!B69</f>
        <v>0.44734305440240574</v>
      </c>
      <c r="C72" s="19">
        <f>'SEDOL3 (7)'!C69</f>
        <v>-3.053280658412608</v>
      </c>
      <c r="D72" s="19">
        <f>'SEDOL3 (7)'!D69</f>
        <v>-0.44569312695898378</v>
      </c>
      <c r="E72" s="19">
        <f t="shared" si="0"/>
        <v>-3.053280658412608</v>
      </c>
      <c r="F72" s="19">
        <f t="shared" si="1"/>
        <v>-0.44569312695898378</v>
      </c>
    </row>
    <row r="73" spans="1:6" x14ac:dyDescent="0.25">
      <c r="A73" s="19">
        <f>'SEDOL3 (7)'!A70</f>
        <v>5.9999999999999947</v>
      </c>
      <c r="B73" s="19">
        <f>'SEDOL3 (7)'!B70</f>
        <v>0.76141977300791053</v>
      </c>
      <c r="C73" s="19">
        <f>'SEDOL3 (7)'!C70</f>
        <v>-3.0148679121231812</v>
      </c>
      <c r="D73" s="19">
        <f>'SEDOL3 (7)'!D70</f>
        <v>-0.38593658886268695</v>
      </c>
      <c r="E73" s="19">
        <f t="shared" si="0"/>
        <v>-3.0148679121231812</v>
      </c>
      <c r="F73" s="19">
        <f t="shared" si="1"/>
        <v>-0.38593658886268695</v>
      </c>
    </row>
    <row r="74" spans="1:6" x14ac:dyDescent="0.25">
      <c r="A74" s="19">
        <f>'SEDOL3 (7)'!A71</f>
        <v>6.0999999999999943</v>
      </c>
      <c r="B74" s="19">
        <f>'SEDOL3 (7)'!B71</f>
        <v>1.0656505599502966</v>
      </c>
      <c r="C74" s="19">
        <f>'SEDOL3 (7)'!C71</f>
        <v>-2.9661399795012326</v>
      </c>
      <c r="D74" s="19">
        <f>'SEDOL3 (7)'!D71</f>
        <v>-0.32606588888006749</v>
      </c>
      <c r="E74" s="19">
        <f t="shared" si="0"/>
        <v>-2.9661399795012326</v>
      </c>
      <c r="F74" s="19">
        <f t="shared" si="1"/>
        <v>-0.32606588888006749</v>
      </c>
    </row>
    <row r="75" spans="1:6" x14ac:dyDescent="0.25">
      <c r="A75" s="19">
        <f>'SEDOL3 (7)'!A72</f>
        <v>6.199999999999994</v>
      </c>
      <c r="B75" s="19">
        <f>'SEDOL3 (7)'!B72</f>
        <v>1.3591270588002342</v>
      </c>
      <c r="C75" s="19">
        <f>'SEDOL3 (7)'!C72</f>
        <v>-2.9075043999835741</v>
      </c>
      <c r="D75" s="19">
        <f>'SEDOL3 (7)'!D72</f>
        <v>-0.26630740813533188</v>
      </c>
      <c r="E75" s="19">
        <f t="shared" si="0"/>
        <v>-2.9075043999835741</v>
      </c>
      <c r="F75" s="19">
        <f t="shared" si="1"/>
        <v>-0.26630740813533188</v>
      </c>
    </row>
    <row r="76" spans="1:6" x14ac:dyDescent="0.25">
      <c r="A76" s="19">
        <f>'SEDOL3 (7)'!A73</f>
        <v>6.2999999999999936</v>
      </c>
      <c r="B76" s="19">
        <f>'SEDOL3 (7)'!B73</f>
        <v>1.6410008223328876</v>
      </c>
      <c r="C76" s="19">
        <f>'SEDOL3 (7)'!C73</f>
        <v>-2.839396829409393</v>
      </c>
      <c r="D76" s="19">
        <f>'SEDOL3 (7)'!D73</f>
        <v>-0.20688189337740706</v>
      </c>
      <c r="E76" s="19">
        <f t="shared" si="0"/>
        <v>-2.839396829409393</v>
      </c>
      <c r="F76" s="19">
        <f t="shared" si="1"/>
        <v>-0.20688189337740706</v>
      </c>
    </row>
    <row r="77" spans="1:6" x14ac:dyDescent="0.25">
      <c r="A77" s="19">
        <f>'SEDOL3 (7)'!A74</f>
        <v>6.3999999999999932</v>
      </c>
      <c r="B77" s="19">
        <f>'SEDOL3 (7)'!B74</f>
        <v>1.9104851623941828</v>
      </c>
      <c r="C77" s="19">
        <f>'SEDOL3 (7)'!C74</f>
        <v>-2.7622787479776632</v>
      </c>
      <c r="D77" s="19">
        <f>'SEDOL3 (7)'!D74</f>
        <v>-0.1480037833040003</v>
      </c>
      <c r="E77" s="19">
        <f t="shared" ref="E77:E140" si="2">IF(A77&lt;=$C$8,C77,NA())</f>
        <v>-2.7622787479776632</v>
      </c>
      <c r="F77" s="19">
        <f t="shared" ref="F77:F140" si="3">IF(A77&lt;=$C$8,D77,NA())</f>
        <v>-0.1480037833040003</v>
      </c>
    </row>
    <row r="78" spans="1:6" x14ac:dyDescent="0.25">
      <c r="A78" s="19">
        <f>'SEDOL3 (7)'!A75</f>
        <v>6.4999999999999929</v>
      </c>
      <c r="B78" s="19">
        <f>'SEDOL3 (7)'!B75</f>
        <v>2.1668567251697457</v>
      </c>
      <c r="C78" s="19">
        <f>'SEDOL3 (7)'!C75</f>
        <v>-2.6766351290136652</v>
      </c>
      <c r="D78" s="19">
        <f>'SEDOL3 (7)'!D75</f>
        <v>-8.988057084555115E-2</v>
      </c>
      <c r="E78" s="19">
        <f t="shared" si="2"/>
        <v>-2.6766351290136652</v>
      </c>
      <c r="F78" s="19">
        <f t="shared" si="3"/>
        <v>-8.988057084555115E-2</v>
      </c>
    </row>
    <row r="79" spans="1:6" x14ac:dyDescent="0.25">
      <c r="A79" s="19">
        <f>'SEDOL3 (7)'!A76</f>
        <v>6.5999999999999925</v>
      </c>
      <c r="B79" s="19">
        <f>'SEDOL3 (7)'!B76</f>
        <v>2.4094567925994843</v>
      </c>
      <c r="C79" s="19">
        <f>'SEDOL3 (7)'!C76</f>
        <v>-2.5829720773995923</v>
      </c>
      <c r="D79" s="19">
        <f>'SEDOL3 (7)'!D76</f>
        <v>-3.2712203273665141E-2</v>
      </c>
      <c r="E79" s="19">
        <f t="shared" si="2"/>
        <v>-2.5829720773995923</v>
      </c>
      <c r="F79" s="19">
        <f t="shared" si="3"/>
        <v>-3.2712203273665141E-2</v>
      </c>
    </row>
    <row r="80" spans="1:6" x14ac:dyDescent="0.25">
      <c r="A80" s="19">
        <f>'SEDOL3 (7)'!A77</f>
        <v>6.6999999999999922</v>
      </c>
      <c r="B80" s="19">
        <f>'SEDOL3 (7)'!B77</f>
        <v>2.6376923116245279</v>
      </c>
      <c r="C80" s="19">
        <f>'SEDOL3 (7)'!C77</f>
        <v>-2.4818144465206942</v>
      </c>
      <c r="D80" s="19">
        <f>'SEDOL3 (7)'!D77</f>
        <v>2.3309478218976942E-2</v>
      </c>
      <c r="E80" s="19">
        <f t="shared" si="2"/>
        <v>-2.4818144465206942</v>
      </c>
      <c r="F80" s="19">
        <f t="shared" si="3"/>
        <v>2.3309478218976942E-2</v>
      </c>
    </row>
    <row r="81" spans="1:6" x14ac:dyDescent="0.25">
      <c r="A81" s="19">
        <f>'SEDOL3 (7)'!A78</f>
        <v>6.7999999999999918</v>
      </c>
      <c r="B81" s="19">
        <f>'SEDOL3 (7)'!B78</f>
        <v>2.8510366538765091</v>
      </c>
      <c r="C81" s="19">
        <f>'SEDOL3 (7)'!C78</f>
        <v>-2.3737034425323689</v>
      </c>
      <c r="D81" s="19">
        <f>'SEDOL3 (7)'!D78</f>
        <v>7.8001258034851723E-2</v>
      </c>
      <c r="E81" s="19">
        <f t="shared" si="2"/>
        <v>-2.3737034425323689</v>
      </c>
      <c r="F81" s="19">
        <f t="shared" si="3"/>
        <v>7.8001258034851723E-2</v>
      </c>
    </row>
    <row r="82" spans="1:6" x14ac:dyDescent="0.25">
      <c r="A82" s="19">
        <f>'SEDOL3 (7)'!A79</f>
        <v>6.8999999999999915</v>
      </c>
      <c r="B82" s="19">
        <f>'SEDOL3 (7)'!B79</f>
        <v>3.0490301093181595</v>
      </c>
      <c r="C82" s="19">
        <f>'SEDOL3 (7)'!C79</f>
        <v>-2.259194224667362</v>
      </c>
      <c r="D82" s="19">
        <f>'SEDOL3 (7)'!D79</f>
        <v>0.13118902356298959</v>
      </c>
      <c r="E82" s="19">
        <f t="shared" si="2"/>
        <v>-2.259194224667362</v>
      </c>
      <c r="F82" s="19">
        <f t="shared" si="3"/>
        <v>0.13118902356298959</v>
      </c>
    </row>
    <row r="83" spans="1:6" x14ac:dyDescent="0.25">
      <c r="A83" s="19">
        <f>'SEDOL3 (7)'!A80</f>
        <v>6.9999999999999911</v>
      </c>
      <c r="B83" s="19">
        <f>'SEDOL3 (7)'!B80</f>
        <v>3.2312801182153992</v>
      </c>
      <c r="C83" s="19">
        <f>'SEDOL3 (7)'!C80</f>
        <v>-2.13885351017798</v>
      </c>
      <c r="D83" s="19">
        <f>'SEDOL3 (7)'!D80</f>
        <v>0.18270819943248853</v>
      </c>
      <c r="E83" s="19">
        <f t="shared" si="2"/>
        <v>-2.13885351017798</v>
      </c>
      <c r="F83" s="19">
        <f t="shared" si="3"/>
        <v>0.18270819943248853</v>
      </c>
    </row>
    <row r="84" spans="1:6" x14ac:dyDescent="0.25">
      <c r="A84" s="19">
        <f>'SEDOL3 (7)'!A81</f>
        <v>7.0999999999999908</v>
      </c>
      <c r="B84" s="19">
        <f>'SEDOL3 (7)'!B81</f>
        <v>3.3974612466612819</v>
      </c>
      <c r="C84" s="19">
        <f>'SEDOL3 (7)'!C81</f>
        <v>-2.0132571923482003</v>
      </c>
      <c r="D84" s="19">
        <f>'SEDOL3 (7)'!D81</f>
        <v>0.23240413781925778</v>
      </c>
      <c r="E84" s="19">
        <f t="shared" si="2"/>
        <v>-2.0132571923482003</v>
      </c>
      <c r="F84" s="19">
        <f t="shared" si="3"/>
        <v>0.23240413781925778</v>
      </c>
    </row>
    <row r="85" spans="1:6" x14ac:dyDescent="0.25">
      <c r="A85" s="19">
        <f>'SEDOL3 (7)'!A82</f>
        <v>7.1999999999999904</v>
      </c>
      <c r="B85" s="19">
        <f>'SEDOL3 (7)'!B82</f>
        <v>3.5473149116783032</v>
      </c>
      <c r="C85" s="19">
        <f>'SEDOL3 (7)'!C82</f>
        <v>-1.8829879798169462</v>
      </c>
      <c r="D85" s="19">
        <f>'SEDOL3 (7)'!D82</f>
        <v>0.28013246419716381</v>
      </c>
      <c r="E85" s="19">
        <f t="shared" si="2"/>
        <v>-1.8829879798169462</v>
      </c>
      <c r="F85" s="19">
        <f t="shared" si="3"/>
        <v>0.28013246419716381</v>
      </c>
    </row>
    <row r="86" spans="1:6" x14ac:dyDescent="0.25">
      <c r="A86" s="19">
        <f>'SEDOL3 (7)'!A83</f>
        <v>7.2999999999999901</v>
      </c>
      <c r="B86" s="19">
        <f>'SEDOL3 (7)'!B83</f>
        <v>3.6806488626949947</v>
      </c>
      <c r="C86" s="19">
        <f>'SEDOL3 (7)'!C83</f>
        <v>-1.7486330652287401</v>
      </c>
      <c r="D86" s="19">
        <f>'SEDOL3 (7)'!D83</f>
        <v>0.32575937812036437</v>
      </c>
      <c r="E86" s="19">
        <f t="shared" si="2"/>
        <v>-1.7486330652287401</v>
      </c>
      <c r="F86" s="19">
        <f t="shared" si="3"/>
        <v>0.32575937812036437</v>
      </c>
    </row>
    <row r="87" spans="1:6" x14ac:dyDescent="0.25">
      <c r="A87" s="19">
        <f>'SEDOL3 (7)'!A84</f>
        <v>7.3999999999999897</v>
      </c>
      <c r="B87" s="19">
        <f>'SEDOL3 (7)'!B84</f>
        <v>3.7973364269229144</v>
      </c>
      <c r="C87" s="19">
        <f>'SEDOL3 (7)'!C84</f>
        <v>-1.6107818309736301</v>
      </c>
      <c r="D87" s="19">
        <f>'SEDOL3 (7)'!D84</f>
        <v>0.36916190881442634</v>
      </c>
      <c r="E87" s="19">
        <f t="shared" si="2"/>
        <v>-1.6107818309736301</v>
      </c>
      <c r="F87" s="19">
        <f t="shared" si="3"/>
        <v>0.36916190881442634</v>
      </c>
    </row>
    <row r="88" spans="1:6" x14ac:dyDescent="0.25">
      <c r="A88" s="19">
        <f>'SEDOL3 (7)'!A85</f>
        <v>7.4999999999999893</v>
      </c>
      <c r="B88" s="19">
        <f>'SEDOL3 (7)'!B85</f>
        <v>3.8973155268489048</v>
      </c>
      <c r="C88" s="19">
        <f>'SEDOL3 (7)'!C85</f>
        <v>-1.4700235994968085</v>
      </c>
      <c r="D88" s="19">
        <f>'SEDOL3 (7)'!D85</f>
        <v>0.41022812553946386</v>
      </c>
      <c r="E88" s="19">
        <f t="shared" si="2"/>
        <v>-1.4700235994968085</v>
      </c>
      <c r="F88" s="19">
        <f t="shared" si="3"/>
        <v>0.41022812553946386</v>
      </c>
    </row>
    <row r="89" spans="1:6" x14ac:dyDescent="0.25">
      <c r="A89" s="19">
        <f>'SEDOL3 (7)'!A86</f>
        <v>7.599999999999989</v>
      </c>
      <c r="B89" s="19">
        <f>'SEDOL3 (7)'!B86</f>
        <v>3.9805874787028457</v>
      </c>
      <c r="C89" s="19">
        <f>'SEDOL3 (7)'!C86</f>
        <v>-1.3269454353518628</v>
      </c>
      <c r="D89" s="19">
        <f>'SEDOL3 (7)'!D86</f>
        <v>0.44885730286864006</v>
      </c>
      <c r="E89" s="19">
        <f t="shared" si="2"/>
        <v>-1.3269454353518628</v>
      </c>
      <c r="F89" s="19">
        <f t="shared" si="3"/>
        <v>0.44885730286864006</v>
      </c>
    </row>
    <row r="90" spans="1:6" x14ac:dyDescent="0.25">
      <c r="A90" s="19">
        <f>'SEDOL3 (7)'!A87</f>
        <v>7.6999999999999886</v>
      </c>
      <c r="B90" s="19">
        <f>'SEDOL3 (7)'!B87</f>
        <v>4.0472155813613524</v>
      </c>
      <c r="C90" s="19">
        <f>'SEDOL3 (7)'!C87</f>
        <v>-1.1821300058422179</v>
      </c>
      <c r="D90" s="19">
        <f>'SEDOL3 (7)'!D87</f>
        <v>0.48496004119958552</v>
      </c>
      <c r="E90" s="19">
        <f t="shared" si="2"/>
        <v>-1.1821300058422179</v>
      </c>
      <c r="F90" s="19">
        <f t="shared" si="3"/>
        <v>0.48496004119958552</v>
      </c>
    </row>
    <row r="91" spans="1:6" x14ac:dyDescent="0.25">
      <c r="A91" s="19">
        <f>'SEDOL3 (7)'!A88</f>
        <v>7.7999999999999883</v>
      </c>
      <c r="B91" s="19">
        <f>'SEDOL3 (7)'!B88</f>
        <v>4.0973235057014881</v>
      </c>
      <c r="C91" s="19">
        <f>'SEDOL3 (7)'!C88</f>
        <v>-1.0361535067451442</v>
      </c>
      <c r="D91" s="19">
        <f>'SEDOL3 (7)'!D88</f>
        <v>0.51845834298424565</v>
      </c>
      <c r="E91" s="19">
        <f t="shared" si="2"/>
        <v>-1.0361535067451442</v>
      </c>
      <c r="F91" s="19">
        <f t="shared" si="3"/>
        <v>0.51845834298424565</v>
      </c>
    </row>
    <row r="92" spans="1:6" x14ac:dyDescent="0.25">
      <c r="A92" s="19">
        <f>'SEDOL3 (7)'!A89</f>
        <v>7.8999999999999879</v>
      </c>
      <c r="B92" s="19">
        <f>'SEDOL3 (7)'!B89</f>
        <v>4.1310934949243219</v>
      </c>
      <c r="C92" s="19">
        <f>'SEDOL3 (7)'!C89</f>
        <v>-0.88958365924381932</v>
      </c>
      <c r="D92" s="19">
        <f>'SEDOL3 (7)'!D89</f>
        <v>0.54928564532403656</v>
      </c>
      <c r="E92" s="19">
        <f t="shared" si="2"/>
        <v>-0.88958365924381932</v>
      </c>
      <c r="F92" s="19">
        <f t="shared" si="3"/>
        <v>0.54928564532403656</v>
      </c>
    </row>
    <row r="93" spans="1:6" x14ac:dyDescent="0.25">
      <c r="A93" s="19">
        <f>'SEDOL3 (7)'!A90</f>
        <v>7.9999999999999876</v>
      </c>
      <c r="B93" s="19">
        <f>'SEDOL3 (7)'!B90</f>
        <v>4.148764386825051</v>
      </c>
      <c r="C93" s="19">
        <f>'SEDOL3 (7)'!C90</f>
        <v>-0.74297778380740587</v>
      </c>
      <c r="D93" s="19">
        <f>'SEDOL3 (7)'!D90</f>
        <v>0.57738680973163459</v>
      </c>
      <c r="E93" s="19">
        <f t="shared" si="2"/>
        <v>-0.74297778380740587</v>
      </c>
      <c r="F93" s="19">
        <f t="shared" si="3"/>
        <v>0.57738680973163459</v>
      </c>
    </row>
    <row r="94" spans="1:6" x14ac:dyDescent="0.25">
      <c r="A94" s="19">
        <f>'SEDOL3 (7)'!A91</f>
        <v>8.0999999999999872</v>
      </c>
      <c r="B94" s="19">
        <f>'SEDOL3 (7)'!B91</f>
        <v>4.1506294693936443</v>
      </c>
      <c r="C94" s="19">
        <f>'SEDOL3 (7)'!C91</f>
        <v>-0.59688095635899963</v>
      </c>
      <c r="D94" s="19">
        <f>'SEDOL3 (7)'!D91</f>
        <v>0.60271807000794186</v>
      </c>
      <c r="E94" s="19">
        <f t="shared" si="2"/>
        <v>-0.59688095635899963</v>
      </c>
      <c r="F94" s="19">
        <f t="shared" si="3"/>
        <v>0.60271807000794186</v>
      </c>
    </row>
    <row r="95" spans="1:6" x14ac:dyDescent="0.25">
      <c r="A95" s="19">
        <f>'SEDOL3 (7)'!A92</f>
        <v>8.1999999999999869</v>
      </c>
      <c r="B95" s="19">
        <f>'SEDOL3 (7)'!B92</f>
        <v>4.1370341814869898</v>
      </c>
      <c r="C95" s="19">
        <f>'SEDOL3 (7)'!C92</f>
        <v>-0.45182425165864964</v>
      </c>
      <c r="D95" s="19">
        <f>'SEDOL3 (7)'!D92</f>
        <v>0.62524693932247122</v>
      </c>
      <c r="E95" s="19">
        <f t="shared" si="2"/>
        <v>-0.45182425165864964</v>
      </c>
      <c r="F95" s="19">
        <f t="shared" si="3"/>
        <v>0.62524693932247122</v>
      </c>
    </row>
    <row r="96" spans="1:6" x14ac:dyDescent="0.25">
      <c r="A96" s="19">
        <f>'SEDOL3 (7)'!A93</f>
        <v>8.2999999999999865</v>
      </c>
      <c r="B96" s="19">
        <f>'SEDOL3 (7)'!B93</f>
        <v>4.1083736706199767</v>
      </c>
      <c r="C96" s="19">
        <f>'SEDOL3 (7)'!C93</f>
        <v>-0.30832307840545087</v>
      </c>
      <c r="D96" s="19">
        <f>'SEDOL3 (7)'!D93</f>
        <v>0.64495207771730667</v>
      </c>
      <c r="E96" s="19">
        <f t="shared" si="2"/>
        <v>-0.30832307840545087</v>
      </c>
      <c r="F96" s="19">
        <f t="shared" si="3"/>
        <v>0.64495207771730667</v>
      </c>
    </row>
    <row r="97" spans="1:6" x14ac:dyDescent="0.25">
      <c r="A97" s="19">
        <f>'SEDOL3 (7)'!A94</f>
        <v>8.3999999999999861</v>
      </c>
      <c r="B97" s="19">
        <f>'SEDOL3 (7)'!B94</f>
        <v>4.0650902201787291</v>
      </c>
      <c r="C97" s="19">
        <f>'SEDOL3 (7)'!C94</f>
        <v>-0.16687561013095348</v>
      </c>
      <c r="D97" s="19">
        <f>'SEDOL3 (7)'!D94</f>
        <v>0.66182312137868804</v>
      </c>
      <c r="E97" s="19">
        <f t="shared" si="2"/>
        <v>-0.16687561013095348</v>
      </c>
      <c r="F97" s="19">
        <f t="shared" si="3"/>
        <v>0.66182312137868804</v>
      </c>
    </row>
    <row r="98" spans="1:6" x14ac:dyDescent="0.25">
      <c r="A98" s="19">
        <f>'SEDOL3 (7)'!A95</f>
        <v>8.4999999999999858</v>
      </c>
      <c r="B98" s="19">
        <f>'SEDOL3 (7)'!B95</f>
        <v>4.0076705585643477</v>
      </c>
      <c r="C98" s="19">
        <f>'SEDOL3 (7)'!C95</f>
        <v>-2.7961315517752772E-2</v>
      </c>
      <c r="D98" s="19">
        <f>'SEDOL3 (7)'!D95</f>
        <v>0.67586047513591774</v>
      </c>
      <c r="E98" s="19">
        <f t="shared" si="2"/>
        <v>-2.7961315517752772E-2</v>
      </c>
      <c r="F98" s="19">
        <f t="shared" si="3"/>
        <v>0.67586047513591774</v>
      </c>
    </row>
    <row r="99" spans="1:6" x14ac:dyDescent="0.25">
      <c r="A99" s="19">
        <f>'SEDOL3 (7)'!A96</f>
        <v>8.5999999999999854</v>
      </c>
      <c r="B99" s="19">
        <f>'SEDOL3 (7)'!B96</f>
        <v>3.9366430629303135</v>
      </c>
      <c r="C99" s="19">
        <f>'SEDOL3 (7)'!C96</f>
        <v>0.10796040866596121</v>
      </c>
      <c r="D99" s="19">
        <f>'SEDOL3 (7)'!D96</f>
        <v>0.68707506975451049</v>
      </c>
      <c r="E99" s="19">
        <f t="shared" si="2"/>
        <v>0.10796040866596121</v>
      </c>
      <c r="F99" s="19">
        <f t="shared" si="3"/>
        <v>0.68707506975451049</v>
      </c>
    </row>
    <row r="100" spans="1:6" x14ac:dyDescent="0.25">
      <c r="A100" s="19">
        <f>'SEDOL3 (7)'!A97</f>
        <v>8.6999999999999851</v>
      </c>
      <c r="B100" s="19">
        <f>'SEDOL3 (7)'!B97</f>
        <v>3.8525748702816487</v>
      </c>
      <c r="C100" s="19">
        <f>'SEDOL3 (7)'!C97</f>
        <v>0.2404514992710424</v>
      </c>
      <c r="D100" s="19">
        <f>'SEDOL3 (7)'!D97</f>
        <v>0.69548808568914</v>
      </c>
      <c r="E100" s="19">
        <f t="shared" si="2"/>
        <v>0.2404514992710424</v>
      </c>
      <c r="F100" s="19">
        <f t="shared" si="3"/>
        <v>0.69548808568914</v>
      </c>
    </row>
    <row r="101" spans="1:6" x14ac:dyDescent="0.25">
      <c r="A101" s="19">
        <f>'SEDOL3 (7)'!A98</f>
        <v>8.7999999999999847</v>
      </c>
      <c r="B101" s="19">
        <f>'SEDOL3 (7)'!B98</f>
        <v>3.7560689087595986</v>
      </c>
      <c r="C101" s="19">
        <f>'SEDOL3 (7)'!C98</f>
        <v>0.36909638081330831</v>
      </c>
      <c r="D101" s="19">
        <f>'SEDOL3 (7)'!D98</f>
        <v>0.7011306450518574</v>
      </c>
      <c r="E101" s="19">
        <f t="shared" si="2"/>
        <v>0.36909638081330831</v>
      </c>
      <c r="F101" s="19">
        <f t="shared" si="3"/>
        <v>0.7011306450518574</v>
      </c>
    </row>
    <row r="102" spans="1:6" x14ac:dyDescent="0.25">
      <c r="A102" s="19">
        <f>'SEDOL3 (7)'!A99</f>
        <v>8.8999999999999844</v>
      </c>
      <c r="B102" s="19">
        <f>'SEDOL3 (7)'!B99</f>
        <v>3.647760861942893</v>
      </c>
      <c r="C102" s="19">
        <f>'SEDOL3 (7)'!C99</f>
        <v>0.49350301000902197</v>
      </c>
      <c r="D102" s="19">
        <f>'SEDOL3 (7)'!D99</f>
        <v>0.70404347363215602</v>
      </c>
      <c r="E102" s="19">
        <f t="shared" si="2"/>
        <v>0.49350301000902197</v>
      </c>
      <c r="F102" s="19">
        <f t="shared" si="3"/>
        <v>0.70404347363215602</v>
      </c>
    </row>
    <row r="103" spans="1:6" x14ac:dyDescent="0.25">
      <c r="A103" s="19">
        <f>'SEDOL3 (7)'!A100</f>
        <v>8.999999999999984</v>
      </c>
      <c r="B103" s="19">
        <f>'SEDOL3 (7)'!B100</f>
        <v>3.5283160789565167</v>
      </c>
      <c r="C103" s="19">
        <f>'SEDOL3 (7)'!C100</f>
        <v>0.61330380939193119</v>
      </c>
      <c r="D103" s="19">
        <f>'SEDOL3 (7)'!D100</f>
        <v>0.70427653487767161</v>
      </c>
      <c r="E103" s="19">
        <f t="shared" si="2"/>
        <v>0.61330380939193119</v>
      </c>
      <c r="F103" s="19">
        <f t="shared" si="3"/>
        <v>0.70427653487767161</v>
      </c>
    </row>
    <row r="104" spans="1:6" x14ac:dyDescent="0.25">
      <c r="A104" s="19">
        <f>'SEDOL3 (7)'!A101</f>
        <v>9.0999999999999837</v>
      </c>
      <c r="B104" s="19">
        <f>'SEDOL3 (7)'!B101</f>
        <v>3.3984264430925339</v>
      </c>
      <c r="C104" s="19">
        <f>'SEDOL3 (7)'!C101</f>
        <v>0.72815648904343178</v>
      </c>
      <c r="D104" s="19">
        <f>'SEDOL3 (7)'!D101</f>
        <v>0.70188863780759658</v>
      </c>
      <c r="E104" s="19">
        <f t="shared" si="2"/>
        <v>0.72815648904343178</v>
      </c>
      <c r="F104" s="19">
        <f t="shared" si="3"/>
        <v>0.70188863780759658</v>
      </c>
    </row>
    <row r="105" spans="1:6" x14ac:dyDescent="0.25">
      <c r="A105" s="19">
        <f>'SEDOL3 (7)'!A102</f>
        <v>9.1999999999999833</v>
      </c>
      <c r="B105" s="19">
        <f>'SEDOL3 (7)'!B102</f>
        <v>3.2588072115161859</v>
      </c>
      <c r="C105" s="19">
        <f>'SEDOL3 (7)'!C102</f>
        <v>0.83774475590125552</v>
      </c>
      <c r="D105" s="19">
        <f>'SEDOL3 (7)'!D102</f>
        <v>0.69694702088523919</v>
      </c>
      <c r="E105" s="19">
        <f t="shared" si="2"/>
        <v>0.83774475590125552</v>
      </c>
      <c r="F105" s="19">
        <f t="shared" si="3"/>
        <v>0.69694702088523919</v>
      </c>
    </row>
    <row r="106" spans="1:6" x14ac:dyDescent="0.25">
      <c r="A106" s="19">
        <f>'SEDOL3 (7)'!A103</f>
        <v>9.2999999999999829</v>
      </c>
      <c r="B106" s="19">
        <f>'SEDOL3 (7)'!B103</f>
        <v>3.1101938384556562</v>
      </c>
      <c r="C106" s="19">
        <f>'SEDOL3 (7)'!C103</f>
        <v>0.94177891053863183</v>
      </c>
      <c r="D106" s="19">
        <f>'SEDOL3 (7)'!D103</f>
        <v>0.68952691392159926</v>
      </c>
      <c r="E106" s="19">
        <f t="shared" si="2"/>
        <v>0.94177891053863183</v>
      </c>
      <c r="F106" s="19">
        <f t="shared" si="3"/>
        <v>0.68952691392159926</v>
      </c>
    </row>
    <row r="107" spans="1:6" x14ac:dyDescent="0.25">
      <c r="A107" s="19">
        <f>'SEDOL3 (7)'!A104</f>
        <v>9.3999999999999826</v>
      </c>
      <c r="B107" s="19">
        <f>'SEDOL3 (7)'!B104</f>
        <v>2.9533387940571627</v>
      </c>
      <c r="C107" s="19">
        <f>'SEDOL3 (7)'!C104</f>
        <v>1.0399963317236769</v>
      </c>
      <c r="D107" s="19">
        <f>'SEDOL3 (7)'!D104</f>
        <v>0.67971108011840731</v>
      </c>
      <c r="E107" s="19">
        <f t="shared" si="2"/>
        <v>1.0399963317236769</v>
      </c>
      <c r="F107" s="19">
        <f t="shared" si="3"/>
        <v>0.67971108011840731</v>
      </c>
    </row>
    <row r="108" spans="1:6" x14ac:dyDescent="0.25">
      <c r="A108" s="19">
        <f>'SEDOL3 (7)'!A105</f>
        <v>9.4999999999999822</v>
      </c>
      <c r="B108" s="19">
        <f>'SEDOL3 (7)'!B105</f>
        <v>2.7890083908301051</v>
      </c>
      <c r="C108" s="19">
        <f>'SEDOL3 (7)'!C105</f>
        <v>1.132161849476413</v>
      </c>
      <c r="D108" s="19">
        <f>'SEDOL3 (7)'!D105</f>
        <v>0.66758934038686712</v>
      </c>
      <c r="E108" s="19">
        <f t="shared" si="2"/>
        <v>1.132161849476413</v>
      </c>
      <c r="F108" s="19">
        <f t="shared" si="3"/>
        <v>0.66758934038686712</v>
      </c>
    </row>
    <row r="109" spans="1:6" x14ac:dyDescent="0.25">
      <c r="A109" s="19">
        <f>'SEDOL3 (7)'!A106</f>
        <v>9.5999999999999819</v>
      </c>
      <c r="B109" s="19">
        <f>'SEDOL3 (7)'!B106</f>
        <v>2.6179796293116748</v>
      </c>
      <c r="C109" s="19">
        <f>'SEDOL3 (7)'!C106</f>
        <v>1.2180680077370005</v>
      </c>
      <c r="D109" s="19">
        <f>'SEDOL3 (7)'!D106</f>
        <v>0.65325808209746217</v>
      </c>
      <c r="E109" s="19">
        <f t="shared" si="2"/>
        <v>1.2180680077370005</v>
      </c>
      <c r="F109" s="19">
        <f t="shared" si="3"/>
        <v>0.65325808209746217</v>
      </c>
    </row>
    <row r="110" spans="1:6" x14ac:dyDescent="0.25">
      <c r="A110" s="19">
        <f>'SEDOL3 (7)'!A107</f>
        <v>9.6999999999999815</v>
      </c>
      <c r="B110" s="19">
        <f>'SEDOL3 (7)'!B107</f>
        <v>2.4410370742485825</v>
      </c>
      <c r="C110" s="19">
        <f>'SEDOL3 (7)'!C107</f>
        <v>1.2975352181422184</v>
      </c>
      <c r="D110" s="19">
        <f>'SEDOL3 (7)'!D107</f>
        <v>0.63681975442676553</v>
      </c>
      <c r="E110" s="19">
        <f t="shared" si="2"/>
        <v>1.2975352181422184</v>
      </c>
      <c r="F110" s="19">
        <f t="shared" si="3"/>
        <v>0.63681975442676553</v>
      </c>
    </row>
    <row r="111" spans="1:6" x14ac:dyDescent="0.25">
      <c r="A111" s="19">
        <f>'SEDOL3 (7)'!A108</f>
        <v>9.7999999999999812</v>
      </c>
      <c r="B111" s="19">
        <f>'SEDOL3 (7)'!B108</f>
        <v>2.2589697722273683</v>
      </c>
      <c r="C111" s="19">
        <f>'SEDOL3 (7)'!C108</f>
        <v>1.370411806776789</v>
      </c>
      <c r="D111" s="19">
        <f>'SEDOL3 (7)'!D108</f>
        <v>0.61838235246940243</v>
      </c>
      <c r="E111" s="19">
        <f t="shared" si="2"/>
        <v>1.370411806776789</v>
      </c>
      <c r="F111" s="19">
        <f t="shared" si="3"/>
        <v>0.61838235246940243</v>
      </c>
    </row>
    <row r="112" spans="1:6" x14ac:dyDescent="0.25">
      <c r="A112" s="19">
        <f>'SEDOL3 (7)'!A109</f>
        <v>9.8999999999999808</v>
      </c>
      <c r="B112" s="19">
        <f>'SEDOL3 (7)'!B109</f>
        <v>2.0725682212862626</v>
      </c>
      <c r="C112" s="19">
        <f>'SEDOL3 (7)'!C109</f>
        <v>1.4365739561207254</v>
      </c>
      <c r="D112" s="19">
        <f>'SEDOL3 (7)'!D109</f>
        <v>0.59805889227733566</v>
      </c>
      <c r="E112" s="19">
        <f t="shared" si="2"/>
        <v>1.4365739561207254</v>
      </c>
      <c r="F112" s="19">
        <f t="shared" si="3"/>
        <v>0.59805889227733566</v>
      </c>
    </row>
    <row r="113" spans="1:6" x14ac:dyDescent="0.25">
      <c r="A113" s="19">
        <f>'SEDOL3 (7)'!A110</f>
        <v>9.9999999999999805</v>
      </c>
      <c r="B113" s="19">
        <f>'SEDOL3 (7)'!B110</f>
        <v>1.8826214026129344</v>
      </c>
      <c r="C113" s="19">
        <f>'SEDOL3 (7)'!C110</f>
        <v>1.4959255447524713</v>
      </c>
      <c r="D113" s="19">
        <f>'SEDOL3 (7)'!D110</f>
        <v>0.57596687897469789</v>
      </c>
      <c r="E113" s="19">
        <f t="shared" si="2"/>
        <v>1.4959255447524713</v>
      </c>
      <c r="F113" s="19">
        <f t="shared" si="3"/>
        <v>0.57596687897469789</v>
      </c>
    </row>
    <row r="114" spans="1:6" x14ac:dyDescent="0.25">
      <c r="A114" s="19">
        <f>'SEDOL3 (7)'!A111</f>
        <v>10.09999999999998</v>
      </c>
      <c r="B114" s="19">
        <f>'SEDOL3 (7)'!B111</f>
        <v>1.6899138839759555</v>
      </c>
      <c r="C114" s="19">
        <f>'SEDOL3 (7)'!C111</f>
        <v>1.5483978876892868</v>
      </c>
      <c r="D114" s="19">
        <f>'SEDOL3 (7)'!D111</f>
        <v>0.55222777007471358</v>
      </c>
      <c r="E114" s="19">
        <f t="shared" si="2"/>
        <v>1.5483978876892868</v>
      </c>
      <c r="F114" s="19">
        <f t="shared" si="3"/>
        <v>0.55222777007471358</v>
      </c>
    </row>
    <row r="115" spans="1:6" x14ac:dyDescent="0.25">
      <c r="A115" s="19">
        <f>'SEDOL3 (7)'!A112</f>
        <v>10.19999999999998</v>
      </c>
      <c r="B115" s="19">
        <f>'SEDOL3 (7)'!B112</f>
        <v>1.4952230040557268</v>
      </c>
      <c r="C115" s="19">
        <f>'SEDOL3 (7)'!C112</f>
        <v>1.5939493805502762</v>
      </c>
      <c r="D115" s="19">
        <f>'SEDOL3 (7)'!D112</f>
        <v>0.52696643609610427</v>
      </c>
      <c r="E115" s="19">
        <f t="shared" si="2"/>
        <v>1.5939493805502762</v>
      </c>
      <c r="F115" s="19">
        <f t="shared" si="3"/>
        <v>0.52696643609610427</v>
      </c>
    </row>
    <row r="116" spans="1:6" x14ac:dyDescent="0.25">
      <c r="A116" s="19">
        <f>'SEDOL3 (7)'!A113</f>
        <v>10.299999999999979</v>
      </c>
      <c r="B116" s="19">
        <f>'SEDOL3 (7)'!B113</f>
        <v>1.2993161463352969</v>
      </c>
      <c r="C116" s="19">
        <f>'SEDOL3 (7)'!C113</f>
        <v>1.6325650510129031</v>
      </c>
      <c r="D116" s="19">
        <f>'SEDOL3 (7)'!D113</f>
        <v>0.50031062054002728</v>
      </c>
      <c r="E116" s="19">
        <f t="shared" si="2"/>
        <v>1.6325650510129031</v>
      </c>
      <c r="F116" s="19">
        <f t="shared" si="3"/>
        <v>0.50031062054002728</v>
      </c>
    </row>
    <row r="117" spans="1:6" x14ac:dyDescent="0.25">
      <c r="A117" s="19">
        <f>'SEDOL3 (7)'!A114</f>
        <v>10.399999999999979</v>
      </c>
      <c r="B117" s="19">
        <f>'SEDOL3 (7)'!B114</f>
        <v>1.102948110685356</v>
      </c>
      <c r="C117" s="19">
        <f>'SEDOL3 (7)'!C114</f>
        <v>1.6642560213001276</v>
      </c>
      <c r="D117" s="19">
        <f>'SEDOL3 (7)'!D114</f>
        <v>0.47239040124536702</v>
      </c>
      <c r="E117" s="19">
        <f t="shared" si="2"/>
        <v>1.6642560213001276</v>
      </c>
      <c r="F117" s="19">
        <f t="shared" si="3"/>
        <v>0.47239040124536702</v>
      </c>
    </row>
    <row r="118" spans="1:6" x14ac:dyDescent="0.25">
      <c r="A118" s="19">
        <f>'SEDOL3 (7)'!A115</f>
        <v>10.499999999999979</v>
      </c>
      <c r="B118" s="19">
        <f>'SEDOL3 (7)'!B115</f>
        <v>0.90685859023310678</v>
      </c>
      <c r="C118" s="19">
        <f>'SEDOL3 (7)'!C115</f>
        <v>1.6890588856818765</v>
      </c>
      <c r="D118" s="19">
        <f>'SEDOL3 (7)'!D115</f>
        <v>0.4433376550903988</v>
      </c>
      <c r="E118" s="19">
        <f t="shared" si="2"/>
        <v>1.6890588856818765</v>
      </c>
      <c r="F118" s="19">
        <f t="shared" si="3"/>
        <v>0.4433376550903988</v>
      </c>
    </row>
    <row r="119" spans="1:6" x14ac:dyDescent="0.25">
      <c r="A119" s="19">
        <f>'SEDOL3 (7)'!A116</f>
        <v>10.599999999999978</v>
      </c>
      <c r="B119" s="19">
        <f>'SEDOL3 (7)'!B116</f>
        <v>0.71176976054412866</v>
      </c>
      <c r="C119" s="19">
        <f>'SEDOL3 (7)'!C116</f>
        <v>1.7070350072008955</v>
      </c>
      <c r="D119" s="19">
        <f>'SEDOL3 (7)'!D116</f>
        <v>0.41328552795280826</v>
      </c>
      <c r="E119" s="19">
        <f t="shared" si="2"/>
        <v>1.7070350072008955</v>
      </c>
      <c r="F119" s="19">
        <f t="shared" si="3"/>
        <v>0.41328552795280826</v>
      </c>
    </row>
    <row r="120" spans="1:6" x14ac:dyDescent="0.25">
      <c r="A120" s="19">
        <f>'SEDOL3 (7)'!A117</f>
        <v>10.699999999999978</v>
      </c>
      <c r="B120" s="19">
        <f>'SEDOL3 (7)'!B117</f>
        <v>0.51838398757219406</v>
      </c>
      <c r="C120" s="19">
        <f>'SEDOL3 (7)'!C117</f>
        <v>1.7182697380387826</v>
      </c>
      <c r="D120" s="19">
        <f>'SEDOL3 (7)'!D117</f>
        <v>0.3823679117781324</v>
      </c>
      <c r="E120" s="19">
        <f t="shared" si="2"/>
        <v>1.7182697380387826</v>
      </c>
      <c r="F120" s="19">
        <f t="shared" si="3"/>
        <v>0.3823679117781324</v>
      </c>
    </row>
    <row r="121" spans="1:6" x14ac:dyDescent="0.25">
      <c r="A121" s="19">
        <f>'SEDOL3 (7)'!A118</f>
        <v>10.799999999999978</v>
      </c>
      <c r="B121" s="19">
        <f>'SEDOL3 (7)'!B118</f>
        <v>0.32738166024670012</v>
      </c>
      <c r="C121" s="19">
        <f>'SEDOL3 (7)'!C118</f>
        <v>1.7228715681227977</v>
      </c>
      <c r="D121" s="19">
        <f>'SEDOL3 (7)'!D118</f>
        <v>0.35071893053925191</v>
      </c>
      <c r="E121" s="19">
        <f t="shared" si="2"/>
        <v>1.7228715681227977</v>
      </c>
      <c r="F121" s="19">
        <f t="shared" si="3"/>
        <v>0.35071893053925191</v>
      </c>
    </row>
    <row r="122" spans="1:6" x14ac:dyDescent="0.25">
      <c r="A122" s="19">
        <f>'SEDOL3 (7)'!A119</f>
        <v>10.899999999999977</v>
      </c>
      <c r="B122" s="19">
        <f>'SEDOL3 (7)'!B119</f>
        <v>0.13941915297335342</v>
      </c>
      <c r="C122" s="19">
        <f>'SEDOL3 (7)'!C119</f>
        <v>1.7209712067377116</v>
      </c>
      <c r="D122" s="19">
        <f>'SEDOL3 (7)'!D119</f>
        <v>0.31847243679698617</v>
      </c>
      <c r="E122" s="19">
        <f t="shared" si="2"/>
        <v>1.7209712067377116</v>
      </c>
      <c r="F122" s="19">
        <f t="shared" si="3"/>
        <v>0.31847243679698617</v>
      </c>
    </row>
    <row r="123" spans="1:6" x14ac:dyDescent="0.25">
      <c r="A123" s="19">
        <f>'SEDOL3 (7)'!A120</f>
        <v>10.999999999999977</v>
      </c>
      <c r="B123" s="19">
        <f>'SEDOL3 (7)'!B120</f>
        <v>-4.4873077276602669E-2</v>
      </c>
      <c r="C123" s="19">
        <f>'SEDOL3 (7)'!C120</f>
        <v>1.7127206020493031</v>
      </c>
      <c r="D123" s="19">
        <f>'SEDOL3 (7)'!D120</f>
        <v>0.28576152049450909</v>
      </c>
      <c r="E123" s="19">
        <f t="shared" si="2"/>
        <v>1.7127206020493031</v>
      </c>
      <c r="F123" s="19">
        <f t="shared" si="3"/>
        <v>0.28576152049450909</v>
      </c>
    </row>
    <row r="124" spans="1:6" x14ac:dyDescent="0.25">
      <c r="A124" s="19">
        <f>'SEDOL3 (7)'!A121</f>
        <v>11.099999999999977</v>
      </c>
      <c r="B124" s="19">
        <f>'SEDOL3 (7)'!B121</f>
        <v>-0.22489225521764233</v>
      </c>
      <c r="C124" s="19">
        <f>'SEDOL3 (7)'!C121</f>
        <v>1.69829190356712</v>
      </c>
      <c r="D124" s="19">
        <f>'SEDOL3 (7)'!D121</f>
        <v>0.25271803153661204</v>
      </c>
      <c r="E124" s="19">
        <f t="shared" si="2"/>
        <v>1.69829190356712</v>
      </c>
      <c r="F124" s="19">
        <f t="shared" si="3"/>
        <v>0.25271803153661204</v>
      </c>
    </row>
    <row r="125" spans="1:6" x14ac:dyDescent="0.25">
      <c r="A125" s="19">
        <f>'SEDOL3 (7)'!A122</f>
        <v>11.199999999999976</v>
      </c>
      <c r="B125" s="19">
        <f>'SEDOL3 (7)'!B122</f>
        <v>-0.40006490937665962</v>
      </c>
      <c r="C125" s="19">
        <f>'SEDOL3 (7)'!C122</f>
        <v>1.6778763726737824</v>
      </c>
      <c r="D125" s="19">
        <f>'SEDOL3 (7)'!D122</f>
        <v>0.21947211761919075</v>
      </c>
      <c r="E125" s="19">
        <f t="shared" si="2"/>
        <v>1.6778763726737824</v>
      </c>
      <c r="F125" s="19">
        <f t="shared" si="3"/>
        <v>0.21947211761919075</v>
      </c>
    </row>
    <row r="126" spans="1:6" x14ac:dyDescent="0.25">
      <c r="A126" s="19">
        <f>'SEDOL3 (7)'!A123</f>
        <v>11.299999999999976</v>
      </c>
      <c r="B126" s="19">
        <f>'SEDOL3 (7)'!B123</f>
        <v>-0.5698483492353752</v>
      </c>
      <c r="C126" s="19">
        <f>'SEDOL3 (7)'!C123</f>
        <v>1.6516832464265347</v>
      </c>
      <c r="D126" s="19">
        <f>'SEDOL3 (7)'!D123</f>
        <v>0.18615177868513594</v>
      </c>
      <c r="E126" s="19">
        <f t="shared" si="2"/>
        <v>1.6516832464265347</v>
      </c>
      <c r="F126" s="19">
        <f t="shared" si="3"/>
        <v>0.18615177868513594</v>
      </c>
    </row>
    <row r="127" spans="1:6" x14ac:dyDescent="0.25">
      <c r="A127" s="19">
        <f>'SEDOL3 (7)'!A124</f>
        <v>11.399999999999975</v>
      </c>
      <c r="B127" s="19">
        <f>'SEDOL3 (7)'!B124</f>
        <v>-0.73373199513111143</v>
      </c>
      <c r="C127" s="19">
        <f>'SEDOL3 (7)'!C124</f>
        <v>1.6199385598941296</v>
      </c>
      <c r="D127" s="19">
        <f>'SEDOL3 (7)'!D124</f>
        <v>0.15288243929047343</v>
      </c>
      <c r="E127" s="19">
        <f t="shared" si="2"/>
        <v>1.6199385598941296</v>
      </c>
      <c r="F127" s="19">
        <f t="shared" si="3"/>
        <v>0.15288243929047343</v>
      </c>
    </row>
    <row r="128" spans="1:6" x14ac:dyDescent="0.25">
      <c r="A128" s="19">
        <f>'SEDOL3 (7)'!A125</f>
        <v>11.499999999999975</v>
      </c>
      <c r="B128" s="19">
        <f>'SEDOL3 (7)'!B125</f>
        <v>-0.89123855925594819</v>
      </c>
      <c r="C128" s="19">
        <f>'SEDOL3 (7)'!C125</f>
        <v>1.582883932328693</v>
      </c>
      <c r="D128" s="19">
        <f>'SEDOL3 (7)'!D125</f>
        <v>0.11978654006954378</v>
      </c>
      <c r="E128" s="19">
        <f t="shared" si="2"/>
        <v>1.582883932328693</v>
      </c>
      <c r="F128" s="19">
        <f t="shared" si="3"/>
        <v>0.11978654006954378</v>
      </c>
    </row>
    <row r="129" spans="1:6" x14ac:dyDescent="0.25">
      <c r="A129" s="19">
        <f>'SEDOL3 (7)'!A126</f>
        <v>11.599999999999975</v>
      </c>
      <c r="B129" s="19">
        <f>'SEDOL3 (7)'!B126</f>
        <v>-1.0419250766844685</v>
      </c>
      <c r="C129" s="19">
        <f>'SEDOL3 (7)'!C126</f>
        <v>1.5407753224883118</v>
      </c>
      <c r="D129" s="19">
        <f>'SEDOL3 (7)'!D126</f>
        <v>8.6983149390648523E-2</v>
      </c>
      <c r="E129" s="19">
        <f t="shared" si="2"/>
        <v>1.5407753224883118</v>
      </c>
      <c r="F129" s="19">
        <f t="shared" si="3"/>
        <v>8.6983149390648523E-2</v>
      </c>
    </row>
    <row r="130" spans="1:6" x14ac:dyDescent="0.25">
      <c r="A130" s="19">
        <f>'SEDOL3 (7)'!A127</f>
        <v>11.699999999999974</v>
      </c>
      <c r="B130" s="19">
        <f>'SEDOL3 (7)'!B127</f>
        <v>-1.1853837859413006</v>
      </c>
      <c r="C130" s="19">
        <f>'SEDOL3 (7)'!C127</f>
        <v>1.4938817584220918</v>
      </c>
      <c r="D130" s="19">
        <f>'SEDOL3 (7)'!D127</f>
        <v>5.4587596194334051E-2</v>
      </c>
      <c r="E130" s="19">
        <f t="shared" si="2"/>
        <v>1.4938817584220918</v>
      </c>
      <c r="F130" s="19">
        <f t="shared" si="3"/>
        <v>5.4587596194334051E-2</v>
      </c>
    </row>
    <row r="131" spans="1:6" x14ac:dyDescent="0.25">
      <c r="A131" s="19">
        <f>'SEDOL3 (7)'!A128</f>
        <v>11.799999999999974</v>
      </c>
      <c r="B131" s="19">
        <f>'SEDOL3 (7)'!B128</f>
        <v>-1.3212428591895233</v>
      </c>
      <c r="C131" s="19">
        <f>'SEDOL3 (7)'!C128</f>
        <v>1.4424840470058116</v>
      </c>
      <c r="D131" s="19">
        <f>'SEDOL3 (7)'!D128</f>
        <v>2.2711124905747448E-2</v>
      </c>
      <c r="E131" s="19">
        <f t="shared" si="2"/>
        <v>1.4424840470058116</v>
      </c>
      <c r="F131" s="19">
        <f t="shared" si="3"/>
        <v>2.2711124905747448E-2</v>
      </c>
    </row>
    <row r="132" spans="1:6" x14ac:dyDescent="0.25">
      <c r="A132" s="19">
        <f>'SEDOL3 (7)'!A129</f>
        <v>11.899999999999974</v>
      </c>
      <c r="B132" s="19">
        <f>'SEDOL3 (7)'!B129</f>
        <v>-1.4491669826778584</v>
      </c>
      <c r="C132" s="19">
        <f>'SEDOL3 (7)'!C129</f>
        <v>1.38687346847358</v>
      </c>
      <c r="D132" s="19">
        <f>'SEDOL3 (7)'!D129</f>
        <v>-8.539426789311369E-3</v>
      </c>
      <c r="E132" s="19">
        <f t="shared" si="2"/>
        <v>1.38687346847358</v>
      </c>
      <c r="F132" s="19">
        <f t="shared" si="3"/>
        <v>-8.539426789311369E-3</v>
      </c>
    </row>
    <row r="133" spans="1:6" x14ac:dyDescent="0.25">
      <c r="A133" s="19">
        <f>'SEDOL3 (7)'!A130</f>
        <v>11.999999999999973</v>
      </c>
      <c r="B133" s="19">
        <f>'SEDOL3 (7)'!B130</f>
        <v>-1.5688577886266295</v>
      </c>
      <c r="C133" s="19">
        <f>'SEDOL3 (7)'!C130</f>
        <v>1.327350461129662</v>
      </c>
      <c r="D133" s="19">
        <f>'SEDOL3 (7)'!D130</f>
        <v>-3.9061926617497029E-2</v>
      </c>
      <c r="E133" s="19">
        <f t="shared" si="2"/>
        <v>1.327350461129662</v>
      </c>
      <c r="F133" s="19">
        <f t="shared" si="3"/>
        <v>-3.9061926617497029E-2</v>
      </c>
    </row>
    <row r="134" spans="1:6" x14ac:dyDescent="0.25">
      <c r="A134" s="19">
        <f>'SEDOL3 (7)'!A131</f>
        <v>12.099999999999973</v>
      </c>
      <c r="B134" s="19">
        <f>'SEDOL3 (7)'!B131</f>
        <v>-1.6800541402580695</v>
      </c>
      <c r="C134" s="19">
        <f>'SEDOL3 (7)'!C131</f>
        <v>1.264223301345518</v>
      </c>
      <c r="D134" s="19">
        <f>'SEDOL3 (7)'!D131</f>
        <v>-6.8759222255795144E-2</v>
      </c>
      <c r="E134" s="19">
        <f t="shared" si="2"/>
        <v>1.264223301345518</v>
      </c>
      <c r="F134" s="19">
        <f t="shared" si="3"/>
        <v>-6.8759222255795144E-2</v>
      </c>
    </row>
    <row r="135" spans="1:6" x14ac:dyDescent="0.25">
      <c r="A135" s="19">
        <f>'SEDOL3 (7)'!A132</f>
        <v>12.199999999999973</v>
      </c>
      <c r="B135" s="19">
        <f>'SEDOL3 (7)'!B132</f>
        <v>-1.7825322721840966</v>
      </c>
      <c r="C135" s="19">
        <f>'SEDOL3 (7)'!C132</f>
        <v>1.1978067838507891</v>
      </c>
      <c r="D135" s="19">
        <f>'SEDOL3 (7)'!D132</f>
        <v>-9.7539391252416993E-2</v>
      </c>
      <c r="E135" s="19">
        <f t="shared" si="2"/>
        <v>1.1978067838507891</v>
      </c>
      <c r="F135" s="19">
        <f t="shared" si="3"/>
        <v>-9.7539391252416993E-2</v>
      </c>
    </row>
    <row r="136" spans="1:6" x14ac:dyDescent="0.25">
      <c r="A136" s="19">
        <f>'SEDOL3 (7)'!A133</f>
        <v>12.299999999999972</v>
      </c>
      <c r="B136" s="19">
        <f>'SEDOL3 (7)'!B133</f>
        <v>-1.8761057888526866</v>
      </c>
      <c r="C136" s="19">
        <f>'SEDOL3 (7)'!C133</f>
        <v>1.1284209072142031</v>
      </c>
      <c r="D136" s="19">
        <f>'SEDOL3 (7)'!D133</f>
        <v>-0.12531596595110731</v>
      </c>
      <c r="E136" s="19">
        <f t="shared" si="2"/>
        <v>1.1284209072142031</v>
      </c>
      <c r="F136" s="19">
        <f t="shared" si="3"/>
        <v>-0.12531596595110731</v>
      </c>
    </row>
    <row r="137" spans="1:6" x14ac:dyDescent="0.25">
      <c r="A137" s="19">
        <f>'SEDOL3 (7)'!A134</f>
        <v>12.399999999999972</v>
      </c>
      <c r="B137" s="19">
        <f>'SEDOL3 (7)'!B134</f>
        <v>-1.960625524221062</v>
      </c>
      <c r="C137" s="19">
        <f>'SEDOL3 (7)'!C134</f>
        <v>1.0563895692819436</v>
      </c>
      <c r="D137" s="19">
        <f>'SEDOL3 (7)'!D134</f>
        <v>-0.15200813314054307</v>
      </c>
      <c r="E137" s="19">
        <f t="shared" si="2"/>
        <v>1.0563895692819436</v>
      </c>
      <c r="F137" s="19">
        <f t="shared" si="3"/>
        <v>-0.15200813314054307</v>
      </c>
    </row>
    <row r="138" spans="1:6" x14ac:dyDescent="0.25">
      <c r="A138" s="19">
        <f>'SEDOL3 (7)'!A135</f>
        <v>12.499999999999972</v>
      </c>
      <c r="B138" s="19">
        <f>'SEDOL3 (7)'!B135</f>
        <v>-2.0359792662688299</v>
      </c>
      <c r="C138" s="19">
        <f>'SEDOL3 (7)'!C135</f>
        <v>0.98203927719776496</v>
      </c>
      <c r="D138" s="19">
        <f>'SEDOL3 (7)'!D135</f>
        <v>-0.17754090825056446</v>
      </c>
      <c r="E138" s="19">
        <f t="shared" si="2"/>
        <v>0.98203927719776496</v>
      </c>
      <c r="F138" s="19">
        <f t="shared" si="3"/>
        <v>-0.17754090825056446</v>
      </c>
    </row>
    <row r="139" spans="1:6" x14ac:dyDescent="0.25">
      <c r="A139" s="19">
        <f>'SEDOL3 (7)'!A136</f>
        <v>12.599999999999971</v>
      </c>
      <c r="B139" s="19">
        <f>'SEDOL3 (7)'!B136</f>
        <v>-2.1020913503857779</v>
      </c>
      <c r="C139" s="19">
        <f>'SEDOL3 (7)'!C136</f>
        <v>0.90569787647188083</v>
      </c>
      <c r="D139" s="19">
        <f>'SEDOL3 (7)'!D136</f>
        <v>-0.20184528401547749</v>
      </c>
      <c r="E139" s="19">
        <f t="shared" si="2"/>
        <v>0.90569787647188083</v>
      </c>
      <c r="F139" s="19">
        <f t="shared" si="3"/>
        <v>-0.20184528401547749</v>
      </c>
    </row>
    <row r="140" spans="1:6" x14ac:dyDescent="0.25">
      <c r="A140" s="19">
        <f>'SEDOL3 (7)'!A137</f>
        <v>12.699999999999971</v>
      </c>
      <c r="B140" s="19">
        <f>'SEDOL3 (7)'!B137</f>
        <v>-2.1589221260662206</v>
      </c>
      <c r="C140" s="19">
        <f>'SEDOL3 (7)'!C137</f>
        <v>0.82769330339533242</v>
      </c>
      <c r="D140" s="19">
        <f>'SEDOL3 (7)'!D137</f>
        <v>-0.22485835362126966</v>
      </c>
      <c r="E140" s="19">
        <f t="shared" si="2"/>
        <v>0.82769330339533242</v>
      </c>
      <c r="F140" s="19">
        <f t="shared" si="3"/>
        <v>-0.22485835362126966</v>
      </c>
    </row>
    <row r="141" spans="1:6" x14ac:dyDescent="0.25">
      <c r="A141" s="19">
        <f>'SEDOL3 (7)'!A138</f>
        <v>12.799999999999971</v>
      </c>
      <c r="B141" s="19">
        <f>'SEDOL3 (7)'!B138</f>
        <v>-2.2064673017136722</v>
      </c>
      <c r="C141" s="19">
        <f>'SEDOL3 (7)'!C138</f>
        <v>0.74835236491404722</v>
      </c>
      <c r="D141" s="19">
        <f>'SEDOL3 (7)'!D138</f>
        <v>-0.24652340844796936</v>
      </c>
      <c r="E141" s="19">
        <f t="shared" ref="E141:E204" si="4">IF(A141&lt;=$C$8,C141,NA())</f>
        <v>0.74835236491404722</v>
      </c>
      <c r="F141" s="19">
        <f t="shared" ref="F141:F204" si="5">IF(A141&lt;=$C$8,D141,NA())</f>
        <v>-0.24652340844796936</v>
      </c>
    </row>
    <row r="142" spans="1:6" x14ac:dyDescent="0.25">
      <c r="A142" s="19">
        <f>'SEDOL3 (7)'!A139</f>
        <v>12.89999999999997</v>
      </c>
      <c r="B142" s="19">
        <f>'SEDOL3 (7)'!B139</f>
        <v>-2.2447571727053548</v>
      </c>
      <c r="C142" s="19">
        <f>'SEDOL3 (7)'!C139</f>
        <v>0.66799954988310006</v>
      </c>
      <c r="D142" s="19">
        <f>'SEDOL3 (7)'!D139</f>
        <v>-0.26679001061025431</v>
      </c>
      <c r="E142" s="19">
        <f t="shared" si="4"/>
        <v>0.66799954988310006</v>
      </c>
      <c r="F142" s="19">
        <f t="shared" si="5"/>
        <v>-0.26679001061025431</v>
      </c>
    </row>
    <row r="143" spans="1:6" x14ac:dyDescent="0.25">
      <c r="A143" s="19">
        <f>'SEDOL3 (7)'!A140</f>
        <v>12.99999999999997</v>
      </c>
      <c r="B143" s="19">
        <f>'SEDOL3 (7)'!B140</f>
        <v>-2.2738557381849605</v>
      </c>
      <c r="C143" s="19">
        <f>'SEDOL3 (7)'!C140</f>
        <v>0.58695587541774186</v>
      </c>
      <c r="D143" s="19">
        <f>'SEDOL3 (7)'!D140</f>
        <v>-0.28561404058848872</v>
      </c>
      <c r="E143" s="19">
        <f t="shared" si="4"/>
        <v>0.58695587541774186</v>
      </c>
      <c r="F143" s="19">
        <f t="shared" si="5"/>
        <v>-0.28561404058848872</v>
      </c>
    </row>
    <row r="144" spans="1:6" x14ac:dyDescent="0.25">
      <c r="A144" s="19">
        <f>'SEDOL3 (7)'!A141</f>
        <v>13.099999999999969</v>
      </c>
      <c r="B144" s="19">
        <f>'SEDOL3 (7)'!B141</f>
        <v>-2.293859712343576</v>
      </c>
      <c r="C144" s="19">
        <f>'SEDOL3 (7)'!C141</f>
        <v>0.50553777184456028</v>
      </c>
      <c r="D144" s="19">
        <f>'SEDOL3 (7)'!D141</f>
        <v>-0.30295772032837459</v>
      </c>
      <c r="E144" s="19">
        <f t="shared" si="4"/>
        <v>0.50553777184456028</v>
      </c>
      <c r="F144" s="19">
        <f t="shared" si="5"/>
        <v>-0.30295772032837459</v>
      </c>
    </row>
    <row r="145" spans="1:6" x14ac:dyDescent="0.25">
      <c r="A145" s="19">
        <f>'SEDOL3 (7)'!A142</f>
        <v>13.199999999999969</v>
      </c>
      <c r="B145" s="19">
        <f>'SEDOL3 (7)'!B142</f>
        <v>-2.3048974362122716</v>
      </c>
      <c r="C145" s="19">
        <f>'SEDOL3 (7)'!C142</f>
        <v>0.42405600953467282</v>
      </c>
      <c r="D145" s="19">
        <f>'SEDOL3 (7)'!D142</f>
        <v>-0.3187896122700889</v>
      </c>
      <c r="E145" s="19">
        <f t="shared" si="4"/>
        <v>0.42405600953467282</v>
      </c>
      <c r="F145" s="19">
        <f t="shared" si="5"/>
        <v>-0.3187896122700889</v>
      </c>
    </row>
    <row r="146" spans="1:6" x14ac:dyDescent="0.25">
      <c r="A146" s="19">
        <f>'SEDOL3 (7)'!A143</f>
        <v>13.299999999999969</v>
      </c>
      <c r="B146" s="19">
        <f>'SEDOL3 (7)'!B143</f>
        <v>-2.3071276962251988</v>
      </c>
      <c r="C146" s="19">
        <f>'SEDOL3 (7)'!C143</f>
        <v>0.34281467067213789</v>
      </c>
      <c r="D146" s="19">
        <f>'SEDOL3 (7)'!D143</f>
        <v>-0.33308459484691078</v>
      </c>
      <c r="E146" s="19">
        <f t="shared" si="4"/>
        <v>0.34281467067213789</v>
      </c>
      <c r="F146" s="19">
        <f t="shared" si="5"/>
        <v>-0.33308459484691078</v>
      </c>
    </row>
    <row r="147" spans="1:6" x14ac:dyDescent="0.25">
      <c r="A147" s="19">
        <f>'SEDOL3 (7)'!A144</f>
        <v>13.399999999999968</v>
      </c>
      <c r="B147" s="19">
        <f>'SEDOL3 (7)'!B144</f>
        <v>-2.3007384560188937</v>
      </c>
      <c r="C147" s="19">
        <f>'SEDOL3 (7)'!C144</f>
        <v>0.26211016877581095</v>
      </c>
      <c r="D147" s="19">
        <f>'SEDOL3 (7)'!D144</f>
        <v>-0.34582381506870735</v>
      </c>
      <c r="E147" s="19">
        <f t="shared" si="4"/>
        <v>0.26211016877581095</v>
      </c>
      <c r="F147" s="19">
        <f t="shared" si="5"/>
        <v>-0.34582381506870735</v>
      </c>
    </row>
    <row r="148" spans="1:6" x14ac:dyDescent="0.25">
      <c r="A148" s="19">
        <f>'SEDOL3 (7)'!A145</f>
        <v>13.499999999999968</v>
      </c>
      <c r="B148" s="19">
        <f>'SEDOL3 (7)'!B145</f>
        <v>-2.2859455081117157</v>
      </c>
      <c r="C148" s="19">
        <f>'SEDOL3 (7)'!C145</f>
        <v>0.18223031855268246</v>
      </c>
      <c r="D148" s="19">
        <f>'SEDOL3 (7)'!D145</f>
        <v>-0.35699461887704759</v>
      </c>
      <c r="E148" s="19">
        <f t="shared" si="4"/>
        <v>0.18223031855268246</v>
      </c>
      <c r="F148" s="19">
        <f t="shared" si="5"/>
        <v>-0.35699461887704759</v>
      </c>
    </row>
    <row r="149" spans="1:6" x14ac:dyDescent="0.25">
      <c r="A149" s="19">
        <f>'SEDOL3 (7)'!A146</f>
        <v>13.599999999999968</v>
      </c>
      <c r="B149" s="19">
        <f>'SEDOL3 (7)'!B146</f>
        <v>-2.2629910522569068</v>
      </c>
      <c r="C149" s="19">
        <f>'SEDOL3 (7)'!C146</f>
        <v>0.10345345841632284</v>
      </c>
      <c r="D149" s="19">
        <f>'SEDOL3 (7)'!D146</f>
        <v>-0.36659046002597206</v>
      </c>
      <c r="E149" s="19">
        <f t="shared" si="4"/>
        <v>0.10345345841632284</v>
      </c>
      <c r="F149" s="19">
        <f t="shared" si="5"/>
        <v>-0.36659046002597206</v>
      </c>
    </row>
    <row r="150" spans="1:6" x14ac:dyDescent="0.25">
      <c r="A150" s="19">
        <f>'SEDOL3 (7)'!A147</f>
        <v>13.699999999999967</v>
      </c>
      <c r="B150" s="19">
        <f>'SEDOL3 (7)'!B147</f>
        <v>-2.2321422073837813</v>
      </c>
      <c r="C150" s="19">
        <f>'SEDOL3 (7)'!C147</f>
        <v>2.6047627756426994E-2</v>
      </c>
      <c r="D150" s="19">
        <f>'SEDOL3 (7)'!D147</f>
        <v>-0.37461078830540706</v>
      </c>
      <c r="E150" s="19">
        <f t="shared" si="4"/>
        <v>2.6047627756426994E-2</v>
      </c>
      <c r="F150" s="19">
        <f t="shared" si="5"/>
        <v>-0.37461078830540706</v>
      </c>
    </row>
    <row r="151" spans="1:6" x14ac:dyDescent="0.25">
      <c r="A151" s="19">
        <f>'SEDOL3 (7)'!A148</f>
        <v>13.799999999999967</v>
      </c>
      <c r="B151" s="19">
        <f>'SEDOL3 (7)'!B148</f>
        <v>-2.193689464134164</v>
      </c>
      <c r="C151" s="19">
        <f>'SEDOL3 (7)'!C148</f>
        <v>-4.9730199204411615E-2</v>
      </c>
      <c r="D151" s="19">
        <f>'SEDOL3 (7)'!D148</f>
        <v>-0.38106091798273517</v>
      </c>
      <c r="E151" s="19">
        <f t="shared" si="4"/>
        <v>-4.9730199204411615E-2</v>
      </c>
      <c r="F151" s="19">
        <f t="shared" si="5"/>
        <v>-0.38106091798273517</v>
      </c>
    </row>
    <row r="152" spans="1:6" x14ac:dyDescent="0.25">
      <c r="A152" s="19">
        <f>'SEDOL3 (7)'!A149</f>
        <v>13.899999999999967</v>
      </c>
      <c r="B152" s="19">
        <f>'SEDOL3 (7)'!B149</f>
        <v>-2.1479450850657376</v>
      </c>
      <c r="C152" s="19">
        <f>'SEDOL3 (7)'!C149</f>
        <v>-0.12363482138168122</v>
      </c>
      <c r="D152" s="19">
        <f>'SEDOL3 (7)'!D149</f>
        <v>-0.38595187739200132</v>
      </c>
      <c r="E152" s="19">
        <f t="shared" si="4"/>
        <v>-0.12363482138168122</v>
      </c>
      <c r="F152" s="19">
        <f t="shared" si="5"/>
        <v>-0.38595187739200132</v>
      </c>
    </row>
    <row r="153" spans="1:6" x14ac:dyDescent="0.25">
      <c r="A153" s="19">
        <f>'SEDOL3 (7)'!A150</f>
        <v>13.999999999999966</v>
      </c>
      <c r="B153" s="19">
        <f>'SEDOL3 (7)'!B150</f>
        <v>-2.0952414596307771</v>
      </c>
      <c r="C153" s="19">
        <f>'SEDOL3 (7)'!C150</f>
        <v>-0.19543345929407496</v>
      </c>
      <c r="D153" s="19">
        <f>'SEDOL3 (7)'!D150</f>
        <v>-0.38930024064954649</v>
      </c>
      <c r="E153" s="19">
        <f t="shared" si="4"/>
        <v>-0.19543345929407496</v>
      </c>
      <c r="F153" s="19">
        <f t="shared" si="5"/>
        <v>-0.38930024064954649</v>
      </c>
    </row>
    <row r="154" spans="1:6" x14ac:dyDescent="0.25">
      <c r="A154" s="19">
        <f>'SEDOL3 (7)'!A151</f>
        <v>14.099999999999966</v>
      </c>
      <c r="B154" s="19">
        <f>'SEDOL3 (7)'!B151</f>
        <v>-2.0359294210483547</v>
      </c>
      <c r="C154" s="19">
        <f>'SEDOL3 (7)'!C151</f>
        <v>-0.26490634293990206</v>
      </c>
      <c r="D154" s="19">
        <f>'SEDOL3 (7)'!D151</f>
        <v>-0.39112794251944111</v>
      </c>
      <c r="E154" s="19">
        <f t="shared" si="4"/>
        <v>-0.26490634293990206</v>
      </c>
      <c r="F154" s="19">
        <f t="shared" si="5"/>
        <v>-0.39112794251944111</v>
      </c>
    </row>
    <row r="155" spans="1:6" x14ac:dyDescent="0.25">
      <c r="A155" s="19">
        <f>'SEDOL3 (7)'!A152</f>
        <v>14.199999999999966</v>
      </c>
      <c r="B155" s="19">
        <f>'SEDOL3 (7)'!B152</f>
        <v>-1.9703765321710371</v>
      </c>
      <c r="C155" s="19">
        <f>'SEDOL3 (7)'!C152</f>
        <v>-0.33184723825112222</v>
      </c>
      <c r="D155" s="19">
        <f>'SEDOL3 (7)'!D152</f>
        <v>-0.39146207749187334</v>
      </c>
      <c r="E155" s="19">
        <f t="shared" si="4"/>
        <v>-0.33184723825112222</v>
      </c>
      <c r="F155" s="19">
        <f t="shared" si="5"/>
        <v>-0.39146207749187334</v>
      </c>
    </row>
    <row r="156" spans="1:6" x14ac:dyDescent="0.25">
      <c r="A156" s="19">
        <f>'SEDOL3 (7)'!A153</f>
        <v>14.299999999999965</v>
      </c>
      <c r="B156" s="19">
        <f>'SEDOL3 (7)'!B153</f>
        <v>-1.8989653474040546</v>
      </c>
      <c r="C156" s="19">
        <f>'SEDOL3 (7)'!C153</f>
        <v>-0.39606391153807202</v>
      </c>
      <c r="D156" s="19">
        <f>'SEDOL3 (7)'!D153</f>
        <v>-0.39033468417259787</v>
      </c>
      <c r="E156" s="19">
        <f t="shared" si="4"/>
        <v>-0.39606391153807202</v>
      </c>
      <c r="F156" s="19">
        <f t="shared" si="5"/>
        <v>-0.39033468417259787</v>
      </c>
    </row>
    <row r="157" spans="1:6" x14ac:dyDescent="0.25">
      <c r="A157" s="19">
        <f>'SEDOL3 (7)'!A154</f>
        <v>14.399999999999965</v>
      </c>
      <c r="B157" s="19">
        <f>'SEDOL3 (7)'!B154</f>
        <v>-1.8220916576666011</v>
      </c>
      <c r="C157" s="19">
        <f>'SEDOL3 (7)'!C154</f>
        <v>-0.45737853158136754</v>
      </c>
      <c r="D157" s="19">
        <f>'SEDOL3 (7)'!D154</f>
        <v>-0.38778251611164283</v>
      </c>
      <c r="E157" s="19">
        <f t="shared" si="4"/>
        <v>-0.45737853158136754</v>
      </c>
      <c r="F157" s="19">
        <f t="shared" si="5"/>
        <v>-0.38778251611164283</v>
      </c>
    </row>
    <row r="158" spans="1:6" x14ac:dyDescent="0.25">
      <c r="A158" s="19">
        <f>'SEDOL3 (7)'!A155</f>
        <v>14.499999999999964</v>
      </c>
      <c r="B158" s="19">
        <f>'SEDOL3 (7)'!B155</f>
        <v>-1.7401627252921803</v>
      </c>
      <c r="C158" s="19">
        <f>'SEDOL3 (7)'!C155</f>
        <v>-0.51562800926673502</v>
      </c>
      <c r="D158" s="19">
        <f>'SEDOL3 (7)'!D155</f>
        <v>-0.38384680022470236</v>
      </c>
      <c r="E158" s="19">
        <f t="shared" si="4"/>
        <v>-0.51562800926673502</v>
      </c>
      <c r="F158" s="19">
        <f t="shared" si="5"/>
        <v>-0.38384680022470236</v>
      </c>
    </row>
    <row r="159" spans="1:6" x14ac:dyDescent="0.25">
      <c r="A159" s="19">
        <f>'SEDOL3 (7)'!A156</f>
        <v>14.599999999999964</v>
      </c>
      <c r="B159" s="19">
        <f>'SEDOL3 (7)'!B156</f>
        <v>-1.6535955156486077</v>
      </c>
      <c r="C159" s="19">
        <f>'SEDOL3 (7)'!C156</f>
        <v>-0.57066427489284333</v>
      </c>
      <c r="D159" s="19">
        <f>'SEDOL3 (7)'!D156</f>
        <v>-0.37857298398102884</v>
      </c>
      <c r="E159" s="19">
        <f t="shared" si="4"/>
        <v>-0.57066427489284333</v>
      </c>
      <c r="F159" s="19">
        <f t="shared" si="5"/>
        <v>-0.37857298398102884</v>
      </c>
    </row>
    <row r="160" spans="1:6" x14ac:dyDescent="0.25">
      <c r="A160" s="19">
        <f>'SEDOL3 (7)'!A157</f>
        <v>14.699999999999964</v>
      </c>
      <c r="B160" s="19">
        <f>'SEDOL3 (7)'!B157</f>
        <v>-1.5628149321193754</v>
      </c>
      <c r="C160" s="19">
        <f>'SEDOL3 (7)'!C157</f>
        <v>-0.62235449351083105</v>
      </c>
      <c r="D160" s="19">
        <f>'SEDOL3 (7)'!D157</f>
        <v>-0.37201047254720737</v>
      </c>
      <c r="E160" s="19">
        <f t="shared" si="4"/>
        <v>-0.62235449351083105</v>
      </c>
      <c r="F160" s="19">
        <f t="shared" si="5"/>
        <v>-0.37201047254720737</v>
      </c>
    </row>
    <row r="161" spans="1:6" x14ac:dyDescent="0.25">
      <c r="A161" s="19">
        <f>'SEDOL3 (7)'!A158</f>
        <v>14.799999999999963</v>
      </c>
      <c r="B161" s="19">
        <f>'SEDOL3 (7)'!B158</f>
        <v>-1.46825206092762</v>
      </c>
      <c r="C161" s="19">
        <f>'SEDOL3 (7)'!C158</f>
        <v>-0.67058121887640987</v>
      </c>
      <c r="D161" s="19">
        <f>'SEDOL3 (7)'!D158</f>
        <v>-0.36421235708700228</v>
      </c>
      <c r="E161" s="19">
        <f t="shared" si="4"/>
        <v>-0.67058121887640987</v>
      </c>
      <c r="F161" s="19">
        <f t="shared" si="5"/>
        <v>-0.36421235708700228</v>
      </c>
    </row>
    <row r="162" spans="1:6" x14ac:dyDescent="0.25">
      <c r="A162" s="19">
        <f>'SEDOL3 (7)'!A159</f>
        <v>14.899999999999963</v>
      </c>
      <c r="B162" s="19">
        <f>'SEDOL3 (7)'!B159</f>
        <v>-1.3703424321029523</v>
      </c>
      <c r="C162" s="19">
        <f>'SEDOL3 (7)'!C159</f>
        <v>-0.71524248681051072</v>
      </c>
      <c r="D162" s="19">
        <f>'SEDOL3 (7)'!D159</f>
        <v>-0.3552351354235716</v>
      </c>
      <c r="E162" s="19">
        <f t="shared" si="4"/>
        <v>-0.71524248681051072</v>
      </c>
      <c r="F162" s="19">
        <f t="shared" si="5"/>
        <v>-0.3552351354235716</v>
      </c>
    </row>
    <row r="163" spans="1:6" x14ac:dyDescent="0.25">
      <c r="A163" s="19">
        <f>'SEDOL3 (7)'!A160</f>
        <v>14.999999999999963</v>
      </c>
      <c r="B163" s="19">
        <f>'SEDOL3 (7)'!B160</f>
        <v>-1.2695243026910683</v>
      </c>
      <c r="C163" s="19">
        <f>'SEDOL3 (7)'!C160</f>
        <v>-0.75625184897177022</v>
      </c>
      <c r="D163" s="19">
        <f>'SEDOL3 (7)'!D160</f>
        <v>-0.34513842627183644</v>
      </c>
      <c r="E163" s="19">
        <f t="shared" si="4"/>
        <v>-0.75625184897177022</v>
      </c>
      <c r="F163" s="19">
        <f t="shared" si="5"/>
        <v>-0.34513842627183644</v>
      </c>
    </row>
    <row r="164" spans="1:6" x14ac:dyDescent="0.25">
      <c r="A164" s="19">
        <f>'SEDOL3 (7)'!A161</f>
        <v>15.099999999999962</v>
      </c>
      <c r="B164" s="19">
        <f>'SEDOL3 (7)'!B161</f>
        <v>-1.1662369680875229</v>
      </c>
      <c r="C164" s="19">
        <f>'SEDOL3 (7)'!C161</f>
        <v>-0.79353834824314129</v>
      </c>
      <c r="D164" s="19">
        <f>'SEDOL3 (7)'!D161</f>
        <v>-0.33398467824576189</v>
      </c>
      <c r="E164" s="19">
        <f t="shared" si="4"/>
        <v>-0.79353834824314129</v>
      </c>
      <c r="F164" s="19">
        <f t="shared" si="5"/>
        <v>-0.33398467824576189</v>
      </c>
    </row>
    <row r="165" spans="1:6" x14ac:dyDescent="0.25">
      <c r="A165" s="19">
        <f>'SEDOL3 (7)'!A162</f>
        <v>15.199999999999962</v>
      </c>
      <c r="B165" s="19">
        <f>'SEDOL3 (7)'!B162</f>
        <v>-1.0609191071415289</v>
      </c>
      <c r="C165" s="19">
        <f>'SEDOL3 (7)'!C162</f>
        <v>-0.82704643712499881</v>
      </c>
      <c r="D165" s="19">
        <f>'SEDOL3 (7)'!D162</f>
        <v>-0.32183887483787127</v>
      </c>
      <c r="E165" s="19">
        <f t="shared" si="4"/>
        <v>-0.82704643712499881</v>
      </c>
      <c r="F165" s="19">
        <f t="shared" si="5"/>
        <v>-0.32183887483787127</v>
      </c>
    </row>
    <row r="166" spans="1:6" x14ac:dyDescent="0.25">
      <c r="A166" s="19">
        <f>'SEDOL3 (7)'!A163</f>
        <v>15.299999999999962</v>
      </c>
      <c r="B166" s="19">
        <f>'SEDOL3 (7)'!B163</f>
        <v>-0.95400716642441208</v>
      </c>
      <c r="C166" s="19">
        <f>'SEDOL3 (7)'!C163</f>
        <v>-0.8567358407077883</v>
      </c>
      <c r="D166" s="19">
        <f>'SEDOL3 (7)'!D163</f>
        <v>-0.30876823655659563</v>
      </c>
      <c r="E166" s="19">
        <f t="shared" si="4"/>
        <v>-0.8567358407077883</v>
      </c>
      <c r="F166" s="19">
        <f t="shared" si="5"/>
        <v>-0.30876823655659563</v>
      </c>
    </row>
    <row r="167" spans="1:6" x14ac:dyDescent="0.25">
      <c r="A167" s="19">
        <f>'SEDOL3 (7)'!A164</f>
        <v>15.399999999999961</v>
      </c>
      <c r="B167" s="19">
        <f>'SEDOL3 (7)'!B164</f>
        <v>-0.84593378879166603</v>
      </c>
      <c r="C167" s="19">
        <f>'SEDOL3 (7)'!C164</f>
        <v>-0.88258136596807557</v>
      </c>
      <c r="D167" s="19">
        <f>'SEDOL3 (7)'!D164</f>
        <v>-0.2948419213912003</v>
      </c>
      <c r="E167" s="19">
        <f t="shared" si="4"/>
        <v>-0.88258136596807557</v>
      </c>
      <c r="F167" s="19">
        <f t="shared" si="5"/>
        <v>-0.2948419213912003</v>
      </c>
    </row>
    <row r="168" spans="1:6" x14ac:dyDescent="0.25">
      <c r="A168" s="19">
        <f>'SEDOL3 (7)'!A165</f>
        <v>15.499999999999961</v>
      </c>
      <c r="B168" s="19">
        <f>'SEDOL3 (7)'!B165</f>
        <v>-0.73712629108874572</v>
      </c>
      <c r="C168" s="19">
        <f>'SEDOL3 (7)'!C165</f>
        <v>-0.90457265929238273</v>
      </c>
      <c r="D168" s="19">
        <f>'SEDOL3 (7)'!D165</f>
        <v>-0.2801307247541775</v>
      </c>
      <c r="E168" s="19">
        <f t="shared" si="4"/>
        <v>-0.90457265929238273</v>
      </c>
      <c r="F168" s="19">
        <f t="shared" si="5"/>
        <v>-0.2801307247541775</v>
      </c>
    </row>
    <row r="169" spans="1:6" x14ac:dyDescent="0.25">
      <c r="A169" s="19">
        <f>'SEDOL3 (7)'!A166</f>
        <v>15.599999999999961</v>
      </c>
      <c r="B169" s="19">
        <f>'SEDOL3 (7)'!B166</f>
        <v>-0.62800519556012135</v>
      </c>
      <c r="C169" s="19">
        <f>'SEDOL3 (7)'!C166</f>
        <v>-0.92271391428306682</v>
      </c>
      <c r="D169" s="19">
        <f>'SEDOL3 (7)'!D166</f>
        <v>-0.26470678002731302</v>
      </c>
      <c r="E169" s="19">
        <f t="shared" si="4"/>
        <v>-0.92271391428306682</v>
      </c>
      <c r="F169" s="19">
        <f t="shared" si="5"/>
        <v>-0.26470678002731302</v>
      </c>
    </row>
    <row r="170" spans="1:6" x14ac:dyDescent="0.25">
      <c r="A170" s="19">
        <f>'SEDOL3 (7)'!A167</f>
        <v>15.69999999999996</v>
      </c>
      <c r="B170" s="19">
        <f>'SEDOL3 (7)'!B167</f>
        <v>-0.51898281922004008</v>
      </c>
      <c r="C170" s="19">
        <f>'SEDOL3 (7)'!C167</f>
        <v>-0.93702353203940592</v>
      </c>
      <c r="D170" s="19">
        <f>'SEDOL3 (7)'!D167</f>
        <v>-0.24864326081029786</v>
      </c>
      <c r="E170" s="19">
        <f t="shared" si="4"/>
        <v>-0.93702353203940592</v>
      </c>
      <c r="F170" s="19">
        <f t="shared" si="5"/>
        <v>-0.24864326081029786</v>
      </c>
    </row>
    <row r="171" spans="1:6" x14ac:dyDescent="0.25">
      <c r="A171" s="19">
        <f>'SEDOL3 (7)'!A168</f>
        <v>15.79999999999996</v>
      </c>
      <c r="B171" s="19">
        <f>'SEDOL3 (7)'!B168</f>
        <v>-0.41046192513325869</v>
      </c>
      <c r="C171" s="19">
        <f>'SEDOL3 (7)'!C168</f>
        <v>-0.94753373623471981</v>
      </c>
      <c r="D171" s="19">
        <f>'SEDOL3 (7)'!D168</f>
        <v>-0.23201408593994566</v>
      </c>
      <c r="E171" s="19">
        <f t="shared" si="4"/>
        <v>-0.94753373623471981</v>
      </c>
      <c r="F171" s="19">
        <f t="shared" si="5"/>
        <v>-0.23201408593994566</v>
      </c>
    </row>
    <row r="172" spans="1:6" x14ac:dyDescent="0.25">
      <c r="A172" s="19">
        <f>'SEDOL3 (7)'!A169</f>
        <v>15.899999999999959</v>
      </c>
      <c r="B172" s="19">
        <f>'SEDOL3 (7)'!B169</f>
        <v>-0.30283443923606973</v>
      </c>
      <c r="C172" s="19">
        <f>'SEDOL3 (7)'!C169</f>
        <v>-0.95429014542654722</v>
      </c>
      <c r="D172" s="19">
        <f>'SEDOL3 (7)'!D169</f>
        <v>-0.21489362831398767</v>
      </c>
      <c r="E172" s="19">
        <f t="shared" si="4"/>
        <v>-0.95429014542654722</v>
      </c>
      <c r="F172" s="19">
        <f t="shared" si="5"/>
        <v>-0.21489362831398767</v>
      </c>
    </row>
    <row r="173" spans="1:6" x14ac:dyDescent="0.25">
      <c r="A173" s="19">
        <f>'SEDOL3 (7)'!A170</f>
        <v>15.999999999999959</v>
      </c>
      <c r="B173" s="19">
        <f>'SEDOL3 (7)'!B170</f>
        <v>-0.19648023600360703</v>
      </c>
      <c r="C173" s="19">
        <f>'SEDOL3 (7)'!C170</f>
        <v>-0.95735130514146216</v>
      </c>
      <c r="D173" s="19">
        <f>'SEDOL3 (7)'!D170</f>
        <v>-0.19735642851624496</v>
      </c>
      <c r="E173" s="19">
        <f t="shared" si="4"/>
        <v>-0.95735130514146216</v>
      </c>
      <c r="F173" s="19">
        <f t="shared" si="5"/>
        <v>-0.19735642851624496</v>
      </c>
    </row>
    <row r="174" spans="1:6" x14ac:dyDescent="0.25">
      <c r="A174" s="19">
        <f>'SEDOL3 (7)'!A171</f>
        <v>16.099999999999959</v>
      </c>
      <c r="B174" s="19">
        <f>'SEDOL3 (7)'!B171</f>
        <v>-9.176599594002105E-2</v>
      </c>
      <c r="C174" s="19">
        <f>'SEDOL3 (7)'!C171</f>
        <v>-0.95678818236889451</v>
      </c>
      <c r="D174" s="19">
        <f>'SEDOL3 (7)'!D171</f>
        <v>-0.17947691419993181</v>
      </c>
      <c r="E174" s="19">
        <f t="shared" si="4"/>
        <v>-0.95678818236889451</v>
      </c>
      <c r="F174" s="19">
        <f t="shared" si="5"/>
        <v>-0.17947691419993181</v>
      </c>
    </row>
    <row r="175" spans="1:6" x14ac:dyDescent="0.25">
      <c r="A175" s="19">
        <f>'SEDOL3 (7)'!A172</f>
        <v>16.19999999999996</v>
      </c>
      <c r="B175" s="19">
        <f>'SEDOL3 (7)'!B172</f>
        <v>1.0955862464993207E-2</v>
      </c>
      <c r="C175" s="19">
        <f>'SEDOL3 (7)'!C172</f>
        <v>-0.95268362517925387</v>
      </c>
      <c r="D175" s="19">
        <f>'SEDOL3 (7)'!D172</f>
        <v>-0.1613291261431376</v>
      </c>
      <c r="E175" s="19">
        <f t="shared" si="4"/>
        <v>-0.95268362517925387</v>
      </c>
      <c r="F175" s="19">
        <f t="shared" si="5"/>
        <v>-0.1613291261431376</v>
      </c>
    </row>
    <row r="176" spans="1:6" x14ac:dyDescent="0.25">
      <c r="A176" s="19">
        <f>'SEDOL3 (7)'!A173</f>
        <v>16.299999999999962</v>
      </c>
      <c r="B176" s="19">
        <f>'SEDOL3 (7)'!B173</f>
        <v>0.11134817400534074</v>
      </c>
      <c r="C176" s="19">
        <f>'SEDOL3 (7)'!C173</f>
        <v>-0.94513179025069904</v>
      </c>
      <c r="D176" s="19">
        <f>'SEDOL3 (7)'!D173</f>
        <v>-0.14298645184538344</v>
      </c>
      <c r="E176" s="19">
        <f t="shared" si="4"/>
        <v>-0.94513179025069904</v>
      </c>
      <c r="F176" s="19">
        <f t="shared" si="5"/>
        <v>-0.14298645184538344</v>
      </c>
    </row>
    <row r="177" spans="1:6" x14ac:dyDescent="0.25">
      <c r="A177" s="19">
        <f>'SEDOL3 (7)'!A174</f>
        <v>16.399999999999963</v>
      </c>
      <c r="B177" s="19">
        <f>'SEDOL3 (7)'!B174</f>
        <v>0.20908993928197134</v>
      </c>
      <c r="C177" s="19">
        <f>'SEDOL3 (7)'!C174</f>
        <v>-0.93423754114605873</v>
      </c>
      <c r="D177" s="19">
        <f>'SEDOL3 (7)'!D174</f>
        <v>-0.12452136748677758</v>
      </c>
      <c r="E177" s="19">
        <f t="shared" si="4"/>
        <v>-0.93423754114605873</v>
      </c>
      <c r="F177" s="19">
        <f t="shared" si="5"/>
        <v>-0.12452136748677758</v>
      </c>
    </row>
    <row r="178" spans="1:6" x14ac:dyDescent="0.25">
      <c r="A178" s="19">
        <f>'SEDOL3 (7)'!A175</f>
        <v>16.499999999999964</v>
      </c>
      <c r="B178" s="19">
        <f>'SEDOL3 (7)'!B175</f>
        <v>0.30387715684567962</v>
      </c>
      <c r="C178" s="19">
        <f>'SEDOL3 (7)'!C175</f>
        <v>-0.92011582022674232</v>
      </c>
      <c r="D178" s="19">
        <f>'SEDOL3 (7)'!D175</f>
        <v>-0.10600518902192568</v>
      </c>
      <c r="E178" s="19">
        <f t="shared" si="4"/>
        <v>-0.92011582022674232</v>
      </c>
      <c r="F178" s="19">
        <f t="shared" si="5"/>
        <v>-0.10600518902192568</v>
      </c>
    </row>
    <row r="179" spans="1:6" x14ac:dyDescent="0.25">
      <c r="A179" s="19">
        <f>'SEDOL3 (7)'!A176</f>
        <v>16.599999999999966</v>
      </c>
      <c r="B179" s="19">
        <f>'SEDOL3 (7)'!B176</f>
        <v>0.39542357365931724</v>
      </c>
      <c r="C179" s="19">
        <f>'SEDOL3 (7)'!C176</f>
        <v>-0.90289099712408138</v>
      </c>
      <c r="D179" s="19">
        <f>'SEDOL3 (7)'!D176</f>
        <v>-8.7507833129615492E-2</v>
      </c>
      <c r="E179" s="19">
        <f t="shared" si="4"/>
        <v>-0.90289099712408138</v>
      </c>
      <c r="F179" s="19">
        <f t="shared" si="5"/>
        <v>-8.7507833129615492E-2</v>
      </c>
    </row>
    <row r="180" spans="1:6" x14ac:dyDescent="0.25">
      <c r="A180" s="19">
        <f>'SEDOL3 (7)'!A177</f>
        <v>16.699999999999967</v>
      </c>
      <c r="B180" s="19">
        <f>'SEDOL3 (7)'!B177</f>
        <v>0.48346135291184233</v>
      </c>
      <c r="C180" s="19">
        <f>'SEDOL3 (7)'!C177</f>
        <v>-0.88269619671054489</v>
      </c>
      <c r="D180" s="19">
        <f>'SEDOL3 (7)'!D177</f>
        <v>-6.9097588686620678E-2</v>
      </c>
      <c r="E180" s="19">
        <f t="shared" si="4"/>
        <v>-0.88269619671054489</v>
      </c>
      <c r="F180" s="19">
        <f t="shared" si="5"/>
        <v>-6.9097588686620678E-2</v>
      </c>
    </row>
    <row r="181" spans="1:6" x14ac:dyDescent="0.25">
      <c r="A181" s="19">
        <f>'SEDOL3 (7)'!A178</f>
        <v>16.799999999999969</v>
      </c>
      <c r="B181" s="19">
        <f>'SEDOL3 (7)'!B178</f>
        <v>0.56774165854518555</v>
      </c>
      <c r="C181" s="19">
        <f>'SEDOL3 (7)'!C178</f>
        <v>-0.85967260952385804</v>
      </c>
      <c r="D181" s="19">
        <f>'SEDOL3 (7)'!D178</f>
        <v>-5.0840899379984303E-2</v>
      </c>
      <c r="E181" s="19">
        <f t="shared" si="4"/>
        <v>-0.85967260952385804</v>
      </c>
      <c r="F181" s="19">
        <f t="shared" si="5"/>
        <v>-5.0840899379984303E-2</v>
      </c>
    </row>
    <row r="182" spans="1:6" x14ac:dyDescent="0.25">
      <c r="A182" s="19">
        <f>'SEDOL3 (7)'!A179</f>
        <v>16.89999999999997</v>
      </c>
      <c r="B182" s="19">
        <f>'SEDOL3 (7)'!B179</f>
        <v>0.64803515617852092</v>
      </c>
      <c r="C182" s="19">
        <f>'SEDOL3 (7)'!C179</f>
        <v>-0.83396878759643134</v>
      </c>
      <c r="D182" s="19">
        <f>'SEDOL3 (7)'!D179</f>
        <v>-3.2802158017079648E-2</v>
      </c>
      <c r="E182" s="19">
        <f t="shared" si="4"/>
        <v>-0.83396878759643134</v>
      </c>
      <c r="F182" s="19">
        <f t="shared" si="5"/>
        <v>-3.2802158017079648E-2</v>
      </c>
    </row>
    <row r="183" spans="1:6" x14ac:dyDescent="0.25">
      <c r="A183" s="19">
        <f>'SEDOL3 (7)'!A180</f>
        <v>16.999999999999972</v>
      </c>
      <c r="B183" s="19">
        <f>'SEDOL3 (7)'!B180</f>
        <v>0.72413243043209907</v>
      </c>
      <c r="C183" s="19">
        <f>'SEDOL3 (7)'!C180</f>
        <v>-0.80573992863093424</v>
      </c>
      <c r="D183" s="19">
        <f>'SEDOL3 (7)'!D180</f>
        <v>-1.5043513036832327E-2</v>
      </c>
      <c r="E183" s="19">
        <f t="shared" si="4"/>
        <v>-0.80573992863093424</v>
      </c>
      <c r="F183" s="19">
        <f t="shared" si="5"/>
        <v>-1.5043513036832327E-2</v>
      </c>
    </row>
    <row r="184" spans="1:6" x14ac:dyDescent="0.25">
      <c r="A184" s="19">
        <f>'SEDOL3 (7)'!A181</f>
        <v>17.099999999999973</v>
      </c>
      <c r="B184" s="19">
        <f>'SEDOL3 (7)'!B181</f>
        <v>0.79584431896328367</v>
      </c>
      <c r="C184" s="19">
        <f>'SEDOL3 (7)'!C181</f>
        <v>-0.77514715144060775</v>
      </c>
      <c r="D184" s="19">
        <f>'SEDOL3 (7)'!D181</f>
        <v>2.375312331050039E-3</v>
      </c>
      <c r="E184" s="19">
        <f t="shared" si="4"/>
        <v>-0.77514715144060775</v>
      </c>
      <c r="F184" s="19">
        <f t="shared" si="5"/>
        <v>2.375312331050039E-3</v>
      </c>
    </row>
    <row r="185" spans="1:6" x14ac:dyDescent="0.25">
      <c r="A185" s="19">
        <f>'SEDOL3 (7)'!A182</f>
        <v>17.199999999999974</v>
      </c>
      <c r="B185" s="19">
        <f>'SEDOL3 (7)'!B182</f>
        <v>0.86300216382983963</v>
      </c>
      <c r="C185" s="19">
        <f>'SEDOL3 (7)'!C182</f>
        <v>-0.74235676554032604</v>
      </c>
      <c r="D185" s="19">
        <f>'SEDOL3 (7)'!D182</f>
        <v>1.9397187868931787E-2</v>
      </c>
      <c r="E185" s="19">
        <f t="shared" si="4"/>
        <v>-0.74235676554032604</v>
      </c>
      <c r="F185" s="19">
        <f t="shared" si="5"/>
        <v>1.9397187868931787E-2</v>
      </c>
    </row>
    <row r="186" spans="1:6" x14ac:dyDescent="0.25">
      <c r="A186" s="19">
        <f>'SEDOL3 (7)'!A183</f>
        <v>17.299999999999976</v>
      </c>
      <c r="B186" s="19">
        <f>'SEDOL3 (7)'!B183</f>
        <v>0.92545798108890309</v>
      </c>
      <c r="C186" s="19">
        <f>'SEDOL3 (7)'!C183</f>
        <v>-0.70753953773183675</v>
      </c>
      <c r="D186" s="19">
        <f>'SEDOL3 (7)'!D183</f>
        <v>3.5967730803395367E-2</v>
      </c>
      <c r="E186" s="19">
        <f t="shared" si="4"/>
        <v>-0.70753953773183675</v>
      </c>
      <c r="F186" s="19">
        <f t="shared" si="5"/>
        <v>3.5967730803395367E-2</v>
      </c>
    </row>
    <row r="187" spans="1:6" x14ac:dyDescent="0.25">
      <c r="A187" s="19">
        <f>'SEDOL3 (7)'!A184</f>
        <v>17.399999999999977</v>
      </c>
      <c r="B187" s="19">
        <f>'SEDOL3 (7)'!B184</f>
        <v>0.98308454982353388</v>
      </c>
      <c r="C187" s="19">
        <f>'SEDOL3 (7)'!C184</f>
        <v>-0.67086995847441921</v>
      </c>
      <c r="D187" s="19">
        <f>'SEDOL3 (7)'!D184</f>
        <v>5.2035446590968898E-2</v>
      </c>
      <c r="E187" s="19">
        <f t="shared" si="4"/>
        <v>-0.67086995847441921</v>
      </c>
      <c r="F187" s="19">
        <f t="shared" si="5"/>
        <v>5.2035446590968898E-2</v>
      </c>
    </row>
    <row r="188" spans="1:6" x14ac:dyDescent="0.25">
      <c r="A188" s="19">
        <f>'SEDOL3 (7)'!A185</f>
        <v>17.499999999999979</v>
      </c>
      <c r="B188" s="19">
        <f>'SEDOL3 (7)'!B185</f>
        <v>1.0357754220614801</v>
      </c>
      <c r="C188" s="19">
        <f>'SEDOL3 (7)'!C185</f>
        <v>-0.63252551077080066</v>
      </c>
      <c r="D188" s="19">
        <f>'SEDOL3 (7)'!D185</f>
        <v>6.7551855838557301E-2</v>
      </c>
      <c r="E188" s="19">
        <f t="shared" si="4"/>
        <v>-0.63252551077080066</v>
      </c>
      <c r="F188" s="19">
        <f t="shared" si="5"/>
        <v>6.7551855838557301E-2</v>
      </c>
    </row>
    <row r="189" spans="1:6" x14ac:dyDescent="0.25">
      <c r="A189" s="19">
        <f>'SEDOL3 (7)'!A186</f>
        <v>17.59999999999998</v>
      </c>
      <c r="B189" s="19">
        <f>'SEDOL3 (7)'!B186</f>
        <v>1.0834448553119942</v>
      </c>
      <c r="C189" s="19">
        <f>'SEDOL3 (7)'!C186</f>
        <v>-0.59268594422800303</v>
      </c>
      <c r="D189" s="19">
        <f>'SEDOL3 (7)'!D186</f>
        <v>8.2471607196078711E-2</v>
      </c>
      <c r="E189" s="19">
        <f t="shared" si="4"/>
        <v>-0.59268594422800303</v>
      </c>
      <c r="F189" s="19">
        <f t="shared" si="5"/>
        <v>8.2471607196078711E-2</v>
      </c>
    </row>
    <row r="190" spans="1:6" x14ac:dyDescent="0.25">
      <c r="A190" s="19">
        <f>'SEDOL3 (7)'!A187</f>
        <v>17.699999999999982</v>
      </c>
      <c r="B190" s="19">
        <f>'SEDOL3 (7)'!B187</f>
        <v>1.1260276696955174</v>
      </c>
      <c r="C190" s="19">
        <f>'SEDOL3 (7)'!C187</f>
        <v>-0.55153255687430625</v>
      </c>
      <c r="D190" s="19">
        <f>'SEDOL3 (7)'!D187</f>
        <v>9.6752576114534958E-2</v>
      </c>
      <c r="E190" s="19">
        <f t="shared" si="4"/>
        <v>-0.55153255687430625</v>
      </c>
      <c r="F190" s="19">
        <f t="shared" si="5"/>
        <v>9.6752576114534958E-2</v>
      </c>
    </row>
    <row r="191" spans="1:6" x14ac:dyDescent="0.25">
      <c r="A191" s="19">
        <f>'SEDOL3 (7)'!A188</f>
        <v>17.799999999999983</v>
      </c>
      <c r="B191" s="19">
        <f>'SEDOL3 (7)'!B188</f>
        <v>1.1634790318771502</v>
      </c>
      <c r="C191" s="19">
        <f>'SEDOL3 (7)'!C188</f>
        <v>-0.50924748722719193</v>
      </c>
      <c r="D191" s="19">
        <f>'SEDOL3 (7)'!D188</f>
        <v>0.11035594941762664</v>
      </c>
      <c r="E191" s="19">
        <f t="shared" si="4"/>
        <v>-0.50924748722719193</v>
      </c>
      <c r="F191" s="19">
        <f t="shared" si="5"/>
        <v>0.11035594941762664</v>
      </c>
    </row>
    <row r="192" spans="1:6" x14ac:dyDescent="0.25">
      <c r="A192" s="19">
        <f>'SEDOL3 (7)'!A189</f>
        <v>17.899999999999984</v>
      </c>
      <c r="B192" s="19">
        <f>'SEDOL3 (7)'!B189</f>
        <v>1.1957741682374434</v>
      </c>
      <c r="C192" s="19">
        <f>'SEDOL3 (7)'!C189</f>
        <v>-0.46601301901346054</v>
      </c>
      <c r="D192" s="19">
        <f>'SEDOL3 (7)'!D189</f>
        <v>0.12324629568887502</v>
      </c>
      <c r="E192" s="19">
        <f t="shared" si="4"/>
        <v>-0.46601301901346054</v>
      </c>
      <c r="F192" s="19">
        <f t="shared" si="5"/>
        <v>0.12324629568887502</v>
      </c>
    </row>
    <row r="193" spans="1:6" x14ac:dyDescent="0.25">
      <c r="A193" s="19">
        <f>'SEDOL3 (7)'!A190</f>
        <v>17.999999999999986</v>
      </c>
      <c r="B193" s="19">
        <f>'SEDOL3 (7)'!B190</f>
        <v>1.2229080099226739</v>
      </c>
      <c r="C193" s="19">
        <f>'SEDOL3 (7)'!C190</f>
        <v>-0.42201090084221893</v>
      </c>
      <c r="D193" s="19">
        <f>'SEDOL3 (7)'!D190</f>
        <v>0.13539162152885753</v>
      </c>
      <c r="E193" s="19">
        <f t="shared" si="4"/>
        <v>-0.42201090084221893</v>
      </c>
      <c r="F193" s="19">
        <f t="shared" si="5"/>
        <v>0.13539162152885753</v>
      </c>
    </row>
    <row r="194" spans="1:6" x14ac:dyDescent="0.25">
      <c r="A194" s="19">
        <f>'SEDOL3 (7)'!A191</f>
        <v>18.099999999999987</v>
      </c>
      <c r="B194" s="19">
        <f>'SEDOL3 (7)'!B191</f>
        <v>1.2448947726109232</v>
      </c>
      <c r="C194" s="19">
        <f>'SEDOL3 (7)'!C191</f>
        <v>-0.37742168302462592</v>
      </c>
      <c r="D194" s="19">
        <f>'SEDOL3 (7)'!D191</f>
        <v>0.14676341378843219</v>
      </c>
      <c r="E194" s="19" t="e">
        <f t="shared" si="4"/>
        <v>#N/A</v>
      </c>
      <c r="F194" s="19" t="e">
        <f t="shared" si="5"/>
        <v>#N/A</v>
      </c>
    </row>
    <row r="195" spans="1:6" x14ac:dyDescent="0.25">
      <c r="A195" s="19">
        <f>'SEDOL3 (7)'!A192</f>
        <v>18.199999999999989</v>
      </c>
      <c r="B195" s="19">
        <f>'SEDOL3 (7)'!B192</f>
        <v>1.2617674740095826</v>
      </c>
      <c r="C195" s="19">
        <f>'SEDOL3 (7)'!C192</f>
        <v>-0.33242407362170906</v>
      </c>
      <c r="D195" s="19">
        <f>'SEDOL3 (7)'!D192</f>
        <v>0.1573366679335593</v>
      </c>
      <c r="E195" s="19" t="e">
        <f t="shared" si="4"/>
        <v>#N/A</v>
      </c>
      <c r="F195" s="19" t="e">
        <f t="shared" si="5"/>
        <v>#N/A</v>
      </c>
    </row>
    <row r="196" spans="1:6" x14ac:dyDescent="0.25">
      <c r="A196" s="19">
        <f>'SEDOL3 (7)'!A193</f>
        <v>18.29999999999999</v>
      </c>
      <c r="B196" s="19">
        <f>'SEDOL3 (7)'!B193</f>
        <v>1.2735773922640026</v>
      </c>
      <c r="C196" s="19">
        <f>'SEDOL3 (7)'!C193</f>
        <v>-0.28719431568376713</v>
      </c>
      <c r="D196" s="19">
        <f>'SEDOL3 (7)'!D193</f>
        <v>0.1670899027453755</v>
      </c>
      <c r="E196" s="19" t="e">
        <f t="shared" si="4"/>
        <v>#N/A</v>
      </c>
      <c r="F196" s="19" t="e">
        <f t="shared" si="5"/>
        <v>#N/A</v>
      </c>
    </row>
    <row r="197" spans="1:6" x14ac:dyDescent="0.25">
      <c r="A197" s="19">
        <f>'SEDOL3 (7)'!A194</f>
        <v>18.399999999999991</v>
      </c>
      <c r="B197" s="19">
        <f>'SEDOL3 (7)'!B194</f>
        <v>1.2803934686056475</v>
      </c>
      <c r="C197" s="19">
        <f>'SEDOL3 (7)'!C194</f>
        <v>-0.24190558752240585</v>
      </c>
      <c r="D197" s="19">
        <f>'SEDOL3 (7)'!D194</f>
        <v>0.17600516160539517</v>
      </c>
      <c r="E197" s="19" t="e">
        <f t="shared" si="4"/>
        <v>#N/A</v>
      </c>
      <c r="F197" s="19" t="e">
        <f t="shared" si="5"/>
        <v>#N/A</v>
      </c>
    </row>
    <row r="198" spans="1:6" x14ac:dyDescent="0.25">
      <c r="A198" s="19">
        <f>'SEDOL3 (7)'!A195</f>
        <v>18.499999999999993</v>
      </c>
      <c r="B198" s="19">
        <f>'SEDOL3 (7)'!B195</f>
        <v>1.2823016577010671</v>
      </c>
      <c r="C198" s="19">
        <f>'SEDOL3 (7)'!C195</f>
        <v>-0.19672742772967766</v>
      </c>
      <c r="D198" s="19">
        <f>'SEDOL3 (7)'!D195</f>
        <v>0.18406800065997572</v>
      </c>
      <c r="E198" s="19" t="e">
        <f t="shared" si="4"/>
        <v>#N/A</v>
      </c>
      <c r="F198" s="19" t="e">
        <f t="shared" si="5"/>
        <v>#N/A</v>
      </c>
    </row>
    <row r="199" spans="1:6" x14ac:dyDescent="0.25">
      <c r="A199" s="19">
        <f>'SEDOL3 (7)'!A196</f>
        <v>18.599999999999994</v>
      </c>
      <c r="B199" s="19">
        <f>'SEDOL3 (7)'!B196</f>
        <v>1.2794042292801422</v>
      </c>
      <c r="C199" s="19">
        <f>'SEDOL3 (7)'!C196</f>
        <v>-0.1518251865286715</v>
      </c>
      <c r="D199" s="19">
        <f>'SEDOL3 (7)'!D196</f>
        <v>0.19126746420036636</v>
      </c>
      <c r="E199" s="19" t="e">
        <f t="shared" si="4"/>
        <v>#N/A</v>
      </c>
      <c r="F199" s="19" t="e">
        <f t="shared" si="5"/>
        <v>#N/A</v>
      </c>
    </row>
    <row r="200" spans="1:6" x14ac:dyDescent="0.25">
      <c r="A200" s="19">
        <f>'SEDOL3 (7)'!A197</f>
        <v>18.699999999999996</v>
      </c>
      <c r="B200" s="19">
        <f>'SEDOL3 (7)'!B197</f>
        <v>1.2718190247232988</v>
      </c>
      <c r="C200" s="19">
        <f>'SEDOL3 (7)'!C197</f>
        <v>-0.10735950490678783</v>
      </c>
      <c r="D200" s="19">
        <f>'SEDOL3 (7)'!D197</f>
        <v>0.19759604763465366</v>
      </c>
      <c r="E200" s="19" t="e">
        <f t="shared" si="4"/>
        <v>#N/A</v>
      </c>
      <c r="F200" s="19" t="e">
        <f t="shared" si="5"/>
        <v>#N/A</v>
      </c>
    </row>
    <row r="201" spans="1:6" x14ac:dyDescent="0.25">
      <c r="A201" s="19">
        <f>'SEDOL3 (7)'!A198</f>
        <v>18.799999999999997</v>
      </c>
      <c r="B201" s="19">
        <f>'SEDOL3 (7)'!B198</f>
        <v>1.2596786723726943</v>
      </c>
      <c r="C201" s="19">
        <f>'SEDOL3 (7)'!C198</f>
        <v>-6.3485822847400064E-2</v>
      </c>
      <c r="D201" s="19">
        <f>'SEDOL3 (7)'!D198</f>
        <v>0.2030496484656219</v>
      </c>
      <c r="E201" s="19" t="e">
        <f t="shared" si="4"/>
        <v>#N/A</v>
      </c>
      <c r="F201" s="19" t="e">
        <f t="shared" si="5"/>
        <v>#N/A</v>
      </c>
    </row>
    <row r="202" spans="1:6" x14ac:dyDescent="0.25">
      <c r="A202" s="19">
        <f>'SEDOL3 (7)'!A199</f>
        <v>18.899999999999999</v>
      </c>
      <c r="B202" s="19">
        <f>'SEDOL3 (7)'!B199</f>
        <v>1.2431297654018112</v>
      </c>
      <c r="C202" s="19">
        <f>'SEDOL3 (7)'!C199</f>
        <v>-2.0353917838200196E-2</v>
      </c>
      <c r="D202" s="19">
        <f>'SEDOL3 (7)'!D199</f>
        <v>0.20762750572387303</v>
      </c>
      <c r="E202" s="19" t="e">
        <f t="shared" si="4"/>
        <v>#N/A</v>
      </c>
      <c r="F202" s="19" t="e">
        <f t="shared" si="5"/>
        <v>#N/A</v>
      </c>
    </row>
    <row r="203" spans="1:6" x14ac:dyDescent="0.25">
      <c r="A203" s="19">
        <f>'SEDOL3 (7)'!A200</f>
        <v>19</v>
      </c>
      <c r="B203" s="19">
        <f>'SEDOL3 (7)'!B200</f>
        <v>1.2223320061315308</v>
      </c>
      <c r="C203" s="19">
        <f>'SEDOL3 (7)'!C200</f>
        <v>2.1892525304190051E-2</v>
      </c>
      <c r="D203" s="19">
        <f>'SEDOL3 (7)'!D200</f>
        <v>0.21133212833842177</v>
      </c>
      <c r="E203" s="19" t="e">
        <f t="shared" si="4"/>
        <v>#N/A</v>
      </c>
      <c r="F203" s="19" t="e">
        <f t="shared" si="5"/>
        <v>#N/A</v>
      </c>
    </row>
    <row r="204" spans="1:6" x14ac:dyDescent="0.25">
      <c r="A204" s="19">
        <f>'SEDOL3 (7)'!A201</f>
        <v>19.100000000000001</v>
      </c>
      <c r="B204" s="19">
        <f>'SEDOL3 (7)'!B201</f>
        <v>1.1974573207187564</v>
      </c>
      <c r="C204" s="19">
        <f>'SEDOL3 (7)'!C201</f>
        <v>6.311631239324958E-2</v>
      </c>
      <c r="D204" s="19">
        <f>'SEDOL3 (7)'!D201</f>
        <v>0.21416921295732796</v>
      </c>
      <c r="E204" s="19" t="e">
        <f t="shared" si="4"/>
        <v>#N/A</v>
      </c>
      <c r="F204" s="19" t="e">
        <f t="shared" si="5"/>
        <v>#N/A</v>
      </c>
    </row>
    <row r="205" spans="1:6" x14ac:dyDescent="0.25">
      <c r="A205" s="19">
        <f>'SEDOL3 (7)'!A202</f>
        <v>19.200000000000003</v>
      </c>
      <c r="B205" s="19">
        <f>'SEDOL3 (7)'!B202</f>
        <v>1.1686889481662288</v>
      </c>
      <c r="C205" s="19">
        <f>'SEDOL3 (7)'!C202</f>
        <v>0.10318710485486016</v>
      </c>
      <c r="D205" s="19">
        <f>'SEDOL3 (7)'!D202</f>
        <v>0.21614755175869549</v>
      </c>
      <c r="E205" s="19" t="e">
        <f t="shared" ref="E205:E268" si="6">IF(A205&lt;=$C$8,C205,NA())</f>
        <v>#N/A</v>
      </c>
      <c r="F205" s="19" t="e">
        <f t="shared" ref="F205:F268" si="7">IF(A205&lt;=$C$8,D205,NA())</f>
        <v>#N/A</v>
      </c>
    </row>
    <row r="206" spans="1:6" x14ac:dyDescent="0.25">
      <c r="A206" s="19">
        <f>'SEDOL3 (7)'!A203</f>
        <v>19.300000000000004</v>
      </c>
      <c r="B206" s="19">
        <f>'SEDOL3 (7)'!B203</f>
        <v>1.1362205076095764</v>
      </c>
      <c r="C206" s="19">
        <f>'SEDOL3 (7)'!C203</f>
        <v>0.14198175111194497</v>
      </c>
      <c r="D206" s="19">
        <f>'SEDOL3 (7)'!D203</f>
        <v>0.21727893081750779</v>
      </c>
      <c r="E206" s="19" t="e">
        <f t="shared" si="6"/>
        <v>#N/A</v>
      </c>
      <c r="F206" s="19" t="e">
        <f t="shared" si="7"/>
        <v>#N/A</v>
      </c>
    </row>
    <row r="207" spans="1:6" x14ac:dyDescent="0.25">
      <c r="A207" s="19">
        <f>'SEDOL3 (7)'!A204</f>
        <v>19.400000000000006</v>
      </c>
      <c r="B207" s="19">
        <f>'SEDOL3 (7)'!B204</f>
        <v>1.1002550478301805</v>
      </c>
      <c r="C207" s="19">
        <f>'SEDOL3 (7)'!C204</f>
        <v>0.17938458388914227</v>
      </c>
      <c r="D207" s="19">
        <f>'SEDOL3 (7)'!D204</f>
        <v>0.21757801961625084</v>
      </c>
      <c r="E207" s="19" t="e">
        <f t="shared" si="6"/>
        <v>#N/A</v>
      </c>
      <c r="F207" s="19" t="e">
        <f t="shared" si="7"/>
        <v>#N/A</v>
      </c>
    </row>
    <row r="208" spans="1:6" x14ac:dyDescent="0.25">
      <c r="A208" s="19">
        <f>'SEDOL3 (7)'!A205</f>
        <v>19.500000000000007</v>
      </c>
      <c r="B208" s="19">
        <f>'SEDOL3 (7)'!B205</f>
        <v>1.0610040829204788</v>
      </c>
      <c r="C208" s="19">
        <f>'SEDOL3 (7)'!C205</f>
        <v>0.21528768309254898</v>
      </c>
      <c r="D208" s="19">
        <f>'SEDOL3 (7)'!D205</f>
        <v>0.21706225230706969</v>
      </c>
      <c r="E208" s="19" t="e">
        <f t="shared" si="6"/>
        <v>#N/A</v>
      </c>
      <c r="F208" s="19" t="e">
        <f t="shared" si="7"/>
        <v>#N/A</v>
      </c>
    </row>
    <row r="209" spans="1:6" x14ac:dyDescent="0.25">
      <c r="A209" s="19">
        <f>'SEDOL3 (7)'!A206</f>
        <v>19.600000000000009</v>
      </c>
      <c r="B209" s="19">
        <f>'SEDOL3 (7)'!B206</f>
        <v>1.0186866179922722</v>
      </c>
      <c r="C209" s="19">
        <f>'SEDOL3 (7)'!C206</f>
        <v>0.24959110405512686</v>
      </c>
      <c r="D209" s="19">
        <f>'SEDOL3 (7)'!D206</f>
        <v>0.21575170135030186</v>
      </c>
      <c r="E209" s="19" t="e">
        <f t="shared" si="6"/>
        <v>#N/A</v>
      </c>
      <c r="F209" s="19" t="e">
        <f t="shared" si="7"/>
        <v>#N/A</v>
      </c>
    </row>
    <row r="210" spans="1:6" x14ac:dyDescent="0.25">
      <c r="A210" s="19">
        <f>'SEDOL3 (7)'!A207</f>
        <v>19.70000000000001</v>
      </c>
      <c r="B210" s="19">
        <f>'SEDOL3 (7)'!B207</f>
        <v>0.97352816876889448</v>
      </c>
      <c r="C210" s="19">
        <f>'SEDOL3 (7)'!C207</f>
        <v>0.28220307107167897</v>
      </c>
      <c r="D210" s="19">
        <f>'SEDOL3 (7)'!D207</f>
        <v>0.21366894416862625</v>
      </c>
      <c r="E210" s="19" t="e">
        <f t="shared" si="6"/>
        <v>#N/A</v>
      </c>
      <c r="F210" s="19" t="e">
        <f t="shared" si="7"/>
        <v>#N/A</v>
      </c>
    </row>
    <row r="211" spans="1:6" x14ac:dyDescent="0.25">
      <c r="A211" s="19">
        <f>'SEDOL3 (7)'!A208</f>
        <v>19.800000000000011</v>
      </c>
      <c r="B211" s="19">
        <f>'SEDOL3 (7)'!B208</f>
        <v>0.92575977883924288</v>
      </c>
      <c r="C211" s="19">
        <f>'SEDOL3 (7)'!C208</f>
        <v>0.31304013627793081</v>
      </c>
      <c r="D211" s="19">
        <f>'SEDOL3 (7)'!D208</f>
        <v>0.21083892346776562</v>
      </c>
      <c r="E211" s="19" t="e">
        <f t="shared" si="6"/>
        <v>#N/A</v>
      </c>
      <c r="F211" s="19" t="e">
        <f t="shared" si="7"/>
        <v>#N/A</v>
      </c>
    </row>
    <row r="212" spans="1:6" x14ac:dyDescent="0.25">
      <c r="A212" s="19">
        <f>'SEDOL3 (7)'!A209</f>
        <v>19.900000000000013</v>
      </c>
      <c r="B212" s="19">
        <f>'SEDOL3 (7)'!B209</f>
        <v>0.87561703827617066</v>
      </c>
      <c r="C212" s="19">
        <f>'SEDOL3 (7)'!C209</f>
        <v>0.3420273040557652</v>
      </c>
      <c r="D212" s="19">
        <f>'SEDOL3 (7)'!D209</f>
        <v>0.2072888018837023</v>
      </c>
      <c r="E212" s="19" t="e">
        <f t="shared" si="6"/>
        <v>#N/A</v>
      </c>
      <c r="F212" s="19" t="e">
        <f t="shared" si="7"/>
        <v>#N/A</v>
      </c>
    </row>
    <row r="213" spans="1:6" x14ac:dyDescent="0.25">
      <c r="A213" s="19">
        <f>'SEDOL3 (7)'!A210</f>
        <v>20.000000000000014</v>
      </c>
      <c r="B213" s="19">
        <f>'SEDOL3 (7)'!B210</f>
        <v>0.82333910723417336</v>
      </c>
      <c r="C213" s="19">
        <f>'SEDOL3 (7)'!C210</f>
        <v>0.36909812127065555</v>
      </c>
      <c r="D213" s="19">
        <f>'SEDOL3 (7)'!D210</f>
        <v>0.20304781162273597</v>
      </c>
      <c r="E213" s="19" t="e">
        <f t="shared" si="6"/>
        <v>#N/A</v>
      </c>
      <c r="F213" s="19" t="e">
        <f t="shared" si="7"/>
        <v>#N/A</v>
      </c>
    </row>
    <row r="214" spans="1:6" x14ac:dyDescent="0.25">
      <c r="A214" s="19">
        <f>'SEDOL3 (7)'!A211</f>
        <v>20.100000000000016</v>
      </c>
      <c r="B214" s="19">
        <f>'SEDOL3 (7)'!B211</f>
        <v>0.76916774804226007</v>
      </c>
      <c r="C214" s="19">
        <f>'SEDOL3 (7)'!C211</f>
        <v>0.39419473376743935</v>
      </c>
      <c r="D214" s="19">
        <f>'SEDOL3 (7)'!D211</f>
        <v>0.19814709976446354</v>
      </c>
      <c r="E214" s="19" t="e">
        <f t="shared" si="6"/>
        <v>#N/A</v>
      </c>
      <c r="F214" s="19" t="e">
        <f t="shared" si="7"/>
        <v>#N/A</v>
      </c>
    </row>
    <row r="215" spans="1:6" x14ac:dyDescent="0.25">
      <c r="A215" s="19">
        <f>'SEDOL3 (7)'!A212</f>
        <v>20.200000000000017</v>
      </c>
      <c r="B215" s="19">
        <f>'SEDOL3 (7)'!B212</f>
        <v>0.71334636919800143</v>
      </c>
      <c r="C215" s="19">
        <f>'SEDOL3 (7)'!C212</f>
        <v>0.41726790966641136</v>
      </c>
      <c r="D215" s="19">
        <f>'SEDOL3 (7)'!D212</f>
        <v>0.19261956989894105</v>
      </c>
      <c r="E215" s="19" t="e">
        <f t="shared" si="6"/>
        <v>#N/A</v>
      </c>
      <c r="F215" s="19" t="e">
        <f t="shared" si="7"/>
        <v>#N/A</v>
      </c>
    </row>
    <row r="216" spans="1:6" x14ac:dyDescent="0.25">
      <c r="A216" s="19">
        <f>'SEDOL3 (7)'!A213</f>
        <v>20.300000000000018</v>
      </c>
      <c r="B216" s="19">
        <f>'SEDOL3 (7)'!B213</f>
        <v>0.65611908454865064</v>
      </c>
      <c r="C216" s="19">
        <f>'SEDOL3 (7)'!C213</f>
        <v>0.43827703011295971</v>
      </c>
      <c r="D216" s="19">
        <f>'SEDOL3 (7)'!D213</f>
        <v>0.18649972076794702</v>
      </c>
      <c r="E216" s="19" t="e">
        <f t="shared" si="6"/>
        <v>#N/A</v>
      </c>
      <c r="F216" s="19" t="e">
        <f t="shared" si="7"/>
        <v>#N/A</v>
      </c>
    </row>
    <row r="217" spans="1:6" x14ac:dyDescent="0.25">
      <c r="A217" s="19">
        <f>'SEDOL3 (7)'!A214</f>
        <v>20.40000000000002</v>
      </c>
      <c r="B217" s="19">
        <f>'SEDOL3 (7)'!B214</f>
        <v>0.5977297908156004</v>
      </c>
      <c r="C217" s="19">
        <f>'SEDOL3 (7)'!C214</f>
        <v>0.45719004824030651</v>
      </c>
      <c r="D217" s="19">
        <f>'SEDOL3 (7)'!D214</f>
        <v>0.17982348257646733</v>
      </c>
      <c r="E217" s="19" t="e">
        <f t="shared" si="6"/>
        <v>#N/A</v>
      </c>
      <c r="F217" s="19" t="e">
        <f t="shared" si="7"/>
        <v>#N/A</v>
      </c>
    </row>
    <row r="218" spans="1:6" x14ac:dyDescent="0.25">
      <c r="A218" s="19">
        <f>'SEDOL3 (7)'!A215</f>
        <v>20.500000000000021</v>
      </c>
      <c r="B218" s="19">
        <f>'SEDOL3 (7)'!B215</f>
        <v>0.53842126647997901</v>
      </c>
      <c r="C218" s="19">
        <f>'SEDOL3 (7)'!C215</f>
        <v>0.47398341720606157</v>
      </c>
      <c r="D218" s="19">
        <f>'SEDOL3 (7)'!D215</f>
        <v>0.1726280516343339</v>
      </c>
      <c r="E218" s="19" t="e">
        <f t="shared" si="6"/>
        <v>#N/A</v>
      </c>
      <c r="F218" s="19" t="e">
        <f t="shared" si="7"/>
        <v>#N/A</v>
      </c>
    </row>
    <row r="219" spans="1:6" x14ac:dyDescent="0.25">
      <c r="A219" s="19">
        <f>'SEDOL3 (7)'!A216</f>
        <v>20.600000000000023</v>
      </c>
      <c r="B219" s="19">
        <f>'SEDOL3 (7)'!B216</f>
        <v>0.47843429490059702</v>
      </c>
      <c r="C219" s="19">
        <f>'SEDOL3 (7)'!C216</f>
        <v>0.48864198825899563</v>
      </c>
      <c r="D219" s="19">
        <f>'SEDOL3 (7)'!D216</f>
        <v>0.16495172397944682</v>
      </c>
      <c r="E219" s="19" t="e">
        <f t="shared" si="6"/>
        <v>#N/A</v>
      </c>
      <c r="F219" s="19" t="e">
        <f t="shared" si="7"/>
        <v>#N/A</v>
      </c>
    </row>
    <row r="220" spans="1:6" x14ac:dyDescent="0.25">
      <c r="A220" s="19">
        <f>'SEDOL3 (7)'!A217</f>
        <v>20.700000000000024</v>
      </c>
      <c r="B220" s="19">
        <f>'SEDOL3 (7)'!B217</f>
        <v>0.41800681438147064</v>
      </c>
      <c r="C220" s="19">
        <f>'SEDOL3 (7)'!C217</f>
        <v>0.50115887988245034</v>
      </c>
      <c r="D220" s="19">
        <f>'SEDOL3 (7)'!D217</f>
        <v>0.15683372862327738</v>
      </c>
      <c r="E220" s="19" t="e">
        <f t="shared" si="6"/>
        <v>#N/A</v>
      </c>
      <c r="F220" s="19" t="e">
        <f t="shared" si="7"/>
        <v>#N/A</v>
      </c>
    </row>
    <row r="221" spans="1:6" x14ac:dyDescent="0.25">
      <c r="A221" s="19">
        <f>'SEDOL3 (7)'!A218</f>
        <v>20.800000000000026</v>
      </c>
      <c r="B221" s="19">
        <f>'SEDOL3 (7)'!B218</f>
        <v>0.35737309774549775</v>
      </c>
      <c r="C221" s="19">
        <f>'SEDOL3 (7)'!C218</f>
        <v>0.51153531914492223</v>
      </c>
      <c r="D221" s="19">
        <f>'SEDOL3 (7)'!D218</f>
        <v>0.14831406104647687</v>
      </c>
      <c r="E221" s="19" t="e">
        <f t="shared" si="6"/>
        <v>#N/A</v>
      </c>
      <c r="F221" s="19" t="e">
        <f t="shared" si="7"/>
        <v>#N/A</v>
      </c>
    </row>
    <row r="222" spans="1:6" x14ac:dyDescent="0.25">
      <c r="A222" s="19">
        <f>'SEDOL3 (7)'!A219</f>
        <v>20.900000000000027</v>
      </c>
      <c r="B222" s="19">
        <f>'SEDOL3 (7)'!B219</f>
        <v>0.29676296380429651</v>
      </c>
      <c r="C222" s="19">
        <f>'SEDOL3 (7)'!C219</f>
        <v>0.51978045646640303</v>
      </c>
      <c r="D222" s="19">
        <f>'SEDOL3 (7)'!D219</f>
        <v>0.13943331755749735</v>
      </c>
      <c r="E222" s="19" t="e">
        <f t="shared" si="6"/>
        <v>#N/A</v>
      </c>
      <c r="F222" s="19" t="e">
        <f t="shared" si="7"/>
        <v>#N/A</v>
      </c>
    </row>
    <row r="223" spans="1:6" x14ac:dyDescent="0.25">
      <c r="A223" s="19">
        <f>'SEDOL3 (7)'!A220</f>
        <v>21.000000000000028</v>
      </c>
      <c r="B223" s="19">
        <f>'SEDOL3 (7)'!B220</f>
        <v>0.2364010229424843</v>
      </c>
      <c r="C223" s="19">
        <f>'SEDOL3 (7)'!C220</f>
        <v>0.52591115508087638</v>
      </c>
      <c r="D223" s="19">
        <f>'SEDOL3 (7)'!D220</f>
        <v>0.13023253111026825</v>
      </c>
      <c r="E223" s="19" t="e">
        <f t="shared" si="6"/>
        <v>#N/A</v>
      </c>
      <c r="F223" s="19" t="e">
        <f t="shared" si="7"/>
        <v>#N/A</v>
      </c>
    </row>
    <row r="224" spans="1:6" x14ac:dyDescent="0.25">
      <c r="A224" s="19">
        <f>'SEDOL3 (7)'!A221</f>
        <v>21.10000000000003</v>
      </c>
      <c r="B224" s="19">
        <f>'SEDOL3 (7)'!B221</f>
        <v>0.17650595885852952</v>
      </c>
      <c r="C224" s="19">
        <f>'SEDOL3 (7)'!C221</f>
        <v>0.52995175654083115</v>
      </c>
      <c r="D224" s="19">
        <f>'SEDOL3 (7)'!D221</f>
        <v>0.12075300915827208</v>
      </c>
      <c r="E224" s="19" t="e">
        <f t="shared" si="6"/>
        <v>#N/A</v>
      </c>
      <c r="F224" s="19" t="e">
        <f t="shared" si="7"/>
        <v>#N/A</v>
      </c>
    </row>
    <row r="225" spans="1:6" x14ac:dyDescent="0.25">
      <c r="A225" s="19">
        <f>'SEDOL3 (7)'!A222</f>
        <v>21.200000000000031</v>
      </c>
      <c r="B225" s="19">
        <f>'SEDOL3 (7)'!B222</f>
        <v>0.11728984832450175</v>
      </c>
      <c r="C225" s="19">
        <f>'SEDOL3 (7)'!C222</f>
        <v>0.53193382366865649</v>
      </c>
      <c r="D225" s="19">
        <f>'SEDOL3 (7)'!D222</f>
        <v>0.11103617410193392</v>
      </c>
      <c r="E225" s="19" t="e">
        <f t="shared" si="6"/>
        <v>#N/A</v>
      </c>
      <c r="F225" s="19" t="e">
        <f t="shared" si="7"/>
        <v>#N/A</v>
      </c>
    </row>
    <row r="226" spans="1:6" x14ac:dyDescent="0.25">
      <c r="A226" s="19">
        <f>'SEDOL3 (7)'!A223</f>
        <v>21.300000000000033</v>
      </c>
      <c r="B226" s="19">
        <f>'SEDOL3 (7)'!B223</f>
        <v>5.8957520644329638E-2</v>
      </c>
      <c r="C226" s="19">
        <f>'SEDOL3 (7)'!C223</f>
        <v>0.53189586241225162</v>
      </c>
      <c r="D226" s="19">
        <f>'SEDOL3 (7)'!D223</f>
        <v>0.10112340686419713</v>
      </c>
      <c r="E226" s="19" t="e">
        <f t="shared" si="6"/>
        <v>#N/A</v>
      </c>
      <c r="F226" s="19" t="e">
        <f t="shared" si="7"/>
        <v>#N/A</v>
      </c>
    </row>
    <row r="227" spans="1:6" x14ac:dyDescent="0.25">
      <c r="A227" s="19">
        <f>'SEDOL3 (7)'!A224</f>
        <v>21.400000000000034</v>
      </c>
      <c r="B227" s="19">
        <f>'SEDOL3 (7)'!B224</f>
        <v>1.7059583052898911E-3</v>
      </c>
      <c r="C227" s="19">
        <f>'SEDOL3 (7)'!C224</f>
        <v>0.5298830241080732</v>
      </c>
      <c r="D227" s="19">
        <f>'SEDOL3 (7)'!D224</f>
        <v>9.105589410562033E-2</v>
      </c>
      <c r="E227" s="19" t="e">
        <f t="shared" si="6"/>
        <v>#N/A</v>
      </c>
      <c r="F227" s="19" t="e">
        <f t="shared" si="7"/>
        <v>#N/A</v>
      </c>
    </row>
    <row r="228" spans="1:6" x14ac:dyDescent="0.25">
      <c r="A228" s="19">
        <f>'SEDOL3 (7)'!A225</f>
        <v>21.500000000000036</v>
      </c>
      <c r="B228" s="19">
        <f>'SEDOL3 (7)'!B225</f>
        <v>-5.4276259868865827E-2</v>
      </c>
      <c r="C228" s="19">
        <f>'SEDOL3 (7)'!C225</f>
        <v>0.52594678969412345</v>
      </c>
      <c r="D228" s="19">
        <f>'SEDOL3 (7)'!D225</f>
        <v>8.0874479565418017E-2</v>
      </c>
      <c r="E228" s="19" t="e">
        <f t="shared" si="6"/>
        <v>#N/A</v>
      </c>
      <c r="F228" s="19" t="e">
        <f t="shared" si="7"/>
        <v>#N/A</v>
      </c>
    </row>
    <row r="229" spans="1:6" x14ac:dyDescent="0.25">
      <c r="A229" s="19">
        <f>'SEDOL3 (7)'!A226</f>
        <v>21.600000000000037</v>
      </c>
      <c r="B229" s="19">
        <f>'SEDOL3 (7)'!B226</f>
        <v>-0.10880947194176571</v>
      </c>
      <c r="C229" s="19">
        <f>'SEDOL3 (7)'!C226</f>
        <v>0.52014463744805972</v>
      </c>
      <c r="D229" s="19">
        <f>'SEDOL3 (7)'!D226</f>
        <v>7.0619519988702875E-2</v>
      </c>
      <c r="E229" s="19" t="e">
        <f t="shared" si="6"/>
        <v>#N/A</v>
      </c>
      <c r="F229" s="19" t="e">
        <f t="shared" si="7"/>
        <v>#N/A</v>
      </c>
    </row>
    <row r="230" spans="1:6" x14ac:dyDescent="0.25">
      <c r="A230" s="19">
        <f>'SEDOL3 (7)'!A227</f>
        <v>21.700000000000038</v>
      </c>
      <c r="B230" s="19">
        <f>'SEDOL3 (7)'!B227</f>
        <v>-0.16172340153089776</v>
      </c>
      <c r="C230" s="19">
        <f>'SEDOL3 (7)'!C227</f>
        <v>0.51253969585170245</v>
      </c>
      <c r="D230" s="19">
        <f>'SEDOL3 (7)'!D227</f>
        <v>6.0330746072897061E-2</v>
      </c>
      <c r="E230" s="19" t="e">
        <f t="shared" si="6"/>
        <v>#N/A</v>
      </c>
      <c r="F230" s="19" t="e">
        <f t="shared" si="7"/>
        <v>#N/A</v>
      </c>
    </row>
    <row r="231" spans="1:6" x14ac:dyDescent="0.25">
      <c r="A231" s="19">
        <f>'SEDOL3 (7)'!A228</f>
        <v>21.80000000000004</v>
      </c>
      <c r="B231" s="19">
        <f>'SEDOL3 (7)'!B228</f>
        <v>-0.21285758116868558</v>
      </c>
      <c r="C231" s="19">
        <f>'SEDOL3 (7)'!C228</f>
        <v>0.50320038320278826</v>
      </c>
      <c r="D231" s="19">
        <f>'SEDOL3 (7)'!D228</f>
        <v>5.0047128837988578E-2</v>
      </c>
      <c r="E231" s="19" t="e">
        <f t="shared" si="6"/>
        <v>#N/A</v>
      </c>
      <c r="F231" s="19" t="e">
        <f t="shared" si="7"/>
        <v>#N/A</v>
      </c>
    </row>
    <row r="232" spans="1:6" x14ac:dyDescent="0.25">
      <c r="A232" s="19">
        <f>'SEDOL3 (7)'!A229</f>
        <v>21.900000000000041</v>
      </c>
      <c r="B232" s="19">
        <f>'SEDOL3 (7)'!B229</f>
        <v>-0.26206172979508524</v>
      </c>
      <c r="C232" s="19">
        <f>'SEDOL3 (7)'!C229</f>
        <v>0.49220003560792591</v>
      </c>
      <c r="D232" s="19">
        <f>'SEDOL3 (7)'!D229</f>
        <v>3.9806751796145137E-2</v>
      </c>
      <c r="E232" s="19" t="e">
        <f t="shared" si="6"/>
        <v>#N/A</v>
      </c>
      <c r="F232" s="19" t="e">
        <f t="shared" si="7"/>
        <v>#N/A</v>
      </c>
    </row>
    <row r="233" spans="1:6" x14ac:dyDescent="0.25">
      <c r="A233" s="19">
        <f>'SEDOL3 (7)'!A230</f>
        <v>22.000000000000043</v>
      </c>
      <c r="B233" s="19">
        <f>'SEDOL3 (7)'!B230</f>
        <v>-0.30919608400155241</v>
      </c>
      <c r="C233" s="19">
        <f>'SEDOL3 (7)'!C230</f>
        <v>0.4796165249974616</v>
      </c>
      <c r="D233" s="19">
        <f>'SEDOL3 (7)'!D230</f>
        <v>2.9646689266288953E-2</v>
      </c>
      <c r="E233" s="19" t="e">
        <f t="shared" si="6"/>
        <v>#N/A</v>
      </c>
      <c r="F233" s="19" t="e">
        <f t="shared" si="7"/>
        <v>#N/A</v>
      </c>
    </row>
    <row r="234" spans="1:6" x14ac:dyDescent="0.25">
      <c r="A234" s="19">
        <f>'SEDOL3 (7)'!A231</f>
        <v>22.100000000000044</v>
      </c>
      <c r="B234" s="19">
        <f>'SEDOL3 (7)'!B231</f>
        <v>-0.35413168282649043</v>
      </c>
      <c r="C234" s="19">
        <f>'SEDOL3 (7)'!C231</f>
        <v>0.46553186880346736</v>
      </c>
      <c r="D234" s="19">
        <f>'SEDOL3 (7)'!D231</f>
        <v>1.9602891148709833E-2</v>
      </c>
      <c r="E234" s="19" t="e">
        <f t="shared" si="6"/>
        <v>#N/A</v>
      </c>
      <c r="F234" s="19" t="e">
        <f t="shared" si="7"/>
        <v>#N/A</v>
      </c>
    </row>
    <row r="235" spans="1:6" x14ac:dyDescent="0.25">
      <c r="A235" s="19">
        <f>'SEDOL3 (7)'!A232</f>
        <v>22.200000000000045</v>
      </c>
      <c r="B235" s="19">
        <f>'SEDOL3 (7)'!B232</f>
        <v>-0.39675060607927559</v>
      </c>
      <c r="C235" s="19">
        <f>'SEDOL3 (7)'!C232</f>
        <v>0.45003183293646293</v>
      </c>
      <c r="D235" s="19">
        <f>'SEDOL3 (7)'!D232</f>
        <v>9.7100744437775607E-3</v>
      </c>
      <c r="E235" s="19" t="e">
        <f t="shared" si="6"/>
        <v>#N/A</v>
      </c>
      <c r="F235" s="19" t="e">
        <f t="shared" si="7"/>
        <v>#N/A</v>
      </c>
    </row>
    <row r="236" spans="1:6" x14ac:dyDescent="0.25">
      <c r="A236" s="19">
        <f>'SEDOL3 (7)'!A233</f>
        <v>22.300000000000047</v>
      </c>
      <c r="B236" s="19">
        <f>'SEDOL3 (7)'!B233</f>
        <v>-0.43694616634308503</v>
      </c>
      <c r="C236" s="19">
        <f>'SEDOL3 (7)'!C233</f>
        <v>0.43320552968492815</v>
      </c>
      <c r="D236" s="19">
        <f>'SEDOL3 (7)'!D233</f>
        <v>1.6217674342414168E-6</v>
      </c>
      <c r="E236" s="19" t="e">
        <f t="shared" si="6"/>
        <v>#N/A</v>
      </c>
      <c r="F236" s="19" t="e">
        <f t="shared" si="7"/>
        <v>#N/A</v>
      </c>
    </row>
    <row r="237" spans="1:6" x14ac:dyDescent="0.25">
      <c r="A237" s="19">
        <f>'SEDOL3 (7)'!A234</f>
        <v>22.400000000000048</v>
      </c>
      <c r="B237" s="19">
        <f>'SEDOL3 (7)'!B234</f>
        <v>-0.47462305497546398</v>
      </c>
      <c r="C237" s="19">
        <f>'SEDOL3 (7)'!C234</f>
        <v>0.41514501214433608</v>
      </c>
      <c r="D237" s="19">
        <f>'SEDOL3 (7)'!D234</f>
        <v>-9.4905129154724561E-3</v>
      </c>
      <c r="E237" s="19" t="e">
        <f t="shared" si="6"/>
        <v>#N/A</v>
      </c>
      <c r="F237" s="19" t="e">
        <f t="shared" si="7"/>
        <v>#N/A</v>
      </c>
    </row>
    <row r="238" spans="1:6" x14ac:dyDescent="0.25">
      <c r="A238" s="19">
        <f>'SEDOL3 (7)'!A235</f>
        <v>22.50000000000005</v>
      </c>
      <c r="B238" s="19">
        <f>'SEDOL3 (7)'!B235</f>
        <v>-0.5096974425893388</v>
      </c>
      <c r="C238" s="19">
        <f>'SEDOL3 (7)'!C235</f>
        <v>0.39594486675952573</v>
      </c>
      <c r="D238" s="19">
        <f>'SEDOL3 (7)'!D235</f>
        <v>-1.8735891150690499E-2</v>
      </c>
      <c r="E238" s="19" t="e">
        <f t="shared" si="6"/>
        <v>#N/A</v>
      </c>
      <c r="F238" s="19" t="e">
        <f t="shared" si="7"/>
        <v>#N/A</v>
      </c>
    </row>
    <row r="239" spans="1:6" x14ac:dyDescent="0.25">
      <c r="A239" s="19">
        <f>'SEDOL3 (7)'!A236</f>
        <v>22.600000000000051</v>
      </c>
      <c r="B239" s="19">
        <f>'SEDOL3 (7)'!B236</f>
        <v>-0.54209703465550729</v>
      </c>
      <c r="C239" s="19">
        <f>'SEDOL3 (7)'!C236</f>
        <v>0.37570180553595151</v>
      </c>
      <c r="D239" s="19">
        <f>'SEDOL3 (7)'!D236</f>
        <v>-2.7705669289306949E-2</v>
      </c>
      <c r="E239" s="19" t="e">
        <f t="shared" si="6"/>
        <v>#N/A</v>
      </c>
      <c r="F239" s="19" t="e">
        <f t="shared" si="7"/>
        <v>#N/A</v>
      </c>
    </row>
    <row r="240" spans="1:6" x14ac:dyDescent="0.25">
      <c r="A240" s="19">
        <f>'SEDOL3 (7)'!A237</f>
        <v>22.700000000000053</v>
      </c>
      <c r="B240" s="19">
        <f>'SEDOL3 (7)'!B237</f>
        <v>-0.57176108302005568</v>
      </c>
      <c r="C240" s="19">
        <f>'SEDOL3 (7)'!C237</f>
        <v>0.35451425944191539</v>
      </c>
      <c r="D240" s="19">
        <f>'SEDOL3 (7)'!D237</f>
        <v>-3.6372670091752046E-2</v>
      </c>
      <c r="E240" s="19" t="e">
        <f t="shared" si="6"/>
        <v>#N/A</v>
      </c>
      <c r="F240" s="19" t="e">
        <f t="shared" si="7"/>
        <v>#N/A</v>
      </c>
    </row>
    <row r="241" spans="1:6" x14ac:dyDescent="0.25">
      <c r="A241" s="19">
        <f>'SEDOL3 (7)'!A238</f>
        <v>22.800000000000054</v>
      </c>
      <c r="B241" s="19">
        <f>'SEDOL3 (7)'!B238</f>
        <v>-0.59864035427622686</v>
      </c>
      <c r="C241" s="19">
        <f>'SEDOL3 (7)'!C238</f>
        <v>0.33248197448554823</v>
      </c>
      <c r="D241" s="19">
        <f>'SEDOL3 (7)'!D238</f>
        <v>-4.4711446546456805E-2</v>
      </c>
      <c r="E241" s="19" t="e">
        <f t="shared" si="6"/>
        <v>#N/A</v>
      </c>
      <c r="F241" s="19" t="e">
        <f t="shared" si="7"/>
        <v>#N/A</v>
      </c>
    </row>
    <row r="242" spans="1:6" x14ac:dyDescent="0.25">
      <c r="A242" s="19">
        <f>'SEDOL3 (7)'!A239</f>
        <v>22.900000000000055</v>
      </c>
      <c r="B242" s="19">
        <f>'SEDOL3 (7)'!B239</f>
        <v>-0.62269705606959103</v>
      </c>
      <c r="C242" s="19">
        <f>'SEDOL3 (7)'!C239</f>
        <v>0.30970561190731027</v>
      </c>
      <c r="D242" s="19">
        <f>'SEDOL3 (7)'!D239</f>
        <v>-5.2698337839583428E-2</v>
      </c>
      <c r="E242" s="19" t="e">
        <f t="shared" si="6"/>
        <v>#N/A</v>
      </c>
      <c r="F242" s="19" t="e">
        <f t="shared" si="7"/>
        <v>#N/A</v>
      </c>
    </row>
    <row r="243" spans="1:6" x14ac:dyDescent="0.25">
      <c r="A243" s="19">
        <f>'SEDOL3 (7)'!A240</f>
        <v>23.000000000000057</v>
      </c>
      <c r="B243" s="19">
        <f>'SEDOL3 (7)'!B240</f>
        <v>-0.64390472254759035</v>
      </c>
      <c r="C243" s="19">
        <f>'SEDOL3 (7)'!C240</f>
        <v>0.2862863538813909</v>
      </c>
      <c r="D243" s="19">
        <f>'SEDOL3 (7)'!D240</f>
        <v>-6.0311517442819526E-2</v>
      </c>
      <c r="E243" s="19" t="e">
        <f t="shared" si="6"/>
        <v>#N/A</v>
      </c>
      <c r="F243" s="19" t="e">
        <f t="shared" si="7"/>
        <v>#N/A</v>
      </c>
    </row>
    <row r="244" spans="1:6" x14ac:dyDescent="0.25">
      <c r="A244" s="19">
        <f>'SEDOL3 (7)'!A241</f>
        <v>23.100000000000058</v>
      </c>
      <c r="B244" s="19">
        <f>'SEDOL3 (7)'!B241</f>
        <v>-0.66224806028929972</v>
      </c>
      <c r="C244" s="19">
        <f>'SEDOL3 (7)'!C241</f>
        <v>0.26232551606787652</v>
      </c>
      <c r="D244" s="19">
        <f>'SEDOL3 (7)'!D241</f>
        <v>-6.7531033316239927E-2</v>
      </c>
      <c r="E244" s="19" t="e">
        <f t="shared" si="6"/>
        <v>#N/A</v>
      </c>
      <c r="F244" s="19" t="e">
        <f t="shared" si="7"/>
        <v>#N/A</v>
      </c>
    </row>
    <row r="245" spans="1:6" x14ac:dyDescent="0.25">
      <c r="A245" s="19">
        <f>'SEDOL3 (7)'!A242</f>
        <v>23.20000000000006</v>
      </c>
      <c r="B245" s="19">
        <f>'SEDOL3 (7)'!B242</f>
        <v>-0.67772275616827793</v>
      </c>
      <c r="C245" s="19">
        <f>'SEDOL3 (7)'!C242</f>
        <v>0.23792416830220978</v>
      </c>
      <c r="D245" s="19">
        <f>'SEDOL3 (7)'!D242</f>
        <v>-7.4338840252595115E-2</v>
      </c>
      <c r="E245" s="19" t="e">
        <f t="shared" si="6"/>
        <v>#N/A</v>
      </c>
      <c r="F245" s="19" t="e">
        <f t="shared" si="7"/>
        <v>#N/A</v>
      </c>
    </row>
    <row r="246" spans="1:6" x14ac:dyDescent="0.25">
      <c r="A246" s="19">
        <f>'SEDOL3 (7)'!A243</f>
        <v>23.300000000000061</v>
      </c>
      <c r="B246" s="19">
        <f>'SEDOL3 (7)'!B243</f>
        <v>-0.6903352487104083</v>
      </c>
      <c r="C246" s="19">
        <f>'SEDOL3 (7)'!C243</f>
        <v>0.21318276464957076</v>
      </c>
      <c r="D246" s="19">
        <f>'SEDOL3 (7)'!D243</f>
        <v>-8.0718824417988735E-2</v>
      </c>
      <c r="E246" s="19" t="e">
        <f t="shared" si="6"/>
        <v>#N/A</v>
      </c>
      <c r="F246" s="19" t="e">
        <f t="shared" si="7"/>
        <v>#N/A</v>
      </c>
    </row>
    <row r="247" spans="1:6" x14ac:dyDescent="0.25">
      <c r="A247" s="19">
        <f>'SEDOL3 (7)'!A244</f>
        <v>23.400000000000063</v>
      </c>
      <c r="B247" s="19">
        <f>'SEDOL3 (7)'!B244</f>
        <v>-0.70010246460942449</v>
      </c>
      <c r="C247" s="19">
        <f>'SEDOL3 (7)'!C244</f>
        <v>0.18820078398967047</v>
      </c>
      <c r="D247" s="19">
        <f>'SEDOL3 (7)'!D244</f>
        <v>-8.6656820171668175E-2</v>
      </c>
      <c r="E247" s="19" t="e">
        <f t="shared" si="6"/>
        <v>#N/A</v>
      </c>
      <c r="F247" s="19" t="e">
        <f t="shared" si="7"/>
        <v>#N/A</v>
      </c>
    </row>
    <row r="248" spans="1:6" x14ac:dyDescent="0.25">
      <c r="A248" s="19">
        <f>'SEDOL3 (7)'!A245</f>
        <v>23.500000000000064</v>
      </c>
      <c r="B248" s="19">
        <f>'SEDOL3 (7)'!B245</f>
        <v>-0.70705152215518996</v>
      </c>
      <c r="C248" s="19">
        <f>'SEDOL3 (7)'!C245</f>
        <v>0.16307638223236284</v>
      </c>
      <c r="D248" s="19">
        <f>'SEDOL3 (7)'!D245</f>
        <v>-9.2140619274488397E-2</v>
      </c>
      <c r="E248" s="19" t="e">
        <f t="shared" si="6"/>
        <v>#N/A</v>
      </c>
      <c r="F248" s="19" t="e">
        <f t="shared" si="7"/>
        <v>#N/A</v>
      </c>
    </row>
    <row r="249" spans="1:6" x14ac:dyDescent="0.25">
      <c r="A249" s="19">
        <f>'SEDOL3 (7)'!A246</f>
        <v>23.600000000000065</v>
      </c>
      <c r="B249" s="19">
        <f>'SEDOL3 (7)'!B246</f>
        <v>-0.71121940341359458</v>
      </c>
      <c r="C249" s="19">
        <f>'SEDOL3 (7)'!C246</f>
        <v>0.13790605719675908</v>
      </c>
      <c r="D249" s="19">
        <f>'SEDOL3 (7)'!D246</f>
        <v>-9.715997262143998E-2</v>
      </c>
      <c r="E249" s="19" t="e">
        <f t="shared" si="6"/>
        <v>#N/A</v>
      </c>
      <c r="F249" s="19" t="e">
        <f t="shared" si="7"/>
        <v>#N/A</v>
      </c>
    </row>
    <row r="250" spans="1:6" x14ac:dyDescent="0.25">
      <c r="A250" s="19">
        <f>'SEDOL3 (7)'!A247</f>
        <v>23.700000000000067</v>
      </c>
      <c r="B250" s="19">
        <f>'SEDOL3 (7)'!B247</f>
        <v>-0.71265259707203177</v>
      </c>
      <c r="C250" s="19">
        <f>'SEDOL3 (7)'!C247</f>
        <v>0.11278432711647988</v>
      </c>
      <c r="D250" s="19">
        <f>'SEDOL3 (7)'!D247</f>
        <v>-0.10170658465838492</v>
      </c>
      <c r="E250" s="19" t="e">
        <f t="shared" si="6"/>
        <v>#N/A</v>
      </c>
      <c r="F250" s="19" t="e">
        <f t="shared" si="7"/>
        <v>#N/A</v>
      </c>
    </row>
    <row r="251" spans="1:6" x14ac:dyDescent="0.25">
      <c r="A251" s="19">
        <f>'SEDOL3 (7)'!A248</f>
        <v>23.800000000000068</v>
      </c>
      <c r="B251" s="19">
        <f>'SEDOL3 (7)'!B248</f>
        <v>-0.71140671393073385</v>
      </c>
      <c r="C251" s="19">
        <f>'SEDOL3 (7)'!C248</f>
        <v>8.7803423661617142E-2</v>
      </c>
      <c r="D251" s="19">
        <f>'SEDOL3 (7)'!D248</f>
        <v>-0.10577410066674987</v>
      </c>
      <c r="E251" s="19" t="e">
        <f t="shared" si="6"/>
        <v>#N/A</v>
      </c>
      <c r="F251" s="19" t="e">
        <f t="shared" si="7"/>
        <v>#N/A</v>
      </c>
    </row>
    <row r="252" spans="1:6" x14ac:dyDescent="0.25">
      <c r="A252" s="19">
        <f>'SEDOL3 (7)'!A249</f>
        <v>23.90000000000007</v>
      </c>
      <c r="B252" s="19">
        <f>'SEDOL3 (7)'!B249</f>
        <v>-0.70754607707772499</v>
      </c>
      <c r="C252" s="19">
        <f>'SEDOL3 (7)'!C249</f>
        <v>6.3053000294210709E-2</v>
      </c>
      <c r="D252" s="19">
        <f>'SEDOL3 (7)'!D249</f>
        <v>-0.10935808712232423</v>
      </c>
      <c r="E252" s="19" t="e">
        <f t="shared" si="6"/>
        <v>#N/A</v>
      </c>
      <c r="F252" s="19" t="e">
        <f t="shared" si="7"/>
        <v>#N/A</v>
      </c>
    </row>
    <row r="253" spans="1:6" x14ac:dyDescent="0.25">
      <c r="A253" s="19">
        <f>'SEDOL3 (7)'!A250</f>
        <v>24.000000000000071</v>
      </c>
      <c r="B253" s="19">
        <f>'SEDOL3 (7)'!B250</f>
        <v>-0.70114328883378541</v>
      </c>
      <c r="C253" s="19">
        <f>'SEDOL3 (7)'!C250</f>
        <v>3.8619856698889815E-2</v>
      </c>
      <c r="D253" s="19">
        <f>'SEDOL3 (7)'!D250</f>
        <v>-0.11245600535544285</v>
      </c>
      <c r="E253" s="19" t="e">
        <f t="shared" si="6"/>
        <v>#N/A</v>
      </c>
      <c r="F253" s="19" t="e">
        <f t="shared" si="7"/>
        <v>#N/A</v>
      </c>
    </row>
    <row r="254" spans="1:6" x14ac:dyDescent="0.25">
      <c r="A254" s="19">
        <f>'SEDOL3 (7)'!A251</f>
        <v>24.100000000000072</v>
      </c>
      <c r="B254" s="19">
        <f>'SEDOL3 (7)'!B251</f>
        <v>-0.69227877659361592</v>
      </c>
      <c r="C254" s="19">
        <f>'SEDOL3 (7)'!C251</f>
        <v>1.4587679954091971E-2</v>
      </c>
      <c r="D254" s="19">
        <f>'SEDOL3 (7)'!D251</f>
        <v>-0.11506717875965153</v>
      </c>
      <c r="E254" s="19" t="e">
        <f t="shared" si="6"/>
        <v>#N/A</v>
      </c>
      <c r="F254" s="19" t="e">
        <f t="shared" si="7"/>
        <v>#N/A</v>
      </c>
    </row>
    <row r="255" spans="1:6" x14ac:dyDescent="0.25">
      <c r="A255" s="19">
        <f>'SEDOL3 (7)'!A252</f>
        <v>24.200000000000074</v>
      </c>
      <c r="B255" s="19">
        <f>'SEDOL3 (7)'!B252</f>
        <v>-0.68104031972040879</v>
      </c>
      <c r="C255" s="19">
        <f>'SEDOL3 (7)'!C252</f>
        <v>-8.9631969677372442E-3</v>
      </c>
      <c r="D255" s="19">
        <f>'SEDOL3 (7)'!D252</f>
        <v>-0.11719275381441098</v>
      </c>
      <c r="E255" s="19" t="e">
        <f t="shared" si="6"/>
        <v>#N/A</v>
      </c>
      <c r="F255" s="19" t="e">
        <f t="shared" si="7"/>
        <v>#N/A</v>
      </c>
    </row>
    <row r="256" spans="1:6" x14ac:dyDescent="0.25">
      <c r="A256" s="19">
        <f>'SEDOL3 (7)'!A253</f>
        <v>24.300000000000075</v>
      </c>
      <c r="B256" s="19">
        <f>'SEDOL3 (7)'!B253</f>
        <v>-0.66752255967333918</v>
      </c>
      <c r="C256" s="19">
        <f>'SEDOL3 (7)'!C253</f>
        <v>-3.1956018860039313E-2</v>
      </c>
      <c r="D256" s="19">
        <f>'SEDOL3 (7)'!D253</f>
        <v>-0.11883565520445619</v>
      </c>
      <c r="E256" s="19" t="e">
        <f t="shared" si="6"/>
        <v>#N/A</v>
      </c>
      <c r="F256" s="19" t="e">
        <f t="shared" si="7"/>
        <v>#N/A</v>
      </c>
    </row>
    <row r="257" spans="1:6" x14ac:dyDescent="0.25">
      <c r="A257" s="19">
        <f>'SEDOL3 (7)'!A254</f>
        <v>24.400000000000077</v>
      </c>
      <c r="B257" s="19">
        <f>'SEDOL3 (7)'!B254</f>
        <v>-0.65182649556120975</v>
      </c>
      <c r="C257" s="19">
        <f>'SEDOL3 (7)'!C254</f>
        <v>-5.4317813668859162E-2</v>
      </c>
      <c r="D257" s="19">
        <f>'SEDOL3 (7)'!D254</f>
        <v>-0.12000053533405815</v>
      </c>
      <c r="E257" s="19" t="e">
        <f t="shared" si="6"/>
        <v>#N/A</v>
      </c>
      <c r="F257" s="19" t="e">
        <f t="shared" si="7"/>
        <v>#N/A</v>
      </c>
    </row>
    <row r="258" spans="1:6" x14ac:dyDescent="0.25">
      <c r="A258" s="19">
        <f>'SEDOL3 (7)'!A255</f>
        <v>24.500000000000078</v>
      </c>
      <c r="B258" s="19">
        <f>'SEDOL3 (7)'!B255</f>
        <v>-0.6340589673207444</v>
      </c>
      <c r="C258" s="19">
        <f>'SEDOL3 (7)'!C255</f>
        <v>-7.5979579250639029E-2</v>
      </c>
      <c r="D258" s="19">
        <f>'SEDOL3 (7)'!D255</f>
        <v>-0.12069371854861007</v>
      </c>
      <c r="E258" s="19" t="e">
        <f t="shared" si="6"/>
        <v>#N/A</v>
      </c>
      <c r="F258" s="19" t="e">
        <f t="shared" si="7"/>
        <v>#N/A</v>
      </c>
    </row>
    <row r="259" spans="1:6" x14ac:dyDescent="0.25">
      <c r="A259" s="19">
        <f>'SEDOL3 (7)'!A256</f>
        <v>24.60000000000008</v>
      </c>
      <c r="B259" s="19">
        <f>'SEDOL3 (7)'!B256</f>
        <v>-0.61433212871500964</v>
      </c>
      <c r="C259" s="19">
        <f>'SEDOL3 (7)'!C256</f>
        <v>-9.6876451222469656E-2</v>
      </c>
      <c r="D259" s="19">
        <f>'SEDOL3 (7)'!D256</f>
        <v>-0.1209231403886578</v>
      </c>
      <c r="E259" s="19" t="e">
        <f t="shared" si="6"/>
        <v>#N/A</v>
      </c>
      <c r="F259" s="19" t="e">
        <f t="shared" si="7"/>
        <v>#N/A</v>
      </c>
    </row>
    <row r="260" spans="1:6" x14ac:dyDescent="0.25">
      <c r="A260" s="19">
        <f>'SEDOL3 (7)'!A257</f>
        <v>24.700000000000081</v>
      </c>
      <c r="B260" s="19">
        <f>'SEDOL3 (7)'!B257</f>
        <v>-0.59276291233633516</v>
      </c>
      <c r="C260" s="19">
        <f>'SEDOL3 (7)'!C257</f>
        <v>-0.11694785170261872</v>
      </c>
      <c r="D260" s="19">
        <f>'SEDOL3 (7)'!D257</f>
        <v>-0.12069828221270235</v>
      </c>
      <c r="E260" s="19" t="e">
        <f t="shared" si="6"/>
        <v>#N/A</v>
      </c>
      <c r="F260" s="19" t="e">
        <f t="shared" si="7"/>
        <v>#N/A</v>
      </c>
    </row>
    <row r="261" spans="1:6" x14ac:dyDescent="0.25">
      <c r="A261" s="19">
        <f>'SEDOL3 (7)'!A258</f>
        <v>24.800000000000082</v>
      </c>
      <c r="B261" s="19">
        <f>'SEDOL3 (7)'!B258</f>
        <v>-0.56947248877913137</v>
      </c>
      <c r="C261" s="19">
        <f>'SEDOL3 (7)'!C258</f>
        <v>-0.13613761881464459</v>
      </c>
      <c r="D261" s="19">
        <f>'SEDOL3 (7)'!D258</f>
        <v>-0.12003010153481054</v>
      </c>
      <c r="E261" s="19" t="e">
        <f t="shared" si="6"/>
        <v>#N/A</v>
      </c>
      <c r="F261" s="19" t="e">
        <f t="shared" si="7"/>
        <v>#N/A</v>
      </c>
    </row>
    <row r="262" spans="1:6" x14ac:dyDescent="0.25">
      <c r="A262" s="19">
        <f>'SEDOL3 (7)'!A259</f>
        <v>24.900000000000084</v>
      </c>
      <c r="B262" s="19">
        <f>'SEDOL3 (7)'!B259</f>
        <v>-0.54458572212140899</v>
      </c>
      <c r="C262" s="19">
        <f>'SEDOL3 (7)'!C259</f>
        <v>-0.15439411690267951</v>
      </c>
      <c r="D262" s="19">
        <f>'SEDOL3 (7)'!D259</f>
        <v>-0.11893095843127709</v>
      </c>
      <c r="E262" s="19" t="e">
        <f t="shared" si="6"/>
        <v>#N/A</v>
      </c>
      <c r="F262" s="19" t="e">
        <f t="shared" si="7"/>
        <v>#N/A</v>
      </c>
    </row>
    <row r="263" spans="1:6" x14ac:dyDescent="0.25">
      <c r="A263" s="19">
        <f>'SEDOL3 (7)'!A260</f>
        <v>25.000000000000085</v>
      </c>
      <c r="B263" s="19">
        <f>'SEDOL3 (7)'!B260</f>
        <v>-0.51823062381985974</v>
      </c>
      <c r="C263" s="19">
        <f>'SEDOL3 (7)'!C260</f>
        <v>-0.1716703274782829</v>
      </c>
      <c r="D263" s="19">
        <f>'SEDOL3 (7)'!D260</f>
        <v>-0.1174145383772893</v>
      </c>
      <c r="E263" s="19" t="e">
        <f t="shared" si="6"/>
        <v>#N/A</v>
      </c>
      <c r="F263" s="19" t="e">
        <f t="shared" si="7"/>
        <v>#N/A</v>
      </c>
    </row>
    <row r="264" spans="1:6" x14ac:dyDescent="0.25">
      <c r="A264" s="19">
        <f>'SEDOL3 (7)'!A261</f>
        <v>25.100000000000087</v>
      </c>
      <c r="B264" s="19">
        <f>'SEDOL3 (7)'!B261</f>
        <v>-0.49053780708234945</v>
      </c>
      <c r="C264" s="19">
        <f>'SEDOL3 (7)'!C261</f>
        <v>-0.18792392099038299</v>
      </c>
      <c r="D264" s="19">
        <f>'SEDOL3 (7)'!D261</f>
        <v>-0.11549577187976401</v>
      </c>
      <c r="E264" s="19" t="e">
        <f t="shared" si="6"/>
        <v>#N/A</v>
      </c>
      <c r="F264" s="19" t="e">
        <f t="shared" si="7"/>
        <v>#N/A</v>
      </c>
    </row>
    <row r="265" spans="1:6" x14ac:dyDescent="0.25">
      <c r="A265" s="19">
        <f>'SEDOL3 (7)'!A262</f>
        <v>25.200000000000088</v>
      </c>
      <c r="B265" s="19">
        <f>'SEDOL3 (7)'!B262</f>
        <v>-0.46163994373391504</v>
      </c>
      <c r="C265" s="19">
        <f>'SEDOL3 (7)'!C262</f>
        <v>-0.2031173095790185</v>
      </c>
      <c r="D265" s="19">
        <f>'SEDOL3 (7)'!D262</f>
        <v>-0.11319075127626747</v>
      </c>
      <c r="E265" s="19" t="e">
        <f t="shared" si="6"/>
        <v>#N/A</v>
      </c>
      <c r="F265" s="19" t="e">
        <f t="shared" si="7"/>
        <v>#N/A</v>
      </c>
    </row>
    <row r="266" spans="1:6" x14ac:dyDescent="0.25">
      <c r="A266" s="19">
        <f>'SEDOL3 (7)'!A263</f>
        <v>25.30000000000009</v>
      </c>
      <c r="B266" s="19">
        <f>'SEDOL3 (7)'!B263</f>
        <v>-0.43167122553817172</v>
      </c>
      <c r="C266" s="19">
        <f>'SEDOL3 (7)'!C263</f>
        <v>-0.21721768104064634</v>
      </c>
      <c r="D266" s="19">
        <f>'SEDOL3 (7)'!D263</f>
        <v>-0.11051664507221352</v>
      </c>
      <c r="E266" s="19" t="e">
        <f t="shared" si="6"/>
        <v>#N/A</v>
      </c>
      <c r="F266" s="19" t="e">
        <f t="shared" si="7"/>
        <v>#N/A</v>
      </c>
    </row>
    <row r="267" spans="1:6" x14ac:dyDescent="0.25">
      <c r="A267" s="19">
        <f>'SEDOL3 (7)'!A264</f>
        <v>25.400000000000091</v>
      </c>
      <c r="B267" s="19">
        <f>'SEDOL3 (7)'!B264</f>
        <v>-0.40076683187577217</v>
      </c>
      <c r="C267" s="19">
        <f>'SEDOL3 (7)'!C264</f>
        <v>-0.23019701429749631</v>
      </c>
      <c r="D267" s="19">
        <f>'SEDOL3 (7)'!D264</f>
        <v>-0.1074916101893859</v>
      </c>
      <c r="E267" s="19" t="e">
        <f t="shared" si="6"/>
        <v>#N/A</v>
      </c>
      <c r="F267" s="19" t="e">
        <f t="shared" si="7"/>
        <v>#N/A</v>
      </c>
    </row>
    <row r="268" spans="1:6" x14ac:dyDescent="0.25">
      <c r="A268" s="19">
        <f>'SEDOL3 (7)'!A265</f>
        <v>25.500000000000092</v>
      </c>
      <c r="B268" s="19">
        <f>'SEDOL3 (7)'!B265</f>
        <v>-0.36906240561557407</v>
      </c>
      <c r="C268" s="19">
        <f>'SEDOL3 (7)'!C265</f>
        <v>-0.24203207672563867</v>
      </c>
      <c r="D268" s="19">
        <f>'SEDOL3 (7)'!D265</f>
        <v>-0.1041347024982768</v>
      </c>
      <c r="E268" s="19" t="e">
        <f t="shared" si="6"/>
        <v>#N/A</v>
      </c>
      <c r="F268" s="19" t="e">
        <f t="shared" si="7"/>
        <v>#N/A</v>
      </c>
    </row>
    <row r="269" spans="1:6" x14ac:dyDescent="0.25">
      <c r="A269" s="19">
        <f>'SEDOL3 (7)'!A266</f>
        <v>25.600000000000094</v>
      </c>
      <c r="B269" s="19">
        <f>'SEDOL3 (7)'!B266</f>
        <v>-0.33669353894283766</v>
      </c>
      <c r="C269" s="19">
        <f>'SEDOL3 (7)'!C266</f>
        <v>-0.25270440375591485</v>
      </c>
      <c r="D269" s="19">
        <f>'SEDOL3 (7)'!D266</f>
        <v>-0.10046578600480874</v>
      </c>
      <c r="E269" s="19" t="e">
        <f t="shared" ref="E269:E300" si="8">IF(A269&lt;=$C$8,C269,NA())</f>
        <v>#N/A</v>
      </c>
      <c r="F269" s="19" t="e">
        <f t="shared" ref="F269:F300" si="9">IF(A269&lt;=$C$8,D269,NA())</f>
        <v>#N/A</v>
      </c>
    </row>
    <row r="270" spans="1:6" x14ac:dyDescent="0.25">
      <c r="A270" s="19">
        <f>'SEDOL3 (7)'!A267</f>
        <v>25.700000000000095</v>
      </c>
      <c r="B270" s="19">
        <f>'SEDOL3 (7)'!B267</f>
        <v>-0.30379527083247787</v>
      </c>
      <c r="C270" s="19">
        <f>'SEDOL3 (7)'!C267</f>
        <v>-0.26220026121849954</v>
      </c>
      <c r="D270" s="19">
        <f>'SEDOL3 (7)'!D267</f>
        <v>-9.6505441058747712E-2</v>
      </c>
      <c r="E270" s="19" t="e">
        <f t="shared" si="8"/>
        <v>#N/A</v>
      </c>
      <c r="F270" s="19" t="e">
        <f t="shared" si="9"/>
        <v>#N/A</v>
      </c>
    </row>
    <row r="271" spans="1:6" x14ac:dyDescent="0.25">
      <c r="A271" s="19">
        <f>'SEDOL3 (7)'!A268</f>
        <v>25.800000000000097</v>
      </c>
      <c r="B271" s="19">
        <f>'SEDOL3 (7)'!B268</f>
        <v>-0.27050159777452715</v>
      </c>
      <c r="C271" s="19">
        <f>'SEDOL3 (7)'!C268</f>
        <v>-0.2705105909554722</v>
      </c>
      <c r="D271" s="19">
        <f>'SEDOL3 (7)'!D268</f>
        <v>-9.2274871946565876E-2</v>
      </c>
      <c r="E271" s="19" t="e">
        <f t="shared" si="8"/>
        <v>#N/A</v>
      </c>
      <c r="F271" s="19" t="e">
        <f t="shared" si="9"/>
        <v>#N/A</v>
      </c>
    </row>
    <row r="272" spans="1:6" x14ac:dyDescent="0.25">
      <c r="A272" s="19">
        <f>'SEDOL3 (7)'!A269</f>
        <v>25.900000000000098</v>
      </c>
      <c r="B272" s="19">
        <f>'SEDOL3 (7)'!B269</f>
        <v>-0.23694499927392884</v>
      </c>
      <c r="C272" s="19">
        <f>'SEDOL3 (7)'!C269</f>
        <v>-0.27763094027624191</v>
      </c>
      <c r="D272" s="19">
        <f>'SEDOL3 (7)'!D269</f>
        <v>-8.7795814225714627E-2</v>
      </c>
      <c r="E272" s="19" t="e">
        <f t="shared" si="8"/>
        <v>#N/A</v>
      </c>
      <c r="F272" s="19" t="e">
        <f t="shared" si="9"/>
        <v>#N/A</v>
      </c>
    </row>
    <row r="273" spans="1:6" x14ac:dyDescent="0.25">
      <c r="A273" s="19">
        <f>'SEDOL3 (7)'!A270</f>
        <v>26.000000000000099</v>
      </c>
      <c r="B273" s="19">
        <f>'SEDOL3 (7)'!B270</f>
        <v>-0.20325597955798685</v>
      </c>
      <c r="C273" s="19">
        <f>'SEDOL3 (7)'!C270</f>
        <v>-0.28356137587787744</v>
      </c>
      <c r="D273" s="19">
        <f>'SEDOL3 (7)'!D270</f>
        <v>-8.3090442150276361E-2</v>
      </c>
      <c r="E273" s="19" t="e">
        <f t="shared" si="8"/>
        <v>#N/A</v>
      </c>
      <c r="F273" s="19" t="e">
        <f t="shared" si="9"/>
        <v>#N/A</v>
      </c>
    </row>
    <row r="274" spans="1:6" x14ac:dyDescent="0.25">
      <c r="A274" s="19">
        <f>'SEDOL3 (7)'!A271</f>
        <v>26.100000000000101</v>
      </c>
      <c r="B274" s="19">
        <f>'SEDOL3 (7)'!B271</f>
        <v>-0.16956262683265549</v>
      </c>
      <c r="C274" s="19">
        <f>'SEDOL3 (7)'!C271</f>
        <v>-0.28830638289623767</v>
      </c>
      <c r="D274" s="19">
        <f>'SEDOL3 (7)'!D271</f>
        <v>-7.8181276529825303E-2</v>
      </c>
      <c r="E274" s="19" t="e">
        <f t="shared" si="8"/>
        <v>#N/A</v>
      </c>
      <c r="F274" s="19" t="e">
        <f t="shared" si="9"/>
        <v>#N/A</v>
      </c>
    </row>
    <row r="275" spans="1:6" x14ac:dyDescent="0.25">
      <c r="A275" s="19">
        <f>'SEDOL3 (7)'!A272</f>
        <v>26.200000000000102</v>
      </c>
      <c r="B275" s="19">
        <f>'SEDOL3 (7)'!B272</f>
        <v>-0.13599019133378523</v>
      </c>
      <c r="C275" s="19">
        <f>'SEDOL3 (7)'!C272</f>
        <v>-0.29187474979419226</v>
      </c>
      <c r="D275" s="19">
        <f>'SEDOL3 (7)'!D272</f>
        <v>-7.3091093354102285E-2</v>
      </c>
      <c r="E275" s="19" t="e">
        <f t="shared" si="8"/>
        <v>#N/A</v>
      </c>
      <c r="F275" s="19" t="e">
        <f t="shared" si="9"/>
        <v>#N/A</v>
      </c>
    </row>
    <row r="276" spans="1:6" x14ac:dyDescent="0.25">
      <c r="A276" s="19">
        <f>'SEDOL3 (7)'!A273</f>
        <v>26.300000000000104</v>
      </c>
      <c r="B276" s="19">
        <f>'SEDOL3 (7)'!B273</f>
        <v>-0.10266068332185951</v>
      </c>
      <c r="C276" s="19">
        <f>'SEDOL3 (7)'!C273</f>
        <v>-0.29427943983009269</v>
      </c>
      <c r="D276" s="19">
        <f>'SEDOL3 (7)'!D273</f>
        <v>-6.7842833505852379E-2</v>
      </c>
      <c r="E276" s="19" t="e">
        <f t="shared" si="8"/>
        <v>#N/A</v>
      </c>
      <c r="F276" s="19" t="e">
        <f t="shared" si="9"/>
        <v>#N/A</v>
      </c>
    </row>
    <row r="277" spans="1:6" x14ac:dyDescent="0.25">
      <c r="A277" s="19">
        <f>'SEDOL3 (7)'!A274</f>
        <v>26.400000000000105</v>
      </c>
      <c r="B277" s="19">
        <f>'SEDOL3 (7)'!B274</f>
        <v>-6.9692492069086759E-2</v>
      </c>
      <c r="C277" s="19">
        <f>'SEDOL3 (7)'!C274</f>
        <v>-0.29553744988294234</v>
      </c>
      <c r="D277" s="19">
        <f>'SEDOL3 (7)'!D274</f>
        <v>-6.2459513872949943E-2</v>
      </c>
      <c r="E277" s="19" t="e">
        <f t="shared" si="8"/>
        <v>#N/A</v>
      </c>
      <c r="F277" s="19" t="e">
        <f t="shared" si="9"/>
        <v>#N/A</v>
      </c>
    </row>
    <row r="278" spans="1:6" x14ac:dyDescent="0.25">
      <c r="A278" s="19">
        <f>'SEDOL3 (7)'!A275</f>
        <v>26.500000000000107</v>
      </c>
      <c r="B278" s="19">
        <f>'SEDOL3 (7)'!B275</f>
        <v>-3.720002678636454E-2</v>
      </c>
      <c r="C278" s="19">
        <f>'SEDOL3 (7)'!C275</f>
        <v>-0.29566965744037649</v>
      </c>
      <c r="D278" s="19">
        <f>'SEDOL3 (7)'!D275</f>
        <v>-5.6964140158805354E-2</v>
      </c>
      <c r="E278" s="19" t="e">
        <f t="shared" si="8"/>
        <v>#N/A</v>
      </c>
      <c r="F278" s="19" t="e">
        <f t="shared" si="9"/>
        <v>#N/A</v>
      </c>
    </row>
    <row r="279" spans="1:6" x14ac:dyDescent="0.25">
      <c r="A279" s="19">
        <f>'SEDOL3 (7)'!A276</f>
        <v>26.600000000000108</v>
      </c>
      <c r="B279" s="19">
        <f>'SEDOL3 (7)'!B276</f>
        <v>-5.2933803350250636E-3</v>
      </c>
      <c r="C279" s="19">
        <f>'SEDOL3 (7)'!C276</f>
        <v>-0.29470065658157107</v>
      </c>
      <c r="D279" s="19">
        <f>'SEDOL3 (7)'!D276</f>
        <v>-5.1379621677077318E-2</v>
      </c>
      <c r="E279" s="19" t="e">
        <f t="shared" si="8"/>
        <v>#N/A</v>
      </c>
      <c r="F279" s="19" t="e">
        <f t="shared" si="9"/>
        <v>#N/A</v>
      </c>
    </row>
    <row r="280" spans="1:6" x14ac:dyDescent="0.25">
      <c r="A280" s="19">
        <f>'SEDOL3 (7)'!A277</f>
        <v>26.700000000000109</v>
      </c>
      <c r="B280" s="19">
        <f>'SEDOL3 (7)'!B277</f>
        <v>2.5921983535189246E-2</v>
      </c>
      <c r="C280" s="19">
        <f>'SEDOL3 (7)'!C277</f>
        <v>-0.29265858380953552</v>
      </c>
      <c r="D280" s="19">
        <f>'SEDOL3 (7)'!D277</f>
        <v>-4.5728688402970792E-2</v>
      </c>
      <c r="E280" s="19" t="e">
        <f t="shared" si="8"/>
        <v>#N/A</v>
      </c>
      <c r="F280" s="19" t="e">
        <f t="shared" si="9"/>
        <v>#N/A</v>
      </c>
    </row>
    <row r="281" spans="1:6" x14ac:dyDescent="0.25">
      <c r="A281" s="19">
        <f>'SEDOL3 (7)'!A278</f>
        <v>26.800000000000111</v>
      </c>
      <c r="B281" s="19">
        <f>'SEDOL3 (7)'!B278</f>
        <v>5.63455187843801E-2</v>
      </c>
      <c r="C281" s="19">
        <f>'SEDOL3 (7)'!C278</f>
        <v>-0.28957493460591061</v>
      </c>
      <c r="D281" s="19">
        <f>'SEDOL3 (7)'!D278</f>
        <v>-4.0033810538951463E-2</v>
      </c>
      <c r="E281" s="19" t="e">
        <f t="shared" si="8"/>
        <v>#N/A</v>
      </c>
      <c r="F281" s="19" t="e">
        <f t="shared" si="9"/>
        <v>#N/A</v>
      </c>
    </row>
    <row r="282" spans="1:6" x14ac:dyDescent="0.25">
      <c r="A282" s="19">
        <f>'SEDOL3 (7)'!A279</f>
        <v>26.900000000000112</v>
      </c>
      <c r="B282" s="19">
        <f>'SEDOL3 (7)'!B279</f>
        <v>8.5881860983399588E-2</v>
      </c>
      <c r="C282" s="19">
        <f>'SEDOL3 (7)'!C279</f>
        <v>-0.28548437159639806</v>
      </c>
      <c r="D282" s="19">
        <f>'SEDOL3 (7)'!D279</f>
        <v>-3.4317120837623005E-2</v>
      </c>
      <c r="E282" s="19" t="e">
        <f t="shared" si="8"/>
        <v>#N/A</v>
      </c>
      <c r="F282" s="19" t="e">
        <f t="shared" si="9"/>
        <v>#N/A</v>
      </c>
    </row>
    <row r="283" spans="1:6" x14ac:dyDescent="0.25">
      <c r="A283" s="19">
        <f>'SEDOL3 (7)'!A280</f>
        <v>27.000000000000114</v>
      </c>
      <c r="B283" s="19">
        <f>'SEDOL3 (7)'!B280</f>
        <v>0.11444106608745748</v>
      </c>
      <c r="C283" s="19">
        <f>'SEDOL3 (7)'!C280</f>
        <v>-0.28042452522632294</v>
      </c>
      <c r="D283" s="19">
        <f>'SEDOL3 (7)'!D280</f>
        <v>-2.8600339908863015E-2</v>
      </c>
      <c r="E283" s="19" t="e">
        <f t="shared" si="8"/>
        <v>#N/A</v>
      </c>
      <c r="F283" s="19" t="e">
        <f t="shared" si="9"/>
        <v>#N/A</v>
      </c>
    </row>
    <row r="284" spans="1:6" x14ac:dyDescent="0.25">
      <c r="A284" s="19">
        <f>'SEDOL3 (7)'!A281</f>
        <v>27.100000000000115</v>
      </c>
      <c r="B284" s="19">
        <f>'SEDOL3 (7)'!B281</f>
        <v>0.14193882375539418</v>
      </c>
      <c r="C284" s="19">
        <f>'SEDOL3 (7)'!C281</f>
        <v>-0.27443578785360612</v>
      </c>
      <c r="D284" s="19">
        <f>'SEDOL3 (7)'!D281</f>
        <v>-2.2904704722168229E-2</v>
      </c>
      <c r="E284" s="19" t="e">
        <f t="shared" si="8"/>
        <v>#N/A</v>
      </c>
      <c r="F284" s="19" t="e">
        <f t="shared" si="9"/>
        <v>#N/A</v>
      </c>
    </row>
    <row r="285" spans="1:6" x14ac:dyDescent="0.25">
      <c r="A285" s="19">
        <f>'SEDOL3 (7)'!A282</f>
        <v>27.200000000000117</v>
      </c>
      <c r="B285" s="19">
        <f>'SEDOL3 (7)'!B282</f>
        <v>0.16829664498942082</v>
      </c>
      <c r="C285" s="19">
        <f>'SEDOL3 (7)'!C282</f>
        <v>-0.2675611021706612</v>
      </c>
      <c r="D285" s="19">
        <f>'SEDOL3 (7)'!D282</f>
        <v>-1.7250900498590894E-2</v>
      </c>
      <c r="E285" s="19" t="e">
        <f t="shared" si="8"/>
        <v>#N/A</v>
      </c>
      <c r="F285" s="19" t="e">
        <f t="shared" si="9"/>
        <v>#N/A</v>
      </c>
    </row>
    <row r="286" spans="1:6" x14ac:dyDescent="0.25">
      <c r="A286" s="19">
        <f>'SEDOL3 (7)'!A283</f>
        <v>27.300000000000118</v>
      </c>
      <c r="B286" s="19">
        <f>'SEDOL3 (7)'!B283</f>
        <v>0.19344202397053217</v>
      </c>
      <c r="C286" s="19">
        <f>'SEDOL3 (7)'!C283</f>
        <v>-0.25984574486748357</v>
      </c>
      <c r="D286" s="19">
        <f>'SEDOL3 (7)'!D283</f>
        <v>-1.1658996169726042E-2</v>
      </c>
      <c r="E286" s="19" t="e">
        <f t="shared" si="8"/>
        <v>#N/A</v>
      </c>
      <c r="F286" s="19" t="e">
        <f t="shared" si="9"/>
        <v>#N/A</v>
      </c>
    </row>
    <row r="287" spans="1:6" x14ac:dyDescent="0.25">
      <c r="A287" s="19">
        <f>'SEDOL3 (7)'!A284</f>
        <v>27.400000000000119</v>
      </c>
      <c r="B287" s="19">
        <f>'SEDOL3 (7)'!B284</f>
        <v>0.21730857406342891</v>
      </c>
      <c r="C287" s="19">
        <f>'SEDOL3 (7)'!C284</f>
        <v>-0.25133710644554963</v>
      </c>
      <c r="D287" s="19">
        <f>'SEDOL3 (7)'!D284</f>
        <v>-6.148383564005688E-3</v>
      </c>
      <c r="E287" s="19" t="e">
        <f t="shared" si="8"/>
        <v>#N/A</v>
      </c>
      <c r="F287" s="19" t="e">
        <f t="shared" si="9"/>
        <v>#N/A</v>
      </c>
    </row>
    <row r="288" spans="1:6" x14ac:dyDescent="0.25">
      <c r="A288" s="19">
        <f>'SEDOL3 (7)'!A285</f>
        <v>27.500000000000121</v>
      </c>
      <c r="B288" s="19">
        <f>'SEDOL3 (7)'!B285</f>
        <v>0.23983613806131568</v>
      </c>
      <c r="C288" s="19">
        <f>'SEDOL3 (7)'!C285</f>
        <v>-0.2420844680861729</v>
      </c>
      <c r="D288" s="19">
        <f>'SEDOL3 (7)'!D285</f>
        <v>-7.3772046313999584E-4</v>
      </c>
      <c r="E288" s="19" t="e">
        <f t="shared" si="8"/>
        <v>#N/A</v>
      </c>
      <c r="F288" s="19" t="e">
        <f t="shared" si="9"/>
        <v>#N/A</v>
      </c>
    </row>
    <row r="289" spans="1:6" x14ac:dyDescent="0.25">
      <c r="A289" s="19">
        <f>'SEDOL3 (7)'!A286</f>
        <v>27.600000000000122</v>
      </c>
      <c r="B289" s="19">
        <f>'SEDOL3 (7)'!B286</f>
        <v>0.26097087283505943</v>
      </c>
      <c r="C289" s="19">
        <f>'SEDOL3 (7)'!C286</f>
        <v>-0.23213877646777095</v>
      </c>
      <c r="D289" s="19">
        <f>'SEDOL3 (7)'!D286</f>
        <v>4.5551223460129258E-3</v>
      </c>
      <c r="E289" s="19" t="e">
        <f t="shared" si="8"/>
        <v>#N/A</v>
      </c>
      <c r="F289" s="19" t="e">
        <f t="shared" si="9"/>
        <v>#N/A</v>
      </c>
    </row>
    <row r="290" spans="1:6" x14ac:dyDescent="0.25">
      <c r="A290" s="19">
        <f>'SEDOL3 (7)'!A287</f>
        <v>27.700000000000124</v>
      </c>
      <c r="B290" s="19">
        <f>'SEDOL3 (7)'!B287</f>
        <v>0.28066530864260197</v>
      </c>
      <c r="C290" s="19">
        <f>'SEDOL3 (7)'!C287</f>
        <v>-0.22155241741418469</v>
      </c>
      <c r="D290" s="19">
        <f>'SEDOL3 (7)'!D287</f>
        <v>9.7131099164994468E-3</v>
      </c>
      <c r="E290" s="19" t="e">
        <f t="shared" si="8"/>
        <v>#N/A</v>
      </c>
      <c r="F290" s="19" t="e">
        <f t="shared" si="9"/>
        <v>#N/A</v>
      </c>
    </row>
    <row r="291" spans="1:6" x14ac:dyDescent="0.25">
      <c r="A291" s="19">
        <f>'SEDOL3 (7)'!A288</f>
        <v>27.800000000000125</v>
      </c>
      <c r="B291" s="19">
        <f>'SEDOL3 (7)'!B288</f>
        <v>0.29887838344294387</v>
      </c>
      <c r="C291" s="19">
        <f>'SEDOL3 (7)'!C288</f>
        <v>-0.21037898924087806</v>
      </c>
      <c r="D291" s="19">
        <f>'SEDOL3 (7)'!D288</f>
        <v>1.4720087793235392E-2</v>
      </c>
      <c r="E291" s="19" t="e">
        <f t="shared" si="8"/>
        <v>#N/A</v>
      </c>
      <c r="F291" s="19" t="e">
        <f t="shared" si="9"/>
        <v>#N/A</v>
      </c>
    </row>
    <row r="292" spans="1:6" x14ac:dyDescent="0.25">
      <c r="A292" s="19">
        <f>'SEDOL3 (7)'!A289</f>
        <v>27.900000000000126</v>
      </c>
      <c r="B292" s="19">
        <f>'SEDOL3 (7)'!B289</f>
        <v>0.31557545264418868</v>
      </c>
      <c r="C292" s="19">
        <f>'SEDOL3 (7)'!C289</f>
        <v>-0.19867307664765385</v>
      </c>
      <c r="D292" s="19">
        <f>'SEDOL3 (7)'!D289</f>
        <v>1.9560822399454714E-2</v>
      </c>
      <c r="E292" s="19" t="e">
        <f t="shared" si="8"/>
        <v>#N/A</v>
      </c>
      <c r="F292" s="19" t="e">
        <f t="shared" si="9"/>
        <v>#N/A</v>
      </c>
    </row>
    <row r="293" spans="1:6" x14ac:dyDescent="0.25">
      <c r="A293" s="19">
        <f>'SEDOL3 (7)'!A290</f>
        <v>28.000000000000128</v>
      </c>
      <c r="B293" s="19">
        <f>'SEDOL3 (7)'!B290</f>
        <v>0.33072827479681827</v>
      </c>
      <c r="C293" s="19">
        <f>'SEDOL3 (7)'!C290</f>
        <v>-0.18649002598558162</v>
      </c>
      <c r="D293" s="19">
        <f>'SEDOL3 (7)'!D290</f>
        <v>2.422103710267106E-2</v>
      </c>
      <c r="E293" s="19" t="e">
        <f t="shared" si="8"/>
        <v>#N/A</v>
      </c>
      <c r="F293" s="19" t="e">
        <f t="shared" si="9"/>
        <v>#N/A</v>
      </c>
    </row>
    <row r="294" spans="1:6" x14ac:dyDescent="0.25">
      <c r="A294" s="19">
        <f>'SEDOL3 (7)'!A291</f>
        <v>28.100000000000129</v>
      </c>
      <c r="B294" s="19">
        <f>'SEDOL3 (7)'!B291</f>
        <v>0.34431497382132997</v>
      </c>
      <c r="C294" s="19">
        <f>'SEDOL3 (7)'!C291</f>
        <v>-0.17388572270228692</v>
      </c>
      <c r="D294" s="19">
        <f>'SEDOL3 (7)'!D291</f>
        <v>2.8687443922454738E-2</v>
      </c>
      <c r="E294" s="19" t="e">
        <f t="shared" si="8"/>
        <v>#N/A</v>
      </c>
      <c r="F294" s="19" t="e">
        <f t="shared" si="9"/>
        <v>#N/A</v>
      </c>
    </row>
    <row r="295" spans="1:6" x14ac:dyDescent="0.25">
      <c r="A295" s="19">
        <f>'SEDOL3 (7)'!A292</f>
        <v>28.200000000000131</v>
      </c>
      <c r="B295" s="19">
        <f>'SEDOL3 (7)'!B292</f>
        <v>0.35631997843340307</v>
      </c>
      <c r="C295" s="19">
        <f>'SEDOL3 (7)'!C292</f>
        <v>-0.16091637174374093</v>
      </c>
      <c r="D295" s="19">
        <f>'SEDOL3 (7)'!D292</f>
        <v>3.2947770859355983E-2</v>
      </c>
      <c r="E295" s="19" t="e">
        <f t="shared" si="8"/>
        <v>#N/A</v>
      </c>
      <c r="F295" s="19" t="e">
        <f t="shared" si="9"/>
        <v>#N/A</v>
      </c>
    </row>
    <row r="296" spans="1:6" x14ac:dyDescent="0.25">
      <c r="A296" s="19">
        <f>'SEDOL3 (7)'!A293</f>
        <v>28.300000000000132</v>
      </c>
      <c r="B296" s="19">
        <f>'SEDOL3 (7)'!B293</f>
        <v>0.36673393949968419</v>
      </c>
      <c r="C296" s="19">
        <f>'SEDOL3 (7)'!C293</f>
        <v>-0.14763828166236975</v>
      </c>
      <c r="D296" s="19">
        <f>'SEDOL3 (7)'!D293</f>
        <v>3.6990784841031223E-2</v>
      </c>
      <c r="E296" s="19" t="e">
        <f t="shared" si="8"/>
        <v>#N/A</v>
      </c>
      <c r="F296" s="19" t="e">
        <f t="shared" si="9"/>
        <v>#N/A</v>
      </c>
    </row>
    <row r="297" spans="1:6" x14ac:dyDescent="0.25">
      <c r="A297" s="19">
        <f>'SEDOL3 (7)'!A294</f>
        <v>28.400000000000134</v>
      </c>
      <c r="B297" s="19">
        <f>'SEDOL3 (7)'!B294</f>
        <v>0.37555362612292392</v>
      </c>
      <c r="C297" s="19">
        <f>'SEDOL3 (7)'!C294</f>
        <v>-0.13410765315082737</v>
      </c>
      <c r="D297" s="19">
        <f>'SEDOL3 (7)'!D294</f>
        <v>4.0806310297996702E-2</v>
      </c>
      <c r="E297" s="19" t="e">
        <f t="shared" si="8"/>
        <v>#N/A</v>
      </c>
      <c r="F297" s="19" t="e">
        <f t="shared" si="9"/>
        <v>#N/A</v>
      </c>
    </row>
    <row r="298" spans="1:6" x14ac:dyDescent="0.25">
      <c r="A298" s="19">
        <f>'SEDOL3 (7)'!A295</f>
        <v>28.500000000000135</v>
      </c>
      <c r="B298" s="19">
        <f>'SEDOL3 (7)'!B295</f>
        <v>0.38278180131640854</v>
      </c>
      <c r="C298" s="19">
        <f>'SEDOL3 (7)'!C295</f>
        <v>-0.12038037268830963</v>
      </c>
      <c r="D298" s="19">
        <f>'SEDOL3 (7)'!D295</f>
        <v>4.4385243397390806E-2</v>
      </c>
      <c r="E298" s="19" t="e">
        <f t="shared" si="8"/>
        <v>#N/A</v>
      </c>
      <c r="F298" s="19" t="e">
        <f t="shared" si="9"/>
        <v>#N/A</v>
      </c>
    </row>
    <row r="299" spans="1:6" x14ac:dyDescent="0.25">
      <c r="A299" s="19">
        <f>'SEDOL3 (7)'!A296</f>
        <v>28.600000000000136</v>
      </c>
      <c r="B299" s="19">
        <f>'SEDOL3 (7)'!B296</f>
        <v>0.38842707818428512</v>
      </c>
      <c r="C299" s="19">
        <f>'SEDOL3 (7)'!C296</f>
        <v>-0.10651181195198993</v>
      </c>
      <c r="D299" s="19">
        <f>'SEDOL3 (7)'!D296</f>
        <v>4.7719561978622212E-2</v>
      </c>
      <c r="E299" s="19" t="e">
        <f t="shared" si="8"/>
        <v>#N/A</v>
      </c>
      <c r="F299" s="19" t="e">
        <f t="shared" si="9"/>
        <v>#N/A</v>
      </c>
    </row>
    <row r="300" spans="1:6" x14ac:dyDescent="0.25">
      <c r="A300" s="19">
        <f>'SEDOL3 (7)'!A297</f>
        <v>28.700000000000138</v>
      </c>
      <c r="B300" s="19">
        <f>'SEDOL3 (7)'!B297</f>
        <v>0.39250375757636513</v>
      </c>
      <c r="C300" s="19">
        <f>'SEDOL3 (7)'!C297</f>
        <v>-9.2556633610203193E-2</v>
      </c>
      <c r="D300" s="19">
        <f>'SEDOL3 (7)'!D297</f>
        <v>5.0802331249768684E-2</v>
      </c>
      <c r="E300" s="19" t="e">
        <f t="shared" si="8"/>
        <v>#N/A</v>
      </c>
      <c r="F300" s="19" t="e">
        <f t="shared" si="9"/>
        <v>#N/A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14"/>
  <sheetViews>
    <sheetView tabSelected="1" zoomScale="200" zoomScaleNormal="200" workbookViewId="0">
      <selection activeCell="B1" sqref="B1"/>
    </sheetView>
  </sheetViews>
  <sheetFormatPr defaultRowHeight="15" x14ac:dyDescent="0.25"/>
  <cols>
    <col min="1" max="1" width="0.85546875" customWidth="1"/>
    <col min="3" max="3" width="2.5703125" customWidth="1"/>
    <col min="6" max="6" width="2.5703125" customWidth="1"/>
    <col min="8" max="8" width="2.5703125" customWidth="1"/>
    <col min="10" max="10" width="2.5703125" customWidth="1"/>
  </cols>
  <sheetData>
    <row r="1" spans="2:11" x14ac:dyDescent="0.25">
      <c r="B1" s="1" t="s">
        <v>272</v>
      </c>
    </row>
    <row r="2" spans="2:11" x14ac:dyDescent="0.25">
      <c r="B2" s="1" t="s">
        <v>271</v>
      </c>
    </row>
    <row r="3" spans="2:11" x14ac:dyDescent="0.25">
      <c r="B3" t="s">
        <v>270</v>
      </c>
      <c r="F3" t="s">
        <v>269</v>
      </c>
    </row>
    <row r="4" spans="2:11" x14ac:dyDescent="0.25">
      <c r="B4" t="s">
        <v>268</v>
      </c>
      <c r="D4" s="41"/>
      <c r="E4" s="41"/>
      <c r="F4" s="41" t="s">
        <v>267</v>
      </c>
    </row>
    <row r="5" spans="2:11" x14ac:dyDescent="0.25">
      <c r="B5" t="s">
        <v>266</v>
      </c>
      <c r="D5" s="41"/>
      <c r="E5" s="41"/>
      <c r="F5" s="41" t="s">
        <v>265</v>
      </c>
    </row>
    <row r="6" spans="2:11" x14ac:dyDescent="0.25">
      <c r="B6" t="s">
        <v>264</v>
      </c>
      <c r="F6" s="41" t="s">
        <v>263</v>
      </c>
    </row>
    <row r="7" spans="2:11" ht="15.75" thickBot="1" x14ac:dyDescent="0.3">
      <c r="B7" t="s">
        <v>262</v>
      </c>
      <c r="F7" s="41" t="s">
        <v>261</v>
      </c>
    </row>
    <row r="8" spans="2:11" x14ac:dyDescent="0.25">
      <c r="B8" s="197" t="s">
        <v>260</v>
      </c>
      <c r="C8" s="196"/>
      <c r="D8" s="196"/>
      <c r="E8" s="195"/>
      <c r="F8" s="41" t="s">
        <v>259</v>
      </c>
    </row>
    <row r="9" spans="2:11" ht="15.75" thickBot="1" x14ac:dyDescent="0.3">
      <c r="B9" s="194" t="s">
        <v>258</v>
      </c>
      <c r="C9" s="193"/>
      <c r="D9" s="193"/>
      <c r="E9" s="192"/>
      <c r="F9" s="41" t="s">
        <v>257</v>
      </c>
    </row>
    <row r="11" spans="2:11" x14ac:dyDescent="0.25">
      <c r="B11" t="s">
        <v>256</v>
      </c>
      <c r="E11" t="s">
        <v>255</v>
      </c>
    </row>
    <row r="13" spans="2:11" x14ac:dyDescent="0.25">
      <c r="B13" s="190" t="s">
        <v>254</v>
      </c>
      <c r="D13" s="119" t="s">
        <v>253</v>
      </c>
      <c r="E13" s="118" t="s">
        <v>252</v>
      </c>
      <c r="F13" s="191" t="s">
        <v>248</v>
      </c>
      <c r="G13" s="190" t="s">
        <v>251</v>
      </c>
      <c r="H13" s="191" t="s">
        <v>250</v>
      </c>
      <c r="I13" s="117" t="s">
        <v>249</v>
      </c>
      <c r="J13" s="48" t="s">
        <v>248</v>
      </c>
      <c r="K13" s="14" t="s">
        <v>247</v>
      </c>
    </row>
    <row r="14" spans="2:11" x14ac:dyDescent="0.25">
      <c r="B14" s="190" t="s">
        <v>246</v>
      </c>
      <c r="D14" s="119">
        <v>1</v>
      </c>
      <c r="E14" s="118">
        <v>0</v>
      </c>
      <c r="G14" s="190" t="s">
        <v>245</v>
      </c>
      <c r="I14" s="117">
        <v>0</v>
      </c>
      <c r="J14" s="14"/>
      <c r="K14" s="14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08"/>
  <sheetViews>
    <sheetView zoomScale="250" zoomScaleNormal="250" workbookViewId="0">
      <selection activeCell="B1" sqref="B1"/>
    </sheetView>
  </sheetViews>
  <sheetFormatPr defaultRowHeight="15" x14ac:dyDescent="0.25"/>
  <sheetData>
    <row r="1" spans="1:7" ht="15.75" thickBot="1" x14ac:dyDescent="0.3">
      <c r="A1" s="1" t="s">
        <v>284</v>
      </c>
    </row>
    <row r="2" spans="1:7" x14ac:dyDescent="0.25">
      <c r="A2" s="197" t="s">
        <v>260</v>
      </c>
      <c r="B2" s="196"/>
      <c r="C2" s="195"/>
      <c r="E2" s="191" t="s">
        <v>283</v>
      </c>
      <c r="F2" s="48" t="s">
        <v>282</v>
      </c>
      <c r="G2" s="48" t="s">
        <v>281</v>
      </c>
    </row>
    <row r="3" spans="1:7" ht="15.75" thickBot="1" x14ac:dyDescent="0.3">
      <c r="A3" s="194" t="s">
        <v>258</v>
      </c>
      <c r="B3" s="193"/>
      <c r="C3" s="192"/>
      <c r="E3" s="206">
        <v>0</v>
      </c>
      <c r="F3" s="205">
        <v>1</v>
      </c>
      <c r="G3" s="205">
        <v>0.25</v>
      </c>
    </row>
    <row r="4" spans="1:7" x14ac:dyDescent="0.25">
      <c r="A4" t="s">
        <v>280</v>
      </c>
      <c r="E4" s="48" t="s">
        <v>279</v>
      </c>
      <c r="F4" s="48" t="s">
        <v>278</v>
      </c>
      <c r="G4" s="48" t="s">
        <v>219</v>
      </c>
    </row>
    <row r="5" spans="1:7" x14ac:dyDescent="0.25">
      <c r="A5" s="14" t="s">
        <v>76</v>
      </c>
      <c r="E5" s="205">
        <v>1</v>
      </c>
      <c r="F5" s="205">
        <v>3.5</v>
      </c>
      <c r="G5" s="204">
        <f>SQRT(F5)</f>
        <v>1.8708286933869707</v>
      </c>
    </row>
    <row r="6" spans="1:7" x14ac:dyDescent="0.25">
      <c r="A6" s="203">
        <v>0.05</v>
      </c>
    </row>
    <row r="7" spans="1:7" ht="15.75" thickBot="1" x14ac:dyDescent="0.3">
      <c r="A7" s="202" t="s">
        <v>4</v>
      </c>
      <c r="B7" s="201" t="s">
        <v>277</v>
      </c>
    </row>
    <row r="8" spans="1:7" x14ac:dyDescent="0.25">
      <c r="A8" s="200">
        <v>0</v>
      </c>
      <c r="B8" s="72">
        <f t="shared" ref="B8:B71" si="0">-A1_x*SIN(p_x*A8)+A2_x*SIN(w_x*A8)</f>
        <v>0</v>
      </c>
      <c r="F8" s="12" t="s">
        <v>276</v>
      </c>
      <c r="G8" s="198">
        <f>1/SQRT(L_x*C_x)</f>
        <v>2</v>
      </c>
    </row>
    <row r="9" spans="1:7" x14ac:dyDescent="0.25">
      <c r="A9" s="84">
        <f t="shared" ref="A9:A72" si="1">A8+$A$6</f>
        <v>0.05</v>
      </c>
      <c r="B9" s="72">
        <f t="shared" si="0"/>
        <v>3.8939070406224241E-5</v>
      </c>
      <c r="F9" s="12" t="s">
        <v>275</v>
      </c>
      <c r="G9" s="198">
        <f>E0_x/(L_x*(p_x^2-w_x^2))</f>
        <v>2</v>
      </c>
    </row>
    <row r="10" spans="1:7" x14ac:dyDescent="0.25">
      <c r="A10" s="84">
        <f t="shared" si="1"/>
        <v>0.1</v>
      </c>
      <c r="B10" s="72">
        <f t="shared" si="0"/>
        <v>3.106370815098014E-4</v>
      </c>
      <c r="F10" s="199" t="s">
        <v>274</v>
      </c>
      <c r="G10" s="198">
        <f>K_x*w_x/p_x</f>
        <v>1.8708286933869707</v>
      </c>
    </row>
    <row r="11" spans="1:7" x14ac:dyDescent="0.25">
      <c r="A11" s="84">
        <f t="shared" si="1"/>
        <v>0.15000000000000002</v>
      </c>
      <c r="B11" s="72">
        <f t="shared" si="0"/>
        <v>1.0434887656500802E-3</v>
      </c>
      <c r="F11" s="12" t="s">
        <v>273</v>
      </c>
      <c r="G11" s="198">
        <f>K_x</f>
        <v>2</v>
      </c>
    </row>
    <row r="12" spans="1:7" x14ac:dyDescent="0.25">
      <c r="A12" s="84">
        <f t="shared" si="1"/>
        <v>0.2</v>
      </c>
      <c r="B12" s="72">
        <f t="shared" si="0"/>
        <v>2.4572218685574576E-3</v>
      </c>
    </row>
    <row r="13" spans="1:7" x14ac:dyDescent="0.25">
      <c r="A13" s="84">
        <f t="shared" si="1"/>
        <v>0.25</v>
      </c>
      <c r="B13" s="72">
        <f t="shared" si="0"/>
        <v>4.7587164616770261E-3</v>
      </c>
    </row>
    <row r="14" spans="1:7" x14ac:dyDescent="0.25">
      <c r="A14" s="84">
        <f t="shared" si="1"/>
        <v>0.3</v>
      </c>
      <c r="B14" s="72">
        <f t="shared" si="0"/>
        <v>8.1380054753097397E-3</v>
      </c>
    </row>
    <row r="15" spans="1:7" x14ac:dyDescent="0.25">
      <c r="A15" s="84">
        <f t="shared" si="1"/>
        <v>0.35</v>
      </c>
      <c r="B15" s="72">
        <f t="shared" si="0"/>
        <v>1.2764513310004277E-2</v>
      </c>
    </row>
    <row r="16" spans="1:7" x14ac:dyDescent="0.25">
      <c r="A16" s="84">
        <f t="shared" si="1"/>
        <v>0.39999999999999997</v>
      </c>
      <c r="B16" s="72">
        <f t="shared" si="0"/>
        <v>1.8783586394993446E-2</v>
      </c>
    </row>
    <row r="17" spans="1:2" x14ac:dyDescent="0.25">
      <c r="A17" s="84">
        <f t="shared" si="1"/>
        <v>0.44999999999999996</v>
      </c>
      <c r="B17" s="72">
        <f t="shared" si="0"/>
        <v>2.6313365893183116E-2</v>
      </c>
    </row>
    <row r="18" spans="1:2" x14ac:dyDescent="0.25">
      <c r="A18" s="84">
        <f t="shared" si="1"/>
        <v>0.49999999999999994</v>
      </c>
      <c r="B18" s="72">
        <f t="shared" si="0"/>
        <v>3.5442048445522012E-2</v>
      </c>
    </row>
    <row r="19" spans="1:2" x14ac:dyDescent="0.25">
      <c r="A19" s="84">
        <f t="shared" si="1"/>
        <v>0.54999999999999993</v>
      </c>
      <c r="B19" s="72">
        <f t="shared" si="0"/>
        <v>4.6225575954291998E-2</v>
      </c>
    </row>
    <row r="20" spans="1:2" x14ac:dyDescent="0.25">
      <c r="A20" s="84">
        <f t="shared" si="1"/>
        <v>0.6</v>
      </c>
      <c r="B20" s="72">
        <f t="shared" si="0"/>
        <v>5.8685789982747094E-2</v>
      </c>
    </row>
    <row r="21" spans="1:2" x14ac:dyDescent="0.25">
      <c r="A21" s="84">
        <f t="shared" si="1"/>
        <v>0.65</v>
      </c>
      <c r="B21" s="72">
        <f t="shared" si="0"/>
        <v>7.280908046168455E-2</v>
      </c>
    </row>
    <row r="22" spans="1:2" x14ac:dyDescent="0.25">
      <c r="A22" s="84">
        <f t="shared" si="1"/>
        <v>0.70000000000000007</v>
      </c>
      <c r="B22" s="72">
        <f t="shared" si="0"/>
        <v>8.8545552111675141E-2</v>
      </c>
    </row>
    <row r="23" spans="1:2" x14ac:dyDescent="0.25">
      <c r="A23" s="84">
        <f t="shared" si="1"/>
        <v>0.75000000000000011</v>
      </c>
      <c r="B23" s="72">
        <f t="shared" si="0"/>
        <v>0.10580872538729302</v>
      </c>
    </row>
    <row r="24" spans="1:2" x14ac:dyDescent="0.25">
      <c r="A24" s="84">
        <f t="shared" si="1"/>
        <v>0.80000000000000016</v>
      </c>
      <c r="B24" s="72">
        <f t="shared" si="0"/>
        <v>0.1244757819052611</v>
      </c>
    </row>
    <row r="25" spans="1:2" x14ac:dyDescent="0.25">
      <c r="A25" s="84">
        <f t="shared" si="1"/>
        <v>0.8500000000000002</v>
      </c>
      <c r="B25" s="72">
        <f t="shared" si="0"/>
        <v>0.1443883573134952</v>
      </c>
    </row>
    <row r="26" spans="1:2" x14ac:dyDescent="0.25">
      <c r="A26" s="84">
        <f t="shared" si="1"/>
        <v>0.90000000000000024</v>
      </c>
      <c r="B26" s="72">
        <f t="shared" si="0"/>
        <v>0.16535387747623909</v>
      </c>
    </row>
    <row r="27" spans="1:2" x14ac:dyDescent="0.25">
      <c r="A27" s="84">
        <f t="shared" si="1"/>
        <v>0.95000000000000029</v>
      </c>
      <c r="B27" s="72">
        <f t="shared" si="0"/>
        <v>0.18714742677671437</v>
      </c>
    </row>
    <row r="28" spans="1:2" x14ac:dyDescent="0.25">
      <c r="A28" s="84">
        <f t="shared" si="1"/>
        <v>1.0000000000000002</v>
      </c>
      <c r="B28" s="72">
        <f t="shared" si="0"/>
        <v>0.20951413035802657</v>
      </c>
    </row>
    <row r="29" spans="1:2" x14ac:dyDescent="0.25">
      <c r="A29" s="84">
        <f t="shared" si="1"/>
        <v>1.0500000000000003</v>
      </c>
      <c r="B29" s="72">
        <f t="shared" si="0"/>
        <v>0.23217202531973324</v>
      </c>
    </row>
    <row r="30" spans="1:2" x14ac:dyDescent="0.25">
      <c r="A30" s="84">
        <f t="shared" si="1"/>
        <v>1.1000000000000003</v>
      </c>
      <c r="B30" s="72">
        <f t="shared" si="0"/>
        <v>0.25481538934409542</v>
      </c>
    </row>
    <row r="31" spans="1:2" x14ac:dyDescent="0.25">
      <c r="A31" s="84">
        <f t="shared" si="1"/>
        <v>1.1500000000000004</v>
      </c>
      <c r="B31" s="72">
        <f t="shared" si="0"/>
        <v>0.27711848902247183</v>
      </c>
    </row>
    <row r="32" spans="1:2" x14ac:dyDescent="0.25">
      <c r="A32" s="84">
        <f t="shared" si="1"/>
        <v>1.2000000000000004</v>
      </c>
      <c r="B32" s="72">
        <f t="shared" si="0"/>
        <v>0.29873970436479169</v>
      </c>
    </row>
    <row r="33" spans="1:2" x14ac:dyDescent="0.25">
      <c r="A33" s="84">
        <f t="shared" si="1"/>
        <v>1.2500000000000004</v>
      </c>
      <c r="B33" s="72">
        <f t="shared" si="0"/>
        <v>0.31932598067540519</v>
      </c>
    </row>
    <row r="34" spans="1:2" x14ac:dyDescent="0.25">
      <c r="A34" s="84">
        <f t="shared" si="1"/>
        <v>1.3000000000000005</v>
      </c>
      <c r="B34" s="72">
        <f t="shared" si="0"/>
        <v>0.33851755423318197</v>
      </c>
    </row>
    <row r="35" spans="1:2" x14ac:dyDescent="0.25">
      <c r="A35" s="84">
        <f t="shared" si="1"/>
        <v>1.3500000000000005</v>
      </c>
      <c r="B35" s="72">
        <f t="shared" si="0"/>
        <v>0.35595289408293174</v>
      </c>
    </row>
    <row r="36" spans="1:2" x14ac:dyDescent="0.25">
      <c r="A36" s="84">
        <f t="shared" si="1"/>
        <v>1.4000000000000006</v>
      </c>
      <c r="B36" s="72">
        <f t="shared" si="0"/>
        <v>0.37127379878240463</v>
      </c>
    </row>
    <row r="37" spans="1:2" x14ac:dyDescent="0.25">
      <c r="A37" s="84">
        <f t="shared" si="1"/>
        <v>1.4500000000000006</v>
      </c>
      <c r="B37" s="72">
        <f t="shared" si="0"/>
        <v>0.38413058420041202</v>
      </c>
    </row>
    <row r="38" spans="1:2" x14ac:dyDescent="0.25">
      <c r="A38" s="84">
        <f t="shared" si="1"/>
        <v>1.5000000000000007</v>
      </c>
      <c r="B38" s="72">
        <f t="shared" si="0"/>
        <v>0.39418729646483747</v>
      </c>
    </row>
    <row r="39" spans="1:2" x14ac:dyDescent="0.25">
      <c r="A39" s="84">
        <f t="shared" si="1"/>
        <v>1.5500000000000007</v>
      </c>
      <c r="B39" s="72">
        <f t="shared" si="0"/>
        <v>0.40112688294403037</v>
      </c>
    </row>
    <row r="40" spans="1:2" x14ac:dyDescent="0.25">
      <c r="A40" s="84">
        <f t="shared" si="1"/>
        <v>1.6000000000000008</v>
      </c>
      <c r="B40" s="72">
        <f t="shared" si="0"/>
        <v>0.40465625373180508</v>
      </c>
    </row>
    <row r="41" spans="1:2" x14ac:dyDescent="0.25">
      <c r="A41" s="84">
        <f t="shared" si="1"/>
        <v>1.6500000000000008</v>
      </c>
      <c r="B41" s="72">
        <f t="shared" si="0"/>
        <v>0.40451116650643892</v>
      </c>
    </row>
    <row r="42" spans="1:2" x14ac:dyDescent="0.25">
      <c r="A42" s="84">
        <f t="shared" si="1"/>
        <v>1.7000000000000008</v>
      </c>
      <c r="B42" s="72">
        <f t="shared" si="0"/>
        <v>0.40046086884973764</v>
      </c>
    </row>
    <row r="43" spans="1:2" x14ac:dyDescent="0.25">
      <c r="A43" s="84">
        <f t="shared" si="1"/>
        <v>1.7500000000000009</v>
      </c>
      <c r="B43" s="72">
        <f t="shared" si="0"/>
        <v>0.39231243413607159</v>
      </c>
    </row>
    <row r="44" spans="1:2" x14ac:dyDescent="0.25">
      <c r="A44" s="84">
        <f t="shared" si="1"/>
        <v>1.8000000000000009</v>
      </c>
      <c r="B44" s="72">
        <f t="shared" si="0"/>
        <v>0.37991472991654923</v>
      </c>
    </row>
    <row r="45" spans="1:2" x14ac:dyDescent="0.25">
      <c r="A45" s="84">
        <f t="shared" si="1"/>
        <v>1.850000000000001</v>
      </c>
      <c r="B45" s="72">
        <f t="shared" si="0"/>
        <v>0.36316196130421774</v>
      </c>
    </row>
    <row r="46" spans="1:2" x14ac:dyDescent="0.25">
      <c r="A46" s="84">
        <f t="shared" si="1"/>
        <v>1.900000000000001</v>
      </c>
      <c r="B46" s="72">
        <f t="shared" si="0"/>
        <v>0.34199673617737747</v>
      </c>
    </row>
    <row r="47" spans="1:2" x14ac:dyDescent="0.25">
      <c r="A47" s="84">
        <f t="shared" si="1"/>
        <v>1.9500000000000011</v>
      </c>
      <c r="B47" s="72">
        <f t="shared" si="0"/>
        <v>0.31641260401613436</v>
      </c>
    </row>
    <row r="48" spans="1:2" x14ac:dyDescent="0.25">
      <c r="A48" s="84">
        <f t="shared" si="1"/>
        <v>2.0000000000000009</v>
      </c>
      <c r="B48" s="72">
        <f t="shared" si="0"/>
        <v>0.28645602582031526</v>
      </c>
    </row>
    <row r="49" spans="1:2" x14ac:dyDescent="0.25">
      <c r="A49" s="84">
        <f t="shared" si="1"/>
        <v>2.0500000000000007</v>
      </c>
      <c r="B49" s="72">
        <f t="shared" si="0"/>
        <v>0.25222773876530225</v>
      </c>
    </row>
    <row r="50" spans="1:2" x14ac:dyDescent="0.25">
      <c r="A50" s="84">
        <f t="shared" si="1"/>
        <v>2.1000000000000005</v>
      </c>
      <c r="B50" s="72">
        <f t="shared" si="0"/>
        <v>0.2138834859695713</v>
      </c>
    </row>
    <row r="51" spans="1:2" x14ac:dyDescent="0.25">
      <c r="A51" s="84">
        <f t="shared" si="1"/>
        <v>2.1500000000000004</v>
      </c>
      <c r="B51" s="72">
        <f t="shared" si="0"/>
        <v>0.17163408890078791</v>
      </c>
    </row>
    <row r="52" spans="1:2" x14ac:dyDescent="0.25">
      <c r="A52" s="84">
        <f t="shared" si="1"/>
        <v>2.2000000000000002</v>
      </c>
      <c r="B52" s="72">
        <f t="shared" si="0"/>
        <v>0.12574484745766412</v>
      </c>
    </row>
    <row r="53" spans="1:2" x14ac:dyDescent="0.25">
      <c r="A53" s="84">
        <f t="shared" si="1"/>
        <v>2.25</v>
      </c>
      <c r="B53" s="72">
        <f t="shared" si="0"/>
        <v>7.6534260549146582E-2</v>
      </c>
    </row>
    <row r="54" spans="1:2" x14ac:dyDescent="0.25">
      <c r="A54" s="84">
        <f t="shared" si="1"/>
        <v>2.2999999999999998</v>
      </c>
      <c r="B54" s="72">
        <f t="shared" si="0"/>
        <v>2.4372067963753352E-2</v>
      </c>
    </row>
    <row r="55" spans="1:2" x14ac:dyDescent="0.25">
      <c r="A55" s="84">
        <f t="shared" si="1"/>
        <v>2.3499999999999996</v>
      </c>
      <c r="B55" s="72">
        <f t="shared" si="0"/>
        <v>-3.032337760991699E-2</v>
      </c>
    </row>
    <row r="56" spans="1:2" x14ac:dyDescent="0.25">
      <c r="A56" s="84">
        <f t="shared" si="1"/>
        <v>2.3999999999999995</v>
      </c>
      <c r="B56" s="72">
        <f t="shared" si="0"/>
        <v>-8.7088391477281535E-2</v>
      </c>
    </row>
    <row r="57" spans="1:2" x14ac:dyDescent="0.25">
      <c r="A57" s="84">
        <f t="shared" si="1"/>
        <v>2.4499999999999993</v>
      </c>
      <c r="B57" s="72">
        <f t="shared" si="0"/>
        <v>-0.14541786582665073</v>
      </c>
    </row>
    <row r="58" spans="1:2" x14ac:dyDescent="0.25">
      <c r="A58" s="84">
        <f t="shared" si="1"/>
        <v>2.4999999999999991</v>
      </c>
      <c r="B58" s="72">
        <f t="shared" si="0"/>
        <v>-0.20476977388779516</v>
      </c>
    </row>
    <row r="59" spans="1:2" x14ac:dyDescent="0.25">
      <c r="A59" s="84">
        <f t="shared" si="1"/>
        <v>2.5499999999999989</v>
      </c>
      <c r="B59" s="72">
        <f t="shared" si="0"/>
        <v>-0.26457022910139028</v>
      </c>
    </row>
    <row r="60" spans="1:2" x14ac:dyDescent="0.25">
      <c r="A60" s="84">
        <f t="shared" si="1"/>
        <v>2.5999999999999988</v>
      </c>
      <c r="B60" s="72">
        <f t="shared" si="0"/>
        <v>-0.32421905186762645</v>
      </c>
    </row>
    <row r="61" spans="1:2" x14ac:dyDescent="0.25">
      <c r="A61" s="84">
        <f t="shared" si="1"/>
        <v>2.6499999999999986</v>
      </c>
      <c r="B61" s="72">
        <f t="shared" si="0"/>
        <v>-0.3830957897159899</v>
      </c>
    </row>
    <row r="62" spans="1:2" x14ac:dyDescent="0.25">
      <c r="A62" s="84">
        <f t="shared" si="1"/>
        <v>2.6999999999999984</v>
      </c>
      <c r="B62" s="72">
        <f t="shared" si="0"/>
        <v>-0.44056613054029903</v>
      </c>
    </row>
    <row r="63" spans="1:2" x14ac:dyDescent="0.25">
      <c r="A63" s="84">
        <f t="shared" si="1"/>
        <v>2.7499999999999982</v>
      </c>
      <c r="B63" s="72">
        <f t="shared" si="0"/>
        <v>-0.49598864295000067</v>
      </c>
    </row>
    <row r="64" spans="1:2" x14ac:dyDescent="0.25">
      <c r="A64" s="84">
        <f t="shared" si="1"/>
        <v>2.799999999999998</v>
      </c>
      <c r="B64" s="72">
        <f t="shared" si="0"/>
        <v>-0.54872177287091772</v>
      </c>
    </row>
    <row r="65" spans="1:2" x14ac:dyDescent="0.25">
      <c r="A65" s="84">
        <f t="shared" si="1"/>
        <v>2.8499999999999979</v>
      </c>
      <c r="B65" s="72">
        <f t="shared" si="0"/>
        <v>-0.59813102134972396</v>
      </c>
    </row>
    <row r="66" spans="1:2" x14ac:dyDescent="0.25">
      <c r="A66" s="84">
        <f t="shared" si="1"/>
        <v>2.8999999999999977</v>
      </c>
      <c r="B66" s="72">
        <f t="shared" si="0"/>
        <v>-0.64359622513220993</v>
      </c>
    </row>
    <row r="67" spans="1:2" x14ac:dyDescent="0.25">
      <c r="A67" s="84">
        <f t="shared" si="1"/>
        <v>2.9499999999999975</v>
      </c>
      <c r="B67" s="72">
        <f t="shared" si="0"/>
        <v>-0.68451885904355547</v>
      </c>
    </row>
    <row r="68" spans="1:2" x14ac:dyDescent="0.25">
      <c r="A68" s="84">
        <f t="shared" si="1"/>
        <v>2.9999999999999973</v>
      </c>
      <c r="B68" s="72">
        <f t="shared" si="0"/>
        <v>-0.72032927753796661</v>
      </c>
    </row>
    <row r="69" spans="1:2" x14ac:dyDescent="0.25">
      <c r="A69" s="84">
        <f t="shared" si="1"/>
        <v>3.0499999999999972</v>
      </c>
      <c r="B69" s="72">
        <f t="shared" si="0"/>
        <v>-0.75049381203427978</v>
      </c>
    </row>
    <row r="70" spans="1:2" x14ac:dyDescent="0.25">
      <c r="A70" s="84">
        <f t="shared" si="1"/>
        <v>3.099999999999997</v>
      </c>
      <c r="B70" s="72">
        <f t="shared" si="0"/>
        <v>-0.77452164083308883</v>
      </c>
    </row>
    <row r="71" spans="1:2" x14ac:dyDescent="0.25">
      <c r="A71" s="84">
        <f t="shared" si="1"/>
        <v>3.1499999999999968</v>
      </c>
      <c r="B71" s="72">
        <f t="shared" si="0"/>
        <v>-0.7919713495285402</v>
      </c>
    </row>
    <row r="72" spans="1:2" x14ac:dyDescent="0.25">
      <c r="A72" s="84">
        <f t="shared" si="1"/>
        <v>3.1999999999999966</v>
      </c>
      <c r="B72" s="72">
        <f t="shared" ref="B72:B135" si="2">-A1_x*SIN(p_x*A72)+A2_x*SIN(w_x*A72)</f>
        <v>-0.80245710188345876</v>
      </c>
    </row>
    <row r="73" spans="1:2" x14ac:dyDescent="0.25">
      <c r="A73" s="84">
        <f t="shared" ref="A73:A136" si="3">A72+$A$6</f>
        <v>3.2499999999999964</v>
      </c>
      <c r="B73" s="72">
        <f t="shared" si="2"/>
        <v>-0.80565434411807146</v>
      </c>
    </row>
    <row r="74" spans="1:2" x14ac:dyDescent="0.25">
      <c r="A74" s="84">
        <f t="shared" si="3"/>
        <v>3.2999999999999963</v>
      </c>
      <c r="B74" s="72">
        <f t="shared" si="2"/>
        <v>-0.80130496944882001</v>
      </c>
    </row>
    <row r="75" spans="1:2" x14ac:dyDescent="0.25">
      <c r="A75" s="84">
        <f t="shared" si="3"/>
        <v>3.3499999999999961</v>
      </c>
      <c r="B75" s="72">
        <f t="shared" si="2"/>
        <v>-0.78922187447219283</v>
      </c>
    </row>
    <row r="76" spans="1:2" x14ac:dyDescent="0.25">
      <c r="A76" s="84">
        <f t="shared" si="3"/>
        <v>3.3999999999999959</v>
      </c>
      <c r="B76" s="72">
        <f t="shared" si="2"/>
        <v>-0.769292844577528</v>
      </c>
    </row>
    <row r="77" spans="1:2" x14ac:dyDescent="0.25">
      <c r="A77" s="84">
        <f t="shared" si="3"/>
        <v>3.4499999999999957</v>
      </c>
      <c r="B77" s="72">
        <f t="shared" si="2"/>
        <v>-0.74148371194038143</v>
      </c>
    </row>
    <row r="78" spans="1:2" x14ac:dyDescent="0.25">
      <c r="A78" s="84">
        <f t="shared" si="3"/>
        <v>3.4999999999999956</v>
      </c>
      <c r="B78" s="72">
        <f t="shared" si="2"/>
        <v>-0.70584073673403369</v>
      </c>
    </row>
    <row r="79" spans="1:2" x14ac:dyDescent="0.25">
      <c r="A79" s="84">
        <f t="shared" si="3"/>
        <v>3.5499999999999954</v>
      </c>
      <c r="B79" s="72">
        <f t="shared" si="2"/>
        <v>-0.66249216993141813</v>
      </c>
    </row>
    <row r="80" spans="1:2" x14ac:dyDescent="0.25">
      <c r="A80" s="84">
        <f t="shared" si="3"/>
        <v>3.5999999999999952</v>
      </c>
      <c r="B80" s="72">
        <f t="shared" si="2"/>
        <v>-0.61164896437649685</v>
      </c>
    </row>
    <row r="81" spans="1:2" x14ac:dyDescent="0.25">
      <c r="A81" s="84">
        <f t="shared" si="3"/>
        <v>3.649999999999995</v>
      </c>
      <c r="B81" s="72">
        <f t="shared" si="2"/>
        <v>-0.55360460959852853</v>
      </c>
    </row>
    <row r="82" spans="1:2" x14ac:dyDescent="0.25">
      <c r="A82" s="84">
        <f t="shared" si="3"/>
        <v>3.6999999999999948</v>
      </c>
      <c r="B82" s="72">
        <f t="shared" si="2"/>
        <v>-0.48873407503444133</v>
      </c>
    </row>
    <row r="83" spans="1:2" x14ac:dyDescent="0.25">
      <c r="A83" s="84">
        <f t="shared" si="3"/>
        <v>3.7499999999999947</v>
      </c>
      <c r="B83" s="72">
        <f t="shared" si="2"/>
        <v>-0.41749185581815818</v>
      </c>
    </row>
    <row r="84" spans="1:2" x14ac:dyDescent="0.25">
      <c r="A84" s="84">
        <f t="shared" si="3"/>
        <v>3.7999999999999945</v>
      </c>
      <c r="B84" s="72">
        <f t="shared" si="2"/>
        <v>-0.34040912499093579</v>
      </c>
    </row>
    <row r="85" spans="1:2" x14ac:dyDescent="0.25">
      <c r="A85" s="84">
        <f t="shared" si="3"/>
        <v>3.8499999999999943</v>
      </c>
      <c r="B85" s="72">
        <f t="shared" si="2"/>
        <v>-0.25809000578070185</v>
      </c>
    </row>
    <row r="86" spans="1:2" x14ac:dyDescent="0.25">
      <c r="A86" s="84">
        <f t="shared" si="3"/>
        <v>3.8999999999999941</v>
      </c>
      <c r="B86" s="72">
        <f t="shared" si="2"/>
        <v>-0.1712069873852069</v>
      </c>
    </row>
    <row r="87" spans="1:2" x14ac:dyDescent="0.25">
      <c r="A87" s="84">
        <f t="shared" si="3"/>
        <v>3.949999999999994</v>
      </c>
      <c r="B87" s="72">
        <f t="shared" si="2"/>
        <v>-8.0495517367425773E-2</v>
      </c>
    </row>
    <row r="88" spans="1:2" x14ac:dyDescent="0.25">
      <c r="A88" s="84">
        <f t="shared" si="3"/>
        <v>3.9999999999999938</v>
      </c>
      <c r="B88" s="72">
        <f t="shared" si="2"/>
        <v>1.3252186774714625E-2</v>
      </c>
    </row>
    <row r="89" spans="1:2" x14ac:dyDescent="0.25">
      <c r="A89" s="84">
        <f t="shared" si="3"/>
        <v>4.0499999999999936</v>
      </c>
      <c r="B89" s="72">
        <f t="shared" si="2"/>
        <v>0.1091940551733801</v>
      </c>
    </row>
    <row r="90" spans="1:2" x14ac:dyDescent="0.25">
      <c r="A90" s="84">
        <f t="shared" si="3"/>
        <v>4.0999999999999934</v>
      </c>
      <c r="B90" s="72">
        <f t="shared" si="2"/>
        <v>0.20644575189888914</v>
      </c>
    </row>
    <row r="91" spans="1:2" x14ac:dyDescent="0.25">
      <c r="A91" s="84">
        <f t="shared" si="3"/>
        <v>4.1499999999999932</v>
      </c>
      <c r="B91" s="72">
        <f t="shared" si="2"/>
        <v>0.30408886144512692</v>
      </c>
    </row>
    <row r="92" spans="1:2" x14ac:dyDescent="0.25">
      <c r="A92" s="84">
        <f t="shared" si="3"/>
        <v>4.1999999999999931</v>
      </c>
      <c r="B92" s="72">
        <f t="shared" si="2"/>
        <v>0.40117959927473201</v>
      </c>
    </row>
    <row r="93" spans="1:2" x14ac:dyDescent="0.25">
      <c r="A93" s="84">
        <f t="shared" si="3"/>
        <v>4.2499999999999929</v>
      </c>
      <c r="B93" s="72">
        <f t="shared" si="2"/>
        <v>0.49675796346531342</v>
      </c>
    </row>
    <row r="94" spans="1:2" x14ac:dyDescent="0.25">
      <c r="A94" s="84">
        <f t="shared" si="3"/>
        <v>4.2999999999999927</v>
      </c>
      <c r="B94" s="72">
        <f t="shared" si="2"/>
        <v>0.58985723845016103</v>
      </c>
    </row>
    <row r="95" spans="1:2" x14ac:dyDescent="0.25">
      <c r="A95" s="84">
        <f t="shared" si="3"/>
        <v>4.3499999999999925</v>
      </c>
      <c r="B95" s="72">
        <f t="shared" si="2"/>
        <v>0.67951375666710168</v>
      </c>
    </row>
    <row r="96" spans="1:2" x14ac:dyDescent="0.25">
      <c r="A96" s="84">
        <f t="shared" si="3"/>
        <v>4.3999999999999924</v>
      </c>
      <c r="B96" s="72">
        <f t="shared" si="2"/>
        <v>0.76477681968371125</v>
      </c>
    </row>
    <row r="97" spans="1:2" x14ac:dyDescent="0.25">
      <c r="A97" s="84">
        <f t="shared" si="3"/>
        <v>4.4499999999999922</v>
      </c>
      <c r="B97" s="72">
        <f t="shared" si="2"/>
        <v>0.84471867711296345</v>
      </c>
    </row>
    <row r="98" spans="1:2" x14ac:dyDescent="0.25">
      <c r="A98" s="84">
        <f t="shared" si="3"/>
        <v>4.499999999999992</v>
      </c>
      <c r="B98" s="72">
        <f t="shared" si="2"/>
        <v>0.91844445941764841</v>
      </c>
    </row>
    <row r="99" spans="1:2" x14ac:dyDescent="0.25">
      <c r="A99" s="84">
        <f t="shared" si="3"/>
        <v>4.5499999999999918</v>
      </c>
      <c r="B99" s="72">
        <f t="shared" si="2"/>
        <v>0.98510195956100244</v>
      </c>
    </row>
    <row r="100" spans="1:2" x14ac:dyDescent="0.25">
      <c r="A100" s="84">
        <f t="shared" si="3"/>
        <v>4.5999999999999917</v>
      </c>
      <c r="B100" s="72">
        <f t="shared" si="2"/>
        <v>1.0438911584202697</v>
      </c>
    </row>
    <row r="101" spans="1:2" x14ac:dyDescent="0.25">
      <c r="A101" s="84">
        <f t="shared" si="3"/>
        <v>4.6499999999999915</v>
      </c>
      <c r="B101" s="72">
        <f t="shared" si="2"/>
        <v>1.09407338995352</v>
      </c>
    </row>
    <row r="102" spans="1:2" x14ac:dyDescent="0.25">
      <c r="A102" s="84">
        <f t="shared" si="3"/>
        <v>4.6999999999999913</v>
      </c>
      <c r="B102" s="72">
        <f t="shared" si="2"/>
        <v>1.1349800443000049</v>
      </c>
    </row>
    <row r="103" spans="1:2" x14ac:dyDescent="0.25">
      <c r="A103" s="84">
        <f t="shared" si="3"/>
        <v>4.7499999999999911</v>
      </c>
      <c r="B103" s="72">
        <f t="shared" si="2"/>
        <v>1.1660207102913116</v>
      </c>
    </row>
    <row r="104" spans="1:2" x14ac:dyDescent="0.25">
      <c r="A104" s="84">
        <f t="shared" si="3"/>
        <v>4.7999999999999909</v>
      </c>
      <c r="B104" s="72">
        <f t="shared" si="2"/>
        <v>1.1866906632329746</v>
      </c>
    </row>
    <row r="105" spans="1:2" x14ac:dyDescent="0.25">
      <c r="A105" s="84">
        <f t="shared" si="3"/>
        <v>4.8499999999999908</v>
      </c>
      <c r="B105" s="72">
        <f t="shared" si="2"/>
        <v>1.1965776092511455</v>
      </c>
    </row>
    <row r="106" spans="1:2" x14ac:dyDescent="0.25">
      <c r="A106" s="84">
        <f t="shared" si="3"/>
        <v>4.8999999999999906</v>
      </c>
      <c r="B106" s="72">
        <f t="shared" si="2"/>
        <v>1.195367603941448</v>
      </c>
    </row>
    <row r="107" spans="1:2" x14ac:dyDescent="0.25">
      <c r="A107" s="84">
        <f t="shared" si="3"/>
        <v>4.9499999999999904</v>
      </c>
      <c r="B107" s="72">
        <f t="shared" si="2"/>
        <v>1.182850070451767</v>
      </c>
    </row>
    <row r="108" spans="1:2" x14ac:dyDescent="0.25">
      <c r="A108" s="84">
        <f t="shared" si="3"/>
        <v>4.9999999999999902</v>
      </c>
      <c r="B108" s="72">
        <f t="shared" si="2"/>
        <v>1.1589218504110361</v>
      </c>
    </row>
    <row r="109" spans="1:2" x14ac:dyDescent="0.25">
      <c r="A109" s="84">
        <f t="shared" si="3"/>
        <v>5.0499999999999901</v>
      </c>
      <c r="B109" s="72">
        <f t="shared" si="2"/>
        <v>1.1235902302053409</v>
      </c>
    </row>
    <row r="110" spans="1:2" x14ac:dyDescent="0.25">
      <c r="A110" s="84">
        <f t="shared" si="3"/>
        <v>5.0999999999999899</v>
      </c>
      <c r="B110" s="72">
        <f t="shared" si="2"/>
        <v>1.0769748949154854</v>
      </c>
    </row>
    <row r="111" spans="1:2" x14ac:dyDescent="0.25">
      <c r="A111" s="84">
        <f t="shared" si="3"/>
        <v>5.1499999999999897</v>
      </c>
      <c r="B111" s="72">
        <f t="shared" si="2"/>
        <v>1.0193087726718075</v>
      </c>
    </row>
    <row r="112" spans="1:2" x14ac:dyDescent="0.25">
      <c r="A112" s="84">
        <f t="shared" si="3"/>
        <v>5.1999999999999895</v>
      </c>
      <c r="B112" s="72">
        <f t="shared" si="2"/>
        <v>0.95093774315099211</v>
      </c>
    </row>
    <row r="113" spans="1:2" x14ac:dyDescent="0.25">
      <c r="A113" s="84">
        <f t="shared" si="3"/>
        <v>5.2499999999999893</v>
      </c>
      <c r="B113" s="72">
        <f t="shared" si="2"/>
        <v>0.87231919532683211</v>
      </c>
    </row>
    <row r="114" spans="1:2" x14ac:dyDescent="0.25">
      <c r="A114" s="84">
        <f t="shared" si="3"/>
        <v>5.2999999999999892</v>
      </c>
      <c r="B114" s="72">
        <f t="shared" si="2"/>
        <v>0.78401943127872031</v>
      </c>
    </row>
    <row r="115" spans="1:2" x14ac:dyDescent="0.25">
      <c r="A115" s="84">
        <f t="shared" si="3"/>
        <v>5.349999999999989</v>
      </c>
      <c r="B115" s="72">
        <f t="shared" si="2"/>
        <v>0.68670992473917924</v>
      </c>
    </row>
    <row r="116" spans="1:2" x14ac:dyDescent="0.25">
      <c r="A116" s="84">
        <f t="shared" si="3"/>
        <v>5.3999999999999888</v>
      </c>
      <c r="B116" s="72">
        <f t="shared" si="2"/>
        <v>0.58116245500363606</v>
      </c>
    </row>
    <row r="117" spans="1:2" x14ac:dyDescent="0.25">
      <c r="A117" s="84">
        <f t="shared" si="3"/>
        <v>5.4499999999999886</v>
      </c>
      <c r="B117" s="72">
        <f t="shared" si="2"/>
        <v>0.46824314870778516</v>
      </c>
    </row>
    <row r="118" spans="1:2" x14ac:dyDescent="0.25">
      <c r="A118" s="84">
        <f t="shared" si="3"/>
        <v>5.4999999999999885</v>
      </c>
      <c r="B118" s="72">
        <f t="shared" si="2"/>
        <v>0.34890547367637637</v>
      </c>
    </row>
    <row r="119" spans="1:2" x14ac:dyDescent="0.25">
      <c r="A119" s="84">
        <f t="shared" si="3"/>
        <v>5.5499999999999883</v>
      </c>
      <c r="B119" s="72">
        <f t="shared" si="2"/>
        <v>0.22418224043790902</v>
      </c>
    </row>
    <row r="120" spans="1:2" x14ac:dyDescent="0.25">
      <c r="A120" s="84">
        <f t="shared" si="3"/>
        <v>5.5999999999999881</v>
      </c>
      <c r="B120" s="72">
        <f t="shared" si="2"/>
        <v>9.5176677961072764E-2</v>
      </c>
    </row>
    <row r="121" spans="1:2" x14ac:dyDescent="0.25">
      <c r="A121" s="84">
        <f t="shared" si="3"/>
        <v>5.6499999999999879</v>
      </c>
      <c r="B121" s="72">
        <f t="shared" si="2"/>
        <v>-3.6947339418240244E-2</v>
      </c>
    </row>
    <row r="122" spans="1:2" x14ac:dyDescent="0.25">
      <c r="A122" s="84">
        <f t="shared" si="3"/>
        <v>5.6999999999999877</v>
      </c>
      <c r="B122" s="72">
        <f t="shared" si="2"/>
        <v>-0.17097582715980142</v>
      </c>
    </row>
    <row r="123" spans="1:2" x14ac:dyDescent="0.25">
      <c r="A123" s="84">
        <f t="shared" si="3"/>
        <v>5.7499999999999876</v>
      </c>
      <c r="B123" s="72">
        <f t="shared" si="2"/>
        <v>-0.30565589207240662</v>
      </c>
    </row>
    <row r="124" spans="1:2" x14ac:dyDescent="0.25">
      <c r="A124" s="84">
        <f t="shared" si="3"/>
        <v>5.7999999999999874</v>
      </c>
      <c r="B124" s="72">
        <f t="shared" si="2"/>
        <v>-0.43970749645118401</v>
      </c>
    </row>
    <row r="125" spans="1:2" x14ac:dyDescent="0.25">
      <c r="A125" s="84">
        <f t="shared" si="3"/>
        <v>5.8499999999999872</v>
      </c>
      <c r="B125" s="72">
        <f t="shared" si="2"/>
        <v>-0.57183567385128264</v>
      </c>
    </row>
    <row r="126" spans="1:2" x14ac:dyDescent="0.25">
      <c r="A126" s="84">
        <f t="shared" si="3"/>
        <v>5.899999999999987</v>
      </c>
      <c r="B126" s="72">
        <f t="shared" si="2"/>
        <v>-0.70074307946029224</v>
      </c>
    </row>
    <row r="127" spans="1:2" x14ac:dyDescent="0.25">
      <c r="A127" s="84">
        <f t="shared" si="3"/>
        <v>5.9499999999999869</v>
      </c>
      <c r="B127" s="72">
        <f t="shared" si="2"/>
        <v>-0.82514275306713691</v>
      </c>
    </row>
    <row r="128" spans="1:2" x14ac:dyDescent="0.25">
      <c r="A128" s="84">
        <f t="shared" si="3"/>
        <v>5.9999999999999867</v>
      </c>
      <c r="B128" s="72">
        <f t="shared" si="2"/>
        <v>-0.94377096884994893</v>
      </c>
    </row>
    <row r="129" spans="1:2" x14ac:dyDescent="0.25">
      <c r="A129" s="84">
        <f t="shared" si="3"/>
        <v>6.0499999999999865</v>
      </c>
      <c r="B129" s="72">
        <f t="shared" si="2"/>
        <v>-1.0554000436715891</v>
      </c>
    </row>
    <row r="130" spans="1:2" x14ac:dyDescent="0.25">
      <c r="A130" s="84">
        <f t="shared" si="3"/>
        <v>6.0999999999999863</v>
      </c>
      <c r="B130" s="72">
        <f t="shared" si="2"/>
        <v>-1.1588509743190185</v>
      </c>
    </row>
    <row r="131" spans="1:2" x14ac:dyDescent="0.25">
      <c r="A131" s="84">
        <f t="shared" si="3"/>
        <v>6.1499999999999861</v>
      </c>
      <c r="B131" s="72">
        <f t="shared" si="2"/>
        <v>-1.2530057741787168</v>
      </c>
    </row>
    <row r="132" spans="1:2" x14ac:dyDescent="0.25">
      <c r="A132" s="84">
        <f t="shared" si="3"/>
        <v>6.199999999999986</v>
      </c>
      <c r="B132" s="72">
        <f t="shared" si="2"/>
        <v>-1.3368193812186513</v>
      </c>
    </row>
    <row r="133" spans="1:2" x14ac:dyDescent="0.25">
      <c r="A133" s="84">
        <f t="shared" si="3"/>
        <v>6.2499999999999858</v>
      </c>
      <c r="B133" s="72">
        <f t="shared" si="2"/>
        <v>-1.4093310118483453</v>
      </c>
    </row>
    <row r="134" spans="1:2" x14ac:dyDescent="0.25">
      <c r="A134" s="84">
        <f t="shared" si="3"/>
        <v>6.2999999999999856</v>
      </c>
      <c r="B134" s="72">
        <f t="shared" si="2"/>
        <v>-1.4696748392393588</v>
      </c>
    </row>
    <row r="135" spans="1:2" x14ac:dyDescent="0.25">
      <c r="A135" s="84">
        <f t="shared" si="3"/>
        <v>6.3499999999999854</v>
      </c>
      <c r="B135" s="72">
        <f t="shared" si="2"/>
        <v>-1.5170898799820096</v>
      </c>
    </row>
    <row r="136" spans="1:2" x14ac:dyDescent="0.25">
      <c r="A136" s="84">
        <f t="shared" si="3"/>
        <v>6.3999999999999853</v>
      </c>
      <c r="B136" s="72">
        <f t="shared" ref="B136:B199" si="4">-A1_x*SIN(p_x*A136)+A2_x*SIN(w_x*A136)</f>
        <v>-1.5509289794905237</v>
      </c>
    </row>
    <row r="137" spans="1:2" x14ac:dyDescent="0.25">
      <c r="A137" s="84">
        <f t="shared" ref="A137:A200" si="5">A136+$A$6</f>
        <v>6.4499999999999851</v>
      </c>
      <c r="B137" s="72">
        <f t="shared" si="4"/>
        <v>-1.5706667942944739</v>
      </c>
    </row>
    <row r="138" spans="1:2" x14ac:dyDescent="0.25">
      <c r="A138" s="84">
        <f t="shared" si="5"/>
        <v>6.4999999999999849</v>
      </c>
      <c r="B138" s="72">
        <f t="shared" si="4"/>
        <v>-1.575906678203618</v>
      </c>
    </row>
    <row r="139" spans="1:2" x14ac:dyDescent="0.25">
      <c r="A139" s="84">
        <f t="shared" si="5"/>
        <v>6.5499999999999847</v>
      </c>
      <c r="B139" s="72">
        <f t="shared" si="4"/>
        <v>-1.5663863892275669</v>
      </c>
    </row>
    <row r="140" spans="1:2" x14ac:dyDescent="0.25">
      <c r="A140" s="84">
        <f t="shared" si="5"/>
        <v>6.5999999999999845</v>
      </c>
      <c r="B140" s="72">
        <f t="shared" si="4"/>
        <v>-1.5419825449818698</v>
      </c>
    </row>
    <row r="141" spans="1:2" x14ac:dyDescent="0.25">
      <c r="A141" s="84">
        <f t="shared" si="5"/>
        <v>6.6499999999999844</v>
      </c>
      <c r="B141" s="72">
        <f t="shared" si="4"/>
        <v>-1.5027137660174821</v>
      </c>
    </row>
    <row r="142" spans="1:2" x14ac:dyDescent="0.25">
      <c r="A142" s="84">
        <f t="shared" si="5"/>
        <v>6.6999999999999842</v>
      </c>
      <c r="B142" s="72">
        <f t="shared" si="4"/>
        <v>-1.448742458961588</v>
      </c>
    </row>
    <row r="143" spans="1:2" x14ac:dyDescent="0.25">
      <c r="A143" s="84">
        <f t="shared" si="5"/>
        <v>6.749999999999984</v>
      </c>
      <c r="B143" s="72">
        <f t="shared" si="4"/>
        <v>-1.3803752044353097</v>
      </c>
    </row>
    <row r="144" spans="1:2" x14ac:dyDescent="0.25">
      <c r="A144" s="84">
        <f t="shared" si="5"/>
        <v>6.7999999999999838</v>
      </c>
      <c r="B144" s="72">
        <f t="shared" si="4"/>
        <v>-1.2980617282922016</v>
      </c>
    </row>
    <row r="145" spans="1:2" x14ac:dyDescent="0.25">
      <c r="A145" s="84">
        <f t="shared" si="5"/>
        <v>6.8499999999999837</v>
      </c>
      <c r="B145" s="72">
        <f t="shared" si="4"/>
        <v>-1.2023924486677007</v>
      </c>
    </row>
    <row r="146" spans="1:2" x14ac:dyDescent="0.25">
      <c r="A146" s="84">
        <f t="shared" si="5"/>
        <v>6.8999999999999835</v>
      </c>
      <c r="B146" s="72">
        <f t="shared" si="4"/>
        <v>-1.0940946055067746</v>
      </c>
    </row>
    <row r="147" spans="1:2" x14ac:dyDescent="0.25">
      <c r="A147" s="84">
        <f t="shared" si="5"/>
        <v>6.9499999999999833</v>
      </c>
      <c r="B147" s="72">
        <f t="shared" si="4"/>
        <v>-0.97402699350323663</v>
      </c>
    </row>
    <row r="148" spans="1:2" x14ac:dyDescent="0.25">
      <c r="A148" s="84">
        <f t="shared" si="5"/>
        <v>6.9999999999999831</v>
      </c>
      <c r="B148" s="72">
        <f t="shared" si="4"/>
        <v>-0.84317333359647662</v>
      </c>
    </row>
    <row r="149" spans="1:2" x14ac:dyDescent="0.25">
      <c r="A149" s="84">
        <f t="shared" si="5"/>
        <v>7.0499999999999829</v>
      </c>
      <c r="B149" s="72">
        <f t="shared" si="4"/>
        <v>-0.7026343321854065</v>
      </c>
    </row>
    <row r="150" spans="1:2" x14ac:dyDescent="0.25">
      <c r="A150" s="84">
        <f t="shared" si="5"/>
        <v>7.0999999999999828</v>
      </c>
      <c r="B150" s="72">
        <f t="shared" si="4"/>
        <v>-0.5536184908913182</v>
      </c>
    </row>
    <row r="151" spans="1:2" x14ac:dyDescent="0.25">
      <c r="A151" s="84">
        <f t="shared" si="5"/>
        <v>7.1499999999999826</v>
      </c>
      <c r="B151" s="72">
        <f t="shared" si="4"/>
        <v>-0.39743174289003647</v>
      </c>
    </row>
    <row r="152" spans="1:2" x14ac:dyDescent="0.25">
      <c r="A152" s="84">
        <f t="shared" si="5"/>
        <v>7.1999999999999824</v>
      </c>
      <c r="B152" s="72">
        <f t="shared" si="4"/>
        <v>-0.23546600440086318</v>
      </c>
    </row>
    <row r="153" spans="1:2" x14ac:dyDescent="0.25">
      <c r="A153" s="84">
        <f t="shared" si="5"/>
        <v>7.2499999999999822</v>
      </c>
      <c r="B153" s="72">
        <f t="shared" si="4"/>
        <v>-6.9186741732835344E-2</v>
      </c>
    </row>
    <row r="154" spans="1:2" x14ac:dyDescent="0.25">
      <c r="A154" s="84">
        <f t="shared" si="5"/>
        <v>7.2999999999999821</v>
      </c>
      <c r="B154" s="72">
        <f t="shared" si="4"/>
        <v>9.9880334779253177E-2</v>
      </c>
    </row>
    <row r="155" spans="1:2" x14ac:dyDescent="0.25">
      <c r="A155" s="84">
        <f t="shared" si="5"/>
        <v>7.3499999999999819</v>
      </c>
      <c r="B155" s="72">
        <f t="shared" si="4"/>
        <v>0.27016332868413384</v>
      </c>
    </row>
    <row r="156" spans="1:2" x14ac:dyDescent="0.25">
      <c r="A156" s="84">
        <f t="shared" si="5"/>
        <v>7.3999999999999817</v>
      </c>
      <c r="B156" s="72">
        <f t="shared" si="4"/>
        <v>0.44005883708086979</v>
      </c>
    </row>
    <row r="157" spans="1:2" x14ac:dyDescent="0.25">
      <c r="A157" s="84">
        <f t="shared" si="5"/>
        <v>7.4499999999999815</v>
      </c>
      <c r="B157" s="72">
        <f t="shared" si="4"/>
        <v>0.60794711434149873</v>
      </c>
    </row>
    <row r="158" spans="1:2" x14ac:dyDescent="0.25">
      <c r="A158" s="84">
        <f t="shared" si="5"/>
        <v>7.4999999999999813</v>
      </c>
      <c r="B158" s="72">
        <f t="shared" si="4"/>
        <v>0.77220757587147371</v>
      </c>
    </row>
    <row r="159" spans="1:2" x14ac:dyDescent="0.25">
      <c r="A159" s="84">
        <f t="shared" si="5"/>
        <v>7.5499999999999812</v>
      </c>
      <c r="B159" s="72">
        <f t="shared" si="4"/>
        <v>0.93123449294688365</v>
      </c>
    </row>
    <row r="160" spans="1:2" x14ac:dyDescent="0.25">
      <c r="A160" s="84">
        <f t="shared" si="5"/>
        <v>7.599999999999981</v>
      </c>
      <c r="B160" s="72">
        <f t="shared" si="4"/>
        <v>1.0834527261608389</v>
      </c>
    </row>
    <row r="161" spans="1:2" x14ac:dyDescent="0.25">
      <c r="A161" s="84">
        <f t="shared" si="5"/>
        <v>7.6499999999999808</v>
      </c>
      <c r="B161" s="72">
        <f t="shared" si="4"/>
        <v>1.2273333429902209</v>
      </c>
    </row>
    <row r="162" spans="1:2" x14ac:dyDescent="0.25">
      <c r="A162" s="84">
        <f t="shared" si="5"/>
        <v>7.6999999999999806</v>
      </c>
      <c r="B162" s="72">
        <f t="shared" si="4"/>
        <v>1.3614089644926313</v>
      </c>
    </row>
    <row r="163" spans="1:2" x14ac:dyDescent="0.25">
      <c r="A163" s="84">
        <f t="shared" si="5"/>
        <v>7.7499999999999805</v>
      </c>
      <c r="B163" s="72">
        <f t="shared" si="4"/>
        <v>1.4842886871814118</v>
      </c>
    </row>
    <row r="164" spans="1:2" x14ac:dyDescent="0.25">
      <c r="A164" s="84">
        <f t="shared" si="5"/>
        <v>7.7999999999999803</v>
      </c>
      <c r="B164" s="72">
        <f t="shared" si="4"/>
        <v>1.594672428708247</v>
      </c>
    </row>
    <row r="165" spans="1:2" x14ac:dyDescent="0.25">
      <c r="A165" s="84">
        <f t="shared" si="5"/>
        <v>7.8499999999999801</v>
      </c>
      <c r="B165" s="72">
        <f t="shared" si="4"/>
        <v>1.6913645500968328</v>
      </c>
    </row>
    <row r="166" spans="1:2" x14ac:dyDescent="0.25">
      <c r="A166" s="84">
        <f t="shared" si="5"/>
        <v>7.8999999999999799</v>
      </c>
      <c r="B166" s="72">
        <f t="shared" si="4"/>
        <v>1.7732866128906919</v>
      </c>
    </row>
    <row r="167" spans="1:2" x14ac:dyDescent="0.25">
      <c r="A167" s="84">
        <f t="shared" si="5"/>
        <v>7.9499999999999797</v>
      </c>
      <c r="B167" s="72">
        <f t="shared" si="4"/>
        <v>1.8394891366612931</v>
      </c>
    </row>
    <row r="168" spans="1:2" x14ac:dyDescent="0.25">
      <c r="A168" s="84">
        <f t="shared" si="5"/>
        <v>7.9999999999999796</v>
      </c>
      <c r="B168" s="72">
        <f t="shared" si="4"/>
        <v>1.8891622308121969</v>
      </c>
    </row>
    <row r="169" spans="1:2" x14ac:dyDescent="0.25">
      <c r="A169" s="84">
        <f t="shared" si="5"/>
        <v>8.0499999999999794</v>
      </c>
      <c r="B169" s="72">
        <f t="shared" si="4"/>
        <v>1.9216449844390686</v>
      </c>
    </row>
    <row r="170" spans="1:2" x14ac:dyDescent="0.25">
      <c r="A170" s="84">
        <f t="shared" si="5"/>
        <v>8.0999999999999801</v>
      </c>
      <c r="B170" s="72">
        <f t="shared" si="4"/>
        <v>1.9364335090786056</v>
      </c>
    </row>
    <row r="171" spans="1:2" x14ac:dyDescent="0.25">
      <c r="A171" s="84">
        <f t="shared" si="5"/>
        <v>8.1499999999999808</v>
      </c>
      <c r="B171" s="72">
        <f t="shared" si="4"/>
        <v>1.9331875414024995</v>
      </c>
    </row>
    <row r="172" spans="1:2" x14ac:dyDescent="0.25">
      <c r="A172" s="84">
        <f t="shared" si="5"/>
        <v>8.1999999999999815</v>
      </c>
      <c r="B172" s="72">
        <f t="shared" si="4"/>
        <v>1.9117355261744964</v>
      </c>
    </row>
    <row r="173" spans="1:2" x14ac:dyDescent="0.25">
      <c r="A173" s="84">
        <f t="shared" si="5"/>
        <v>8.2499999999999822</v>
      </c>
      <c r="B173" s="72">
        <f t="shared" si="4"/>
        <v>1.8720781139663787</v>
      </c>
    </row>
    <row r="174" spans="1:2" x14ac:dyDescent="0.25">
      <c r="A174" s="84">
        <f t="shared" si="5"/>
        <v>8.2999999999999829</v>
      </c>
      <c r="B174" s="72">
        <f t="shared" si="4"/>
        <v>1.8143900230898271</v>
      </c>
    </row>
    <row r="175" spans="1:2" x14ac:dyDescent="0.25">
      <c r="A175" s="84">
        <f t="shared" si="5"/>
        <v>8.3499999999999837</v>
      </c>
      <c r="B175" s="72">
        <f t="shared" si="4"/>
        <v>1.7390202308034357</v>
      </c>
    </row>
    <row r="176" spans="1:2" x14ac:dyDescent="0.25">
      <c r="A176" s="84">
        <f t="shared" si="5"/>
        <v>8.3999999999999844</v>
      </c>
      <c r="B176" s="72">
        <f t="shared" si="4"/>
        <v>1.64649047494865</v>
      </c>
    </row>
    <row r="177" spans="1:2" x14ac:dyDescent="0.25">
      <c r="A177" s="84">
        <f t="shared" si="5"/>
        <v>8.4499999999999851</v>
      </c>
      <c r="B177" s="72">
        <f t="shared" si="4"/>
        <v>1.5374920635990259</v>
      </c>
    </row>
    <row r="178" spans="1:2" x14ac:dyDescent="0.25">
      <c r="A178" s="84">
        <f t="shared" si="5"/>
        <v>8.4999999999999858</v>
      </c>
      <c r="B178" s="72">
        <f t="shared" si="4"/>
        <v>1.4128810069142048</v>
      </c>
    </row>
    <row r="179" spans="1:2" x14ac:dyDescent="0.25">
      <c r="A179" s="84">
        <f t="shared" si="5"/>
        <v>8.5499999999999865</v>
      </c>
      <c r="B179" s="72">
        <f t="shared" si="4"/>
        <v>1.2736715020097382</v>
      </c>
    </row>
    <row r="180" spans="1:2" x14ac:dyDescent="0.25">
      <c r="A180" s="84">
        <f t="shared" si="5"/>
        <v>8.5999999999999872</v>
      </c>
      <c r="B180" s="72">
        <f t="shared" si="4"/>
        <v>1.1210278181216355</v>
      </c>
    </row>
    <row r="181" spans="1:2" x14ac:dyDescent="0.25">
      <c r="A181" s="84">
        <f t="shared" si="5"/>
        <v>8.6499999999999879</v>
      </c>
      <c r="B181" s="72">
        <f t="shared" si="4"/>
        <v>0.95625464549584471</v>
      </c>
    </row>
    <row r="182" spans="1:2" x14ac:dyDescent="0.25">
      <c r="A182" s="84">
        <f t="shared" si="5"/>
        <v>8.6999999999999886</v>
      </c>
      <c r="B182" s="72">
        <f t="shared" si="4"/>
        <v>0.78078598710440805</v>
      </c>
    </row>
    <row r="183" spans="1:2" x14ac:dyDescent="0.25">
      <c r="A183" s="84">
        <f t="shared" si="5"/>
        <v>8.7499999999999893</v>
      </c>
      <c r="B183" s="72">
        <f t="shared" si="4"/>
        <v>0.59617268732324691</v>
      </c>
    </row>
    <row r="184" spans="1:2" x14ac:dyDescent="0.25">
      <c r="A184" s="84">
        <f t="shared" si="5"/>
        <v>8.7999999999999901</v>
      </c>
      <c r="B184" s="72">
        <f t="shared" si="4"/>
        <v>0.40406870594588962</v>
      </c>
    </row>
    <row r="185" spans="1:2" x14ac:dyDescent="0.25">
      <c r="A185" s="84">
        <f t="shared" si="5"/>
        <v>8.8499999999999908</v>
      </c>
      <c r="B185" s="72">
        <f t="shared" si="4"/>
        <v>0.20621625920668163</v>
      </c>
    </row>
    <row r="186" spans="1:2" x14ac:dyDescent="0.25">
      <c r="A186" s="84">
        <f t="shared" si="5"/>
        <v>8.8999999999999915</v>
      </c>
      <c r="B186" s="72">
        <f t="shared" si="4"/>
        <v>4.4299617050678197E-3</v>
      </c>
    </row>
    <row r="187" spans="1:2" x14ac:dyDescent="0.25">
      <c r="A187" s="84">
        <f t="shared" si="5"/>
        <v>8.9499999999999922</v>
      </c>
      <c r="B187" s="72">
        <f t="shared" si="4"/>
        <v>-0.19941988586921378</v>
      </c>
    </row>
    <row r="188" spans="1:2" x14ac:dyDescent="0.25">
      <c r="A188" s="84">
        <f t="shared" si="5"/>
        <v>8.9999999999999929</v>
      </c>
      <c r="B188" s="72">
        <f t="shared" si="4"/>
        <v>-0.40342470863152169</v>
      </c>
    </row>
    <row r="189" spans="1:2" x14ac:dyDescent="0.25">
      <c r="A189" s="84">
        <f t="shared" si="5"/>
        <v>9.0499999999999936</v>
      </c>
      <c r="B189" s="72">
        <f t="shared" si="4"/>
        <v>-0.60565560619723979</v>
      </c>
    </row>
    <row r="190" spans="1:2" x14ac:dyDescent="0.25">
      <c r="A190" s="84">
        <f t="shared" si="5"/>
        <v>9.0999999999999943</v>
      </c>
      <c r="B190" s="72">
        <f t="shared" si="4"/>
        <v>-0.80418166864165275</v>
      </c>
    </row>
    <row r="191" spans="1:2" x14ac:dyDescent="0.25">
      <c r="A191" s="84">
        <f t="shared" si="5"/>
        <v>9.149999999999995</v>
      </c>
      <c r="B191" s="72">
        <f t="shared" si="4"/>
        <v>-0.99708848508527637</v>
      </c>
    </row>
    <row r="192" spans="1:2" x14ac:dyDescent="0.25">
      <c r="A192" s="84">
        <f t="shared" si="5"/>
        <v>9.1999999999999957</v>
      </c>
      <c r="B192" s="72">
        <f t="shared" si="4"/>
        <v>-1.1824966668316668</v>
      </c>
    </row>
    <row r="193" spans="1:2" x14ac:dyDescent="0.25">
      <c r="A193" s="84">
        <f t="shared" si="5"/>
        <v>9.2499999999999964</v>
      </c>
      <c r="B193" s="72">
        <f t="shared" si="4"/>
        <v>-1.3585802052707354</v>
      </c>
    </row>
    <row r="194" spans="1:2" x14ac:dyDescent="0.25">
      <c r="A194" s="84">
        <f t="shared" si="5"/>
        <v>9.2999999999999972</v>
      </c>
      <c r="B194" s="72">
        <f t="shared" si="4"/>
        <v>-1.5235844847966771</v>
      </c>
    </row>
    <row r="195" spans="1:2" x14ac:dyDescent="0.25">
      <c r="A195" s="84">
        <f t="shared" si="5"/>
        <v>9.3499999999999979</v>
      </c>
      <c r="B195" s="72">
        <f t="shared" si="4"/>
        <v>-1.6758437727894961</v>
      </c>
    </row>
    <row r="196" spans="1:2" x14ac:dyDescent="0.25">
      <c r="A196" s="84">
        <f t="shared" si="5"/>
        <v>9.3999999999999986</v>
      </c>
      <c r="B196" s="72">
        <f t="shared" si="4"/>
        <v>-1.8137980122694111</v>
      </c>
    </row>
    <row r="197" spans="1:2" x14ac:dyDescent="0.25">
      <c r="A197" s="84">
        <f t="shared" si="5"/>
        <v>9.4499999999999993</v>
      </c>
      <c r="B197" s="72">
        <f t="shared" si="4"/>
        <v>-1.9360087481328632</v>
      </c>
    </row>
    <row r="198" spans="1:2" x14ac:dyDescent="0.25">
      <c r="A198" s="84">
        <f t="shared" si="5"/>
        <v>9.5</v>
      </c>
      <c r="B198" s="72">
        <f t="shared" si="4"/>
        <v>-2.0411740248793535</v>
      </c>
    </row>
    <row r="199" spans="1:2" x14ac:dyDescent="0.25">
      <c r="A199" s="84">
        <f t="shared" si="5"/>
        <v>9.5500000000000007</v>
      </c>
      <c r="B199" s="72">
        <f t="shared" si="4"/>
        <v>-2.1281421023840918</v>
      </c>
    </row>
    <row r="200" spans="1:2" x14ac:dyDescent="0.25">
      <c r="A200" s="84">
        <f t="shared" si="5"/>
        <v>9.6000000000000014</v>
      </c>
      <c r="B200" s="72">
        <f t="shared" ref="B200:B263" si="6">-A1_x*SIN(p_x*A200)+A2_x*SIN(w_x*A200)</f>
        <v>-2.1959238464907718</v>
      </c>
    </row>
    <row r="201" spans="1:2" x14ac:dyDescent="0.25">
      <c r="A201" s="84">
        <f t="shared" ref="A201:A264" si="7">A200+$A$6</f>
        <v>9.6500000000000021</v>
      </c>
      <c r="B201" s="72">
        <f t="shared" si="6"/>
        <v>-2.2437036629029499</v>
      </c>
    </row>
    <row r="202" spans="1:2" x14ac:dyDescent="0.25">
      <c r="A202" s="84">
        <f t="shared" si="7"/>
        <v>9.7000000000000028</v>
      </c>
      <c r="B202" s="72">
        <f t="shared" si="6"/>
        <v>-2.2708488559385018</v>
      </c>
    </row>
    <row r="203" spans="1:2" x14ac:dyDescent="0.25">
      <c r="A203" s="84">
        <f t="shared" si="7"/>
        <v>9.7500000000000036</v>
      </c>
      <c r="B203" s="72">
        <f t="shared" si="6"/>
        <v>-2.2769173080613117</v>
      </c>
    </row>
    <row r="204" spans="1:2" x14ac:dyDescent="0.25">
      <c r="A204" s="84">
        <f t="shared" si="7"/>
        <v>9.8000000000000043</v>
      </c>
      <c r="B204" s="72">
        <f t="shared" si="6"/>
        <v>-2.2616633915862252</v>
      </c>
    </row>
    <row r="205" spans="1:2" x14ac:dyDescent="0.25">
      <c r="A205" s="84">
        <f t="shared" si="7"/>
        <v>9.850000000000005</v>
      </c>
      <c r="B205" s="72">
        <f t="shared" si="6"/>
        <v>-2.2250420404248015</v>
      </c>
    </row>
    <row r="206" spans="1:2" x14ac:dyDescent="0.25">
      <c r="A206" s="84">
        <f t="shared" si="7"/>
        <v>9.9000000000000057</v>
      </c>
      <c r="B206" s="72">
        <f t="shared" si="6"/>
        <v>-2.1672109270452395</v>
      </c>
    </row>
    <row r="207" spans="1:2" x14ac:dyDescent="0.25">
      <c r="A207" s="84">
        <f t="shared" si="7"/>
        <v>9.9500000000000064</v>
      </c>
      <c r="B207" s="72">
        <f t="shared" si="6"/>
        <v>-2.0885307077976876</v>
      </c>
    </row>
    <row r="208" spans="1:2" x14ac:dyDescent="0.25">
      <c r="A208" s="84">
        <f t="shared" si="7"/>
        <v>10.000000000000007</v>
      </c>
      <c r="B208" s="72">
        <f t="shared" si="6"/>
        <v>-1.9895633182339627</v>
      </c>
    </row>
    <row r="209" spans="1:2" x14ac:dyDescent="0.25">
      <c r="A209" s="84">
        <f t="shared" si="7"/>
        <v>10.050000000000008</v>
      </c>
      <c r="B209" s="72">
        <f t="shared" si="6"/>
        <v>-1.8710683188510333</v>
      </c>
    </row>
    <row r="210" spans="1:2" x14ac:dyDescent="0.25">
      <c r="A210" s="84">
        <f t="shared" si="7"/>
        <v>10.100000000000009</v>
      </c>
      <c r="B210" s="72">
        <f t="shared" si="6"/>
        <v>-1.7339973106294475</v>
      </c>
    </row>
    <row r="211" spans="1:2" x14ac:dyDescent="0.25">
      <c r="A211" s="84">
        <f t="shared" si="7"/>
        <v>10.150000000000009</v>
      </c>
      <c r="B211" s="72">
        <f t="shared" si="6"/>
        <v>-1.5794864586352715</v>
      </c>
    </row>
    <row r="212" spans="1:2" x14ac:dyDescent="0.25">
      <c r="A212" s="84">
        <f t="shared" si="7"/>
        <v>10.20000000000001</v>
      </c>
      <c r="B212" s="72">
        <f t="shared" si="6"/>
        <v>-1.4088471806230303</v>
      </c>
    </row>
    <row r="213" spans="1:2" x14ac:dyDescent="0.25">
      <c r="A213" s="84">
        <f t="shared" si="7"/>
        <v>10.250000000000011</v>
      </c>
      <c r="B213" s="72">
        <f t="shared" si="6"/>
        <v>-1.2235550758322344</v>
      </c>
    </row>
    <row r="214" spans="1:2" x14ac:dyDescent="0.25">
      <c r="A214" s="84">
        <f t="shared" si="7"/>
        <v>10.300000000000011</v>
      </c>
      <c r="B214" s="72">
        <f t="shared" si="6"/>
        <v>-1.0252371868296581</v>
      </c>
    </row>
    <row r="215" spans="1:2" x14ac:dyDescent="0.25">
      <c r="A215" s="84">
        <f t="shared" si="7"/>
        <v>10.350000000000012</v>
      </c>
      <c r="B215" s="72">
        <f t="shared" si="6"/>
        <v>-0.81565770413733218</v>
      </c>
    </row>
    <row r="216" spans="1:2" x14ac:dyDescent="0.25">
      <c r="A216" s="84">
        <f t="shared" si="7"/>
        <v>10.400000000000013</v>
      </c>
      <c r="B216" s="72">
        <f t="shared" si="6"/>
        <v>-0.59670223933010358</v>
      </c>
    </row>
    <row r="217" spans="1:2" x14ac:dyDescent="0.25">
      <c r="A217" s="84">
        <f t="shared" si="7"/>
        <v>10.450000000000014</v>
      </c>
      <c r="B217" s="72">
        <f t="shared" si="6"/>
        <v>-0.37036080712528974</v>
      </c>
    </row>
    <row r="218" spans="1:2" x14ac:dyDescent="0.25">
      <c r="A218" s="84">
        <f t="shared" si="7"/>
        <v>10.500000000000014</v>
      </c>
      <c r="B218" s="72">
        <f t="shared" si="6"/>
        <v>-0.13870967056658534</v>
      </c>
    </row>
    <row r="219" spans="1:2" x14ac:dyDescent="0.25">
      <c r="A219" s="84">
        <f t="shared" si="7"/>
        <v>10.550000000000015</v>
      </c>
      <c r="B219" s="72">
        <f t="shared" si="6"/>
        <v>9.6107784416557429E-2</v>
      </c>
    </row>
    <row r="220" spans="1:2" x14ac:dyDescent="0.25">
      <c r="A220" s="84">
        <f t="shared" si="7"/>
        <v>10.600000000000016</v>
      </c>
      <c r="B220" s="72">
        <f t="shared" si="6"/>
        <v>0.33190096814257042</v>
      </c>
    </row>
    <row r="221" spans="1:2" x14ac:dyDescent="0.25">
      <c r="A221" s="84">
        <f t="shared" si="7"/>
        <v>10.650000000000016</v>
      </c>
      <c r="B221" s="72">
        <f t="shared" si="6"/>
        <v>0.56645261406722747</v>
      </c>
    </row>
    <row r="222" spans="1:2" x14ac:dyDescent="0.25">
      <c r="A222" s="84">
        <f t="shared" si="7"/>
        <v>10.700000000000017</v>
      </c>
      <c r="B222" s="72">
        <f t="shared" si="6"/>
        <v>0.79753972022892516</v>
      </c>
    </row>
    <row r="223" spans="1:2" x14ac:dyDescent="0.25">
      <c r="A223" s="84">
        <f t="shared" si="7"/>
        <v>10.750000000000018</v>
      </c>
      <c r="B223" s="72">
        <f t="shared" si="6"/>
        <v>1.0229547066135787</v>
      </c>
    </row>
    <row r="224" spans="1:2" x14ac:dyDescent="0.25">
      <c r="A224" s="84">
        <f t="shared" si="7"/>
        <v>10.800000000000018</v>
      </c>
      <c r="B224" s="72">
        <f t="shared" si="6"/>
        <v>1.2405265862587866</v>
      </c>
    </row>
    <row r="225" spans="1:2" x14ac:dyDescent="0.25">
      <c r="A225" s="84">
        <f t="shared" si="7"/>
        <v>10.850000000000019</v>
      </c>
      <c r="B225" s="72">
        <f t="shared" si="6"/>
        <v>1.4481419463120142</v>
      </c>
    </row>
    <row r="226" spans="1:2" x14ac:dyDescent="0.25">
      <c r="A226" s="84">
        <f t="shared" si="7"/>
        <v>10.90000000000002</v>
      </c>
      <c r="B226" s="72">
        <f t="shared" si="6"/>
        <v>1.6437655356213943</v>
      </c>
    </row>
    <row r="227" spans="1:2" x14ac:dyDescent="0.25">
      <c r="A227" s="84">
        <f t="shared" si="7"/>
        <v>10.950000000000021</v>
      </c>
      <c r="B227" s="72">
        <f t="shared" si="6"/>
        <v>1.8254602577794767</v>
      </c>
    </row>
    <row r="228" spans="1:2" x14ac:dyDescent="0.25">
      <c r="A228" s="84">
        <f t="shared" si="7"/>
        <v>11.000000000000021</v>
      </c>
      <c r="B228" s="72">
        <f t="shared" si="6"/>
        <v>1.9914063728508626</v>
      </c>
    </row>
    <row r="229" spans="1:2" x14ac:dyDescent="0.25">
      <c r="A229" s="84">
        <f t="shared" si="7"/>
        <v>11.050000000000022</v>
      </c>
      <c r="B229" s="72">
        <f t="shared" si="6"/>
        <v>2.1399197172650473</v>
      </c>
    </row>
    <row r="230" spans="1:2" x14ac:dyDescent="0.25">
      <c r="A230" s="84">
        <f t="shared" si="7"/>
        <v>11.100000000000023</v>
      </c>
      <c r="B230" s="72">
        <f t="shared" si="6"/>
        <v>2.2694687594981104</v>
      </c>
    </row>
    <row r="231" spans="1:2" x14ac:dyDescent="0.25">
      <c r="A231" s="84">
        <f t="shared" si="7"/>
        <v>11.150000000000023</v>
      </c>
      <c r="B231" s="72">
        <f t="shared" si="6"/>
        <v>2.3786903191342996</v>
      </c>
    </row>
    <row r="232" spans="1:2" x14ac:dyDescent="0.25">
      <c r="A232" s="84">
        <f t="shared" si="7"/>
        <v>11.200000000000024</v>
      </c>
      <c r="B232" s="72">
        <f t="shared" si="6"/>
        <v>2.4664037886060703</v>
      </c>
    </row>
    <row r="233" spans="1:2" x14ac:dyDescent="0.25">
      <c r="A233" s="84">
        <f t="shared" si="7"/>
        <v>11.250000000000025</v>
      </c>
      <c r="B233" s="72">
        <f t="shared" si="6"/>
        <v>2.5316237102562313</v>
      </c>
    </row>
    <row r="234" spans="1:2" x14ac:dyDescent="0.25">
      <c r="A234" s="84">
        <f t="shared" si="7"/>
        <v>11.300000000000026</v>
      </c>
      <c r="B234" s="72">
        <f t="shared" si="6"/>
        <v>2.5735705762290628</v>
      </c>
    </row>
    <row r="235" spans="1:2" x14ac:dyDescent="0.25">
      <c r="A235" s="84">
        <f t="shared" si="7"/>
        <v>11.350000000000026</v>
      </c>
      <c r="B235" s="72">
        <f t="shared" si="6"/>
        <v>2.5916797349443064</v>
      </c>
    </row>
    <row r="236" spans="1:2" x14ac:dyDescent="0.25">
      <c r="A236" s="84">
        <f t="shared" si="7"/>
        <v>11.400000000000027</v>
      </c>
      <c r="B236" s="72">
        <f t="shared" si="6"/>
        <v>2.5856083053890062</v>
      </c>
    </row>
    <row r="237" spans="1:2" x14ac:dyDescent="0.25">
      <c r="A237" s="84">
        <f t="shared" si="7"/>
        <v>11.450000000000028</v>
      </c>
      <c r="B237" s="72">
        <f t="shared" si="6"/>
        <v>2.5552400190158084</v>
      </c>
    </row>
    <row r="238" spans="1:2" x14ac:dyDescent="0.25">
      <c r="A238" s="84">
        <f t="shared" si="7"/>
        <v>11.500000000000028</v>
      </c>
      <c r="B238" s="72">
        <f t="shared" si="6"/>
        <v>2.5006879284886754</v>
      </c>
    </row>
    <row r="239" spans="1:2" x14ac:dyDescent="0.25">
      <c r="A239" s="84">
        <f t="shared" si="7"/>
        <v>11.550000000000029</v>
      </c>
      <c r="B239" s="72">
        <f t="shared" si="6"/>
        <v>2.4222949426843288</v>
      </c>
    </row>
    <row r="240" spans="1:2" x14ac:dyDescent="0.25">
      <c r="A240" s="84">
        <f t="shared" si="7"/>
        <v>11.60000000000003</v>
      </c>
      <c r="B240" s="72">
        <f t="shared" si="6"/>
        <v>2.320632168049535</v>
      </c>
    </row>
    <row r="241" spans="1:2" x14ac:dyDescent="0.25">
      <c r="A241" s="84">
        <f t="shared" si="7"/>
        <v>11.650000000000031</v>
      </c>
      <c r="B241" s="72">
        <f t="shared" si="6"/>
        <v>2.1964950574315565</v>
      </c>
    </row>
    <row r="242" spans="1:2" x14ac:dyDescent="0.25">
      <c r="A242" s="84">
        <f t="shared" si="7"/>
        <v>11.700000000000031</v>
      </c>
      <c r="B242" s="72">
        <f t="shared" si="6"/>
        <v>2.0508973886408186</v>
      </c>
    </row>
    <row r="243" spans="1:2" x14ac:dyDescent="0.25">
      <c r="A243" s="84">
        <f t="shared" si="7"/>
        <v>11.750000000000032</v>
      </c>
      <c r="B243" s="72">
        <f t="shared" si="6"/>
        <v>1.8850631160658062</v>
      </c>
    </row>
    <row r="244" spans="1:2" x14ac:dyDescent="0.25">
      <c r="A244" s="84">
        <f t="shared" si="7"/>
        <v>11.800000000000033</v>
      </c>
      <c r="B244" s="72">
        <f t="shared" si="6"/>
        <v>1.7004161594353202</v>
      </c>
    </row>
    <row r="245" spans="1:2" x14ac:dyDescent="0.25">
      <c r="A245" s="84">
        <f t="shared" si="7"/>
        <v>11.850000000000033</v>
      </c>
      <c r="B245" s="72">
        <f t="shared" si="6"/>
        <v>1.4985682141100358</v>
      </c>
    </row>
    <row r="246" spans="1:2" x14ac:dyDescent="0.25">
      <c r="A246" s="84">
        <f t="shared" si="7"/>
        <v>11.900000000000034</v>
      </c>
      <c r="B246" s="72">
        <f t="shared" si="6"/>
        <v>1.281304686882476</v>
      </c>
    </row>
    <row r="247" spans="1:2" x14ac:dyDescent="0.25">
      <c r="A247" s="84">
        <f t="shared" si="7"/>
        <v>11.950000000000035</v>
      </c>
      <c r="B247" s="72">
        <f t="shared" si="6"/>
        <v>1.0505688799792114</v>
      </c>
    </row>
    <row r="248" spans="1:2" x14ac:dyDescent="0.25">
      <c r="A248" s="84">
        <f t="shared" si="7"/>
        <v>12.000000000000036</v>
      </c>
      <c r="B248" s="72">
        <f t="shared" si="6"/>
        <v>0.80844456360350936</v>
      </c>
    </row>
    <row r="249" spans="1:2" x14ac:dyDescent="0.25">
      <c r="A249" s="84">
        <f t="shared" si="7"/>
        <v>12.050000000000036</v>
      </c>
      <c r="B249" s="72">
        <f t="shared" si="6"/>
        <v>0.5571370937532929</v>
      </c>
    </row>
    <row r="250" spans="1:2" x14ac:dyDescent="0.25">
      <c r="A250" s="84">
        <f t="shared" si="7"/>
        <v>12.100000000000037</v>
      </c>
      <c r="B250" s="72">
        <f t="shared" si="6"/>
        <v>0.29895324703260306</v>
      </c>
    </row>
    <row r="251" spans="1:2" x14ac:dyDescent="0.25">
      <c r="A251" s="84">
        <f t="shared" si="7"/>
        <v>12.150000000000038</v>
      </c>
      <c r="B251" s="72">
        <f t="shared" si="6"/>
        <v>3.6279957589709033E-2</v>
      </c>
    </row>
    <row r="252" spans="1:2" x14ac:dyDescent="0.25">
      <c r="A252" s="84">
        <f t="shared" si="7"/>
        <v>12.200000000000038</v>
      </c>
      <c r="B252" s="72">
        <f t="shared" si="6"/>
        <v>-0.22843784697618896</v>
      </c>
    </row>
    <row r="253" spans="1:2" x14ac:dyDescent="0.25">
      <c r="A253" s="84">
        <f t="shared" si="7"/>
        <v>12.250000000000039</v>
      </c>
      <c r="B253" s="72">
        <f t="shared" si="6"/>
        <v>-0.49272010401951349</v>
      </c>
    </row>
    <row r="254" spans="1:2" x14ac:dyDescent="0.25">
      <c r="A254" s="84">
        <f t="shared" si="7"/>
        <v>12.30000000000004</v>
      </c>
      <c r="B254" s="72">
        <f t="shared" si="6"/>
        <v>-0.75407495390251345</v>
      </c>
    </row>
    <row r="255" spans="1:2" x14ac:dyDescent="0.25">
      <c r="A255" s="84">
        <f t="shared" si="7"/>
        <v>12.350000000000041</v>
      </c>
      <c r="B255" s="72">
        <f t="shared" si="6"/>
        <v>-1.0100223371203834</v>
      </c>
    </row>
    <row r="256" spans="1:2" x14ac:dyDescent="0.25">
      <c r="A256" s="84">
        <f t="shared" si="7"/>
        <v>12.400000000000041</v>
      </c>
      <c r="B256" s="72">
        <f t="shared" si="6"/>
        <v>-1.2581176260956797</v>
      </c>
    </row>
    <row r="257" spans="1:2" x14ac:dyDescent="0.25">
      <c r="A257" s="84">
        <f t="shared" si="7"/>
        <v>12.450000000000042</v>
      </c>
      <c r="B257" s="72">
        <f t="shared" si="6"/>
        <v>-1.4959750655598045</v>
      </c>
    </row>
    <row r="258" spans="1:2" x14ac:dyDescent="0.25">
      <c r="A258" s="84">
        <f t="shared" si="7"/>
        <v>12.500000000000043</v>
      </c>
      <c r="B258" s="72">
        <f t="shared" si="6"/>
        <v>-1.7212907959300954</v>
      </c>
    </row>
    <row r="259" spans="1:2" x14ac:dyDescent="0.25">
      <c r="A259" s="84">
        <f t="shared" si="7"/>
        <v>12.550000000000043</v>
      </c>
      <c r="B259" s="72">
        <f t="shared" si="6"/>
        <v>-1.9318652367605398</v>
      </c>
    </row>
    <row r="260" spans="1:2" x14ac:dyDescent="0.25">
      <c r="A260" s="84">
        <f t="shared" si="7"/>
        <v>12.600000000000044</v>
      </c>
      <c r="B260" s="72">
        <f t="shared" si="6"/>
        <v>-2.1256246121785507</v>
      </c>
    </row>
    <row r="261" spans="1:2" x14ac:dyDescent="0.25">
      <c r="A261" s="84">
        <f t="shared" si="7"/>
        <v>12.650000000000045</v>
      </c>
      <c r="B261" s="72">
        <f t="shared" si="6"/>
        <v>-2.3006414071852874</v>
      </c>
    </row>
    <row r="262" spans="1:2" x14ac:dyDescent="0.25">
      <c r="A262" s="84">
        <f t="shared" si="7"/>
        <v>12.700000000000045</v>
      </c>
      <c r="B262" s="72">
        <f t="shared" si="6"/>
        <v>-2.4551535527368338</v>
      </c>
    </row>
    <row r="263" spans="1:2" x14ac:dyDescent="0.25">
      <c r="A263" s="84">
        <f t="shared" si="7"/>
        <v>12.750000000000046</v>
      </c>
      <c r="B263" s="72">
        <f t="shared" si="6"/>
        <v>-2.5875821485623733</v>
      </c>
    </row>
    <row r="264" spans="1:2" x14ac:dyDescent="0.25">
      <c r="A264" s="84">
        <f t="shared" si="7"/>
        <v>12.800000000000047</v>
      </c>
      <c r="B264" s="72">
        <f t="shared" ref="B264:B327" si="8">-A1_x*SIN(p_x*A264)+A2_x*SIN(w_x*A264)</f>
        <v>-2.6965475456175021</v>
      </c>
    </row>
    <row r="265" spans="1:2" x14ac:dyDescent="0.25">
      <c r="A265" s="84">
        <f t="shared" ref="A265:A328" si="9">A264+$A$6</f>
        <v>12.850000000000048</v>
      </c>
      <c r="B265" s="72">
        <f t="shared" si="8"/>
        <v>-2.7808836248013096</v>
      </c>
    </row>
    <row r="266" spans="1:2" x14ac:dyDescent="0.25">
      <c r="A266" s="84">
        <f t="shared" si="9"/>
        <v>12.900000000000048</v>
      </c>
      <c r="B266" s="72">
        <f t="shared" si="8"/>
        <v>-2.8396501249520973</v>
      </c>
    </row>
    <row r="267" spans="1:2" x14ac:dyDescent="0.25">
      <c r="A267" s="84">
        <f t="shared" si="9"/>
        <v>12.950000000000049</v>
      </c>
      <c r="B267" s="72">
        <f t="shared" si="8"/>
        <v>-2.8721428910292248</v>
      </c>
    </row>
    <row r="268" spans="1:2" x14ac:dyDescent="0.25">
      <c r="A268" s="84">
        <f t="shared" si="9"/>
        <v>13.00000000000005</v>
      </c>
      <c r="B268" s="72">
        <f t="shared" si="8"/>
        <v>-2.8779019326228727</v>
      </c>
    </row>
    <row r="269" spans="1:2" x14ac:dyDescent="0.25">
      <c r="A269" s="84">
        <f t="shared" si="9"/>
        <v>13.05000000000005</v>
      </c>
      <c r="B269" s="72">
        <f t="shared" si="8"/>
        <v>-2.8567172033304811</v>
      </c>
    </row>
    <row r="270" spans="1:2" x14ac:dyDescent="0.25">
      <c r="A270" s="84">
        <f t="shared" si="9"/>
        <v>13.100000000000051</v>
      </c>
      <c r="B270" s="72">
        <f t="shared" si="8"/>
        <v>-2.8086320329079033</v>
      </c>
    </row>
    <row r="271" spans="1:2" x14ac:dyDescent="0.25">
      <c r="A271" s="84">
        <f t="shared" si="9"/>
        <v>13.150000000000052</v>
      </c>
      <c r="B271" s="72">
        <f t="shared" si="8"/>
        <v>-2.7339441662433543</v>
      </c>
    </row>
    <row r="272" spans="1:2" x14ac:dyDescent="0.25">
      <c r="A272" s="84">
        <f t="shared" si="9"/>
        <v>13.200000000000053</v>
      </c>
      <c r="B272" s="72">
        <f t="shared" si="8"/>
        <v>-2.6332043859030945</v>
      </c>
    </row>
    <row r="273" spans="1:2" x14ac:dyDescent="0.25">
      <c r="A273" s="84">
        <f t="shared" si="9"/>
        <v>13.250000000000053</v>
      </c>
      <c r="B273" s="72">
        <f t="shared" si="8"/>
        <v>-2.5072127180440398</v>
      </c>
    </row>
    <row r="274" spans="1:2" x14ac:dyDescent="0.25">
      <c r="A274" s="84">
        <f t="shared" si="9"/>
        <v>13.300000000000054</v>
      </c>
      <c r="B274" s="72">
        <f t="shared" si="8"/>
        <v>-2.3570122446582462</v>
      </c>
    </row>
    <row r="275" spans="1:2" x14ac:dyDescent="0.25">
      <c r="A275" s="84">
        <f t="shared" si="9"/>
        <v>13.350000000000055</v>
      </c>
      <c r="B275" s="72">
        <f t="shared" si="8"/>
        <v>-2.1838805681857463</v>
      </c>
    </row>
    <row r="276" spans="1:2" x14ac:dyDescent="0.25">
      <c r="A276" s="84">
        <f t="shared" si="9"/>
        <v>13.400000000000055</v>
      </c>
      <c r="B276" s="72">
        <f t="shared" si="8"/>
        <v>-1.9893189972816028</v>
      </c>
    </row>
    <row r="277" spans="1:2" x14ac:dyDescent="0.25">
      <c r="A277" s="84">
        <f t="shared" si="9"/>
        <v>13.450000000000056</v>
      </c>
      <c r="B277" s="72">
        <f t="shared" si="8"/>
        <v>-1.775039544729148</v>
      </c>
    </row>
    <row r="278" spans="1:2" x14ac:dyDescent="0.25">
      <c r="A278" s="84">
        <f t="shared" si="9"/>
        <v>13.500000000000057</v>
      </c>
      <c r="B278" s="72">
        <f t="shared" si="8"/>
        <v>-1.5429498499381031</v>
      </c>
    </row>
    <row r="279" spans="1:2" x14ac:dyDescent="0.25">
      <c r="A279" s="84">
        <f t="shared" si="9"/>
        <v>13.550000000000058</v>
      </c>
      <c r="B279" s="72">
        <f t="shared" si="8"/>
        <v>-1.2951361589415686</v>
      </c>
    </row>
    <row r="280" spans="1:2" x14ac:dyDescent="0.25">
      <c r="A280" s="84">
        <f t="shared" si="9"/>
        <v>13.600000000000058</v>
      </c>
      <c r="B280" s="72">
        <f t="shared" si="8"/>
        <v>-1.0338445141088455</v>
      </c>
    </row>
    <row r="281" spans="1:2" x14ac:dyDescent="0.25">
      <c r="A281" s="84">
        <f t="shared" si="9"/>
        <v>13.650000000000059</v>
      </c>
      <c r="B281" s="72">
        <f t="shared" si="8"/>
        <v>-0.76146032372886741</v>
      </c>
    </row>
    <row r="282" spans="1:2" x14ac:dyDescent="0.25">
      <c r="A282" s="84">
        <f t="shared" si="9"/>
        <v>13.70000000000006</v>
      </c>
      <c r="B282" s="72">
        <f t="shared" si="8"/>
        <v>-0.48048649801201737</v>
      </c>
    </row>
    <row r="283" spans="1:2" x14ac:dyDescent="0.25">
      <c r="A283" s="84">
        <f t="shared" si="9"/>
        <v>13.75000000000006</v>
      </c>
      <c r="B283" s="72">
        <f t="shared" si="8"/>
        <v>-0.19352035274159118</v>
      </c>
    </row>
    <row r="284" spans="1:2" x14ac:dyDescent="0.25">
      <c r="A284" s="84">
        <f t="shared" si="9"/>
        <v>13.800000000000061</v>
      </c>
      <c r="B284" s="72">
        <f t="shared" si="8"/>
        <v>9.6770505371148952E-2</v>
      </c>
    </row>
    <row r="285" spans="1:2" x14ac:dyDescent="0.25">
      <c r="A285" s="84">
        <f t="shared" si="9"/>
        <v>13.850000000000062</v>
      </c>
      <c r="B285" s="72">
        <f t="shared" si="8"/>
        <v>0.38767308674363554</v>
      </c>
    </row>
    <row r="286" spans="1:2" x14ac:dyDescent="0.25">
      <c r="A286" s="84">
        <f t="shared" si="9"/>
        <v>13.900000000000063</v>
      </c>
      <c r="B286" s="72">
        <f t="shared" si="8"/>
        <v>0.67645448678176634</v>
      </c>
    </row>
    <row r="287" spans="1:2" x14ac:dyDescent="0.25">
      <c r="A287" s="84">
        <f t="shared" si="9"/>
        <v>13.950000000000063</v>
      </c>
      <c r="B287" s="72">
        <f t="shared" si="8"/>
        <v>0.96038767341108355</v>
      </c>
    </row>
    <row r="288" spans="1:2" x14ac:dyDescent="0.25">
      <c r="A288" s="84">
        <f t="shared" si="9"/>
        <v>14.000000000000064</v>
      </c>
      <c r="B288" s="72">
        <f t="shared" si="8"/>
        <v>1.2367773498980741</v>
      </c>
    </row>
    <row r="289" spans="1:2" x14ac:dyDescent="0.25">
      <c r="A289" s="84">
        <f t="shared" si="9"/>
        <v>14.050000000000065</v>
      </c>
      <c r="B289" s="72">
        <f t="shared" si="8"/>
        <v>1.5029856466569731</v>
      </c>
    </row>
    <row r="290" spans="1:2" x14ac:dyDescent="0.25">
      <c r="A290" s="84">
        <f t="shared" si="9"/>
        <v>14.100000000000065</v>
      </c>
      <c r="B290" s="72">
        <f t="shared" si="8"/>
        <v>1.7564573961687449</v>
      </c>
    </row>
    <row r="291" spans="1:2" x14ac:dyDescent="0.25">
      <c r="A291" s="84">
        <f t="shared" si="9"/>
        <v>14.150000000000066</v>
      </c>
      <c r="B291" s="72">
        <f t="shared" si="8"/>
        <v>1.9947447479324645</v>
      </c>
    </row>
    <row r="292" spans="1:2" x14ac:dyDescent="0.25">
      <c r="A292" s="84">
        <f t="shared" si="9"/>
        <v>14.200000000000067</v>
      </c>
      <c r="B292" s="72">
        <f t="shared" si="8"/>
        <v>2.2155308855089473</v>
      </c>
    </row>
    <row r="293" spans="1:2" x14ac:dyDescent="0.25">
      <c r="A293" s="84">
        <f t="shared" si="9"/>
        <v>14.250000000000068</v>
      </c>
      <c r="B293" s="72">
        <f t="shared" si="8"/>
        <v>2.4166526151633207</v>
      </c>
    </row>
    <row r="294" spans="1:2" x14ac:dyDescent="0.25">
      <c r="A294" s="84">
        <f t="shared" si="9"/>
        <v>14.300000000000068</v>
      </c>
      <c r="B294" s="72">
        <f t="shared" si="8"/>
        <v>2.5961216053067178</v>
      </c>
    </row>
    <row r="295" spans="1:2" x14ac:dyDescent="0.25">
      <c r="A295" s="84">
        <f t="shared" si="9"/>
        <v>14.350000000000069</v>
      </c>
      <c r="B295" s="72">
        <f t="shared" si="8"/>
        <v>2.7521440677938362</v>
      </c>
    </row>
    <row r="296" spans="1:2" x14ac:dyDescent="0.25">
      <c r="A296" s="84">
        <f t="shared" si="9"/>
        <v>14.40000000000007</v>
      </c>
      <c r="B296" s="72">
        <f t="shared" si="8"/>
        <v>2.883138686048909</v>
      </c>
    </row>
    <row r="297" spans="1:2" x14ac:dyDescent="0.25">
      <c r="A297" s="84">
        <f t="shared" si="9"/>
        <v>14.45000000000007</v>
      </c>
      <c r="B297" s="72">
        <f t="shared" si="8"/>
        <v>2.987752610842807</v>
      </c>
    </row>
    <row r="298" spans="1:2" x14ac:dyDescent="0.25">
      <c r="A298" s="84">
        <f t="shared" si="9"/>
        <v>14.500000000000071</v>
      </c>
      <c r="B298" s="72">
        <f t="shared" si="8"/>
        <v>3.0648753621849023</v>
      </c>
    </row>
    <row r="299" spans="1:2" x14ac:dyDescent="0.25">
      <c r="A299" s="84">
        <f t="shared" si="9"/>
        <v>14.550000000000072</v>
      </c>
      <c r="B299" s="72">
        <f t="shared" si="8"/>
        <v>3.1136504950631694</v>
      </c>
    </row>
    <row r="300" spans="1:2" x14ac:dyDescent="0.25">
      <c r="A300" s="84">
        <f t="shared" si="9"/>
        <v>14.600000000000072</v>
      </c>
      <c r="B300" s="72">
        <f t="shared" si="8"/>
        <v>3.1334849074867566</v>
      </c>
    </row>
    <row r="301" spans="1:2" x14ac:dyDescent="0.25">
      <c r="A301" s="84">
        <f t="shared" si="9"/>
        <v>14.650000000000073</v>
      </c>
      <c r="B301" s="72">
        <f t="shared" si="8"/>
        <v>3.1240556912641209</v>
      </c>
    </row>
    <row r="302" spans="1:2" x14ac:dyDescent="0.25">
      <c r="A302" s="84">
        <f t="shared" si="9"/>
        <v>14.700000000000074</v>
      </c>
      <c r="B302" s="72">
        <f t="shared" si="8"/>
        <v>3.0853144489807098</v>
      </c>
    </row>
    <row r="303" spans="1:2" x14ac:dyDescent="0.25">
      <c r="A303" s="84">
        <f t="shared" si="9"/>
        <v>14.750000000000075</v>
      </c>
      <c r="B303" s="72">
        <f t="shared" si="8"/>
        <v>3.017489024506812</v>
      </c>
    </row>
    <row r="304" spans="1:2" x14ac:dyDescent="0.25">
      <c r="A304" s="84">
        <f t="shared" si="9"/>
        <v>14.800000000000075</v>
      </c>
      <c r="B304" s="72">
        <f t="shared" si="8"/>
        <v>2.9210826188420835</v>
      </c>
    </row>
    <row r="305" spans="1:2" x14ac:dyDescent="0.25">
      <c r="A305" s="84">
        <f t="shared" si="9"/>
        <v>14.850000000000076</v>
      </c>
      <c r="B305" s="72">
        <f t="shared" si="8"/>
        <v>2.7968702879564606</v>
      </c>
    </row>
    <row r="306" spans="1:2" x14ac:dyDescent="0.25">
      <c r="A306" s="84">
        <f t="shared" si="9"/>
        <v>14.900000000000077</v>
      </c>
      <c r="B306" s="72">
        <f t="shared" si="8"/>
        <v>2.6458928442801875</v>
      </c>
    </row>
    <row r="307" spans="1:2" x14ac:dyDescent="0.25">
      <c r="A307" s="84">
        <f t="shared" si="9"/>
        <v>14.950000000000077</v>
      </c>
      <c r="B307" s="72">
        <f t="shared" si="8"/>
        <v>2.4694482083886329</v>
      </c>
    </row>
    <row r="308" spans="1:2" x14ac:dyDescent="0.25">
      <c r="A308" s="84">
        <f t="shared" si="9"/>
        <v>15.000000000000078</v>
      </c>
      <c r="B308" s="72">
        <f t="shared" si="8"/>
        <v>2.2690802819819118</v>
      </c>
    </row>
    <row r="309" spans="1:2" x14ac:dyDescent="0.25">
      <c r="A309" s="84">
        <f t="shared" si="9"/>
        <v>15.050000000000079</v>
      </c>
      <c r="B309" s="72">
        <f t="shared" si="8"/>
        <v>2.0465654372363873</v>
      </c>
    </row>
    <row r="310" spans="1:2" x14ac:dyDescent="0.25">
      <c r="A310" s="84">
        <f t="shared" si="9"/>
        <v>15.10000000000008</v>
      </c>
      <c r="B310" s="72">
        <f t="shared" si="8"/>
        <v>1.8038967407735806</v>
      </c>
    </row>
    <row r="311" spans="1:2" x14ac:dyDescent="0.25">
      <c r="A311" s="84">
        <f t="shared" si="9"/>
        <v>15.15000000000008</v>
      </c>
      <c r="B311" s="72">
        <f t="shared" si="8"/>
        <v>1.5432660526252289</v>
      </c>
    </row>
    <row r="312" spans="1:2" x14ac:dyDescent="0.25">
      <c r="A312" s="84">
        <f t="shared" si="9"/>
        <v>15.200000000000081</v>
      </c>
      <c r="B312" s="72">
        <f t="shared" si="8"/>
        <v>1.2670441614543759</v>
      </c>
    </row>
    <row r="313" spans="1:2" x14ac:dyDescent="0.25">
      <c r="A313" s="84">
        <f t="shared" si="9"/>
        <v>15.250000000000082</v>
      </c>
      <c r="B313" s="72">
        <f t="shared" si="8"/>
        <v>0.97775913671683601</v>
      </c>
    </row>
    <row r="314" spans="1:2" x14ac:dyDescent="0.25">
      <c r="A314" s="84">
        <f t="shared" si="9"/>
        <v>15.300000000000082</v>
      </c>
      <c r="B314" s="72">
        <f t="shared" si="8"/>
        <v>0.67807309622129952</v>
      </c>
    </row>
    <row r="315" spans="1:2" x14ac:dyDescent="0.25">
      <c r="A315" s="84">
        <f t="shared" si="9"/>
        <v>15.350000000000083</v>
      </c>
      <c r="B315" s="72">
        <f t="shared" si="8"/>
        <v>0.37075760349399733</v>
      </c>
    </row>
    <row r="316" spans="1:2" x14ac:dyDescent="0.25">
      <c r="A316" s="84">
        <f t="shared" si="9"/>
        <v>15.400000000000084</v>
      </c>
      <c r="B316" s="72">
        <f t="shared" si="8"/>
        <v>5.8667923313917125E-2</v>
      </c>
    </row>
    <row r="317" spans="1:2" x14ac:dyDescent="0.25">
      <c r="A317" s="84">
        <f t="shared" si="9"/>
        <v>15.450000000000085</v>
      </c>
      <c r="B317" s="72">
        <f t="shared" si="8"/>
        <v>-0.25528362438470209</v>
      </c>
    </row>
    <row r="318" spans="1:2" x14ac:dyDescent="0.25">
      <c r="A318" s="84">
        <f t="shared" si="9"/>
        <v>15.500000000000085</v>
      </c>
      <c r="B318" s="72">
        <f t="shared" si="8"/>
        <v>-0.56815496246557862</v>
      </c>
    </row>
    <row r="319" spans="1:2" x14ac:dyDescent="0.25">
      <c r="A319" s="84">
        <f t="shared" si="9"/>
        <v>15.550000000000086</v>
      </c>
      <c r="B319" s="72">
        <f t="shared" si="8"/>
        <v>-0.87700194939447274</v>
      </c>
    </row>
    <row r="320" spans="1:2" x14ac:dyDescent="0.25">
      <c r="A320" s="84">
        <f t="shared" si="9"/>
        <v>15.600000000000087</v>
      </c>
      <c r="B320" s="72">
        <f t="shared" si="8"/>
        <v>-1.1789062050911188</v>
      </c>
    </row>
    <row r="321" spans="1:2" x14ac:dyDescent="0.25">
      <c r="A321" s="84">
        <f t="shared" si="9"/>
        <v>15.650000000000087</v>
      </c>
      <c r="B321" s="72">
        <f t="shared" si="8"/>
        <v>-1.4710028057136793</v>
      </c>
    </row>
    <row r="322" spans="1:2" x14ac:dyDescent="0.25">
      <c r="A322" s="84">
        <f t="shared" si="9"/>
        <v>15.700000000000088</v>
      </c>
      <c r="B322" s="72">
        <f t="shared" si="8"/>
        <v>-1.7505075834655306</v>
      </c>
    </row>
    <row r="323" spans="1:2" x14ac:dyDescent="0.25">
      <c r="A323" s="84">
        <f t="shared" si="9"/>
        <v>15.750000000000089</v>
      </c>
      <c r="B323" s="72">
        <f t="shared" si="8"/>
        <v>-2.0147437702438382</v>
      </c>
    </row>
    <row r="324" spans="1:2" x14ac:dyDescent="0.25">
      <c r="A324" s="84">
        <f t="shared" si="9"/>
        <v>15.80000000000009</v>
      </c>
      <c r="B324" s="72">
        <f t="shared" si="8"/>
        <v>-2.2611677291878207</v>
      </c>
    </row>
    <row r="325" spans="1:2" x14ac:dyDescent="0.25">
      <c r="A325" s="84">
        <f t="shared" si="9"/>
        <v>15.85000000000009</v>
      </c>
      <c r="B325" s="72">
        <f t="shared" si="8"/>
        <v>-2.487393525890103</v>
      </c>
    </row>
    <row r="326" spans="1:2" x14ac:dyDescent="0.25">
      <c r="A326" s="84">
        <f t="shared" si="9"/>
        <v>15.900000000000091</v>
      </c>
      <c r="B326" s="72">
        <f t="shared" si="8"/>
        <v>-2.6912161011430644</v>
      </c>
    </row>
    <row r="327" spans="1:2" x14ac:dyDescent="0.25">
      <c r="A327" s="84">
        <f t="shared" si="9"/>
        <v>15.950000000000092</v>
      </c>
      <c r="B327" s="72">
        <f t="shared" si="8"/>
        <v>-2.8706328195153565</v>
      </c>
    </row>
    <row r="328" spans="1:2" x14ac:dyDescent="0.25">
      <c r="A328" s="84">
        <f t="shared" si="9"/>
        <v>16.000000000000092</v>
      </c>
      <c r="B328" s="72">
        <f t="shared" ref="B328:B391" si="10">-A1_x*SIN(p_x*A328)+A2_x*SIN(w_x*A328)</f>
        <v>-3.0238631826811218</v>
      </c>
    </row>
    <row r="329" spans="1:2" x14ac:dyDescent="0.25">
      <c r="A329" s="84">
        <f t="shared" ref="A329:A392" si="11">A328+$A$6</f>
        <v>16.050000000000093</v>
      </c>
      <c r="B329" s="72">
        <f t="shared" si="10"/>
        <v>-3.1493665131239679</v>
      </c>
    </row>
    <row r="330" spans="1:2" x14ac:dyDescent="0.25">
      <c r="A330" s="84">
        <f t="shared" si="11"/>
        <v>16.100000000000094</v>
      </c>
      <c r="B330" s="72">
        <f t="shared" si="10"/>
        <v>-3.2458574324566882</v>
      </c>
    </row>
    <row r="331" spans="1:2" x14ac:dyDescent="0.25">
      <c r="A331" s="84">
        <f t="shared" si="11"/>
        <v>16.150000000000095</v>
      </c>
      <c r="B331" s="72">
        <f t="shared" si="10"/>
        <v>-3.3123189789647158</v>
      </c>
    </row>
    <row r="332" spans="1:2" x14ac:dyDescent="0.25">
      <c r="A332" s="84">
        <f t="shared" si="11"/>
        <v>16.200000000000095</v>
      </c>
      <c r="B332" s="72">
        <f t="shared" si="10"/>
        <v>-3.3480132309072732</v>
      </c>
    </row>
    <row r="333" spans="1:2" x14ac:dyDescent="0.25">
      <c r="A333" s="84">
        <f t="shared" si="11"/>
        <v>16.250000000000096</v>
      </c>
      <c r="B333" s="72">
        <f t="shared" si="10"/>
        <v>-3.3524893253908448</v>
      </c>
    </row>
    <row r="334" spans="1:2" x14ac:dyDescent="0.25">
      <c r="A334" s="84">
        <f t="shared" si="11"/>
        <v>16.300000000000097</v>
      </c>
      <c r="B334" s="72">
        <f t="shared" si="10"/>
        <v>-3.3255887870463265</v>
      </c>
    </row>
    <row r="335" spans="1:2" x14ac:dyDescent="0.25">
      <c r="A335" s="84">
        <f t="shared" si="11"/>
        <v>16.350000000000097</v>
      </c>
      <c r="B335" s="72">
        <f t="shared" si="10"/>
        <v>-3.2674481060644536</v>
      </c>
    </row>
    <row r="336" spans="1:2" x14ac:dyDescent="0.25">
      <c r="A336" s="84">
        <f t="shared" si="11"/>
        <v>16.400000000000098</v>
      </c>
      <c r="B336" s="72">
        <f t="shared" si="10"/>
        <v>-3.1784985311342533</v>
      </c>
    </row>
    <row r="337" spans="1:2" x14ac:dyDescent="0.25">
      <c r="A337" s="84">
        <f t="shared" si="11"/>
        <v>16.450000000000099</v>
      </c>
      <c r="B337" s="72">
        <f t="shared" si="10"/>
        <v>-3.0594630692395359</v>
      </c>
    </row>
    <row r="338" spans="1:2" x14ac:dyDescent="0.25">
      <c r="A338" s="84">
        <f t="shared" si="11"/>
        <v>16.500000000000099</v>
      </c>
      <c r="B338" s="72">
        <f t="shared" si="10"/>
        <v>-2.911350710847894</v>
      </c>
    </row>
    <row r="339" spans="1:2" x14ac:dyDescent="0.25">
      <c r="A339" s="84">
        <f t="shared" si="11"/>
        <v>16.5500000000001</v>
      </c>
      <c r="B339" s="72">
        <f t="shared" si="10"/>
        <v>-2.7354479255205382</v>
      </c>
    </row>
    <row r="340" spans="1:2" x14ac:dyDescent="0.25">
      <c r="A340" s="84">
        <f t="shared" si="11"/>
        <v>16.600000000000101</v>
      </c>
      <c r="B340" s="72">
        <f t="shared" si="10"/>
        <v>-2.533307499126404</v>
      </c>
    </row>
    <row r="341" spans="1:2" x14ac:dyDescent="0.25">
      <c r="A341" s="84">
        <f t="shared" si="11"/>
        <v>16.650000000000102</v>
      </c>
      <c r="B341" s="72">
        <f t="shared" si="10"/>
        <v>-2.3067348094083386</v>
      </c>
    </row>
    <row r="342" spans="1:2" x14ac:dyDescent="0.25">
      <c r="A342" s="84">
        <f t="shared" si="11"/>
        <v>16.700000000000102</v>
      </c>
      <c r="B342" s="72">
        <f t="shared" si="10"/>
        <v>-2.0577716613758295</v>
      </c>
    </row>
    <row r="343" spans="1:2" x14ac:dyDescent="0.25">
      <c r="A343" s="84">
        <f t="shared" si="11"/>
        <v>16.750000000000103</v>
      </c>
      <c r="B343" s="72">
        <f t="shared" si="10"/>
        <v>-1.7886778276492161</v>
      </c>
    </row>
    <row r="344" spans="1:2" x14ac:dyDescent="0.25">
      <c r="A344" s="84">
        <f t="shared" si="11"/>
        <v>16.800000000000104</v>
      </c>
      <c r="B344" s="72">
        <f t="shared" si="10"/>
        <v>-1.5019104612232501</v>
      </c>
    </row>
    <row r="345" spans="1:2" x14ac:dyDescent="0.25">
      <c r="A345" s="84">
        <f t="shared" si="11"/>
        <v>16.850000000000104</v>
      </c>
      <c r="B345" s="72">
        <f t="shared" si="10"/>
        <v>-1.2001015689365704</v>
      </c>
    </row>
    <row r="346" spans="1:2" x14ac:dyDescent="0.25">
      <c r="A346" s="84">
        <f t="shared" si="11"/>
        <v>16.900000000000105</v>
      </c>
      <c r="B346" s="72">
        <f t="shared" si="10"/>
        <v>-0.88603375302309306</v>
      </c>
    </row>
    <row r="347" spans="1:2" x14ac:dyDescent="0.25">
      <c r="A347" s="84">
        <f t="shared" si="11"/>
        <v>16.950000000000106</v>
      </c>
      <c r="B347" s="72">
        <f t="shared" si="10"/>
        <v>-0.56261444529322413</v>
      </c>
    </row>
    <row r="348" spans="1:2" x14ac:dyDescent="0.25">
      <c r="A348" s="84">
        <f t="shared" si="11"/>
        <v>17.000000000000107</v>
      </c>
      <c r="B348" s="72">
        <f t="shared" si="10"/>
        <v>-0.23284887357769501</v>
      </c>
    </row>
    <row r="349" spans="1:2" x14ac:dyDescent="0.25">
      <c r="A349" s="84">
        <f t="shared" si="11"/>
        <v>17.050000000000107</v>
      </c>
      <c r="B349" s="72">
        <f t="shared" si="10"/>
        <v>0.10018798708767274</v>
      </c>
    </row>
    <row r="350" spans="1:2" x14ac:dyDescent="0.25">
      <c r="A350" s="84">
        <f t="shared" si="11"/>
        <v>17.100000000000108</v>
      </c>
      <c r="B350" s="72">
        <f t="shared" si="10"/>
        <v>0.43338021558033579</v>
      </c>
    </row>
    <row r="351" spans="1:2" x14ac:dyDescent="0.25">
      <c r="A351" s="84">
        <f t="shared" si="11"/>
        <v>17.150000000000109</v>
      </c>
      <c r="B351" s="72">
        <f t="shared" si="10"/>
        <v>0.76360022715534437</v>
      </c>
    </row>
    <row r="352" spans="1:2" x14ac:dyDescent="0.25">
      <c r="A352" s="84">
        <f t="shared" si="11"/>
        <v>17.200000000000109</v>
      </c>
      <c r="B352" s="72">
        <f t="shared" si="10"/>
        <v>1.0877382608576187</v>
      </c>
    </row>
    <row r="353" spans="1:2" x14ac:dyDescent="0.25">
      <c r="A353" s="84">
        <f t="shared" si="11"/>
        <v>17.25000000000011</v>
      </c>
      <c r="B353" s="72">
        <f t="shared" si="10"/>
        <v>1.4027317926632308</v>
      </c>
    </row>
    <row r="354" spans="1:2" x14ac:dyDescent="0.25">
      <c r="A354" s="84">
        <f t="shared" si="11"/>
        <v>17.300000000000111</v>
      </c>
      <c r="B354" s="72">
        <f t="shared" si="10"/>
        <v>1.7055945949651405</v>
      </c>
    </row>
    <row r="355" spans="1:2" x14ac:dyDescent="0.25">
      <c r="A355" s="84">
        <f t="shared" si="11"/>
        <v>17.350000000000112</v>
      </c>
      <c r="B355" s="72">
        <f t="shared" si="10"/>
        <v>1.9934451655179004</v>
      </c>
    </row>
    <row r="356" spans="1:2" x14ac:dyDescent="0.25">
      <c r="A356" s="84">
        <f t="shared" si="11"/>
        <v>17.400000000000112</v>
      </c>
      <c r="B356" s="72">
        <f t="shared" si="10"/>
        <v>2.2635342541038064</v>
      </c>
    </row>
    <row r="357" spans="1:2" x14ac:dyDescent="0.25">
      <c r="A357" s="84">
        <f t="shared" si="11"/>
        <v>17.450000000000113</v>
      </c>
      <c r="B357" s="72">
        <f t="shared" si="10"/>
        <v>2.5132712229379917</v>
      </c>
    </row>
    <row r="358" spans="1:2" x14ac:dyDescent="0.25">
      <c r="A358" s="84">
        <f t="shared" si="11"/>
        <v>17.500000000000114</v>
      </c>
      <c r="B358" s="72">
        <f t="shared" si="10"/>
        <v>2.7402489871264928</v>
      </c>
    </row>
    <row r="359" spans="1:2" x14ac:dyDescent="0.25">
      <c r="A359" s="84">
        <f t="shared" si="11"/>
        <v>17.550000000000114</v>
      </c>
      <c r="B359" s="72">
        <f t="shared" si="10"/>
        <v>2.9422672942374297</v>
      </c>
    </row>
    <row r="360" spans="1:2" x14ac:dyDescent="0.25">
      <c r="A360" s="84">
        <f t="shared" si="11"/>
        <v>17.600000000000115</v>
      </c>
      <c r="B360" s="72">
        <f t="shared" si="10"/>
        <v>3.1173541171267312</v>
      </c>
    </row>
    <row r="361" spans="1:2" x14ac:dyDescent="0.25">
      <c r="A361" s="84">
        <f t="shared" si="11"/>
        <v>17.650000000000116</v>
      </c>
      <c r="B361" s="72">
        <f t="shared" si="10"/>
        <v>3.2637849514391499</v>
      </c>
    </row>
    <row r="362" spans="1:2" x14ac:dyDescent="0.25">
      <c r="A362" s="84">
        <f t="shared" si="11"/>
        <v>17.700000000000117</v>
      </c>
      <c r="B362" s="72">
        <f t="shared" si="10"/>
        <v>3.3800998285231856</v>
      </c>
    </row>
    <row r="363" spans="1:2" x14ac:dyDescent="0.25">
      <c r="A363" s="84">
        <f t="shared" si="11"/>
        <v>17.750000000000117</v>
      </c>
      <c r="B363" s="72">
        <f t="shared" si="10"/>
        <v>3.4651178756765426</v>
      </c>
    </row>
    <row r="364" spans="1:2" x14ac:dyDescent="0.25">
      <c r="A364" s="84">
        <f t="shared" si="11"/>
        <v>17.800000000000118</v>
      </c>
      <c r="B364" s="72">
        <f t="shared" si="10"/>
        <v>3.5179492784794544</v>
      </c>
    </row>
    <row r="365" spans="1:2" x14ac:dyDescent="0.25">
      <c r="A365" s="84">
        <f t="shared" si="11"/>
        <v>17.850000000000119</v>
      </c>
      <c r="B365" s="72">
        <f t="shared" si="10"/>
        <v>3.5380045242631457</v>
      </c>
    </row>
    <row r="366" spans="1:2" x14ac:dyDescent="0.25">
      <c r="A366" s="84">
        <f t="shared" si="11"/>
        <v>17.900000000000119</v>
      </c>
      <c r="B366" s="72">
        <f t="shared" si="10"/>
        <v>3.5250008312714902</v>
      </c>
    </row>
    <row r="367" spans="1:2" x14ac:dyDescent="0.25">
      <c r="A367" s="84">
        <f t="shared" si="11"/>
        <v>17.95000000000012</v>
      </c>
      <c r="B367" s="72">
        <f t="shared" si="10"/>
        <v>3.4789656945655305</v>
      </c>
    </row>
    <row r="368" spans="1:2" x14ac:dyDescent="0.25">
      <c r="A368" s="84">
        <f t="shared" si="11"/>
        <v>18.000000000000121</v>
      </c>
      <c r="B368" s="72">
        <f t="shared" si="10"/>
        <v>3.4002375069420676</v>
      </c>
    </row>
    <row r="369" spans="1:2" x14ac:dyDescent="0.25">
      <c r="A369" s="84">
        <f t="shared" si="11"/>
        <v>18.050000000000122</v>
      </c>
      <c r="B369" s="72">
        <f t="shared" si="10"/>
        <v>3.2894632408310835</v>
      </c>
    </row>
    <row r="370" spans="1:2" x14ac:dyDescent="0.25">
      <c r="A370" s="84">
        <f t="shared" si="11"/>
        <v>18.100000000000122</v>
      </c>
      <c r="B370" s="72">
        <f t="shared" si="10"/>
        <v>3.1475932050393185</v>
      </c>
    </row>
    <row r="371" spans="1:2" x14ac:dyDescent="0.25">
      <c r="A371" s="84">
        <f t="shared" si="11"/>
        <v>18.150000000000123</v>
      </c>
      <c r="B371" s="72">
        <f t="shared" si="10"/>
        <v>2.9758729180521346</v>
      </c>
    </row>
    <row r="372" spans="1:2" x14ac:dyDescent="0.25">
      <c r="A372" s="84">
        <f t="shared" si="11"/>
        <v>18.200000000000124</v>
      </c>
      <c r="B372" s="72">
        <f t="shared" si="10"/>
        <v>2.7758321671276347</v>
      </c>
    </row>
    <row r="373" spans="1:2" x14ac:dyDescent="0.25">
      <c r="A373" s="84">
        <f t="shared" si="11"/>
        <v>18.250000000000124</v>
      </c>
      <c r="B373" s="72">
        <f t="shared" si="10"/>
        <v>2.5492713493512182</v>
      </c>
    </row>
    <row r="374" spans="1:2" x14ac:dyDescent="0.25">
      <c r="A374" s="84">
        <f t="shared" si="11"/>
        <v>18.300000000000125</v>
      </c>
      <c r="B374" s="72">
        <f t="shared" si="10"/>
        <v>2.2982452169077283</v>
      </c>
    </row>
    <row r="375" spans="1:2" x14ac:dyDescent="0.25">
      <c r="A375" s="84">
        <f t="shared" si="11"/>
        <v>18.350000000000126</v>
      </c>
      <c r="B375" s="72">
        <f t="shared" si="10"/>
        <v>2.0250441738193805</v>
      </c>
    </row>
    <row r="376" spans="1:2" x14ac:dyDescent="0.25">
      <c r="A376" s="84">
        <f t="shared" si="11"/>
        <v>18.400000000000126</v>
      </c>
      <c r="B376" s="72">
        <f t="shared" si="10"/>
        <v>1.7321732950503208</v>
      </c>
    </row>
    <row r="377" spans="1:2" x14ac:dyDescent="0.25">
      <c r="A377" s="84">
        <f t="shared" si="11"/>
        <v>18.450000000000127</v>
      </c>
      <c r="B377" s="72">
        <f t="shared" si="10"/>
        <v>1.4223292609637956</v>
      </c>
    </row>
    <row r="378" spans="1:2" x14ac:dyDescent="0.25">
      <c r="A378" s="84">
        <f t="shared" si="11"/>
        <v>18.500000000000128</v>
      </c>
      <c r="B378" s="72">
        <f t="shared" si="10"/>
        <v>1.0983754204196756</v>
      </c>
    </row>
    <row r="379" spans="1:2" x14ac:dyDescent="0.25">
      <c r="A379" s="84">
        <f t="shared" si="11"/>
        <v>18.550000000000129</v>
      </c>
      <c r="B379" s="72">
        <f t="shared" si="10"/>
        <v>0.76331521412122483</v>
      </c>
    </row>
    <row r="380" spans="1:2" x14ac:dyDescent="0.25">
      <c r="A380" s="84">
        <f t="shared" si="11"/>
        <v>18.600000000000129</v>
      </c>
      <c r="B380" s="72">
        <f t="shared" si="10"/>
        <v>0.42026420598088671</v>
      </c>
    </row>
    <row r="381" spans="1:2" x14ac:dyDescent="0.25">
      <c r="A381" s="84">
        <f t="shared" si="11"/>
        <v>18.65000000000013</v>
      </c>
      <c r="B381" s="72">
        <f t="shared" si="10"/>
        <v>7.2420984114646814E-2</v>
      </c>
    </row>
    <row r="382" spans="1:2" x14ac:dyDescent="0.25">
      <c r="A382" s="84">
        <f t="shared" si="11"/>
        <v>18.700000000000131</v>
      </c>
      <c r="B382" s="72">
        <f t="shared" si="10"/>
        <v>-0.27696279554270875</v>
      </c>
    </row>
    <row r="383" spans="1:2" x14ac:dyDescent="0.25">
      <c r="A383" s="84">
        <f t="shared" si="11"/>
        <v>18.750000000000131</v>
      </c>
      <c r="B383" s="72">
        <f t="shared" si="10"/>
        <v>-0.6246129411995256</v>
      </c>
    </row>
    <row r="384" spans="1:2" x14ac:dyDescent="0.25">
      <c r="A384" s="84">
        <f t="shared" si="11"/>
        <v>18.800000000000132</v>
      </c>
      <c r="B384" s="72">
        <f t="shared" si="10"/>
        <v>-0.96726354479660004</v>
      </c>
    </row>
    <row r="385" spans="1:2" x14ac:dyDescent="0.25">
      <c r="A385" s="84">
        <f t="shared" si="11"/>
        <v>18.850000000000133</v>
      </c>
      <c r="B385" s="72">
        <f t="shared" si="10"/>
        <v>-1.301687797854485</v>
      </c>
    </row>
    <row r="386" spans="1:2" x14ac:dyDescent="0.25">
      <c r="A386" s="84">
        <f t="shared" si="11"/>
        <v>18.900000000000134</v>
      </c>
      <c r="B386" s="72">
        <f t="shared" si="10"/>
        <v>-1.6247285115557764</v>
      </c>
    </row>
    <row r="387" spans="1:2" x14ac:dyDescent="0.25">
      <c r="A387" s="84">
        <f t="shared" si="11"/>
        <v>18.950000000000134</v>
      </c>
      <c r="B387" s="72">
        <f t="shared" si="10"/>
        <v>-1.9333280511644162</v>
      </c>
    </row>
    <row r="388" spans="1:2" x14ac:dyDescent="0.25">
      <c r="A388" s="84">
        <f t="shared" si="11"/>
        <v>19.000000000000135</v>
      </c>
      <c r="B388" s="72">
        <f t="shared" si="10"/>
        <v>-2.2245573997747634</v>
      </c>
    </row>
    <row r="389" spans="1:2" x14ac:dyDescent="0.25">
      <c r="A389" s="84">
        <f t="shared" si="11"/>
        <v>19.050000000000136</v>
      </c>
      <c r="B389" s="72">
        <f t="shared" si="10"/>
        <v>-2.4956440739979917</v>
      </c>
    </row>
    <row r="390" spans="1:2" x14ac:dyDescent="0.25">
      <c r="A390" s="84">
        <f t="shared" si="11"/>
        <v>19.100000000000136</v>
      </c>
      <c r="B390" s="72">
        <f t="shared" si="10"/>
        <v>-2.743998624465938</v>
      </c>
    </row>
    <row r="391" spans="1:2" x14ac:dyDescent="0.25">
      <c r="A391" s="84">
        <f t="shared" si="11"/>
        <v>19.150000000000137</v>
      </c>
      <c r="B391" s="72">
        <f t="shared" si="10"/>
        <v>-2.9672394668714102</v>
      </c>
    </row>
    <row r="392" spans="1:2" x14ac:dyDescent="0.25">
      <c r="A392" s="84">
        <f t="shared" si="11"/>
        <v>19.200000000000138</v>
      </c>
      <c r="B392" s="72">
        <f t="shared" ref="B392:B455" si="12">-A1_x*SIN(p_x*A392)+A2_x*SIN(w_x*A392)</f>
        <v>-3.1632158045511396</v>
      </c>
    </row>
    <row r="393" spans="1:2" x14ac:dyDescent="0.25">
      <c r="A393" s="84">
        <f t="shared" ref="A393:A456" si="13">A392+$A$6</f>
        <v>19.250000000000139</v>
      </c>
      <c r="B393" s="72">
        <f t="shared" si="12"/>
        <v>-3.3300284212134406</v>
      </c>
    </row>
    <row r="394" spans="1:2" x14ac:dyDescent="0.25">
      <c r="A394" s="84">
        <f t="shared" si="13"/>
        <v>19.300000000000139</v>
      </c>
      <c r="B394" s="72">
        <f t="shared" si="12"/>
        <v>-3.4660481421535438</v>
      </c>
    </row>
    <row r="395" spans="1:2" x14ac:dyDescent="0.25">
      <c r="A395" s="84">
        <f t="shared" si="13"/>
        <v>19.35000000000014</v>
      </c>
      <c r="B395" s="72">
        <f t="shared" si="12"/>
        <v>-3.5699317840023714</v>
      </c>
    </row>
    <row r="396" spans="1:2" x14ac:dyDescent="0.25">
      <c r="A396" s="84">
        <f t="shared" si="13"/>
        <v>19.400000000000141</v>
      </c>
      <c r="B396" s="72">
        <f t="shared" si="12"/>
        <v>-3.6406354365157592</v>
      </c>
    </row>
    <row r="397" spans="1:2" x14ac:dyDescent="0.25">
      <c r="A397" s="84">
        <f t="shared" si="13"/>
        <v>19.450000000000141</v>
      </c>
      <c r="B397" s="72">
        <f t="shared" si="12"/>
        <v>-3.6774249449109502</v>
      </c>
    </row>
    <row r="398" spans="1:2" x14ac:dyDescent="0.25">
      <c r="A398" s="84">
        <f t="shared" si="13"/>
        <v>19.500000000000142</v>
      </c>
      <c r="B398" s="72">
        <f t="shared" si="12"/>
        <v>-3.6798834875603088</v>
      </c>
    </row>
    <row r="399" spans="1:2" x14ac:dyDescent="0.25">
      <c r="A399" s="84">
        <f t="shared" si="13"/>
        <v>19.550000000000143</v>
      </c>
      <c r="B399" s="72">
        <f t="shared" si="12"/>
        <v>-3.6479161712101256</v>
      </c>
    </row>
    <row r="400" spans="1:2" x14ac:dyDescent="0.25">
      <c r="A400" s="84">
        <f t="shared" si="13"/>
        <v>19.600000000000144</v>
      </c>
      <c r="B400" s="72">
        <f t="shared" si="12"/>
        <v>-3.5817515940467626</v>
      </c>
    </row>
    <row r="401" spans="1:2" x14ac:dyDescent="0.25">
      <c r="A401" s="84">
        <f t="shared" si="13"/>
        <v>19.650000000000144</v>
      </c>
      <c r="B401" s="72">
        <f t="shared" si="12"/>
        <v>-3.481940355615837</v>
      </c>
    </row>
    <row r="402" spans="1:2" x14ac:dyDescent="0.25">
      <c r="A402" s="84">
        <f t="shared" si="13"/>
        <v>19.700000000000145</v>
      </c>
      <c r="B402" s="72">
        <f t="shared" si="12"/>
        <v>-3.3493505215403294</v>
      </c>
    </row>
    <row r="403" spans="1:2" x14ac:dyDescent="0.25">
      <c r="A403" s="84">
        <f t="shared" si="13"/>
        <v>19.750000000000146</v>
      </c>
      <c r="B403" s="72">
        <f t="shared" si="12"/>
        <v>-3.1851600799053559</v>
      </c>
    </row>
    <row r="404" spans="1:2" x14ac:dyDescent="0.25">
      <c r="A404" s="84">
        <f t="shared" si="13"/>
        <v>19.800000000000146</v>
      </c>
      <c r="B404" s="72">
        <f t="shared" si="12"/>
        <v>-2.9908464548041689</v>
      </c>
    </row>
    <row r="405" spans="1:2" x14ac:dyDescent="0.25">
      <c r="A405" s="84">
        <f t="shared" si="13"/>
        <v>19.850000000000147</v>
      </c>
      <c r="B405" s="72">
        <f t="shared" si="12"/>
        <v>-2.7681731705992392</v>
      </c>
    </row>
    <row r="406" spans="1:2" x14ac:dyDescent="0.25">
      <c r="A406" s="84">
        <f t="shared" si="13"/>
        <v>19.900000000000148</v>
      </c>
      <c r="B406" s="72">
        <f t="shared" si="12"/>
        <v>-2.5191737876744482</v>
      </c>
    </row>
    <row r="407" spans="1:2" x14ac:dyDescent="0.25">
      <c r="A407" s="84">
        <f t="shared" si="13"/>
        <v>19.950000000000149</v>
      </c>
      <c r="B407" s="72">
        <f t="shared" si="12"/>
        <v>-2.2461332565795065</v>
      </c>
    </row>
    <row r="408" spans="1:2" x14ac:dyDescent="0.25">
      <c r="A408" s="84">
        <f t="shared" si="13"/>
        <v>20.000000000000149</v>
      </c>
      <c r="B408" s="72">
        <f t="shared" si="12"/>
        <v>-1.95156686224334</v>
      </c>
    </row>
    <row r="409" spans="1:2" x14ac:dyDescent="0.25">
      <c r="A409" s="84">
        <f t="shared" si="13"/>
        <v>20.05000000000015</v>
      </c>
      <c r="B409" s="72">
        <f t="shared" si="12"/>
        <v>-1.6381969531216145</v>
      </c>
    </row>
    <row r="410" spans="1:2" x14ac:dyDescent="0.25">
      <c r="A410" s="84">
        <f t="shared" si="13"/>
        <v>20.100000000000151</v>
      </c>
      <c r="B410" s="72">
        <f t="shared" si="12"/>
        <v>-1.308927671521037</v>
      </c>
    </row>
    <row r="411" spans="1:2" x14ac:dyDescent="0.25">
      <c r="A411" s="84">
        <f t="shared" si="13"/>
        <v>20.150000000000151</v>
      </c>
      <c r="B411" s="72">
        <f t="shared" si="12"/>
        <v>-0.96681792070149908</v>
      </c>
    </row>
    <row r="412" spans="1:2" x14ac:dyDescent="0.25">
      <c r="A412" s="84">
        <f t="shared" si="13"/>
        <v>20.200000000000152</v>
      </c>
      <c r="B412" s="72">
        <f t="shared" si="12"/>
        <v>-0.61505282150946483</v>
      </c>
    </row>
    <row r="413" spans="1:2" x14ac:dyDescent="0.25">
      <c r="A413" s="84">
        <f t="shared" si="13"/>
        <v>20.250000000000153</v>
      </c>
      <c r="B413" s="72">
        <f t="shared" si="12"/>
        <v>-0.25691392607502644</v>
      </c>
    </row>
    <row r="414" spans="1:2" x14ac:dyDescent="0.25">
      <c r="A414" s="84">
        <f t="shared" si="13"/>
        <v>20.300000000000153</v>
      </c>
      <c r="B414" s="72">
        <f t="shared" si="12"/>
        <v>0.10425153163544765</v>
      </c>
    </row>
    <row r="415" spans="1:2" x14ac:dyDescent="0.25">
      <c r="A415" s="84">
        <f t="shared" si="13"/>
        <v>20.350000000000154</v>
      </c>
      <c r="B415" s="72">
        <f t="shared" si="12"/>
        <v>0.46506205899854153</v>
      </c>
    </row>
    <row r="416" spans="1:2" x14ac:dyDescent="0.25">
      <c r="A416" s="84">
        <f t="shared" si="13"/>
        <v>20.400000000000155</v>
      </c>
      <c r="B416" s="72">
        <f t="shared" si="12"/>
        <v>0.82213370534836594</v>
      </c>
    </row>
    <row r="417" spans="1:2" x14ac:dyDescent="0.25">
      <c r="A417" s="84">
        <f t="shared" si="13"/>
        <v>20.450000000000156</v>
      </c>
      <c r="B417" s="72">
        <f t="shared" si="12"/>
        <v>1.1721119396510626</v>
      </c>
    </row>
    <row r="418" spans="1:2" x14ac:dyDescent="0.25">
      <c r="A418" s="84">
        <f t="shared" si="13"/>
        <v>20.500000000000156</v>
      </c>
      <c r="B418" s="72">
        <f t="shared" si="12"/>
        <v>1.5117033036352201</v>
      </c>
    </row>
    <row r="419" spans="1:2" x14ac:dyDescent="0.25">
      <c r="A419" s="84">
        <f t="shared" si="13"/>
        <v>20.550000000000157</v>
      </c>
      <c r="B419" s="72">
        <f t="shared" si="12"/>
        <v>1.8377065404108477</v>
      </c>
    </row>
    <row r="420" spans="1:2" x14ac:dyDescent="0.25">
      <c r="A420" s="84">
        <f t="shared" si="13"/>
        <v>20.600000000000158</v>
      </c>
      <c r="B420" s="72">
        <f t="shared" si="12"/>
        <v>2.1470429031005867</v>
      </c>
    </row>
    <row r="421" spans="1:2" x14ac:dyDescent="0.25">
      <c r="A421" s="84">
        <f t="shared" si="13"/>
        <v>20.650000000000158</v>
      </c>
      <c r="B421" s="72">
        <f t="shared" si="12"/>
        <v>2.4367853553148686</v>
      </c>
    </row>
    <row r="422" spans="1:2" x14ac:dyDescent="0.25">
      <c r="A422" s="84">
        <f t="shared" si="13"/>
        <v>20.700000000000159</v>
      </c>
      <c r="B422" s="72">
        <f t="shared" si="12"/>
        <v>2.7041863853614201</v>
      </c>
    </row>
    <row r="423" spans="1:2" x14ac:dyDescent="0.25">
      <c r="A423" s="84">
        <f t="shared" si="13"/>
        <v>20.75000000000016</v>
      </c>
      <c r="B423" s="72">
        <f t="shared" si="12"/>
        <v>2.9467041687973965</v>
      </c>
    </row>
    <row r="424" spans="1:2" x14ac:dyDescent="0.25">
      <c r="A424" s="84">
        <f t="shared" si="13"/>
        <v>20.800000000000161</v>
      </c>
      <c r="B424" s="72">
        <f t="shared" si="12"/>
        <v>3.1620268291931719</v>
      </c>
    </row>
    <row r="425" spans="1:2" x14ac:dyDescent="0.25">
      <c r="A425" s="84">
        <f t="shared" si="13"/>
        <v>20.850000000000161</v>
      </c>
      <c r="B425" s="72">
        <f t="shared" si="12"/>
        <v>3.3480945646375937</v>
      </c>
    </row>
    <row r="426" spans="1:2" x14ac:dyDescent="0.25">
      <c r="A426" s="84">
        <f t="shared" si="13"/>
        <v>20.900000000000162</v>
      </c>
      <c r="B426" s="72">
        <f t="shared" si="12"/>
        <v>3.5031194274115993</v>
      </c>
    </row>
    <row r="427" spans="1:2" x14ac:dyDescent="0.25">
      <c r="A427" s="84">
        <f t="shared" si="13"/>
        <v>20.950000000000163</v>
      </c>
      <c r="B427" s="72">
        <f t="shared" si="12"/>
        <v>3.6256025662034026</v>
      </c>
    </row>
    <row r="428" spans="1:2" x14ac:dyDescent="0.25">
      <c r="A428" s="84">
        <f t="shared" si="13"/>
        <v>21.000000000000163</v>
      </c>
      <c r="B428" s="72">
        <f t="shared" si="12"/>
        <v>3.7143487640285566</v>
      </c>
    </row>
    <row r="429" spans="1:2" x14ac:dyDescent="0.25">
      <c r="A429" s="84">
        <f t="shared" si="13"/>
        <v>21.050000000000164</v>
      </c>
      <c r="B429" s="72">
        <f t="shared" si="12"/>
        <v>3.7684781304274209</v>
      </c>
    </row>
    <row r="430" spans="1:2" x14ac:dyDescent="0.25">
      <c r="A430" s="84">
        <f t="shared" si="13"/>
        <v>21.100000000000165</v>
      </c>
      <c r="B430" s="72">
        <f t="shared" si="12"/>
        <v>3.787434833301484</v>
      </c>
    </row>
    <row r="431" spans="1:2" x14ac:dyDescent="0.25">
      <c r="A431" s="84">
        <f t="shared" si="13"/>
        <v>21.150000000000166</v>
      </c>
      <c r="B431" s="72">
        <f t="shared" si="12"/>
        <v>3.7709927836652799</v>
      </c>
    </row>
    <row r="432" spans="1:2" x14ac:dyDescent="0.25">
      <c r="A432" s="84">
        <f t="shared" si="13"/>
        <v>21.200000000000166</v>
      </c>
      <c r="B432" s="72">
        <f t="shared" si="12"/>
        <v>3.7192582153677485</v>
      </c>
    </row>
    <row r="433" spans="1:2" x14ac:dyDescent="0.25">
      <c r="A433" s="84">
        <f t="shared" si="13"/>
        <v>21.250000000000167</v>
      </c>
      <c r="B433" s="72">
        <f t="shared" si="12"/>
        <v>3.6326691312031425</v>
      </c>
    </row>
    <row r="434" spans="1:2" x14ac:dyDescent="0.25">
      <c r="A434" s="84">
        <f t="shared" si="13"/>
        <v>21.300000000000168</v>
      </c>
      <c r="B434" s="72">
        <f t="shared" si="12"/>
        <v>3.5119916165077787</v>
      </c>
    </row>
    <row r="435" spans="1:2" x14ac:dyDescent="0.25">
      <c r="A435" s="84">
        <f t="shared" si="13"/>
        <v>21.350000000000168</v>
      </c>
      <c r="B435" s="72">
        <f t="shared" si="12"/>
        <v>3.3583130510431132</v>
      </c>
    </row>
    <row r="436" spans="1:2" x14ac:dyDescent="0.25">
      <c r="A436" s="84">
        <f t="shared" si="13"/>
        <v>21.400000000000169</v>
      </c>
      <c r="B436" s="72">
        <f t="shared" si="12"/>
        <v>3.1730322794145858</v>
      </c>
    </row>
    <row r="437" spans="1:2" x14ac:dyDescent="0.25">
      <c r="A437" s="84">
        <f t="shared" si="13"/>
        <v>21.45000000000017</v>
      </c>
      <c r="B437" s="72">
        <f t="shared" si="12"/>
        <v>2.9578468291892488</v>
      </c>
    </row>
    <row r="438" spans="1:2" x14ac:dyDescent="0.25">
      <c r="A438" s="84">
        <f t="shared" si="13"/>
        <v>21.500000000000171</v>
      </c>
      <c r="B438" s="72">
        <f t="shared" si="12"/>
        <v>2.7147372939766501</v>
      </c>
    </row>
    <row r="439" spans="1:2" x14ac:dyDescent="0.25">
      <c r="A439" s="84">
        <f t="shared" si="13"/>
        <v>21.550000000000171</v>
      </c>
      <c r="B439" s="72">
        <f t="shared" si="12"/>
        <v>2.445949025758626</v>
      </c>
    </row>
    <row r="440" spans="1:2" x14ac:dyDescent="0.25">
      <c r="A440" s="84">
        <f t="shared" si="13"/>
        <v>21.600000000000172</v>
      </c>
      <c r="B440" s="72">
        <f t="shared" si="12"/>
        <v>2.1539713064363863</v>
      </c>
    </row>
    <row r="441" spans="1:2" x14ac:dyDescent="0.25">
      <c r="A441" s="84">
        <f t="shared" si="13"/>
        <v>21.650000000000173</v>
      </c>
      <c r="B441" s="72">
        <f t="shared" si="12"/>
        <v>1.8415141926604011</v>
      </c>
    </row>
    <row r="442" spans="1:2" x14ac:dyDescent="0.25">
      <c r="A442" s="84">
        <f t="shared" si="13"/>
        <v>21.700000000000173</v>
      </c>
      <c r="B442" s="72">
        <f t="shared" si="12"/>
        <v>1.5114832502897477</v>
      </c>
    </row>
    <row r="443" spans="1:2" x14ac:dyDescent="0.25">
      <c r="A443" s="84">
        <f t="shared" si="13"/>
        <v>21.750000000000174</v>
      </c>
      <c r="B443" s="72">
        <f t="shared" si="12"/>
        <v>1.1669524150787085</v>
      </c>
    </row>
    <row r="444" spans="1:2" x14ac:dyDescent="0.25">
      <c r="A444" s="84">
        <f t="shared" si="13"/>
        <v>21.800000000000175</v>
      </c>
      <c r="B444" s="72">
        <f t="shared" si="12"/>
        <v>0.81113523421331535</v>
      </c>
    </row>
    <row r="445" spans="1:2" x14ac:dyDescent="0.25">
      <c r="A445" s="84">
        <f t="shared" si="13"/>
        <v>21.850000000000176</v>
      </c>
      <c r="B445" s="72">
        <f t="shared" si="12"/>
        <v>0.44735475894676718</v>
      </c>
    </row>
    <row r="446" spans="1:2" x14ac:dyDescent="0.25">
      <c r="A446" s="84">
        <f t="shared" si="13"/>
        <v>21.900000000000176</v>
      </c>
      <c r="B446" s="72">
        <f t="shared" si="12"/>
        <v>7.9012371657409874E-2</v>
      </c>
    </row>
    <row r="447" spans="1:2" x14ac:dyDescent="0.25">
      <c r="A447" s="84">
        <f t="shared" si="13"/>
        <v>21.950000000000177</v>
      </c>
      <c r="B447" s="72">
        <f t="shared" si="12"/>
        <v>-0.29044415894929709</v>
      </c>
    </row>
    <row r="448" spans="1:2" x14ac:dyDescent="0.25">
      <c r="A448" s="84">
        <f t="shared" si="13"/>
        <v>22.000000000000178</v>
      </c>
      <c r="B448" s="72">
        <f t="shared" si="12"/>
        <v>-0.6575530931561151</v>
      </c>
    </row>
    <row r="449" spans="1:2" x14ac:dyDescent="0.25">
      <c r="A449" s="84">
        <f t="shared" si="13"/>
        <v>22.050000000000178</v>
      </c>
      <c r="B449" s="72">
        <f t="shared" si="12"/>
        <v>-1.0188712999651353</v>
      </c>
    </row>
    <row r="450" spans="1:2" x14ac:dyDescent="0.25">
      <c r="A450" s="84">
        <f t="shared" si="13"/>
        <v>22.100000000000179</v>
      </c>
      <c r="B450" s="72">
        <f t="shared" si="12"/>
        <v>-1.3710066932829359</v>
      </c>
    </row>
    <row r="451" spans="1:2" x14ac:dyDescent="0.25">
      <c r="A451" s="84">
        <f t="shared" si="13"/>
        <v>22.15000000000018</v>
      </c>
      <c r="B451" s="72">
        <f t="shared" si="12"/>
        <v>-1.7106502176621072</v>
      </c>
    </row>
    <row r="452" spans="1:2" x14ac:dyDescent="0.25">
      <c r="A452" s="84">
        <f t="shared" si="13"/>
        <v>22.20000000000018</v>
      </c>
      <c r="B452" s="72">
        <f t="shared" si="12"/>
        <v>-2.0346070806811629</v>
      </c>
    </row>
    <row r="453" spans="1:2" x14ac:dyDescent="0.25">
      <c r="A453" s="84">
        <f t="shared" si="13"/>
        <v>22.250000000000181</v>
      </c>
      <c r="B453" s="72">
        <f t="shared" si="12"/>
        <v>-2.3398269359051316</v>
      </c>
    </row>
    <row r="454" spans="1:2" x14ac:dyDescent="0.25">
      <c r="A454" s="84">
        <f t="shared" si="13"/>
        <v>22.300000000000182</v>
      </c>
      <c r="B454" s="72">
        <f t="shared" si="12"/>
        <v>-2.6234327300483335</v>
      </c>
    </row>
    <row r="455" spans="1:2" x14ac:dyDescent="0.25">
      <c r="A455" s="84">
        <f t="shared" si="13"/>
        <v>22.350000000000183</v>
      </c>
      <c r="B455" s="72">
        <f t="shared" si="12"/>
        <v>-2.8827479403677803</v>
      </c>
    </row>
    <row r="456" spans="1:2" x14ac:dyDescent="0.25">
      <c r="A456" s="84">
        <f t="shared" si="13"/>
        <v>22.400000000000183</v>
      </c>
      <c r="B456" s="72">
        <f t="shared" ref="B456:B519" si="14">-A1_x*SIN(p_x*A456)+A2_x*SIN(w_x*A456)</f>
        <v>-3.1153219433359487</v>
      </c>
    </row>
    <row r="457" spans="1:2" x14ac:dyDescent="0.25">
      <c r="A457" s="84">
        <f t="shared" ref="A457:A520" si="15">A456+$A$6</f>
        <v>22.450000000000184</v>
      </c>
      <c r="B457" s="72">
        <f t="shared" si="14"/>
        <v>-3.3189532731333511</v>
      </c>
    </row>
    <row r="458" spans="1:2" x14ac:dyDescent="0.25">
      <c r="A458" s="84">
        <f t="shared" si="15"/>
        <v>22.500000000000185</v>
      </c>
      <c r="B458" s="72">
        <f t="shared" si="14"/>
        <v>-3.491710548301115</v>
      </c>
    </row>
    <row r="459" spans="1:2" x14ac:dyDescent="0.25">
      <c r="A459" s="84">
        <f t="shared" si="15"/>
        <v>22.550000000000185</v>
      </c>
      <c r="B459" s="72">
        <f t="shared" si="14"/>
        <v>-3.6319508668141776</v>
      </c>
    </row>
    <row r="460" spans="1:2" x14ac:dyDescent="0.25">
      <c r="A460" s="84">
        <f t="shared" si="15"/>
        <v>22.600000000000186</v>
      </c>
      <c r="B460" s="72">
        <f t="shared" si="14"/>
        <v>-3.7383354936699305</v>
      </c>
    </row>
    <row r="461" spans="1:2" x14ac:dyDescent="0.25">
      <c r="A461" s="84">
        <f t="shared" si="15"/>
        <v>22.650000000000187</v>
      </c>
      <c r="B461" s="72">
        <f t="shared" si="14"/>
        <v>-3.8098426906103406</v>
      </c>
    </row>
    <row r="462" spans="1:2" x14ac:dyDescent="0.25">
      <c r="A462" s="84">
        <f t="shared" si="15"/>
        <v>22.700000000000188</v>
      </c>
      <c r="B462" s="72">
        <f t="shared" si="14"/>
        <v>-3.8457775645653527</v>
      </c>
    </row>
    <row r="463" spans="1:2" x14ac:dyDescent="0.25">
      <c r="A463" s="84">
        <f t="shared" si="15"/>
        <v>22.750000000000188</v>
      </c>
      <c r="B463" s="72">
        <f t="shared" si="14"/>
        <v>-3.8457788395666048</v>
      </c>
    </row>
    <row r="464" spans="1:2" x14ac:dyDescent="0.25">
      <c r="A464" s="84">
        <f t="shared" si="15"/>
        <v>22.800000000000189</v>
      </c>
      <c r="B464" s="72">
        <f t="shared" si="14"/>
        <v>-3.8098224859659107</v>
      </c>
    </row>
    <row r="465" spans="1:2" x14ac:dyDescent="0.25">
      <c r="A465" s="84">
        <f t="shared" si="15"/>
        <v>22.85000000000019</v>
      </c>
      <c r="B465" s="72">
        <f t="shared" si="14"/>
        <v>-3.738222170526333</v>
      </c>
    </row>
    <row r="466" spans="1:2" x14ac:dyDescent="0.25">
      <c r="A466" s="84">
        <f t="shared" si="15"/>
        <v>22.90000000000019</v>
      </c>
      <c r="B466" s="72">
        <f t="shared" si="14"/>
        <v>-3.6316265210525449</v>
      </c>
    </row>
    <row r="467" spans="1:2" x14ac:dyDescent="0.25">
      <c r="A467" s="84">
        <f t="shared" si="15"/>
        <v>22.950000000000191</v>
      </c>
      <c r="B467" s="72">
        <f t="shared" si="14"/>
        <v>-3.4910132294054663</v>
      </c>
    </row>
    <row r="468" spans="1:2" x14ac:dyDescent="0.25">
      <c r="A468" s="84">
        <f t="shared" si="15"/>
        <v>23.000000000000192</v>
      </c>
      <c r="B468" s="72">
        <f t="shared" si="14"/>
        <v>-3.3176800467166179</v>
      </c>
    </row>
    <row r="469" spans="1:2" x14ac:dyDescent="0.25">
      <c r="A469" s="84">
        <f t="shared" si="15"/>
        <v>23.050000000000193</v>
      </c>
      <c r="B469" s="72">
        <f t="shared" si="14"/>
        <v>-3.1132327540949118</v>
      </c>
    </row>
    <row r="470" spans="1:2" x14ac:dyDescent="0.25">
      <c r="A470" s="84">
        <f t="shared" si="15"/>
        <v>23.100000000000193</v>
      </c>
      <c r="B470" s="72">
        <f t="shared" si="14"/>
        <v>-2.8795702208223908</v>
      </c>
    </row>
    <row r="471" spans="1:2" x14ac:dyDescent="0.25">
      <c r="A471" s="84">
        <f t="shared" si="15"/>
        <v>23.150000000000194</v>
      </c>
      <c r="B471" s="72">
        <f t="shared" si="14"/>
        <v>-2.6188666896914712</v>
      </c>
    </row>
    <row r="472" spans="1:2" x14ac:dyDescent="0.25">
      <c r="A472" s="84">
        <f t="shared" si="15"/>
        <v>23.200000000000195</v>
      </c>
      <c r="B472" s="72">
        <f t="shared" si="14"/>
        <v>-2.3335514554813086</v>
      </c>
    </row>
    <row r="473" spans="1:2" x14ac:dyDescent="0.25">
      <c r="A473" s="84">
        <f t="shared" si="15"/>
        <v>23.250000000000195</v>
      </c>
      <c r="B473" s="72">
        <f t="shared" si="14"/>
        <v>-2.0262861273539401</v>
      </c>
    </row>
    <row r="474" spans="1:2" x14ac:dyDescent="0.25">
      <c r="A474" s="84">
        <f t="shared" si="15"/>
        <v>23.300000000000196</v>
      </c>
      <c r="B474" s="72">
        <f t="shared" si="14"/>
        <v>-1.6999396889342826</v>
      </c>
    </row>
    <row r="475" spans="1:2" x14ac:dyDescent="0.25">
      <c r="A475" s="84">
        <f t="shared" si="15"/>
        <v>23.350000000000197</v>
      </c>
      <c r="B475" s="72">
        <f t="shared" si="14"/>
        <v>-1.3575615908036096</v>
      </c>
    </row>
    <row r="476" spans="1:2" x14ac:dyDescent="0.25">
      <c r="A476" s="84">
        <f t="shared" si="15"/>
        <v>23.400000000000198</v>
      </c>
      <c r="B476" s="72">
        <f t="shared" si="14"/>
        <v>-1.0023531288821792</v>
      </c>
    </row>
    <row r="477" spans="1:2" x14ac:dyDescent="0.25">
      <c r="A477" s="84">
        <f t="shared" si="15"/>
        <v>23.450000000000198</v>
      </c>
      <c r="B477" s="72">
        <f t="shared" si="14"/>
        <v>-0.63763737852528324</v>
      </c>
    </row>
    <row r="478" spans="1:2" x14ac:dyDescent="0.25">
      <c r="A478" s="84">
        <f t="shared" si="15"/>
        <v>23.500000000000199</v>
      </c>
      <c r="B478" s="72">
        <f t="shared" si="14"/>
        <v>-0.26682796795005059</v>
      </c>
    </row>
    <row r="479" spans="1:2" x14ac:dyDescent="0.25">
      <c r="A479" s="84">
        <f t="shared" si="15"/>
        <v>23.5500000000002</v>
      </c>
      <c r="B479" s="72">
        <f t="shared" si="14"/>
        <v>0.10660301428327522</v>
      </c>
    </row>
    <row r="480" spans="1:2" x14ac:dyDescent="0.25">
      <c r="A480" s="84">
        <f t="shared" si="15"/>
        <v>23.6000000000002</v>
      </c>
      <c r="B480" s="72">
        <f t="shared" si="14"/>
        <v>0.47915767469874304</v>
      </c>
    </row>
    <row r="481" spans="1:2" x14ac:dyDescent="0.25">
      <c r="A481" s="84">
        <f t="shared" si="15"/>
        <v>23.650000000000201</v>
      </c>
      <c r="B481" s="72">
        <f t="shared" si="14"/>
        <v>0.8473452247653539</v>
      </c>
    </row>
    <row r="482" spans="1:2" x14ac:dyDescent="0.25">
      <c r="A482" s="84">
        <f t="shared" si="15"/>
        <v>23.700000000000202</v>
      </c>
      <c r="B482" s="72">
        <f t="shared" si="14"/>
        <v>1.207714834203069</v>
      </c>
    </row>
    <row r="483" spans="1:2" x14ac:dyDescent="0.25">
      <c r="A483" s="84">
        <f t="shared" si="15"/>
        <v>23.750000000000203</v>
      </c>
      <c r="B483" s="72">
        <f t="shared" si="14"/>
        <v>1.5568881171847224</v>
      </c>
    </row>
    <row r="484" spans="1:2" x14ac:dyDescent="0.25">
      <c r="A484" s="84">
        <f t="shared" si="15"/>
        <v>23.800000000000203</v>
      </c>
      <c r="B484" s="72">
        <f t="shared" si="14"/>
        <v>1.8915909442718011</v>
      </c>
    </row>
    <row r="485" spans="1:2" x14ac:dyDescent="0.25">
      <c r="A485" s="84">
        <f t="shared" si="15"/>
        <v>23.850000000000204</v>
      </c>
      <c r="B485" s="72">
        <f t="shared" si="14"/>
        <v>2.2086842792252508</v>
      </c>
    </row>
    <row r="486" spans="1:2" x14ac:dyDescent="0.25">
      <c r="A486" s="84">
        <f t="shared" si="15"/>
        <v>23.900000000000205</v>
      </c>
      <c r="B486" s="72">
        <f t="shared" si="14"/>
        <v>2.5051937489938876</v>
      </c>
    </row>
    <row r="487" spans="1:2" x14ac:dyDescent="0.25">
      <c r="A487" s="84">
        <f t="shared" si="15"/>
        <v>23.950000000000205</v>
      </c>
      <c r="B487" s="72">
        <f t="shared" si="14"/>
        <v>2.7783376671146414</v>
      </c>
    </row>
    <row r="488" spans="1:2" x14ac:dyDescent="0.25">
      <c r="A488" s="84">
        <f t="shared" si="15"/>
        <v>24.000000000000206</v>
      </c>
      <c r="B488" s="72">
        <f t="shared" si="14"/>
        <v>3.0255532453494762</v>
      </c>
    </row>
    <row r="489" spans="1:2" x14ac:dyDescent="0.25">
      <c r="A489" s="84">
        <f t="shared" si="15"/>
        <v>24.050000000000207</v>
      </c>
      <c r="B489" s="72">
        <f t="shared" si="14"/>
        <v>3.244520745493932</v>
      </c>
    </row>
    <row r="490" spans="1:2" x14ac:dyDescent="0.25">
      <c r="A490" s="84">
        <f t="shared" si="15"/>
        <v>24.100000000000207</v>
      </c>
      <c r="B490" s="72">
        <f t="shared" si="14"/>
        <v>3.4331853427597849</v>
      </c>
    </row>
    <row r="491" spans="1:2" x14ac:dyDescent="0.25">
      <c r="A491" s="84">
        <f t="shared" si="15"/>
        <v>24.150000000000208</v>
      </c>
      <c r="B491" s="72">
        <f t="shared" si="14"/>
        <v>3.5897764937752603</v>
      </c>
    </row>
    <row r="492" spans="1:2" x14ac:dyDescent="0.25">
      <c r="A492" s="84">
        <f t="shared" si="15"/>
        <v>24.200000000000209</v>
      </c>
      <c r="B492" s="72">
        <f t="shared" si="14"/>
        <v>3.7128246258541502</v>
      </c>
    </row>
    <row r="493" spans="1:2" x14ac:dyDescent="0.25">
      <c r="A493" s="84">
        <f t="shared" si="15"/>
        <v>24.25000000000021</v>
      </c>
      <c r="B493" s="72">
        <f t="shared" si="14"/>
        <v>3.8011749895360429</v>
      </c>
    </row>
    <row r="494" spans="1:2" x14ac:dyDescent="0.25">
      <c r="A494" s="84">
        <f t="shared" si="15"/>
        <v>24.30000000000021</v>
      </c>
      <c r="B494" s="72">
        <f t="shared" si="14"/>
        <v>3.8539985432532178</v>
      </c>
    </row>
    <row r="495" spans="1:2" x14ac:dyDescent="0.25">
      <c r="A495" s="84">
        <f t="shared" si="15"/>
        <v>24.350000000000211</v>
      </c>
      <c r="B495" s="72">
        <f t="shared" si="14"/>
        <v>3.870799767079605</v>
      </c>
    </row>
    <row r="496" spans="1:2" x14ac:dyDescent="0.25">
      <c r="A496" s="84">
        <f t="shared" si="15"/>
        <v>24.400000000000212</v>
      </c>
      <c r="B496" s="72">
        <f t="shared" si="14"/>
        <v>3.8514213315967814</v>
      </c>
    </row>
    <row r="497" spans="1:2" x14ac:dyDescent="0.25">
      <c r="A497" s="84">
        <f t="shared" si="15"/>
        <v>24.450000000000212</v>
      </c>
      <c r="B497" s="72">
        <f t="shared" si="14"/>
        <v>3.7960455776947675</v>
      </c>
    </row>
    <row r="498" spans="1:2" x14ac:dyDescent="0.25">
      <c r="A498" s="84">
        <f t="shared" si="15"/>
        <v>24.500000000000213</v>
      </c>
      <c r="B498" s="72">
        <f t="shared" si="14"/>
        <v>3.7051927933279512</v>
      </c>
    </row>
    <row r="499" spans="1:2" x14ac:dyDescent="0.25">
      <c r="A499" s="84">
        <f t="shared" si="15"/>
        <v>24.550000000000214</v>
      </c>
      <c r="B499" s="72">
        <f t="shared" si="14"/>
        <v>3.5797163035816792</v>
      </c>
    </row>
    <row r="500" spans="1:2" x14ac:dyDescent="0.25">
      <c r="A500" s="84">
        <f t="shared" si="15"/>
        <v>24.600000000000215</v>
      </c>
      <c r="B500" s="72">
        <f t="shared" si="14"/>
        <v>3.420794420584464</v>
      </c>
    </row>
    <row r="501" spans="1:2" x14ac:dyDescent="0.25">
      <c r="A501" s="84">
        <f t="shared" si="15"/>
        <v>24.650000000000215</v>
      </c>
      <c r="B501" s="72">
        <f t="shared" si="14"/>
        <v>3.2299193295371875</v>
      </c>
    </row>
    <row r="502" spans="1:2" x14ac:dyDescent="0.25">
      <c r="A502" s="84">
        <f t="shared" si="15"/>
        <v>24.700000000000216</v>
      </c>
      <c r="B502" s="72">
        <f t="shared" si="14"/>
        <v>3.0088830161413886</v>
      </c>
    </row>
    <row r="503" spans="1:2" x14ac:dyDescent="0.25">
      <c r="A503" s="84">
        <f t="shared" si="15"/>
        <v>24.750000000000217</v>
      </c>
      <c r="B503" s="72">
        <f t="shared" si="14"/>
        <v>2.7597603687181058</v>
      </c>
    </row>
    <row r="504" spans="1:2" x14ac:dyDescent="0.25">
      <c r="A504" s="84">
        <f t="shared" si="15"/>
        <v>24.800000000000217</v>
      </c>
      <c r="B504" s="72">
        <f t="shared" si="14"/>
        <v>2.4848896150500694</v>
      </c>
    </row>
    <row r="505" spans="1:2" x14ac:dyDescent="0.25">
      <c r="A505" s="84">
        <f t="shared" si="15"/>
        <v>24.850000000000218</v>
      </c>
      <c r="B505" s="72">
        <f t="shared" si="14"/>
        <v>2.1868502791993265</v>
      </c>
    </row>
    <row r="506" spans="1:2" x14ac:dyDescent="0.25">
      <c r="A506" s="84">
        <f t="shared" si="15"/>
        <v>24.900000000000219</v>
      </c>
      <c r="B506" s="72">
        <f t="shared" si="14"/>
        <v>1.8684388670104408</v>
      </c>
    </row>
    <row r="507" spans="1:2" x14ac:dyDescent="0.25">
      <c r="A507" s="84">
        <f t="shared" si="15"/>
        <v>24.95000000000022</v>
      </c>
      <c r="B507" s="72">
        <f t="shared" si="14"/>
        <v>1.53264251048237</v>
      </c>
    </row>
    <row r="508" spans="1:2" x14ac:dyDescent="0.25">
      <c r="A508" s="84">
        <f t="shared" si="15"/>
        <v>25.00000000000022</v>
      </c>
      <c r="B508" s="72">
        <f t="shared" si="14"/>
        <v>1.1826108204773091</v>
      </c>
    </row>
    <row r="509" spans="1:2" x14ac:dyDescent="0.25">
      <c r="A509" s="84">
        <f t="shared" si="15"/>
        <v>25.050000000000221</v>
      </c>
      <c r="B509" s="72">
        <f t="shared" si="14"/>
        <v>0.82162621414806214</v>
      </c>
    </row>
    <row r="510" spans="1:2" x14ac:dyDescent="0.25">
      <c r="A510" s="84">
        <f t="shared" si="15"/>
        <v>25.100000000000222</v>
      </c>
      <c r="B510" s="72">
        <f t="shared" si="14"/>
        <v>0.45307299784781663</v>
      </c>
    </row>
    <row r="511" spans="1:2" x14ac:dyDescent="0.25">
      <c r="A511" s="84">
        <f t="shared" si="15"/>
        <v>25.150000000000222</v>
      </c>
      <c r="B511" s="72">
        <f t="shared" si="14"/>
        <v>8.0405497999863365E-2</v>
      </c>
    </row>
    <row r="512" spans="1:2" x14ac:dyDescent="0.25">
      <c r="A512" s="84">
        <f t="shared" si="15"/>
        <v>25.200000000000223</v>
      </c>
      <c r="B512" s="72">
        <f t="shared" si="14"/>
        <v>-0.29288445865988211</v>
      </c>
    </row>
    <row r="513" spans="1:2" x14ac:dyDescent="0.25">
      <c r="A513" s="84">
        <f t="shared" si="15"/>
        <v>25.250000000000224</v>
      </c>
      <c r="B513" s="72">
        <f t="shared" si="14"/>
        <v>-0.6633004079817989</v>
      </c>
    </row>
    <row r="514" spans="1:2" x14ac:dyDescent="0.25">
      <c r="A514" s="84">
        <f t="shared" si="15"/>
        <v>25.300000000000225</v>
      </c>
      <c r="B514" s="72">
        <f t="shared" si="14"/>
        <v>-1.0273741438048458</v>
      </c>
    </row>
    <row r="515" spans="1:2" x14ac:dyDescent="0.25">
      <c r="A515" s="84">
        <f t="shared" si="15"/>
        <v>25.350000000000225</v>
      </c>
      <c r="B515" s="72">
        <f t="shared" si="14"/>
        <v>-1.3816983350203185</v>
      </c>
    </row>
    <row r="516" spans="1:2" x14ac:dyDescent="0.25">
      <c r="A516" s="84">
        <f t="shared" si="15"/>
        <v>25.400000000000226</v>
      </c>
      <c r="B516" s="72">
        <f t="shared" si="14"/>
        <v>-1.722958556200832</v>
      </c>
    </row>
    <row r="517" spans="1:2" x14ac:dyDescent="0.25">
      <c r="A517" s="84">
        <f t="shared" si="15"/>
        <v>25.450000000000227</v>
      </c>
      <c r="B517" s="72">
        <f t="shared" si="14"/>
        <v>-2.0479644293675436</v>
      </c>
    </row>
    <row r="518" spans="1:2" x14ac:dyDescent="0.25">
      <c r="A518" s="84">
        <f t="shared" si="15"/>
        <v>25.500000000000227</v>
      </c>
      <c r="B518" s="72">
        <f t="shared" si="14"/>
        <v>-2.3536795830047863</v>
      </c>
    </row>
    <row r="519" spans="1:2" x14ac:dyDescent="0.25">
      <c r="A519" s="84">
        <f t="shared" si="15"/>
        <v>25.550000000000228</v>
      </c>
      <c r="B519" s="72">
        <f t="shared" si="14"/>
        <v>-2.6372501457536477</v>
      </c>
    </row>
    <row r="520" spans="1:2" x14ac:dyDescent="0.25">
      <c r="A520" s="84">
        <f t="shared" si="15"/>
        <v>25.600000000000229</v>
      </c>
      <c r="B520" s="72">
        <f t="shared" ref="B520:B583" si="16">-A1_x*SIN(p_x*A520)+A2_x*SIN(w_x*A520)</f>
        <v>-2.8960315062142765</v>
      </c>
    </row>
    <row r="521" spans="1:2" x14ac:dyDescent="0.25">
      <c r="A521" s="84">
        <f t="shared" ref="A521:A584" si="17">A520+$A$6</f>
        <v>25.65000000000023</v>
      </c>
      <c r="B521" s="72">
        <f t="shared" si="16"/>
        <v>-3.1276130868282062</v>
      </c>
    </row>
    <row r="522" spans="1:2" x14ac:dyDescent="0.25">
      <c r="A522" s="84">
        <f t="shared" si="17"/>
        <v>25.70000000000023</v>
      </c>
      <c r="B522" s="72">
        <f t="shared" si="16"/>
        <v>-3.3298408987370545</v>
      </c>
    </row>
    <row r="523" spans="1:2" x14ac:dyDescent="0.25">
      <c r="A523" s="84">
        <f t="shared" si="17"/>
        <v>25.750000000000231</v>
      </c>
      <c r="B523" s="72">
        <f t="shared" si="16"/>
        <v>-3.5008376656417663</v>
      </c>
    </row>
    <row r="524" spans="1:2" x14ac:dyDescent="0.25">
      <c r="A524" s="84">
        <f t="shared" si="17"/>
        <v>25.800000000000232</v>
      </c>
      <c r="B524" s="72">
        <f t="shared" si="16"/>
        <v>-3.6390203278158975</v>
      </c>
    </row>
    <row r="525" spans="1:2" x14ac:dyDescent="0.25">
      <c r="A525" s="84">
        <f t="shared" si="17"/>
        <v>25.850000000000232</v>
      </c>
      <c r="B525" s="72">
        <f t="shared" si="16"/>
        <v>-3.7431147623353915</v>
      </c>
    </row>
    <row r="526" spans="1:2" x14ac:dyDescent="0.25">
      <c r="A526" s="84">
        <f t="shared" si="17"/>
        <v>25.900000000000233</v>
      </c>
      <c r="B526" s="72">
        <f t="shared" si="16"/>
        <v>-3.8121675820383745</v>
      </c>
    </row>
    <row r="527" spans="1:2" x14ac:dyDescent="0.25">
      <c r="A527" s="84">
        <f t="shared" si="17"/>
        <v>25.950000000000234</v>
      </c>
      <c r="B527" s="72">
        <f t="shared" si="16"/>
        <v>-3.8455549034698127</v>
      </c>
    </row>
    <row r="528" spans="1:2" x14ac:dyDescent="0.25">
      <c r="A528" s="84">
        <f t="shared" si="17"/>
        <v>26.000000000000234</v>
      </c>
      <c r="B528" s="72">
        <f t="shared" si="16"/>
        <v>-3.8429880028321026</v>
      </c>
    </row>
    <row r="529" spans="1:2" x14ac:dyDescent="0.25">
      <c r="A529" s="84">
        <f t="shared" si="17"/>
        <v>26.050000000000235</v>
      </c>
      <c r="B529" s="72">
        <f t="shared" si="16"/>
        <v>-3.8045158084803221</v>
      </c>
    </row>
    <row r="530" spans="1:2" x14ac:dyDescent="0.25">
      <c r="A530" s="84">
        <f t="shared" si="17"/>
        <v>26.100000000000236</v>
      </c>
      <c r="B530" s="72">
        <f t="shared" si="16"/>
        <v>-3.7305242084883496</v>
      </c>
    </row>
    <row r="531" spans="1:2" x14ac:dyDescent="0.25">
      <c r="A531" s="84">
        <f t="shared" si="17"/>
        <v>26.150000000000237</v>
      </c>
      <c r="B531" s="72">
        <f t="shared" si="16"/>
        <v>-3.6217321819843127</v>
      </c>
    </row>
    <row r="532" spans="1:2" x14ac:dyDescent="0.25">
      <c r="A532" s="84">
        <f t="shared" si="17"/>
        <v>26.200000000000237</v>
      </c>
      <c r="B532" s="72">
        <f t="shared" si="16"/>
        <v>-3.4791847930233848</v>
      </c>
    </row>
    <row r="533" spans="1:2" x14ac:dyDescent="0.25">
      <c r="A533" s="84">
        <f t="shared" si="17"/>
        <v>26.250000000000238</v>
      </c>
      <c r="B533" s="72">
        <f t="shared" si="16"/>
        <v>-3.3042431154473562</v>
      </c>
    </row>
    <row r="534" spans="1:2" x14ac:dyDescent="0.25">
      <c r="A534" s="84">
        <f t="shared" si="17"/>
        <v>26.300000000000239</v>
      </c>
      <c r="B534" s="72">
        <f t="shared" si="16"/>
        <v>-3.0985711861913501</v>
      </c>
    </row>
    <row r="535" spans="1:2" x14ac:dyDescent="0.25">
      <c r="A535" s="84">
        <f t="shared" si="17"/>
        <v>26.350000000000239</v>
      </c>
      <c r="B535" s="72">
        <f t="shared" si="16"/>
        <v>-2.8641201125631968</v>
      </c>
    </row>
    <row r="536" spans="1:2" x14ac:dyDescent="0.25">
      <c r="A536" s="84">
        <f t="shared" si="17"/>
        <v>26.40000000000024</v>
      </c>
      <c r="B536" s="72">
        <f t="shared" si="16"/>
        <v>-2.6031094858744388</v>
      </c>
    </row>
    <row r="537" spans="1:2" x14ac:dyDescent="0.25">
      <c r="A537" s="84">
        <f t="shared" si="17"/>
        <v>26.450000000000241</v>
      </c>
      <c r="B537" s="72">
        <f t="shared" si="16"/>
        <v>-2.318006279188578</v>
      </c>
    </row>
    <row r="538" spans="1:2" x14ac:dyDescent="0.25">
      <c r="A538" s="84">
        <f t="shared" si="17"/>
        <v>26.500000000000242</v>
      </c>
      <c r="B538" s="72">
        <f t="shared" si="16"/>
        <v>-2.011501430632503</v>
      </c>
    </row>
    <row r="539" spans="1:2" x14ac:dyDescent="0.25">
      <c r="A539" s="84">
        <f t="shared" si="17"/>
        <v>26.550000000000242</v>
      </c>
      <c r="B539" s="72">
        <f t="shared" si="16"/>
        <v>-1.6864843354663139</v>
      </c>
    </row>
    <row r="540" spans="1:2" x14ac:dyDescent="0.25">
      <c r="A540" s="84">
        <f t="shared" si="17"/>
        <v>26.600000000000243</v>
      </c>
      <c r="B540" s="72">
        <f t="shared" si="16"/>
        <v>-1.3460154897207857</v>
      </c>
    </row>
    <row r="541" spans="1:2" x14ac:dyDescent="0.25">
      <c r="A541" s="84">
        <f t="shared" si="17"/>
        <v>26.650000000000244</v>
      </c>
      <c r="B541" s="72">
        <f t="shared" si="16"/>
        <v>-0.99329754550448146</v>
      </c>
    </row>
    <row r="542" spans="1:2" x14ac:dyDescent="0.25">
      <c r="A542" s="84">
        <f t="shared" si="17"/>
        <v>26.700000000000244</v>
      </c>
      <c r="B542" s="72">
        <f t="shared" si="16"/>
        <v>-0.63164505289237571</v>
      </c>
    </row>
    <row r="543" spans="1:2" x14ac:dyDescent="0.25">
      <c r="A543" s="84">
        <f t="shared" si="17"/>
        <v>26.750000000000245</v>
      </c>
      <c r="B543" s="72">
        <f t="shared" si="16"/>
        <v>-0.26445317549621727</v>
      </c>
    </row>
    <row r="544" spans="1:2" x14ac:dyDescent="0.25">
      <c r="A544" s="84">
        <f t="shared" si="17"/>
        <v>26.800000000000246</v>
      </c>
      <c r="B544" s="72">
        <f t="shared" si="16"/>
        <v>0.10483432373085122</v>
      </c>
    </row>
    <row r="545" spans="1:2" x14ac:dyDescent="0.25">
      <c r="A545" s="84">
        <f t="shared" si="17"/>
        <v>26.850000000000247</v>
      </c>
      <c r="B545" s="72">
        <f t="shared" si="16"/>
        <v>0.47275752327324522</v>
      </c>
    </row>
    <row r="546" spans="1:2" x14ac:dyDescent="0.25">
      <c r="A546" s="84">
        <f t="shared" si="17"/>
        <v>26.900000000000247</v>
      </c>
      <c r="B546" s="72">
        <f t="shared" si="16"/>
        <v>0.83587290348652421</v>
      </c>
    </row>
    <row r="547" spans="1:2" x14ac:dyDescent="0.25">
      <c r="A547" s="84">
        <f t="shared" si="17"/>
        <v>26.950000000000248</v>
      </c>
      <c r="B547" s="72">
        <f t="shared" si="16"/>
        <v>1.1907857189270574</v>
      </c>
    </row>
    <row r="548" spans="1:2" x14ac:dyDescent="0.25">
      <c r="A548" s="84">
        <f t="shared" si="17"/>
        <v>27.000000000000249</v>
      </c>
      <c r="B548" s="72">
        <f t="shared" si="16"/>
        <v>1.5341818769100888</v>
      </c>
    </row>
    <row r="549" spans="1:2" x14ac:dyDescent="0.25">
      <c r="A549" s="84">
        <f t="shared" si="17"/>
        <v>27.050000000000249</v>
      </c>
      <c r="B549" s="72">
        <f t="shared" si="16"/>
        <v>1.8628590216187892</v>
      </c>
    </row>
    <row r="550" spans="1:2" x14ac:dyDescent="0.25">
      <c r="A550" s="84">
        <f t="shared" si="17"/>
        <v>27.10000000000025</v>
      </c>
      <c r="B550" s="72">
        <f t="shared" si="16"/>
        <v>2.1737565309245248</v>
      </c>
    </row>
    <row r="551" spans="1:2" x14ac:dyDescent="0.25">
      <c r="A551" s="84">
        <f t="shared" si="17"/>
        <v>27.150000000000251</v>
      </c>
      <c r="B551" s="72">
        <f t="shared" si="16"/>
        <v>2.4639841436879326</v>
      </c>
    </row>
    <row r="552" spans="1:2" x14ac:dyDescent="0.25">
      <c r="A552" s="84">
        <f t="shared" si="17"/>
        <v>27.200000000000252</v>
      </c>
      <c r="B552" s="72">
        <f t="shared" si="16"/>
        <v>2.7308489485863863</v>
      </c>
    </row>
    <row r="553" spans="1:2" x14ac:dyDescent="0.25">
      <c r="A553" s="84">
        <f t="shared" si="17"/>
        <v>27.250000000000252</v>
      </c>
      <c r="B553" s="72">
        <f t="shared" si="16"/>
        <v>2.9718804813270432</v>
      </c>
    </row>
    <row r="554" spans="1:2" x14ac:dyDescent="0.25">
      <c r="A554" s="84">
        <f t="shared" si="17"/>
        <v>27.300000000000253</v>
      </c>
      <c r="B554" s="72">
        <f t="shared" si="16"/>
        <v>3.1848536953038491</v>
      </c>
    </row>
    <row r="555" spans="1:2" x14ac:dyDescent="0.25">
      <c r="A555" s="84">
        <f t="shared" si="17"/>
        <v>27.350000000000254</v>
      </c>
      <c r="B555" s="72">
        <f t="shared" si="16"/>
        <v>3.3678095911647361</v>
      </c>
    </row>
    <row r="556" spans="1:2" x14ac:dyDescent="0.25">
      <c r="A556" s="84">
        <f t="shared" si="17"/>
        <v>27.400000000000254</v>
      </c>
      <c r="B556" s="72">
        <f t="shared" si="16"/>
        <v>3.5190733131754497</v>
      </c>
    </row>
    <row r="557" spans="1:2" x14ac:dyDescent="0.25">
      <c r="A557" s="84">
        <f t="shared" si="17"/>
        <v>27.450000000000255</v>
      </c>
      <c r="B557" s="72">
        <f t="shared" si="16"/>
        <v>3.6372695444843357</v>
      </c>
    </row>
    <row r="558" spans="1:2" x14ac:dyDescent="0.25">
      <c r="A558" s="84">
        <f t="shared" si="17"/>
        <v>27.500000000000256</v>
      </c>
      <c r="B558" s="72">
        <f t="shared" si="16"/>
        <v>3.7213350591742604</v>
      </c>
    </row>
    <row r="559" spans="1:2" x14ac:dyDescent="0.25">
      <c r="A559" s="84">
        <f t="shared" si="17"/>
        <v>27.550000000000257</v>
      </c>
      <c r="B559" s="72">
        <f t="shared" si="16"/>
        <v>3.770528316087761</v>
      </c>
    </row>
    <row r="560" spans="1:2" x14ac:dyDescent="0.25">
      <c r="A560" s="84">
        <f t="shared" si="17"/>
        <v>27.600000000000257</v>
      </c>
      <c r="B560" s="72">
        <f t="shared" si="16"/>
        <v>3.7844360075691892</v>
      </c>
    </row>
    <row r="561" spans="1:2" x14ac:dyDescent="0.25">
      <c r="A561" s="84">
        <f t="shared" si="17"/>
        <v>27.650000000000258</v>
      </c>
      <c r="B561" s="72">
        <f t="shared" si="16"/>
        <v>3.7629765052148789</v>
      </c>
    </row>
    <row r="562" spans="1:2" x14ac:dyDescent="0.25">
      <c r="A562" s="84">
        <f t="shared" si="17"/>
        <v>27.700000000000259</v>
      </c>
      <c r="B562" s="72">
        <f t="shared" si="16"/>
        <v>3.7064001741821779</v>
      </c>
    </row>
    <row r="563" spans="1:2" x14ac:dyDescent="0.25">
      <c r="A563" s="84">
        <f t="shared" si="17"/>
        <v>27.750000000000259</v>
      </c>
      <c r="B563" s="72">
        <f t="shared" si="16"/>
        <v>3.6152865572999247</v>
      </c>
    </row>
    <row r="564" spans="1:2" x14ac:dyDescent="0.25">
      <c r="A564" s="84">
        <f t="shared" si="17"/>
        <v>27.80000000000026</v>
      </c>
      <c r="B564" s="72">
        <f t="shared" si="16"/>
        <v>3.4905384598642124</v>
      </c>
    </row>
    <row r="565" spans="1:2" x14ac:dyDescent="0.25">
      <c r="A565" s="84">
        <f t="shared" si="17"/>
        <v>27.850000000000261</v>
      </c>
      <c r="B565" s="72">
        <f t="shared" si="16"/>
        <v>3.3333729953116462</v>
      </c>
    </row>
    <row r="566" spans="1:2" x14ac:dyDescent="0.25">
      <c r="A566" s="84">
        <f t="shared" si="17"/>
        <v>27.900000000000261</v>
      </c>
      <c r="B566" s="72">
        <f t="shared" si="16"/>
        <v>3.1453096806599148</v>
      </c>
    </row>
    <row r="567" spans="1:2" x14ac:dyDescent="0.25">
      <c r="A567" s="84">
        <f t="shared" si="17"/>
        <v>27.950000000000262</v>
      </c>
      <c r="B567" s="72">
        <f t="shared" si="16"/>
        <v>2.9281556984199115</v>
      </c>
    </row>
    <row r="568" spans="1:2" x14ac:dyDescent="0.25">
      <c r="A568" s="84">
        <f t="shared" si="17"/>
        <v>28.000000000000263</v>
      </c>
      <c r="B568" s="72">
        <f t="shared" si="16"/>
        <v>2.6839884683516626</v>
      </c>
    </row>
    <row r="569" spans="1:2" x14ac:dyDescent="0.25">
      <c r="A569" s="84">
        <f t="shared" si="17"/>
        <v>28.050000000000264</v>
      </c>
      <c r="B569" s="72">
        <f t="shared" si="16"/>
        <v>2.4151356977056428</v>
      </c>
    </row>
    <row r="570" spans="1:2" x14ac:dyDescent="0.25">
      <c r="A570" s="84">
        <f t="shared" si="17"/>
        <v>28.100000000000264</v>
      </c>
      <c r="B570" s="72">
        <f t="shared" si="16"/>
        <v>2.1241531022237052</v>
      </c>
    </row>
    <row r="571" spans="1:2" x14ac:dyDescent="0.25">
      <c r="A571" s="84">
        <f t="shared" si="17"/>
        <v>28.150000000000265</v>
      </c>
      <c r="B571" s="72">
        <f t="shared" si="16"/>
        <v>1.8138000119467683</v>
      </c>
    </row>
    <row r="572" spans="1:2" x14ac:dyDescent="0.25">
      <c r="A572" s="84">
        <f t="shared" si="17"/>
        <v>28.200000000000266</v>
      </c>
      <c r="B572" s="72">
        <f t="shared" si="16"/>
        <v>1.4870130955854903</v>
      </c>
    </row>
    <row r="573" spans="1:2" x14ac:dyDescent="0.25">
      <c r="A573" s="84">
        <f t="shared" si="17"/>
        <v>28.250000000000266</v>
      </c>
      <c r="B573" s="72">
        <f t="shared" si="16"/>
        <v>1.1468784546712636</v>
      </c>
    </row>
    <row r="574" spans="1:2" x14ac:dyDescent="0.25">
      <c r="A574" s="84">
        <f t="shared" si="17"/>
        <v>28.300000000000267</v>
      </c>
      <c r="B574" s="72">
        <f t="shared" si="16"/>
        <v>0.79660235375437916</v>
      </c>
    </row>
    <row r="575" spans="1:2" x14ac:dyDescent="0.25">
      <c r="A575" s="84">
        <f t="shared" si="17"/>
        <v>28.350000000000268</v>
      </c>
      <c r="B575" s="72">
        <f t="shared" si="16"/>
        <v>0.43948086541523973</v>
      </c>
    </row>
    <row r="576" spans="1:2" x14ac:dyDescent="0.25">
      <c r="A576" s="84">
        <f t="shared" si="17"/>
        <v>28.400000000000269</v>
      </c>
      <c r="B576" s="72">
        <f t="shared" si="16"/>
        <v>7.8868718688284933E-2</v>
      </c>
    </row>
    <row r="577" spans="1:2" x14ac:dyDescent="0.25">
      <c r="A577" s="84">
        <f t="shared" si="17"/>
        <v>28.450000000000269</v>
      </c>
      <c r="B577" s="72">
        <f t="shared" si="16"/>
        <v>-0.28185235342365</v>
      </c>
    </row>
    <row r="578" spans="1:2" x14ac:dyDescent="0.25">
      <c r="A578" s="84">
        <f t="shared" si="17"/>
        <v>28.50000000000027</v>
      </c>
      <c r="B578" s="72">
        <f t="shared" si="16"/>
        <v>-0.63930546740660155</v>
      </c>
    </row>
    <row r="579" spans="1:2" x14ac:dyDescent="0.25">
      <c r="A579" s="84">
        <f t="shared" si="17"/>
        <v>28.550000000000271</v>
      </c>
      <c r="B579" s="72">
        <f t="shared" si="16"/>
        <v>-0.99015034231993737</v>
      </c>
    </row>
    <row r="580" spans="1:2" x14ac:dyDescent="0.25">
      <c r="A580" s="84">
        <f t="shared" si="17"/>
        <v>28.600000000000271</v>
      </c>
      <c r="B580" s="72">
        <f t="shared" si="16"/>
        <v>-1.3311146526208872</v>
      </c>
    </row>
    <row r="581" spans="1:2" x14ac:dyDescent="0.25">
      <c r="A581" s="84">
        <f t="shared" si="17"/>
        <v>28.650000000000272</v>
      </c>
      <c r="B581" s="72">
        <f t="shared" si="16"/>
        <v>-1.6590246851429142</v>
      </c>
    </row>
    <row r="582" spans="1:2" x14ac:dyDescent="0.25">
      <c r="A582" s="84">
        <f t="shared" si="17"/>
        <v>28.700000000000273</v>
      </c>
      <c r="B582" s="72">
        <f t="shared" si="16"/>
        <v>-1.9708350117421474</v>
      </c>
    </row>
    <row r="583" spans="1:2" x14ac:dyDescent="0.25">
      <c r="A583" s="84">
        <f t="shared" si="17"/>
        <v>28.750000000000274</v>
      </c>
      <c r="B583" s="72">
        <f t="shared" si="16"/>
        <v>-2.2636568989522354</v>
      </c>
    </row>
    <row r="584" spans="1:2" x14ac:dyDescent="0.25">
      <c r="A584" s="84">
        <f t="shared" si="17"/>
        <v>28.800000000000274</v>
      </c>
      <c r="B584" s="72">
        <f t="shared" ref="B584:B647" si="18">-A1_x*SIN(p_x*A584)+A2_x*SIN(w_x*A584)</f>
        <v>-2.5347851884434931</v>
      </c>
    </row>
    <row r="585" spans="1:2" x14ac:dyDescent="0.25">
      <c r="A585" s="84">
        <f t="shared" ref="A585:A648" si="19">A584+$A$6</f>
        <v>28.850000000000275</v>
      </c>
      <c r="B585" s="72">
        <f t="shared" si="18"/>
        <v>-2.78172339704274</v>
      </c>
    </row>
    <row r="586" spans="1:2" x14ac:dyDescent="0.25">
      <c r="A586" s="84">
        <f t="shared" si="19"/>
        <v>28.900000000000276</v>
      </c>
      <c r="B586" s="72">
        <f t="shared" si="18"/>
        <v>-3.0022068023891713</v>
      </c>
    </row>
    <row r="587" spans="1:2" x14ac:dyDescent="0.25">
      <c r="A587" s="84">
        <f t="shared" si="19"/>
        <v>28.950000000000276</v>
      </c>
      <c r="B587" s="72">
        <f t="shared" si="18"/>
        <v>-3.194223299811124</v>
      </c>
    </row>
    <row r="588" spans="1:2" x14ac:dyDescent="0.25">
      <c r="A588" s="84">
        <f t="shared" si="19"/>
        <v>29.000000000000277</v>
      </c>
      <c r="B588" s="72">
        <f t="shared" si="18"/>
        <v>-3.3560318375179583</v>
      </c>
    </row>
    <row r="589" spans="1:2" x14ac:dyDescent="0.25">
      <c r="A589" s="84">
        <f t="shared" si="19"/>
        <v>29.050000000000278</v>
      </c>
      <c r="B589" s="72">
        <f t="shared" si="18"/>
        <v>-3.4861782605024088</v>
      </c>
    </row>
    <row r="590" spans="1:2" x14ac:dyDescent="0.25">
      <c r="A590" s="84">
        <f t="shared" si="19"/>
        <v>29.100000000000279</v>
      </c>
      <c r="B590" s="72">
        <f t="shared" si="18"/>
        <v>-3.5835084184176385</v>
      </c>
    </row>
    <row r="591" spans="1:2" x14ac:dyDescent="0.25">
      <c r="A591" s="84">
        <f t="shared" si="19"/>
        <v>29.150000000000279</v>
      </c>
      <c r="B591" s="72">
        <f t="shared" si="18"/>
        <v>-3.6471784188888678</v>
      </c>
    </row>
    <row r="592" spans="1:2" x14ac:dyDescent="0.25">
      <c r="A592" s="84">
        <f t="shared" si="19"/>
        <v>29.20000000000028</v>
      </c>
      <c r="B592" s="72">
        <f t="shared" si="18"/>
        <v>-3.6766619349914098</v>
      </c>
    </row>
    <row r="593" spans="1:2" x14ac:dyDescent="0.25">
      <c r="A593" s="84">
        <f t="shared" si="19"/>
        <v>29.250000000000281</v>
      </c>
      <c r="B593" s="72">
        <f t="shared" si="18"/>
        <v>-3.6717545037125152</v>
      </c>
    </row>
    <row r="594" spans="1:2" x14ac:dyDescent="0.25">
      <c r="A594" s="84">
        <f t="shared" si="19"/>
        <v>29.300000000000281</v>
      </c>
      <c r="B594" s="72">
        <f t="shared" si="18"/>
        <v>-3.6325747808458857</v>
      </c>
    </row>
    <row r="595" spans="1:2" x14ac:dyDescent="0.25">
      <c r="A595" s="84">
        <f t="shared" si="19"/>
        <v>29.350000000000282</v>
      </c>
      <c r="B595" s="72">
        <f t="shared" si="18"/>
        <v>-3.5595627466706317</v>
      </c>
    </row>
    <row r="596" spans="1:2" x14ac:dyDescent="0.25">
      <c r="A596" s="84">
        <f t="shared" si="19"/>
        <v>29.400000000000283</v>
      </c>
      <c r="B596" s="72">
        <f t="shared" si="18"/>
        <v>-3.4534748856655644</v>
      </c>
    </row>
    <row r="597" spans="1:2" x14ac:dyDescent="0.25">
      <c r="A597" s="84">
        <f t="shared" si="19"/>
        <v>29.450000000000284</v>
      </c>
      <c r="B597" s="72">
        <f t="shared" si="18"/>
        <v>-3.3153763921301631</v>
      </c>
    </row>
    <row r="598" spans="1:2" x14ac:dyDescent="0.25">
      <c r="A598" s="84">
        <f t="shared" si="19"/>
        <v>29.500000000000284</v>
      </c>
      <c r="B598" s="72">
        <f t="shared" si="18"/>
        <v>-3.1466304816531343</v>
      </c>
    </row>
    <row r="599" spans="1:2" x14ac:dyDescent="0.25">
      <c r="A599" s="84">
        <f t="shared" si="19"/>
        <v>29.550000000000285</v>
      </c>
      <c r="B599" s="72">
        <f t="shared" si="18"/>
        <v>-2.9488849156223189</v>
      </c>
    </row>
    <row r="600" spans="1:2" x14ac:dyDescent="0.25">
      <c r="A600" s="84">
        <f t="shared" si="19"/>
        <v>29.600000000000286</v>
      </c>
      <c r="B600" s="72">
        <f t="shared" si="18"/>
        <v>-2.7240558721480741</v>
      </c>
    </row>
    <row r="601" spans="1:2" x14ac:dyDescent="0.25">
      <c r="A601" s="84">
        <f t="shared" si="19"/>
        <v>29.650000000000286</v>
      </c>
      <c r="B601" s="72">
        <f t="shared" si="18"/>
        <v>-2.4743093216290979</v>
      </c>
    </row>
    <row r="602" spans="1:2" x14ac:dyDescent="0.25">
      <c r="A602" s="84">
        <f t="shared" si="19"/>
        <v>29.700000000000287</v>
      </c>
      <c r="B602" s="72">
        <f t="shared" si="18"/>
        <v>-2.2020400884910249</v>
      </c>
    </row>
    <row r="603" spans="1:2" x14ac:dyDescent="0.25">
      <c r="A603" s="84">
        <f t="shared" si="19"/>
        <v>29.750000000000288</v>
      </c>
      <c r="B603" s="72">
        <f t="shared" si="18"/>
        <v>-1.9098488021558178</v>
      </c>
    </row>
    <row r="604" spans="1:2" x14ac:dyDescent="0.25">
      <c r="A604" s="84">
        <f t="shared" si="19"/>
        <v>29.800000000000288</v>
      </c>
      <c r="B604" s="72">
        <f t="shared" si="18"/>
        <v>-1.6005169598522839</v>
      </c>
    </row>
    <row r="605" spans="1:2" x14ac:dyDescent="0.25">
      <c r="A605" s="84">
        <f t="shared" si="19"/>
        <v>29.850000000000289</v>
      </c>
      <c r="B605" s="72">
        <f t="shared" si="18"/>
        <v>-1.2769803412733494</v>
      </c>
    </row>
    <row r="606" spans="1:2" x14ac:dyDescent="0.25">
      <c r="A606" s="84">
        <f t="shared" si="19"/>
        <v>29.90000000000029</v>
      </c>
      <c r="B606" s="72">
        <f t="shared" si="18"/>
        <v>-0.94230103016338607</v>
      </c>
    </row>
    <row r="607" spans="1:2" x14ac:dyDescent="0.25">
      <c r="A607" s="84">
        <f t="shared" si="19"/>
        <v>29.950000000000291</v>
      </c>
      <c r="B607" s="72">
        <f t="shared" si="18"/>
        <v>-0.59963831053961503</v>
      </c>
    </row>
    <row r="608" spans="1:2" x14ac:dyDescent="0.25">
      <c r="A608" s="84">
        <f t="shared" si="19"/>
        <v>30.000000000000291</v>
      </c>
      <c r="B608" s="72">
        <f t="shared" si="18"/>
        <v>-0.25221871530124873</v>
      </c>
    </row>
    <row r="609" spans="1:2" x14ac:dyDescent="0.25">
      <c r="A609" s="84">
        <f t="shared" si="19"/>
        <v>30.050000000000292</v>
      </c>
      <c r="B609" s="72">
        <f t="shared" si="18"/>
        <v>9.6694487631103887E-2</v>
      </c>
    </row>
    <row r="610" spans="1:2" x14ac:dyDescent="0.25">
      <c r="A610" s="84">
        <f t="shared" si="19"/>
        <v>30.100000000000293</v>
      </c>
      <c r="B610" s="72">
        <f t="shared" si="18"/>
        <v>0.44383208184070272</v>
      </c>
    </row>
    <row r="611" spans="1:2" x14ac:dyDescent="0.25">
      <c r="A611" s="84">
        <f t="shared" si="19"/>
        <v>30.150000000000293</v>
      </c>
      <c r="B611" s="72">
        <f t="shared" si="18"/>
        <v>0.78594966990005499</v>
      </c>
    </row>
    <row r="612" spans="1:2" x14ac:dyDescent="0.25">
      <c r="A612" s="84">
        <f t="shared" si="19"/>
        <v>30.200000000000294</v>
      </c>
      <c r="B612" s="72">
        <f t="shared" si="18"/>
        <v>1.1198581309886191</v>
      </c>
    </row>
    <row r="613" spans="1:2" x14ac:dyDescent="0.25">
      <c r="A613" s="84">
        <f t="shared" si="19"/>
        <v>30.250000000000295</v>
      </c>
      <c r="B613" s="72">
        <f t="shared" si="18"/>
        <v>1.4424534814517511</v>
      </c>
    </row>
    <row r="614" spans="1:2" x14ac:dyDescent="0.25">
      <c r="A614" s="84">
        <f t="shared" si="19"/>
        <v>30.300000000000296</v>
      </c>
      <c r="B614" s="72">
        <f t="shared" si="18"/>
        <v>1.7507458574671269</v>
      </c>
    </row>
    <row r="615" spans="1:2" x14ac:dyDescent="0.25">
      <c r="A615" s="84">
        <f t="shared" si="19"/>
        <v>30.350000000000296</v>
      </c>
      <c r="B615" s="72">
        <f t="shared" si="18"/>
        <v>2.0418873479945563</v>
      </c>
    </row>
    <row r="616" spans="1:2" x14ac:dyDescent="0.25">
      <c r="A616" s="84">
        <f t="shared" si="19"/>
        <v>30.400000000000297</v>
      </c>
      <c r="B616" s="72">
        <f t="shared" si="18"/>
        <v>2.3131984177551352</v>
      </c>
    </row>
    <row r="617" spans="1:2" x14ac:dyDescent="0.25">
      <c r="A617" s="84">
        <f t="shared" si="19"/>
        <v>30.450000000000298</v>
      </c>
      <c r="B617" s="72">
        <f t="shared" si="18"/>
        <v>2.5621926740007743</v>
      </c>
    </row>
    <row r="618" spans="1:2" x14ac:dyDescent="0.25">
      <c r="A618" s="84">
        <f t="shared" si="19"/>
        <v>30.500000000000298</v>
      </c>
      <c r="B618" s="72">
        <f t="shared" si="18"/>
        <v>2.7865997471548454</v>
      </c>
    </row>
    <row r="619" spans="1:2" x14ac:dyDescent="0.25">
      <c r="A619" s="84">
        <f t="shared" si="19"/>
        <v>30.550000000000299</v>
      </c>
      <c r="B619" s="72">
        <f t="shared" si="18"/>
        <v>2.9843860738678876</v>
      </c>
    </row>
    <row r="620" spans="1:2" x14ac:dyDescent="0.25">
      <c r="A620" s="84">
        <f t="shared" si="19"/>
        <v>30.6000000000003</v>
      </c>
      <c r="B620" s="72">
        <f t="shared" si="18"/>
        <v>3.1537733914591497</v>
      </c>
    </row>
    <row r="621" spans="1:2" x14ac:dyDescent="0.25">
      <c r="A621" s="84">
        <f t="shared" si="19"/>
        <v>30.650000000000301</v>
      </c>
      <c r="B621" s="72">
        <f t="shared" si="18"/>
        <v>3.2932547749040295</v>
      </c>
    </row>
    <row r="622" spans="1:2" x14ac:dyDescent="0.25">
      <c r="A622" s="84">
        <f t="shared" si="19"/>
        <v>30.700000000000301</v>
      </c>
      <c r="B622" s="72">
        <f t="shared" si="18"/>
        <v>3.4016080712650032</v>
      </c>
    </row>
    <row r="623" spans="1:2" x14ac:dyDescent="0.25">
      <c r="A623" s="84">
        <f t="shared" si="19"/>
        <v>30.750000000000302</v>
      </c>
      <c r="B623" s="72">
        <f t="shared" si="18"/>
        <v>3.4779066115179083</v>
      </c>
    </row>
    <row r="624" spans="1:2" x14ac:dyDescent="0.25">
      <c r="A624" s="84">
        <f t="shared" si="19"/>
        <v>30.800000000000303</v>
      </c>
      <c r="B624" s="72">
        <f t="shared" si="18"/>
        <v>3.5215271058559292</v>
      </c>
    </row>
    <row r="625" spans="1:2" x14ac:dyDescent="0.25">
      <c r="A625" s="84">
        <f t="shared" si="19"/>
        <v>30.850000000000303</v>
      </c>
      <c r="B625" s="72">
        <f t="shared" si="18"/>
        <v>3.5321546555074592</v>
      </c>
    </row>
    <row r="626" spans="1:2" x14ac:dyDescent="0.25">
      <c r="A626" s="84">
        <f t="shared" si="19"/>
        <v>30.900000000000304</v>
      </c>
      <c r="B626" s="72">
        <f t="shared" si="18"/>
        <v>3.5097848416225119</v>
      </c>
    </row>
    <row r="627" spans="1:2" x14ac:dyDescent="0.25">
      <c r="A627" s="84">
        <f t="shared" si="19"/>
        <v>30.950000000000305</v>
      </c>
      <c r="B627" s="72">
        <f t="shared" si="18"/>
        <v>3.4547228796025298</v>
      </c>
    </row>
    <row r="628" spans="1:2" x14ac:dyDescent="0.25">
      <c r="A628" s="84">
        <f t="shared" si="19"/>
        <v>31.000000000000306</v>
      </c>
      <c r="B628" s="72">
        <f t="shared" si="18"/>
        <v>3.3675798551035045</v>
      </c>
    </row>
    <row r="629" spans="1:2" x14ac:dyDescent="0.25">
      <c r="A629" s="84">
        <f t="shared" si="19"/>
        <v>31.050000000000306</v>
      </c>
      <c r="B629" s="72">
        <f t="shared" si="18"/>
        <v>3.2492660855672728</v>
      </c>
    </row>
    <row r="630" spans="1:2" x14ac:dyDescent="0.25">
      <c r="A630" s="84">
        <f t="shared" si="19"/>
        <v>31.100000000000307</v>
      </c>
      <c r="B630" s="72">
        <f t="shared" si="18"/>
        <v>3.1009816782681847</v>
      </c>
    </row>
    <row r="631" spans="1:2" x14ac:dyDescent="0.25">
      <c r="A631" s="84">
        <f t="shared" si="19"/>
        <v>31.150000000000308</v>
      </c>
      <c r="B631" s="72">
        <f t="shared" si="18"/>
        <v>2.9242043822444614</v>
      </c>
    </row>
    <row r="632" spans="1:2" x14ac:dyDescent="0.25">
      <c r="A632" s="84">
        <f t="shared" si="19"/>
        <v>31.200000000000308</v>
      </c>
      <c r="B632" s="72">
        <f t="shared" si="18"/>
        <v>2.7206748568664159</v>
      </c>
    </row>
    <row r="633" spans="1:2" x14ac:dyDescent="0.25">
      <c r="A633" s="84">
        <f t="shared" si="19"/>
        <v>31.250000000000309</v>
      </c>
      <c r="B633" s="72">
        <f t="shared" si="18"/>
        <v>2.4923795039380563</v>
      </c>
    </row>
    <row r="634" spans="1:2" x14ac:dyDescent="0.25">
      <c r="A634" s="84">
        <f t="shared" si="19"/>
        <v>31.30000000000031</v>
      </c>
      <c r="B634" s="72">
        <f t="shared" si="18"/>
        <v>2.2415310329077873</v>
      </c>
    </row>
    <row r="635" spans="1:2" x14ac:dyDescent="0.25">
      <c r="A635" s="84">
        <f t="shared" si="19"/>
        <v>31.350000000000311</v>
      </c>
      <c r="B635" s="72">
        <f t="shared" si="18"/>
        <v>1.9705469497658099</v>
      </c>
    </row>
    <row r="636" spans="1:2" x14ac:dyDescent="0.25">
      <c r="A636" s="84">
        <f t="shared" si="19"/>
        <v>31.400000000000311</v>
      </c>
      <c r="B636" s="72">
        <f t="shared" si="18"/>
        <v>1.6820261793352931</v>
      </c>
    </row>
    <row r="637" spans="1:2" x14ac:dyDescent="0.25">
      <c r="A637" s="84">
        <f t="shared" si="19"/>
        <v>31.450000000000312</v>
      </c>
      <c r="B637" s="72">
        <f t="shared" si="18"/>
        <v>1.3787240477439986</v>
      </c>
    </row>
    <row r="638" spans="1:2" x14ac:dyDescent="0.25">
      <c r="A638" s="84">
        <f t="shared" si="19"/>
        <v>31.500000000000313</v>
      </c>
      <c r="B638" s="72">
        <f t="shared" si="18"/>
        <v>1.0635258667360905</v>
      </c>
    </row>
    <row r="639" spans="1:2" x14ac:dyDescent="0.25">
      <c r="A639" s="84">
        <f t="shared" si="19"/>
        <v>31.550000000000313</v>
      </c>
      <c r="B639" s="72">
        <f t="shared" si="18"/>
        <v>0.7394193740152899</v>
      </c>
    </row>
    <row r="640" spans="1:2" x14ac:dyDescent="0.25">
      <c r="A640" s="84">
        <f t="shared" si="19"/>
        <v>31.600000000000314</v>
      </c>
      <c r="B640" s="72">
        <f t="shared" si="18"/>
        <v>0.40946629388686662</v>
      </c>
    </row>
    <row r="641" spans="1:2" x14ac:dyDescent="0.25">
      <c r="A641" s="84">
        <f t="shared" si="19"/>
        <v>31.650000000000315</v>
      </c>
      <c r="B641" s="72">
        <f t="shared" si="18"/>
        <v>7.6773289999377936E-2</v>
      </c>
    </row>
    <row r="642" spans="1:2" x14ac:dyDescent="0.25">
      <c r="A642" s="84">
        <f t="shared" si="19"/>
        <v>31.700000000000315</v>
      </c>
      <c r="B642" s="72">
        <f t="shared" si="18"/>
        <v>-0.25553741308776745</v>
      </c>
    </row>
    <row r="643" spans="1:2" x14ac:dyDescent="0.25">
      <c r="A643" s="84">
        <f t="shared" si="19"/>
        <v>31.750000000000316</v>
      </c>
      <c r="B643" s="72">
        <f t="shared" si="18"/>
        <v>-0.58435746050584392</v>
      </c>
    </row>
    <row r="644" spans="1:2" x14ac:dyDescent="0.25">
      <c r="A644" s="84">
        <f t="shared" si="19"/>
        <v>31.800000000000317</v>
      </c>
      <c r="B644" s="72">
        <f t="shared" si="18"/>
        <v>-0.90662157122473053</v>
      </c>
    </row>
    <row r="645" spans="1:2" x14ac:dyDescent="0.25">
      <c r="A645" s="84">
        <f t="shared" si="19"/>
        <v>31.850000000000318</v>
      </c>
      <c r="B645" s="72">
        <f t="shared" si="18"/>
        <v>-1.2193362401555177</v>
      </c>
    </row>
    <row r="646" spans="1:2" x14ac:dyDescent="0.25">
      <c r="A646" s="84">
        <f t="shared" si="19"/>
        <v>31.900000000000318</v>
      </c>
      <c r="B646" s="72">
        <f t="shared" si="18"/>
        <v>-1.5196076682586157</v>
      </c>
    </row>
    <row r="647" spans="1:2" x14ac:dyDescent="0.25">
      <c r="A647" s="84">
        <f t="shared" si="19"/>
        <v>31.950000000000319</v>
      </c>
      <c r="B647" s="72">
        <f t="shared" si="18"/>
        <v>-1.8046686589014835</v>
      </c>
    </row>
    <row r="648" spans="1:2" x14ac:dyDescent="0.25">
      <c r="A648" s="84">
        <f t="shared" si="19"/>
        <v>32.00000000000032</v>
      </c>
      <c r="B648" s="72">
        <f t="shared" ref="B648:B711" si="20">-A1_x*SIN(p_x*A648)+A2_x*SIN(w_x*A648)</f>
        <v>-2.0719042293670831</v>
      </c>
    </row>
    <row r="649" spans="1:2" x14ac:dyDescent="0.25">
      <c r="A649" s="84">
        <f t="shared" ref="A649:A712" si="21">A648+$A$6</f>
        <v>32.050000000000317</v>
      </c>
      <c r="B649" s="72">
        <f t="shared" si="20"/>
        <v>-2.3188756994253552</v>
      </c>
    </row>
    <row r="650" spans="1:2" x14ac:dyDescent="0.25">
      <c r="A650" s="84">
        <f t="shared" si="21"/>
        <v>32.100000000000314</v>
      </c>
      <c r="B650" s="72">
        <f t="shared" si="20"/>
        <v>-2.5433430341152694</v>
      </c>
    </row>
    <row r="651" spans="1:2" x14ac:dyDescent="0.25">
      <c r="A651" s="84">
        <f t="shared" si="21"/>
        <v>32.150000000000311</v>
      </c>
      <c r="B651" s="72">
        <f t="shared" si="20"/>
        <v>-2.7432852351901866</v>
      </c>
    </row>
    <row r="652" spans="1:2" x14ac:dyDescent="0.25">
      <c r="A652" s="84">
        <f t="shared" si="21"/>
        <v>32.200000000000308</v>
      </c>
      <c r="B652" s="72">
        <f t="shared" si="20"/>
        <v>-2.9169185948838443</v>
      </c>
    </row>
    <row r="653" spans="1:2" x14ac:dyDescent="0.25">
      <c r="A653" s="84">
        <f t="shared" si="21"/>
        <v>32.250000000000306</v>
      </c>
      <c r="B653" s="72">
        <f t="shared" si="20"/>
        <v>-3.0627126465686021</v>
      </c>
    </row>
    <row r="654" spans="1:2" x14ac:dyDescent="0.25">
      <c r="A654" s="84">
        <f t="shared" si="21"/>
        <v>32.300000000000303</v>
      </c>
      <c r="B654" s="72">
        <f t="shared" si="20"/>
        <v>-3.1794036692965841</v>
      </c>
    </row>
    <row r="655" spans="1:2" x14ac:dyDescent="0.25">
      <c r="A655" s="84">
        <f t="shared" si="21"/>
        <v>32.3500000000003</v>
      </c>
      <c r="B655" s="72">
        <f t="shared" si="20"/>
        <v>-3.266005626918719</v>
      </c>
    </row>
    <row r="656" spans="1:2" x14ac:dyDescent="0.25">
      <c r="A656" s="84">
        <f t="shared" si="21"/>
        <v>32.400000000000297</v>
      </c>
      <c r="B656" s="72">
        <f t="shared" si="20"/>
        <v>-3.3218184472371504</v>
      </c>
    </row>
    <row r="657" spans="1:2" x14ac:dyDescent="0.25">
      <c r="A657" s="84">
        <f t="shared" si="21"/>
        <v>32.450000000000294</v>
      </c>
      <c r="B657" s="72">
        <f t="shared" si="20"/>
        <v>-3.3464335722222147</v>
      </c>
    </row>
    <row r="658" spans="1:2" x14ac:dyDescent="0.25">
      <c r="A658" s="84">
        <f t="shared" si="21"/>
        <v>32.500000000000291</v>
      </c>
      <c r="B658" s="72">
        <f t="shared" si="20"/>
        <v>-3.3397367364695452</v>
      </c>
    </row>
    <row r="659" spans="1:2" x14ac:dyDescent="0.25">
      <c r="A659" s="84">
        <f t="shared" si="21"/>
        <v>32.550000000000288</v>
      </c>
      <c r="B659" s="72">
        <f t="shared" si="20"/>
        <v>-3.3019079575352124</v>
      </c>
    </row>
    <row r="660" spans="1:2" x14ac:dyDescent="0.25">
      <c r="A660" s="84">
        <f t="shared" si="21"/>
        <v>32.600000000000286</v>
      </c>
      <c r="B660" s="72">
        <f t="shared" si="20"/>
        <v>-3.2334187483126482</v>
      </c>
    </row>
    <row r="661" spans="1:2" x14ac:dyDescent="0.25">
      <c r="A661" s="84">
        <f t="shared" si="21"/>
        <v>32.650000000000283</v>
      </c>
      <c r="B661" s="72">
        <f t="shared" si="20"/>
        <v>-3.1350265879511694</v>
      </c>
    </row>
    <row r="662" spans="1:2" x14ac:dyDescent="0.25">
      <c r="A662" s="84">
        <f t="shared" si="21"/>
        <v>32.70000000000028</v>
      </c>
      <c r="B662" s="72">
        <f t="shared" si="20"/>
        <v>-3.0077667137122788</v>
      </c>
    </row>
    <row r="663" spans="1:2" x14ac:dyDescent="0.25">
      <c r="A663" s="84">
        <f t="shared" si="21"/>
        <v>32.750000000000277</v>
      </c>
      <c r="B663" s="72">
        <f t="shared" si="20"/>
        <v>-2.8529413213696215</v>
      </c>
    </row>
    <row r="664" spans="1:2" x14ac:dyDescent="0.25">
      <c r="A664" s="84">
        <f t="shared" si="21"/>
        <v>32.800000000000274</v>
      </c>
      <c r="B664" s="72">
        <f t="shared" si="20"/>
        <v>-2.6721062860445191</v>
      </c>
    </row>
    <row r="665" spans="1:2" x14ac:dyDescent="0.25">
      <c r="A665" s="84">
        <f t="shared" si="21"/>
        <v>32.850000000000271</v>
      </c>
      <c r="B665" s="72">
        <f t="shared" si="20"/>
        <v>-2.4670555385018269</v>
      </c>
    </row>
    <row r="666" spans="1:2" x14ac:dyDescent="0.25">
      <c r="A666" s="84">
        <f t="shared" si="21"/>
        <v>32.900000000000269</v>
      </c>
      <c r="B666" s="72">
        <f t="shared" si="20"/>
        <v>-2.2398032536942609</v>
      </c>
    </row>
    <row r="667" spans="1:2" x14ac:dyDescent="0.25">
      <c r="A667" s="84">
        <f t="shared" si="21"/>
        <v>32.950000000000266</v>
      </c>
      <c r="B667" s="72">
        <f t="shared" si="20"/>
        <v>-1.9925640285341775</v>
      </c>
    </row>
    <row r="668" spans="1:2" x14ac:dyDescent="0.25">
      <c r="A668" s="84">
        <f t="shared" si="21"/>
        <v>33.000000000000263</v>
      </c>
      <c r="B668" s="72">
        <f t="shared" si="20"/>
        <v>-1.7277312443028301</v>
      </c>
    </row>
    <row r="669" spans="1:2" x14ac:dyDescent="0.25">
      <c r="A669" s="84">
        <f t="shared" si="21"/>
        <v>33.05000000000026</v>
      </c>
      <c r="B669" s="72">
        <f t="shared" si="20"/>
        <v>-1.4478538256091089</v>
      </c>
    </row>
    <row r="670" spans="1:2" x14ac:dyDescent="0.25">
      <c r="A670" s="84">
        <f t="shared" si="21"/>
        <v>33.100000000000257</v>
      </c>
      <c r="B670" s="72">
        <f t="shared" si="20"/>
        <v>-1.155611622231419</v>
      </c>
    </row>
    <row r="671" spans="1:2" x14ac:dyDescent="0.25">
      <c r="A671" s="84">
        <f t="shared" si="21"/>
        <v>33.150000000000254</v>
      </c>
      <c r="B671" s="72">
        <f t="shared" si="20"/>
        <v>-0.85378965238852611</v>
      </c>
    </row>
    <row r="672" spans="1:2" x14ac:dyDescent="0.25">
      <c r="A672" s="84">
        <f t="shared" si="21"/>
        <v>33.200000000000252</v>
      </c>
      <c r="B672" s="72">
        <f t="shared" si="20"/>
        <v>-0.5452514558784276</v>
      </c>
    </row>
    <row r="673" spans="1:2" x14ac:dyDescent="0.25">
      <c r="A673" s="84">
        <f t="shared" si="21"/>
        <v>33.250000000000249</v>
      </c>
      <c r="B673" s="72">
        <f t="shared" si="20"/>
        <v>-0.2329118130132416</v>
      </c>
    </row>
    <row r="674" spans="1:2" x14ac:dyDescent="0.25">
      <c r="A674" s="84">
        <f t="shared" si="21"/>
        <v>33.300000000000246</v>
      </c>
      <c r="B674" s="72">
        <f t="shared" si="20"/>
        <v>8.0290909699527013E-2</v>
      </c>
    </row>
    <row r="675" spans="1:2" x14ac:dyDescent="0.25">
      <c r="A675" s="84">
        <f t="shared" si="21"/>
        <v>33.350000000000243</v>
      </c>
      <c r="B675" s="72">
        <f t="shared" si="20"/>
        <v>0.3914225236627501</v>
      </c>
    </row>
    <row r="676" spans="1:2" x14ac:dyDescent="0.25">
      <c r="A676" s="84">
        <f t="shared" si="21"/>
        <v>33.40000000000024</v>
      </c>
      <c r="B676" s="72">
        <f t="shared" si="20"/>
        <v>0.69758062861961179</v>
      </c>
    </row>
    <row r="677" spans="1:2" x14ac:dyDescent="0.25">
      <c r="A677" s="84">
        <f t="shared" si="21"/>
        <v>33.450000000000237</v>
      </c>
      <c r="B677" s="72">
        <f t="shared" si="20"/>
        <v>0.99592180845868705</v>
      </c>
    </row>
    <row r="678" spans="1:2" x14ac:dyDescent="0.25">
      <c r="A678" s="84">
        <f t="shared" si="21"/>
        <v>33.500000000000234</v>
      </c>
      <c r="B678" s="72">
        <f t="shared" si="20"/>
        <v>1.2836881564364193</v>
      </c>
    </row>
    <row r="679" spans="1:2" x14ac:dyDescent="0.25">
      <c r="A679" s="84">
        <f t="shared" si="21"/>
        <v>33.550000000000232</v>
      </c>
      <c r="B679" s="72">
        <f t="shared" si="20"/>
        <v>1.5582328812698159</v>
      </c>
    </row>
    <row r="680" spans="1:2" x14ac:dyDescent="0.25">
      <c r="A680" s="84">
        <f t="shared" si="21"/>
        <v>33.600000000000229</v>
      </c>
      <c r="B680" s="72">
        <f t="shared" si="20"/>
        <v>1.8170447553014655</v>
      </c>
    </row>
    <row r="681" spans="1:2" x14ac:dyDescent="0.25">
      <c r="A681" s="84">
        <f t="shared" si="21"/>
        <v>33.650000000000226</v>
      </c>
      <c r="B681" s="72">
        <f t="shared" si="20"/>
        <v>2.0577711779264276</v>
      </c>
    </row>
    <row r="682" spans="1:2" x14ac:dyDescent="0.25">
      <c r="A682" s="84">
        <f t="shared" si="21"/>
        <v>33.700000000000223</v>
      </c>
      <c r="B682" s="72">
        <f t="shared" si="20"/>
        <v>2.2782396415699573</v>
      </c>
    </row>
    <row r="683" spans="1:2" x14ac:dyDescent="0.25">
      <c r="A683" s="84">
        <f t="shared" si="21"/>
        <v>33.75000000000022</v>
      </c>
      <c r="B683" s="72">
        <f t="shared" si="20"/>
        <v>2.476477403576002</v>
      </c>
    </row>
    <row r="684" spans="1:2" x14ac:dyDescent="0.25">
      <c r="A684" s="84">
        <f t="shared" si="21"/>
        <v>33.800000000000217</v>
      </c>
      <c r="B684" s="72">
        <f t="shared" si="20"/>
        <v>2.6507291852456332</v>
      </c>
    </row>
    <row r="685" spans="1:2" x14ac:dyDescent="0.25">
      <c r="A685" s="84">
        <f t="shared" si="21"/>
        <v>33.850000000000215</v>
      </c>
      <c r="B685" s="72">
        <f t="shared" si="20"/>
        <v>2.7994727387739871</v>
      </c>
    </row>
    <row r="686" spans="1:2" x14ac:dyDescent="0.25">
      <c r="A686" s="84">
        <f t="shared" si="21"/>
        <v>33.900000000000212</v>
      </c>
      <c r="B686" s="72">
        <f t="shared" si="20"/>
        <v>2.9214321437818263</v>
      </c>
    </row>
    <row r="687" spans="1:2" x14ac:dyDescent="0.25">
      <c r="A687" s="84">
        <f t="shared" si="21"/>
        <v>33.950000000000209</v>
      </c>
      <c r="B687" s="72">
        <f t="shared" si="20"/>
        <v>3.0155887173161515</v>
      </c>
    </row>
    <row r="688" spans="1:2" x14ac:dyDescent="0.25">
      <c r="A688" s="84">
        <f t="shared" si="21"/>
        <v>34.000000000000206</v>
      </c>
      <c r="B688" s="72">
        <f t="shared" si="20"/>
        <v>3.0811894443863039</v>
      </c>
    </row>
    <row r="689" spans="1:2" x14ac:dyDescent="0.25">
      <c r="A689" s="84">
        <f t="shared" si="21"/>
        <v>34.050000000000203</v>
      </c>
      <c r="B689" s="72">
        <f t="shared" si="20"/>
        <v>3.1177528600827298</v>
      </c>
    </row>
    <row r="690" spans="1:2" x14ac:dyDescent="0.25">
      <c r="A690" s="84">
        <f t="shared" si="21"/>
        <v>34.1000000000002</v>
      </c>
      <c r="B690" s="72">
        <f t="shared" si="20"/>
        <v>3.1250723388612123</v>
      </c>
    </row>
    <row r="691" spans="1:2" x14ac:dyDescent="0.25">
      <c r="A691" s="84">
        <f t="shared" si="21"/>
        <v>34.150000000000198</v>
      </c>
      <c r="B691" s="72">
        <f t="shared" si="20"/>
        <v>3.1032167714290391</v>
      </c>
    </row>
    <row r="692" spans="1:2" x14ac:dyDescent="0.25">
      <c r="A692" s="84">
        <f t="shared" si="21"/>
        <v>34.200000000000195</v>
      </c>
      <c r="B692" s="72">
        <f t="shared" si="20"/>
        <v>3.0525286346032168</v>
      </c>
    </row>
    <row r="693" spans="1:2" x14ac:dyDescent="0.25">
      <c r="A693" s="84">
        <f t="shared" si="21"/>
        <v>34.250000000000192</v>
      </c>
      <c r="B693" s="72">
        <f t="shared" si="20"/>
        <v>2.973619484283764</v>
      </c>
    </row>
    <row r="694" spans="1:2" x14ac:dyDescent="0.25">
      <c r="A694" s="84">
        <f t="shared" si="21"/>
        <v>34.300000000000189</v>
      </c>
      <c r="B694" s="72">
        <f t="shared" si="20"/>
        <v>2.8673629260627354</v>
      </c>
    </row>
    <row r="695" spans="1:2" x14ac:dyDescent="0.25">
      <c r="A695" s="84">
        <f t="shared" si="21"/>
        <v>34.350000000000186</v>
      </c>
      <c r="B695" s="72">
        <f t="shared" si="20"/>
        <v>2.7348851417390092</v>
      </c>
    </row>
    <row r="696" spans="1:2" x14ac:dyDescent="0.25">
      <c r="A696" s="84">
        <f t="shared" si="21"/>
        <v>34.400000000000183</v>
      </c>
      <c r="B696" s="72">
        <f t="shared" si="20"/>
        <v>2.5775530729062588</v>
      </c>
    </row>
    <row r="697" spans="1:2" x14ac:dyDescent="0.25">
      <c r="A697" s="84">
        <f t="shared" si="21"/>
        <v>34.45000000000018</v>
      </c>
      <c r="B697" s="72">
        <f t="shared" si="20"/>
        <v>2.3969603846109391</v>
      </c>
    </row>
    <row r="698" spans="1:2" x14ac:dyDescent="0.25">
      <c r="A698" s="84">
        <f t="shared" si="21"/>
        <v>34.500000000000178</v>
      </c>
      <c r="B698" s="72">
        <f t="shared" si="20"/>
        <v>2.1949113526346058</v>
      </c>
    </row>
    <row r="699" spans="1:2" x14ac:dyDescent="0.25">
      <c r="A699" s="84">
        <f t="shared" si="21"/>
        <v>34.550000000000175</v>
      </c>
      <c r="B699" s="72">
        <f t="shared" si="20"/>
        <v>1.9734028370491141</v>
      </c>
    </row>
    <row r="700" spans="1:2" x14ac:dyDescent="0.25">
      <c r="A700" s="84">
        <f t="shared" si="21"/>
        <v>34.600000000000172</v>
      </c>
      <c r="B700" s="72">
        <f t="shared" si="20"/>
        <v>1.734604522147678</v>
      </c>
    </row>
    <row r="701" spans="1:2" x14ac:dyDescent="0.25">
      <c r="A701" s="84">
        <f t="shared" si="21"/>
        <v>34.650000000000169</v>
      </c>
      <c r="B701" s="72">
        <f t="shared" si="20"/>
        <v>1.4808376185101022</v>
      </c>
    </row>
    <row r="702" spans="1:2" x14ac:dyDescent="0.25">
      <c r="A702" s="84">
        <f t="shared" si="21"/>
        <v>34.700000000000166</v>
      </c>
      <c r="B702" s="72">
        <f t="shared" si="20"/>
        <v>1.2145522366741512</v>
      </c>
    </row>
    <row r="703" spans="1:2" x14ac:dyDescent="0.25">
      <c r="A703" s="84">
        <f t="shared" si="21"/>
        <v>34.750000000000163</v>
      </c>
      <c r="B703" s="72">
        <f t="shared" si="20"/>
        <v>0.93830365353510292</v>
      </c>
    </row>
    <row r="704" spans="1:2" x14ac:dyDescent="0.25">
      <c r="A704" s="84">
        <f t="shared" si="21"/>
        <v>34.800000000000161</v>
      </c>
      <c r="B704" s="72">
        <f t="shared" si="20"/>
        <v>0.6547277020796437</v>
      </c>
    </row>
    <row r="705" spans="1:2" x14ac:dyDescent="0.25">
      <c r="A705" s="84">
        <f t="shared" si="21"/>
        <v>34.850000000000158</v>
      </c>
      <c r="B705" s="72">
        <f t="shared" si="20"/>
        <v>0.36651552229672468</v>
      </c>
    </row>
    <row r="706" spans="1:2" x14ac:dyDescent="0.25">
      <c r="A706" s="84">
        <f t="shared" si="21"/>
        <v>34.900000000000155</v>
      </c>
      <c r="B706" s="72">
        <f t="shared" si="20"/>
        <v>7.6387916039364123E-2</v>
      </c>
    </row>
    <row r="707" spans="1:2" x14ac:dyDescent="0.25">
      <c r="A707" s="84">
        <f t="shared" si="21"/>
        <v>34.950000000000152</v>
      </c>
      <c r="B707" s="72">
        <f t="shared" si="20"/>
        <v>-0.2129304488007715</v>
      </c>
    </row>
    <row r="708" spans="1:2" x14ac:dyDescent="0.25">
      <c r="A708" s="84">
        <f t="shared" si="21"/>
        <v>35.000000000000149</v>
      </c>
      <c r="B708" s="72">
        <f t="shared" si="20"/>
        <v>-0.49873673921180073</v>
      </c>
    </row>
    <row r="709" spans="1:2" x14ac:dyDescent="0.25">
      <c r="A709" s="84">
        <f t="shared" si="21"/>
        <v>35.050000000000146</v>
      </c>
      <c r="B709" s="72">
        <f t="shared" si="20"/>
        <v>-0.77837531959548178</v>
      </c>
    </row>
    <row r="710" spans="1:2" x14ac:dyDescent="0.25">
      <c r="A710" s="84">
        <f t="shared" si="21"/>
        <v>35.100000000000144</v>
      </c>
      <c r="B710" s="72">
        <f t="shared" si="20"/>
        <v>-1.0492625368704918</v>
      </c>
    </row>
    <row r="711" spans="1:2" x14ac:dyDescent="0.25">
      <c r="A711" s="84">
        <f t="shared" si="21"/>
        <v>35.150000000000141</v>
      </c>
      <c r="B711" s="72">
        <f t="shared" si="20"/>
        <v>-1.3089106957940411</v>
      </c>
    </row>
    <row r="712" spans="1:2" x14ac:dyDescent="0.25">
      <c r="A712" s="84">
        <f t="shared" si="21"/>
        <v>35.200000000000138</v>
      </c>
      <c r="B712" s="72">
        <f t="shared" ref="B712:B775" si="22">-A1_x*SIN(p_x*A712)+A2_x*SIN(w_x*A712)</f>
        <v>-1.5549510010343104</v>
      </c>
    </row>
    <row r="713" spans="1:2" x14ac:dyDescent="0.25">
      <c r="A713" s="84">
        <f t="shared" ref="A713:A776" si="23">A712+$A$6</f>
        <v>35.250000000000135</v>
      </c>
      <c r="B713" s="72">
        <f t="shared" si="22"/>
        <v>-1.7851552535005586</v>
      </c>
    </row>
    <row r="714" spans="1:2" x14ac:dyDescent="0.25">
      <c r="A714" s="84">
        <f t="shared" si="23"/>
        <v>35.300000000000132</v>
      </c>
      <c r="B714" s="72">
        <f t="shared" si="22"/>
        <v>-1.9974561013895205</v>
      </c>
    </row>
    <row r="715" spans="1:2" x14ac:dyDescent="0.25">
      <c r="A715" s="84">
        <f t="shared" si="23"/>
        <v>35.350000000000129</v>
      </c>
      <c r="B715" s="72">
        <f t="shared" si="22"/>
        <v>-2.1899656612023639</v>
      </c>
    </row>
    <row r="716" spans="1:2" x14ac:dyDescent="0.25">
      <c r="A716" s="84">
        <f t="shared" si="23"/>
        <v>35.400000000000126</v>
      </c>
      <c r="B716" s="72">
        <f t="shared" si="22"/>
        <v>-2.3609923404726043</v>
      </c>
    </row>
    <row r="717" spans="1:2" x14ac:dyDescent="0.25">
      <c r="A717" s="84">
        <f t="shared" si="23"/>
        <v>35.450000000000124</v>
      </c>
      <c r="B717" s="72">
        <f t="shared" si="22"/>
        <v>-2.5090557119579073</v>
      </c>
    </row>
    <row r="718" spans="1:2" x14ac:dyDescent="0.25">
      <c r="A718" s="84">
        <f t="shared" si="23"/>
        <v>35.500000000000121</v>
      </c>
      <c r="B718" s="72">
        <f t="shared" si="22"/>
        <v>-2.6328993084071985</v>
      </c>
    </row>
    <row r="719" spans="1:2" x14ac:dyDescent="0.25">
      <c r="A719" s="84">
        <f t="shared" si="23"/>
        <v>35.550000000000118</v>
      </c>
      <c r="B719" s="72">
        <f t="shared" si="22"/>
        <v>-2.7315012275242543</v>
      </c>
    </row>
    <row r="720" spans="1:2" x14ac:dyDescent="0.25">
      <c r="A720" s="84">
        <f t="shared" si="23"/>
        <v>35.600000000000115</v>
      </c>
      <c r="B720" s="72">
        <f t="shared" si="22"/>
        <v>-2.8040824582096953</v>
      </c>
    </row>
    <row r="721" spans="1:2" x14ac:dyDescent="0.25">
      <c r="A721" s="84">
        <f t="shared" si="23"/>
        <v>35.650000000000112</v>
      </c>
      <c r="B721" s="72">
        <f t="shared" si="22"/>
        <v>-2.8501128613641216</v>
      </c>
    </row>
    <row r="722" spans="1:2" x14ac:dyDescent="0.25">
      <c r="A722" s="84">
        <f t="shared" si="23"/>
        <v>35.700000000000109</v>
      </c>
      <c r="B722" s="72">
        <f t="shared" si="22"/>
        <v>-2.8693147612570851</v>
      </c>
    </row>
    <row r="723" spans="1:2" x14ac:dyDescent="0.25">
      <c r="A723" s="84">
        <f t="shared" si="23"/>
        <v>35.750000000000107</v>
      </c>
      <c r="B723" s="72">
        <f t="shared" si="22"/>
        <v>-2.8616641264911138</v>
      </c>
    </row>
    <row r="724" spans="1:2" x14ac:dyDescent="0.25">
      <c r="A724" s="84">
        <f t="shared" si="23"/>
        <v>35.800000000000104</v>
      </c>
      <c r="B724" s="72">
        <f t="shared" si="22"/>
        <v>-2.8273893426941932</v>
      </c>
    </row>
    <row r="725" spans="1:2" x14ac:dyDescent="0.25">
      <c r="A725" s="84">
        <f t="shared" si="23"/>
        <v>35.850000000000101</v>
      </c>
      <c r="B725" s="72">
        <f t="shared" si="22"/>
        <v>-2.7669676020338714</v>
      </c>
    </row>
    <row r="726" spans="1:2" x14ac:dyDescent="0.25">
      <c r="A726" s="84">
        <f t="shared" si="23"/>
        <v>35.900000000000098</v>
      </c>
      <c r="B726" s="72">
        <f t="shared" si="22"/>
        <v>-2.681118957243867</v>
      </c>
    </row>
    <row r="727" spans="1:2" x14ac:dyDescent="0.25">
      <c r="A727" s="84">
        <f t="shared" si="23"/>
        <v>35.950000000000095</v>
      </c>
      <c r="B727" s="72">
        <f t="shared" si="22"/>
        <v>-2.5707981098738872</v>
      </c>
    </row>
    <row r="728" spans="1:2" x14ac:dyDescent="0.25">
      <c r="A728" s="84">
        <f t="shared" si="23"/>
        <v>36.000000000000092</v>
      </c>
      <c r="B728" s="72">
        <f t="shared" si="22"/>
        <v>-2.4371840237057079</v>
      </c>
    </row>
    <row r="729" spans="1:2" x14ac:dyDescent="0.25">
      <c r="A729" s="84">
        <f t="shared" si="23"/>
        <v>36.05000000000009</v>
      </c>
      <c r="B729" s="72">
        <f t="shared" si="22"/>
        <v>-2.2816674745253662</v>
      </c>
    </row>
    <row r="730" spans="1:2" x14ac:dyDescent="0.25">
      <c r="A730" s="84">
        <f t="shared" si="23"/>
        <v>36.100000000000087</v>
      </c>
      <c r="B730" s="72">
        <f t="shared" si="22"/>
        <v>-2.105836666511741</v>
      </c>
    </row>
    <row r="731" spans="1:2" x14ac:dyDescent="0.25">
      <c r="A731" s="84">
        <f t="shared" si="23"/>
        <v>36.150000000000084</v>
      </c>
      <c r="B731" s="72">
        <f t="shared" si="22"/>
        <v>-1.9114610632199347</v>
      </c>
    </row>
    <row r="732" spans="1:2" x14ac:dyDescent="0.25">
      <c r="A732" s="84">
        <f t="shared" si="23"/>
        <v>36.200000000000081</v>
      </c>
      <c r="B732" s="72">
        <f t="shared" si="22"/>
        <v>-1.7004735973396881</v>
      </c>
    </row>
    <row r="733" spans="1:2" x14ac:dyDescent="0.25">
      <c r="A733" s="84">
        <f t="shared" si="23"/>
        <v>36.250000000000078</v>
      </c>
      <c r="B733" s="72">
        <f t="shared" si="22"/>
        <v>-1.4749514379479427</v>
      </c>
    </row>
    <row r="734" spans="1:2" x14ac:dyDescent="0.25">
      <c r="A734" s="84">
        <f t="shared" si="23"/>
        <v>36.300000000000075</v>
      </c>
      <c r="B734" s="72">
        <f t="shared" si="22"/>
        <v>-1.2370955067191238</v>
      </c>
    </row>
    <row r="735" spans="1:2" x14ac:dyDescent="0.25">
      <c r="A735" s="84">
        <f t="shared" si="23"/>
        <v>36.350000000000072</v>
      </c>
      <c r="B735" s="72">
        <f t="shared" si="22"/>
        <v>-0.98920894539434778</v>
      </c>
    </row>
    <row r="736" spans="1:2" x14ac:dyDescent="0.25">
      <c r="A736" s="84">
        <f t="shared" si="23"/>
        <v>36.40000000000007</v>
      </c>
      <c r="B736" s="72">
        <f t="shared" si="22"/>
        <v>-0.7336747456479833</v>
      </c>
    </row>
    <row r="737" spans="1:2" x14ac:dyDescent="0.25">
      <c r="A737" s="84">
        <f t="shared" si="23"/>
        <v>36.450000000000067</v>
      </c>
      <c r="B737" s="72">
        <f t="shared" si="22"/>
        <v>-0.47293275925211775</v>
      </c>
    </row>
    <row r="738" spans="1:2" x14ac:dyDescent="0.25">
      <c r="A738" s="84">
        <f t="shared" si="23"/>
        <v>36.500000000000064</v>
      </c>
      <c r="B738" s="72">
        <f t="shared" si="22"/>
        <v>-0.20945631107402085</v>
      </c>
    </row>
    <row r="739" spans="1:2" x14ac:dyDescent="0.25">
      <c r="A739" s="84">
        <f t="shared" si="23"/>
        <v>36.550000000000061</v>
      </c>
      <c r="B739" s="72">
        <f t="shared" si="22"/>
        <v>5.4271360084589437E-2</v>
      </c>
    </row>
    <row r="740" spans="1:2" x14ac:dyDescent="0.25">
      <c r="A740" s="84">
        <f t="shared" si="23"/>
        <v>36.600000000000058</v>
      </c>
      <c r="B740" s="72">
        <f t="shared" si="22"/>
        <v>0.31578060749704862</v>
      </c>
    </row>
    <row r="741" spans="1:2" x14ac:dyDescent="0.25">
      <c r="A741" s="84">
        <f t="shared" si="23"/>
        <v>36.650000000000055</v>
      </c>
      <c r="B741" s="72">
        <f t="shared" si="22"/>
        <v>0.57263860592210913</v>
      </c>
    </row>
    <row r="742" spans="1:2" x14ac:dyDescent="0.25">
      <c r="A742" s="84">
        <f t="shared" si="23"/>
        <v>36.700000000000053</v>
      </c>
      <c r="B742" s="72">
        <f t="shared" si="22"/>
        <v>0.82247208496184554</v>
      </c>
    </row>
    <row r="743" spans="1:2" x14ac:dyDescent="0.25">
      <c r="A743" s="84">
        <f t="shared" si="23"/>
        <v>36.75000000000005</v>
      </c>
      <c r="B743" s="72">
        <f t="shared" si="22"/>
        <v>1.0629893529912398</v>
      </c>
    </row>
    <row r="744" spans="1:2" x14ac:dyDescent="0.25">
      <c r="A744" s="84">
        <f t="shared" si="23"/>
        <v>36.800000000000047</v>
      </c>
      <c r="B744" s="72">
        <f t="shared" si="22"/>
        <v>1.2920014063714733</v>
      </c>
    </row>
    <row r="745" spans="1:2" x14ac:dyDescent="0.25">
      <c r="A745" s="84">
        <f t="shared" si="23"/>
        <v>36.850000000000044</v>
      </c>
      <c r="B745" s="72">
        <f t="shared" si="22"/>
        <v>1.507441928669325</v>
      </c>
    </row>
    <row r="746" spans="1:2" x14ac:dyDescent="0.25">
      <c r="A746" s="84">
        <f t="shared" si="23"/>
        <v>36.900000000000041</v>
      </c>
      <c r="B746" s="72">
        <f t="shared" si="22"/>
        <v>1.7073859964307203</v>
      </c>
    </row>
    <row r="747" spans="1:2" x14ac:dyDescent="0.25">
      <c r="A747" s="84">
        <f t="shared" si="23"/>
        <v>36.950000000000038</v>
      </c>
      <c r="B747" s="72">
        <f t="shared" si="22"/>
        <v>1.8900673215702961</v>
      </c>
    </row>
    <row r="748" spans="1:2" x14ac:dyDescent="0.25">
      <c r="A748" s="84">
        <f t="shared" si="23"/>
        <v>37.000000000000036</v>
      </c>
      <c r="B748" s="72">
        <f t="shared" si="22"/>
        <v>2.0538938755039231</v>
      </c>
    </row>
    <row r="749" spans="1:2" x14ac:dyDescent="0.25">
      <c r="A749" s="84">
        <f t="shared" si="23"/>
        <v>37.050000000000033</v>
      </c>
      <c r="B749" s="72">
        <f t="shared" si="22"/>
        <v>2.1974617566099601</v>
      </c>
    </row>
    <row r="750" spans="1:2" x14ac:dyDescent="0.25">
      <c r="A750" s="84">
        <f t="shared" si="23"/>
        <v>37.10000000000003</v>
      </c>
      <c r="B750" s="72">
        <f t="shared" si="22"/>
        <v>2.319567180293852</v>
      </c>
    </row>
    <row r="751" spans="1:2" x14ac:dyDescent="0.25">
      <c r="A751" s="84">
        <f t="shared" si="23"/>
        <v>37.150000000000027</v>
      </c>
      <c r="B751" s="72">
        <f t="shared" si="22"/>
        <v>2.4192164896680399</v>
      </c>
    </row>
    <row r="752" spans="1:2" x14ac:dyDescent="0.25">
      <c r="A752" s="84">
        <f t="shared" si="23"/>
        <v>37.200000000000024</v>
      </c>
      <c r="B752" s="72">
        <f t="shared" si="22"/>
        <v>2.4956341044606383</v>
      </c>
    </row>
    <row r="753" spans="1:2" x14ac:dyDescent="0.25">
      <c r="A753" s="84">
        <f t="shared" si="23"/>
        <v>37.250000000000021</v>
      </c>
      <c r="B753" s="72">
        <f t="shared" si="22"/>
        <v>2.5482683460374709</v>
      </c>
    </row>
    <row r="754" spans="1:2" x14ac:dyDescent="0.25">
      <c r="A754" s="84">
        <f t="shared" si="23"/>
        <v>37.300000000000018</v>
      </c>
      <c r="B754" s="72">
        <f t="shared" si="22"/>
        <v>2.5767950971610305</v>
      </c>
    </row>
    <row r="755" spans="1:2" x14ac:dyDescent="0.25">
      <c r="A755" s="84">
        <f t="shared" si="23"/>
        <v>37.350000000000016</v>
      </c>
      <c r="B755" s="72">
        <f t="shared" si="22"/>
        <v>2.5811192761160182</v>
      </c>
    </row>
    <row r="756" spans="1:2" x14ac:dyDescent="0.25">
      <c r="A756" s="84">
        <f t="shared" si="23"/>
        <v>37.400000000000013</v>
      </c>
      <c r="B756" s="72">
        <f t="shared" si="22"/>
        <v>2.5613741258997198</v>
      </c>
    </row>
    <row r="757" spans="1:2" x14ac:dyDescent="0.25">
      <c r="A757" s="84">
        <f t="shared" si="23"/>
        <v>37.45000000000001</v>
      </c>
      <c r="B757" s="72">
        <f t="shared" si="22"/>
        <v>2.517918340100838</v>
      </c>
    </row>
    <row r="758" spans="1:2" x14ac:dyDescent="0.25">
      <c r="A758" s="84">
        <f t="shared" si="23"/>
        <v>37.500000000000007</v>
      </c>
      <c r="B758" s="72">
        <f t="shared" si="22"/>
        <v>2.451331067673582</v>
      </c>
    </row>
    <row r="759" spans="1:2" x14ac:dyDescent="0.25">
      <c r="A759" s="84">
        <f t="shared" si="23"/>
        <v>37.550000000000004</v>
      </c>
      <c r="B759" s="72">
        <f t="shared" si="22"/>
        <v>2.3624048588577047</v>
      </c>
    </row>
    <row r="760" spans="1:2" x14ac:dyDescent="0.25">
      <c r="A760" s="84">
        <f t="shared" si="23"/>
        <v>37.6</v>
      </c>
      <c r="B760" s="72">
        <f t="shared" si="22"/>
        <v>2.2521366338080826</v>
      </c>
    </row>
    <row r="761" spans="1:2" x14ac:dyDescent="0.25">
      <c r="A761" s="84">
        <f t="shared" si="23"/>
        <v>37.65</v>
      </c>
      <c r="B761" s="72">
        <f t="shared" si="22"/>
        <v>2.1217167738992702</v>
      </c>
    </row>
    <row r="762" spans="1:2" x14ac:dyDescent="0.25">
      <c r="A762" s="84">
        <f t="shared" si="23"/>
        <v>37.699999999999996</v>
      </c>
      <c r="B762" s="72">
        <f t="shared" si="22"/>
        <v>1.9725164529885293</v>
      </c>
    </row>
    <row r="763" spans="1:2" x14ac:dyDescent="0.25">
      <c r="A763" s="84">
        <f t="shared" si="23"/>
        <v>37.749999999999993</v>
      </c>
      <c r="B763" s="72">
        <f t="shared" si="22"/>
        <v>1.806073341993905</v>
      </c>
    </row>
    <row r="764" spans="1:2" x14ac:dyDescent="0.25">
      <c r="A764" s="84">
        <f t="shared" si="23"/>
        <v>37.79999999999999</v>
      </c>
      <c r="B764" s="72">
        <f t="shared" si="22"/>
        <v>1.6240758348258579</v>
      </c>
    </row>
    <row r="765" spans="1:2" x14ac:dyDescent="0.25">
      <c r="A765" s="84">
        <f t="shared" si="23"/>
        <v>37.849999999999987</v>
      </c>
      <c r="B765" s="72">
        <f t="shared" si="22"/>
        <v>1.4283459568681995</v>
      </c>
    </row>
    <row r="766" spans="1:2" x14ac:dyDescent="0.25">
      <c r="A766" s="84">
        <f t="shared" si="23"/>
        <v>37.899999999999984</v>
      </c>
      <c r="B766" s="72">
        <f t="shared" si="22"/>
        <v>1.2208211287190089</v>
      </c>
    </row>
    <row r="767" spans="1:2" x14ac:dyDescent="0.25">
      <c r="A767" s="84">
        <f t="shared" si="23"/>
        <v>37.949999999999982</v>
      </c>
      <c r="B767" s="72">
        <f t="shared" si="22"/>
        <v>1.0035349676749403</v>
      </c>
    </row>
    <row r="768" spans="1:2" x14ac:dyDescent="0.25">
      <c r="A768" s="84">
        <f t="shared" si="23"/>
        <v>37.999999999999979</v>
      </c>
      <c r="B768" s="72">
        <f t="shared" si="22"/>
        <v>0.77859731738904503</v>
      </c>
    </row>
    <row r="769" spans="1:2" x14ac:dyDescent="0.25">
      <c r="A769" s="84">
        <f t="shared" si="23"/>
        <v>38.049999999999976</v>
      </c>
      <c r="B769" s="72">
        <f t="shared" si="22"/>
        <v>0.54817370218864503</v>
      </c>
    </row>
    <row r="770" spans="1:2" x14ac:dyDescent="0.25">
      <c r="A770" s="84">
        <f t="shared" si="23"/>
        <v>38.099999999999973</v>
      </c>
      <c r="B770" s="72">
        <f t="shared" si="22"/>
        <v>0.3144644066594442</v>
      </c>
    </row>
    <row r="771" spans="1:2" x14ac:dyDescent="0.25">
      <c r="A771" s="84">
        <f t="shared" si="23"/>
        <v>38.14999999999997</v>
      </c>
      <c r="B771" s="72">
        <f t="shared" si="22"/>
        <v>7.9683383258625007E-2</v>
      </c>
    </row>
    <row r="772" spans="1:2" x14ac:dyDescent="0.25">
      <c r="A772" s="84">
        <f t="shared" si="23"/>
        <v>38.199999999999967</v>
      </c>
      <c r="B772" s="72">
        <f t="shared" si="22"/>
        <v>-0.15396280909557536</v>
      </c>
    </row>
    <row r="773" spans="1:2" x14ac:dyDescent="0.25">
      <c r="A773" s="84">
        <f t="shared" si="23"/>
        <v>38.249999999999964</v>
      </c>
      <c r="B773" s="72">
        <f t="shared" si="22"/>
        <v>-0.38429583428445535</v>
      </c>
    </row>
    <row r="774" spans="1:2" x14ac:dyDescent="0.25">
      <c r="A774" s="84">
        <f t="shared" si="23"/>
        <v>38.299999999999962</v>
      </c>
      <c r="B774" s="72">
        <f t="shared" si="22"/>
        <v>-0.60918597862957058</v>
      </c>
    </row>
    <row r="775" spans="1:2" x14ac:dyDescent="0.25">
      <c r="A775" s="84">
        <f t="shared" si="23"/>
        <v>38.349999999999959</v>
      </c>
      <c r="B775" s="72">
        <f t="shared" si="22"/>
        <v>-0.82657192902751797</v>
      </c>
    </row>
    <row r="776" spans="1:2" x14ac:dyDescent="0.25">
      <c r="A776" s="84">
        <f t="shared" si="23"/>
        <v>38.399999999999956</v>
      </c>
      <c r="B776" s="72">
        <f t="shared" ref="B776:B839" si="24">-A1_x*SIN(p_x*A776)+A2_x*SIN(w_x*A776)</f>
        <v>-1.034479745088517</v>
      </c>
    </row>
    <row r="777" spans="1:2" x14ac:dyDescent="0.25">
      <c r="A777" s="84">
        <f t="shared" ref="A777:A840" si="25">A776+$A$6</f>
        <v>38.449999999999953</v>
      </c>
      <c r="B777" s="72">
        <f t="shared" si="24"/>
        <v>-1.2310408499132728</v>
      </c>
    </row>
    <row r="778" spans="1:2" x14ac:dyDescent="0.25">
      <c r="A778" s="84">
        <f t="shared" si="25"/>
        <v>38.49999999999995</v>
      </c>
      <c r="B778" s="72">
        <f t="shared" si="24"/>
        <v>-1.4145088748962102</v>
      </c>
    </row>
    <row r="779" spans="1:2" x14ac:dyDescent="0.25">
      <c r="A779" s="84">
        <f t="shared" si="25"/>
        <v>38.549999999999947</v>
      </c>
      <c r="B779" s="72">
        <f t="shared" si="24"/>
        <v>-1.5832752062077855</v>
      </c>
    </row>
    <row r="780" spans="1:2" x14ac:dyDescent="0.25">
      <c r="A780" s="84">
        <f t="shared" si="25"/>
        <v>38.599999999999945</v>
      </c>
      <c r="B780" s="72">
        <f t="shared" si="24"/>
        <v>-1.735883094256393</v>
      </c>
    </row>
    <row r="781" spans="1:2" x14ac:dyDescent="0.25">
      <c r="A781" s="84">
        <f t="shared" si="25"/>
        <v>38.649999999999942</v>
      </c>
      <c r="B781" s="72">
        <f t="shared" si="24"/>
        <v>-1.871040202319421</v>
      </c>
    </row>
    <row r="782" spans="1:2" x14ac:dyDescent="0.25">
      <c r="A782" s="84">
        <f t="shared" si="25"/>
        <v>38.699999999999939</v>
      </c>
      <c r="B782" s="72">
        <f t="shared" si="24"/>
        <v>-1.9876294865075295</v>
      </c>
    </row>
    <row r="783" spans="1:2" x14ac:dyDescent="0.25">
      <c r="A783" s="84">
        <f t="shared" si="25"/>
        <v>38.749999999999936</v>
      </c>
      <c r="B783" s="72">
        <f t="shared" si="24"/>
        <v>-2.0847183161254899</v>
      </c>
    </row>
    <row r="784" spans="1:2" x14ac:dyDescent="0.25">
      <c r="A784" s="84">
        <f t="shared" si="25"/>
        <v>38.799999999999933</v>
      </c>
      <c r="B784" s="72">
        <f t="shared" si="24"/>
        <v>-2.1615657611462065</v>
      </c>
    </row>
    <row r="785" spans="1:2" x14ac:dyDescent="0.25">
      <c r="A785" s="84">
        <f t="shared" si="25"/>
        <v>38.84999999999993</v>
      </c>
      <c r="B785" s="72">
        <f t="shared" si="24"/>
        <v>-2.2176279917424861</v>
      </c>
    </row>
    <row r="786" spans="1:2" x14ac:dyDescent="0.25">
      <c r="A786" s="84">
        <f t="shared" si="25"/>
        <v>38.899999999999928</v>
      </c>
      <c r="B786" s="72">
        <f t="shared" si="24"/>
        <v>-2.2525617534446583</v>
      </c>
    </row>
    <row r="787" spans="1:2" x14ac:dyDescent="0.25">
      <c r="A787" s="84">
        <f t="shared" si="25"/>
        <v>38.949999999999925</v>
      </c>
      <c r="B787" s="72">
        <f t="shared" si="24"/>
        <v>-2.2662259003272922</v>
      </c>
    </row>
    <row r="788" spans="1:2" x14ac:dyDescent="0.25">
      <c r="A788" s="84">
        <f t="shared" si="25"/>
        <v>38.999999999999922</v>
      </c>
      <c r="B788" s="72">
        <f t="shared" si="24"/>
        <v>-2.258680987487744</v>
      </c>
    </row>
    <row r="789" spans="1:2" x14ac:dyDescent="0.25">
      <c r="A789" s="84">
        <f t="shared" si="25"/>
        <v>39.049999999999919</v>
      </c>
      <c r="B789" s="72">
        <f t="shared" si="24"/>
        <v>-2.2301869427828462</v>
      </c>
    </row>
    <row r="790" spans="1:2" x14ac:dyDescent="0.25">
      <c r="A790" s="84">
        <f t="shared" si="25"/>
        <v>39.099999999999916</v>
      </c>
      <c r="B790" s="72">
        <f t="shared" si="24"/>
        <v>-2.1811988561537827</v>
      </c>
    </row>
    <row r="791" spans="1:2" x14ac:dyDescent="0.25">
      <c r="A791" s="84">
        <f t="shared" si="25"/>
        <v>39.149999999999913</v>
      </c>
      <c r="B791" s="72">
        <f t="shared" si="24"/>
        <v>-2.1123609427196159</v>
      </c>
    </row>
    <row r="792" spans="1:2" x14ac:dyDescent="0.25">
      <c r="A792" s="84">
        <f t="shared" si="25"/>
        <v>39.19999999999991</v>
      </c>
      <c r="B792" s="72">
        <f t="shared" si="24"/>
        <v>-2.0244987529842411</v>
      </c>
    </row>
    <row r="793" spans="1:2" x14ac:dyDescent="0.25">
      <c r="A793" s="84">
        <f t="shared" si="25"/>
        <v>39.249999999999908</v>
      </c>
      <c r="B793" s="72">
        <f t="shared" si="24"/>
        <v>-1.9186097198198837</v>
      </c>
    </row>
    <row r="794" spans="1:2" x14ac:dyDescent="0.25">
      <c r="A794" s="84">
        <f t="shared" si="25"/>
        <v>39.299999999999905</v>
      </c>
      <c r="B794" s="72">
        <f t="shared" si="24"/>
        <v>-1.7958521472095814</v>
      </c>
    </row>
    <row r="795" spans="1:2" x14ac:dyDescent="0.25">
      <c r="A795" s="84">
        <f t="shared" si="25"/>
        <v>39.349999999999902</v>
      </c>
      <c r="B795" s="72">
        <f t="shared" si="24"/>
        <v>-1.6575327599084579</v>
      </c>
    </row>
    <row r="796" spans="1:2" x14ac:dyDescent="0.25">
      <c r="A796" s="84">
        <f t="shared" si="25"/>
        <v>39.399999999999899</v>
      </c>
      <c r="B796" s="72">
        <f t="shared" si="24"/>
        <v>-1.5050929460911264</v>
      </c>
    </row>
    <row r="797" spans="1:2" x14ac:dyDescent="0.25">
      <c r="A797" s="84">
        <f t="shared" si="25"/>
        <v>39.449999999999896</v>
      </c>
      <c r="B797" s="72">
        <f t="shared" si="24"/>
        <v>-1.3400938365735162</v>
      </c>
    </row>
    <row r="798" spans="1:2" x14ac:dyDescent="0.25">
      <c r="A798" s="84">
        <f t="shared" si="25"/>
        <v>39.499999999999893</v>
      </c>
      <c r="B798" s="72">
        <f t="shared" si="24"/>
        <v>-1.1642003742295595</v>
      </c>
    </row>
    <row r="799" spans="1:2" x14ac:dyDescent="0.25">
      <c r="A799" s="84">
        <f t="shared" si="25"/>
        <v>39.549999999999891</v>
      </c>
      <c r="B799" s="72">
        <f t="shared" si="24"/>
        <v>-0.97916453568123596</v>
      </c>
    </row>
    <row r="800" spans="1:2" x14ac:dyDescent="0.25">
      <c r="A800" s="84">
        <f t="shared" si="25"/>
        <v>39.599999999999888</v>
      </c>
      <c r="B800" s="72">
        <f t="shared" si="24"/>
        <v>-0.78680787415349829</v>
      </c>
    </row>
    <row r="801" spans="1:2" x14ac:dyDescent="0.25">
      <c r="A801" s="84">
        <f t="shared" si="25"/>
        <v>39.649999999999885</v>
      </c>
      <c r="B801" s="72">
        <f t="shared" si="24"/>
        <v>-0.58900355750010114</v>
      </c>
    </row>
    <row r="802" spans="1:2" x14ac:dyDescent="0.25">
      <c r="A802" s="84">
        <f t="shared" si="25"/>
        <v>39.699999999999882</v>
      </c>
      <c r="B802" s="72">
        <f t="shared" si="24"/>
        <v>-0.38765807878622005</v>
      </c>
    </row>
    <row r="803" spans="1:2" x14ac:dyDescent="0.25">
      <c r="A803" s="84">
        <f t="shared" si="25"/>
        <v>39.749999999999879</v>
      </c>
      <c r="B803" s="72">
        <f t="shared" si="24"/>
        <v>-0.18469281843904239</v>
      </c>
    </row>
    <row r="804" spans="1:2" x14ac:dyDescent="0.25">
      <c r="A804" s="84">
        <f t="shared" si="25"/>
        <v>39.799999999999876</v>
      </c>
      <c r="B804" s="72">
        <f t="shared" si="24"/>
        <v>1.797436315287082E-2</v>
      </c>
    </row>
    <row r="805" spans="1:2" x14ac:dyDescent="0.25">
      <c r="A805" s="84">
        <f t="shared" si="25"/>
        <v>39.849999999999874</v>
      </c>
      <c r="B805" s="72">
        <f t="shared" si="24"/>
        <v>0.21844732558155067</v>
      </c>
    </row>
    <row r="806" spans="1:2" x14ac:dyDescent="0.25">
      <c r="A806" s="84">
        <f t="shared" si="25"/>
        <v>39.899999999999871</v>
      </c>
      <c r="B806" s="72">
        <f t="shared" si="24"/>
        <v>0.4148694674727007</v>
      </c>
    </row>
    <row r="807" spans="1:2" x14ac:dyDescent="0.25">
      <c r="A807" s="84">
        <f t="shared" si="25"/>
        <v>39.949999999999868</v>
      </c>
      <c r="B807" s="72">
        <f t="shared" si="24"/>
        <v>0.6054409964579115</v>
      </c>
    </row>
    <row r="808" spans="1:2" x14ac:dyDescent="0.25">
      <c r="A808" s="84">
        <f t="shared" si="25"/>
        <v>39.999999999999865</v>
      </c>
      <c r="B808" s="72">
        <f t="shared" si="24"/>
        <v>0.78843548870678504</v>
      </c>
    </row>
    <row r="809" spans="1:2" x14ac:dyDescent="0.25">
      <c r="A809" s="84">
        <f t="shared" si="25"/>
        <v>40.049999999999862</v>
      </c>
      <c r="B809" s="72">
        <f t="shared" si="24"/>
        <v>0.96221558500764237</v>
      </c>
    </row>
    <row r="810" spans="1:2" x14ac:dyDescent="0.25">
      <c r="A810" s="84">
        <f t="shared" si="25"/>
        <v>40.099999999999859</v>
      </c>
      <c r="B810" s="72">
        <f t="shared" si="24"/>
        <v>1.1252476801520692</v>
      </c>
    </row>
    <row r="811" spans="1:2" x14ac:dyDescent="0.25">
      <c r="A811" s="84">
        <f t="shared" si="25"/>
        <v>40.149999999999856</v>
      </c>
      <c r="B811" s="72">
        <f t="shared" si="24"/>
        <v>1.2761154734589077</v>
      </c>
    </row>
    <row r="812" spans="1:2" x14ac:dyDescent="0.25">
      <c r="A812" s="84">
        <f t="shared" si="25"/>
        <v>40.199999999999854</v>
      </c>
      <c r="B812" s="72">
        <f t="shared" si="24"/>
        <v>1.413532260545205</v>
      </c>
    </row>
    <row r="813" spans="1:2" x14ac:dyDescent="0.25">
      <c r="A813" s="84">
        <f t="shared" si="25"/>
        <v>40.249999999999851</v>
      </c>
      <c r="B813" s="72">
        <f t="shared" si="24"/>
        <v>1.5363518597875065</v>
      </c>
    </row>
    <row r="814" spans="1:2" x14ac:dyDescent="0.25">
      <c r="A814" s="84">
        <f t="shared" si="25"/>
        <v>40.299999999999848</v>
      </c>
      <c r="B814" s="72">
        <f t="shared" si="24"/>
        <v>1.6435780811736931</v>
      </c>
    </row>
    <row r="815" spans="1:2" x14ac:dyDescent="0.25">
      <c r="A815" s="84">
        <f t="shared" si="25"/>
        <v>40.349999999999845</v>
      </c>
      <c r="B815" s="72">
        <f t="shared" si="24"/>
        <v>1.7343726602776879</v>
      </c>
    </row>
    <row r="816" spans="1:2" x14ac:dyDescent="0.25">
      <c r="A816" s="84">
        <f t="shared" si="25"/>
        <v>40.399999999999842</v>
      </c>
      <c r="B816" s="72">
        <f t="shared" si="24"/>
        <v>1.8080615957427455</v>
      </c>
    </row>
    <row r="817" spans="1:2" x14ac:dyDescent="0.25">
      <c r="A817" s="84">
        <f t="shared" si="25"/>
        <v>40.449999999999839</v>
      </c>
      <c r="B817" s="72">
        <f t="shared" si="24"/>
        <v>1.8641398447720827</v>
      </c>
    </row>
    <row r="818" spans="1:2" x14ac:dyDescent="0.25">
      <c r="A818" s="84">
        <f t="shared" si="25"/>
        <v>40.499999999999837</v>
      </c>
      <c r="B818" s="72">
        <f t="shared" si="24"/>
        <v>1.9022743475382518</v>
      </c>
    </row>
    <row r="819" spans="1:2" x14ac:dyDescent="0.25">
      <c r="A819" s="84">
        <f t="shared" si="25"/>
        <v>40.549999999999834</v>
      </c>
      <c r="B819" s="72">
        <f t="shared" si="24"/>
        <v>1.9223053679708211</v>
      </c>
    </row>
    <row r="820" spans="1:2" x14ac:dyDescent="0.25">
      <c r="A820" s="84">
        <f t="shared" si="25"/>
        <v>40.599999999999831</v>
      </c>
      <c r="B820" s="72">
        <f t="shared" si="24"/>
        <v>1.9242461548992731</v>
      </c>
    </row>
    <row r="821" spans="1:2" x14ac:dyDescent="0.25">
      <c r="A821" s="84">
        <f t="shared" si="25"/>
        <v>40.649999999999828</v>
      </c>
      <c r="B821" s="72">
        <f t="shared" si="24"/>
        <v>1.9082809438545771</v>
      </c>
    </row>
    <row r="822" spans="1:2" x14ac:dyDescent="0.25">
      <c r="A822" s="84">
        <f t="shared" si="25"/>
        <v>40.699999999999825</v>
      </c>
      <c r="B822" s="72">
        <f t="shared" si="24"/>
        <v>1.8747613358092701</v>
      </c>
    </row>
    <row r="823" spans="1:2" x14ac:dyDescent="0.25">
      <c r="A823" s="84">
        <f t="shared" si="25"/>
        <v>40.749999999999822</v>
      </c>
      <c r="B823" s="72">
        <f t="shared" si="24"/>
        <v>1.8242011046056992</v>
      </c>
    </row>
    <row r="824" spans="1:2" x14ac:dyDescent="0.25">
      <c r="A824" s="84">
        <f t="shared" si="25"/>
        <v>40.79999999999982</v>
      </c>
      <c r="B824" s="72">
        <f t="shared" si="24"/>
        <v>1.7572694996395639</v>
      </c>
    </row>
    <row r="825" spans="1:2" x14ac:dyDescent="0.25">
      <c r="A825" s="84">
        <f t="shared" si="25"/>
        <v>40.849999999999817</v>
      </c>
      <c r="B825" s="72">
        <f t="shared" si="24"/>
        <v>1.6747831243902984</v>
      </c>
    </row>
    <row r="826" spans="1:2" x14ac:dyDescent="0.25">
      <c r="A826" s="84">
        <f t="shared" si="25"/>
        <v>40.899999999999814</v>
      </c>
      <c r="B826" s="72">
        <f t="shared" si="24"/>
        <v>1.5776964844882719</v>
      </c>
    </row>
    <row r="827" spans="1:2" x14ac:dyDescent="0.25">
      <c r="A827" s="84">
        <f t="shared" si="25"/>
        <v>40.949999999999811</v>
      </c>
      <c r="B827" s="72">
        <f t="shared" si="24"/>
        <v>1.4670913110621768</v>
      </c>
    </row>
    <row r="828" spans="1:2" x14ac:dyDescent="0.25">
      <c r="A828" s="84">
        <f t="shared" si="25"/>
        <v>40.999999999999808</v>
      </c>
      <c r="B828" s="72">
        <f t="shared" si="24"/>
        <v>1.3441647760082631</v>
      </c>
    </row>
    <row r="829" spans="1:2" x14ac:dyDescent="0.25">
      <c r="A829" s="84">
        <f t="shared" si="25"/>
        <v>41.049999999999805</v>
      </c>
      <c r="B829" s="72">
        <f t="shared" si="24"/>
        <v>1.2102167254678431</v>
      </c>
    </row>
    <row r="830" spans="1:2" x14ac:dyDescent="0.25">
      <c r="A830" s="84">
        <f t="shared" si="25"/>
        <v>41.099999999999802</v>
      </c>
      <c r="B830" s="72">
        <f t="shared" si="24"/>
        <v>1.0666360661087384</v>
      </c>
    </row>
    <row r="831" spans="1:2" x14ac:dyDescent="0.25">
      <c r="A831" s="84">
        <f t="shared" si="25"/>
        <v>41.1499999999998</v>
      </c>
      <c r="B831" s="72">
        <f t="shared" si="24"/>
        <v>0.91488644570859301</v>
      </c>
    </row>
    <row r="832" spans="1:2" x14ac:dyDescent="0.25">
      <c r="A832" s="84">
        <f t="shared" si="25"/>
        <v>41.199999999999797</v>
      </c>
      <c r="B832" s="72">
        <f t="shared" si="24"/>
        <v>0.75649137497904029</v>
      </c>
    </row>
    <row r="833" spans="1:2" x14ac:dyDescent="0.25">
      <c r="A833" s="84">
        <f t="shared" si="25"/>
        <v>41.249999999999794</v>
      </c>
      <c r="B833" s="72">
        <f t="shared" si="24"/>
        <v>0.59301894150835954</v>
      </c>
    </row>
    <row r="834" spans="1:2" x14ac:dyDescent="0.25">
      <c r="A834" s="84">
        <f t="shared" si="25"/>
        <v>41.299999999999791</v>
      </c>
      <c r="B834" s="72">
        <f t="shared" si="24"/>
        <v>0.42606626911237777</v>
      </c>
    </row>
    <row r="835" spans="1:2" x14ac:dyDescent="0.25">
      <c r="A835" s="84">
        <f t="shared" si="25"/>
        <v>41.349999999999788</v>
      </c>
      <c r="B835" s="72">
        <f t="shared" si="24"/>
        <v>0.2572438767587546</v>
      </c>
    </row>
    <row r="836" spans="1:2" x14ac:dyDescent="0.25">
      <c r="A836" s="84">
        <f t="shared" si="25"/>
        <v>41.399999999999785</v>
      </c>
      <c r="B836" s="72">
        <f t="shared" si="24"/>
        <v>8.8160090574574745E-2</v>
      </c>
    </row>
    <row r="837" spans="1:2" x14ac:dyDescent="0.25">
      <c r="A837" s="84">
        <f t="shared" si="25"/>
        <v>41.449999999999783</v>
      </c>
      <c r="B837" s="72">
        <f t="shared" si="24"/>
        <v>-7.9594339717405482E-2</v>
      </c>
    </row>
    <row r="838" spans="1:2" x14ac:dyDescent="0.25">
      <c r="A838" s="84">
        <f t="shared" si="25"/>
        <v>41.49999999999978</v>
      </c>
      <c r="B838" s="72">
        <f t="shared" si="24"/>
        <v>-0.24446127222728586</v>
      </c>
    </row>
    <row r="839" spans="1:2" x14ac:dyDescent="0.25">
      <c r="A839" s="84">
        <f t="shared" si="25"/>
        <v>41.549999999999777</v>
      </c>
      <c r="B839" s="72">
        <f t="shared" si="24"/>
        <v>-0.40492970954637353</v>
      </c>
    </row>
    <row r="840" spans="1:2" x14ac:dyDescent="0.25">
      <c r="A840" s="84">
        <f t="shared" si="25"/>
        <v>41.599999999999774</v>
      </c>
      <c r="B840" s="72">
        <f t="shared" ref="B840:B903" si="26">-A1_x*SIN(p_x*A840)+A2_x*SIN(w_x*A840)</f>
        <v>-0.55954970439135243</v>
      </c>
    </row>
    <row r="841" spans="1:2" x14ac:dyDescent="0.25">
      <c r="A841" s="84">
        <f t="shared" ref="A841:A904" si="27">A840+$A$6</f>
        <v>41.649999999999771</v>
      </c>
      <c r="B841" s="72">
        <f t="shared" si="26"/>
        <v>-0.70694550572411896</v>
      </c>
    </row>
    <row r="842" spans="1:2" x14ac:dyDescent="0.25">
      <c r="A842" s="84">
        <f t="shared" si="27"/>
        <v>41.699999999999768</v>
      </c>
      <c r="B842" s="72">
        <f t="shared" si="26"/>
        <v>-0.84582782572308535</v>
      </c>
    </row>
    <row r="843" spans="1:2" x14ac:dyDescent="0.25">
      <c r="A843" s="84">
        <f t="shared" si="27"/>
        <v>41.749999999999766</v>
      </c>
      <c r="B843" s="72">
        <f t="shared" si="26"/>
        <v>-0.97500511797068645</v>
      </c>
    </row>
    <row r="844" spans="1:2" x14ac:dyDescent="0.25">
      <c r="A844" s="84">
        <f t="shared" si="27"/>
        <v>41.799999999999763</v>
      </c>
      <c r="B844" s="72">
        <f t="shared" si="26"/>
        <v>-1.0933937681939083</v>
      </c>
    </row>
    <row r="845" spans="1:2" x14ac:dyDescent="0.25">
      <c r="A845" s="84">
        <f t="shared" si="27"/>
        <v>41.84999999999976</v>
      </c>
      <c r="B845" s="72">
        <f t="shared" si="26"/>
        <v>-1.2000271107286924</v>
      </c>
    </row>
    <row r="846" spans="1:2" x14ac:dyDescent="0.25">
      <c r="A846" s="84">
        <f t="shared" si="27"/>
        <v>41.899999999999757</v>
      </c>
      <c r="B846" s="72">
        <f t="shared" si="26"/>
        <v>-1.2940631964500693</v>
      </c>
    </row>
    <row r="847" spans="1:2" x14ac:dyDescent="0.25">
      <c r="A847" s="84">
        <f t="shared" si="27"/>
        <v>41.949999999999754</v>
      </c>
      <c r="B847" s="72">
        <f t="shared" si="26"/>
        <v>-1.374791251085246</v>
      </c>
    </row>
    <row r="848" spans="1:2" x14ac:dyDescent="0.25">
      <c r="A848" s="84">
        <f t="shared" si="27"/>
        <v>41.999999999999751</v>
      </c>
      <c r="B848" s="72">
        <f t="shared" si="26"/>
        <v>-1.4416367764665587</v>
      </c>
    </row>
    <row r="849" spans="1:2" x14ac:dyDescent="0.25">
      <c r="A849" s="84">
        <f t="shared" si="27"/>
        <v>42.049999999999748</v>
      </c>
      <c r="B849" s="72">
        <f t="shared" si="26"/>
        <v>-1.494165261246216</v>
      </c>
    </row>
    <row r="850" spans="1:2" x14ac:dyDescent="0.25">
      <c r="A850" s="84">
        <f t="shared" si="27"/>
        <v>42.099999999999746</v>
      </c>
      <c r="B850" s="72">
        <f t="shared" si="26"/>
        <v>-1.5320844817421411</v>
      </c>
    </row>
    <row r="851" spans="1:2" x14ac:dyDescent="0.25">
      <c r="A851" s="84">
        <f t="shared" si="27"/>
        <v>42.149999999999743</v>
      </c>
      <c r="B851" s="72">
        <f t="shared" si="26"/>
        <v>-1.5552453877678327</v>
      </c>
    </row>
    <row r="852" spans="1:2" x14ac:dyDescent="0.25">
      <c r="A852" s="84">
        <f t="shared" si="27"/>
        <v>42.19999999999974</v>
      </c>
      <c r="B852" s="72">
        <f t="shared" si="26"/>
        <v>-1.5636415823799377</v>
      </c>
    </row>
    <row r="853" spans="1:2" x14ac:dyDescent="0.25">
      <c r="A853" s="84">
        <f t="shared" si="27"/>
        <v>42.249999999999737</v>
      </c>
      <c r="B853" s="72">
        <f t="shared" si="26"/>
        <v>-1.5574074183117126</v>
      </c>
    </row>
    <row r="854" spans="1:2" x14ac:dyDescent="0.25">
      <c r="A854" s="84">
        <f t="shared" si="27"/>
        <v>42.299999999999734</v>
      </c>
      <c r="B854" s="72">
        <f t="shared" si="26"/>
        <v>-1.5368147473156237</v>
      </c>
    </row>
    <row r="855" spans="1:2" x14ac:dyDescent="0.25">
      <c r="A855" s="84">
        <f t="shared" si="27"/>
        <v>42.349999999999731</v>
      </c>
      <c r="B855" s="72">
        <f t="shared" si="26"/>
        <v>-1.5022683715793264</v>
      </c>
    </row>
    <row r="856" spans="1:2" x14ac:dyDescent="0.25">
      <c r="A856" s="84">
        <f t="shared" si="27"/>
        <v>42.399999999999729</v>
      </c>
      <c r="B856" s="72">
        <f t="shared" si="26"/>
        <v>-1.4543002586839826</v>
      </c>
    </row>
    <row r="857" spans="1:2" x14ac:dyDescent="0.25">
      <c r="A857" s="84">
        <f t="shared" si="27"/>
        <v>42.449999999999726</v>
      </c>
      <c r="B857" s="72">
        <f t="shared" si="26"/>
        <v>-1.3935625931249127</v>
      </c>
    </row>
    <row r="858" spans="1:2" x14ac:dyDescent="0.25">
      <c r="A858" s="84">
        <f t="shared" si="27"/>
        <v>42.499999999999723</v>
      </c>
      <c r="B858" s="72">
        <f t="shared" si="26"/>
        <v>-1.32081974810162</v>
      </c>
    </row>
    <row r="859" spans="1:2" x14ac:dyDescent="0.25">
      <c r="A859" s="84">
        <f t="shared" si="27"/>
        <v>42.54999999999972</v>
      </c>
      <c r="B859" s="72">
        <f t="shared" si="26"/>
        <v>-1.2369392710108702</v>
      </c>
    </row>
    <row r="860" spans="1:2" x14ac:dyDescent="0.25">
      <c r="A860" s="84">
        <f t="shared" si="27"/>
        <v>42.599999999999717</v>
      </c>
      <c r="B860" s="72">
        <f t="shared" si="26"/>
        <v>-1.142881984754357</v>
      </c>
    </row>
    <row r="861" spans="1:2" x14ac:dyDescent="0.25">
      <c r="A861" s="84">
        <f t="shared" si="27"/>
        <v>42.649999999999714</v>
      </c>
      <c r="B861" s="72">
        <f t="shared" si="26"/>
        <v>-1.0396913145237385</v>
      </c>
    </row>
    <row r="862" spans="1:2" x14ac:dyDescent="0.25">
      <c r="A862" s="84">
        <f t="shared" si="27"/>
        <v>42.699999999999712</v>
      </c>
      <c r="B862" s="72">
        <f t="shared" si="26"/>
        <v>-0.92848195608804907</v>
      </c>
    </row>
    <row r="863" spans="1:2" x14ac:dyDescent="0.25">
      <c r="A863" s="84">
        <f t="shared" si="27"/>
        <v>42.749999999999709</v>
      </c>
      <c r="B863" s="72">
        <f t="shared" si="26"/>
        <v>-0.81042800672948623</v>
      </c>
    </row>
    <row r="864" spans="1:2" x14ac:dyDescent="0.25">
      <c r="A864" s="84">
        <f t="shared" si="27"/>
        <v>42.799999999999706</v>
      </c>
      <c r="B864" s="72">
        <f t="shared" si="26"/>
        <v>-0.68675068381419657</v>
      </c>
    </row>
    <row r="865" spans="1:2" x14ac:dyDescent="0.25">
      <c r="A865" s="84">
        <f t="shared" si="27"/>
        <v>42.849999999999703</v>
      </c>
      <c r="B865" s="72">
        <f t="shared" si="26"/>
        <v>-0.55870575852111815</v>
      </c>
    </row>
    <row r="866" spans="1:2" x14ac:dyDescent="0.25">
      <c r="A866" s="84">
        <f t="shared" si="27"/>
        <v>42.8999999999997</v>
      </c>
      <c r="B866" s="72">
        <f t="shared" si="26"/>
        <v>-0.42757083347204472</v>
      </c>
    </row>
    <row r="867" spans="1:2" x14ac:dyDescent="0.25">
      <c r="A867" s="84">
        <f t="shared" si="27"/>
        <v>42.949999999999697</v>
      </c>
      <c r="B867" s="72">
        <f t="shared" si="26"/>
        <v>-0.29463259291169774</v>
      </c>
    </row>
    <row r="868" spans="1:2" x14ac:dyDescent="0.25">
      <c r="A868" s="84">
        <f t="shared" si="27"/>
        <v>42.999999999999694</v>
      </c>
      <c r="B868" s="72">
        <f t="shared" si="26"/>
        <v>-0.16117415269380531</v>
      </c>
    </row>
    <row r="869" spans="1:2" x14ac:dyDescent="0.25">
      <c r="A869" s="84">
        <f t="shared" si="27"/>
        <v>43.049999999999692</v>
      </c>
      <c r="B869" s="72">
        <f t="shared" si="26"/>
        <v>-2.8462634665727959E-2</v>
      </c>
    </row>
    <row r="870" spans="1:2" x14ac:dyDescent="0.25">
      <c r="A870" s="84">
        <f t="shared" si="27"/>
        <v>43.099999999999689</v>
      </c>
      <c r="B870" s="72">
        <f t="shared" si="26"/>
        <v>0.10226291384812281</v>
      </c>
    </row>
    <row r="871" spans="1:2" x14ac:dyDescent="0.25">
      <c r="A871" s="84">
        <f t="shared" si="27"/>
        <v>43.149999999999686</v>
      </c>
      <c r="B871" s="72">
        <f t="shared" si="26"/>
        <v>0.22980313983222422</v>
      </c>
    </row>
    <row r="872" spans="1:2" x14ac:dyDescent="0.25">
      <c r="A872" s="84">
        <f t="shared" si="27"/>
        <v>43.199999999999683</v>
      </c>
      <c r="B872" s="72">
        <f t="shared" si="26"/>
        <v>0.35300943418232</v>
      </c>
    </row>
    <row r="873" spans="1:2" x14ac:dyDescent="0.25">
      <c r="A873" s="84">
        <f t="shared" si="27"/>
        <v>43.24999999999968</v>
      </c>
      <c r="B873" s="72">
        <f t="shared" si="26"/>
        <v>0.4707943088864921</v>
      </c>
    </row>
    <row r="874" spans="1:2" x14ac:dyDescent="0.25">
      <c r="A874" s="84">
        <f t="shared" si="27"/>
        <v>43.299999999999677</v>
      </c>
      <c r="B874" s="72">
        <f t="shared" si="26"/>
        <v>0.58214100771171573</v>
      </c>
    </row>
    <row r="875" spans="1:2" x14ac:dyDescent="0.25">
      <c r="A875" s="84">
        <f t="shared" si="27"/>
        <v>43.349999999999675</v>
      </c>
      <c r="B875" s="72">
        <f t="shared" si="26"/>
        <v>0.68611226534329517</v>
      </c>
    </row>
    <row r="876" spans="1:2" x14ac:dyDescent="0.25">
      <c r="A876" s="84">
        <f t="shared" si="27"/>
        <v>43.399999999999672</v>
      </c>
      <c r="B876" s="72">
        <f t="shared" si="26"/>
        <v>0.78185813969976126</v>
      </c>
    </row>
    <row r="877" spans="1:2" x14ac:dyDescent="0.25">
      <c r="A877" s="84">
        <f t="shared" si="27"/>
        <v>43.449999999999669</v>
      </c>
      <c r="B877" s="72">
        <f t="shared" si="26"/>
        <v>0.86862285256505201</v>
      </c>
    </row>
    <row r="878" spans="1:2" x14ac:dyDescent="0.25">
      <c r="A878" s="84">
        <f t="shared" si="27"/>
        <v>43.499999999999666</v>
      </c>
      <c r="B878" s="72">
        <f t="shared" si="26"/>
        <v>0.94575058463030548</v>
      </c>
    </row>
    <row r="879" spans="1:2" x14ac:dyDescent="0.25">
      <c r="A879" s="84">
        <f t="shared" si="27"/>
        <v>43.549999999999663</v>
      </c>
      <c r="B879" s="72">
        <f t="shared" si="26"/>
        <v>1.0126901824012389</v>
      </c>
    </row>
    <row r="880" spans="1:2" x14ac:dyDescent="0.25">
      <c r="A880" s="84">
        <f t="shared" si="27"/>
        <v>43.59999999999966</v>
      </c>
      <c r="B880" s="72">
        <f t="shared" si="26"/>
        <v>1.068998746080235</v>
      </c>
    </row>
    <row r="881" spans="1:2" x14ac:dyDescent="0.25">
      <c r="A881" s="84">
        <f t="shared" si="27"/>
        <v>43.649999999999658</v>
      </c>
      <c r="B881" s="72">
        <f t="shared" si="26"/>
        <v>1.1143440793534742</v>
      </c>
    </row>
    <row r="882" spans="1:2" x14ac:dyDescent="0.25">
      <c r="A882" s="84">
        <f t="shared" si="27"/>
        <v>43.699999999999655</v>
      </c>
      <c r="B882" s="72">
        <f t="shared" si="26"/>
        <v>1.1485059938793647</v>
      </c>
    </row>
    <row r="883" spans="1:2" x14ac:dyDescent="0.25">
      <c r="A883" s="84">
        <f t="shared" si="27"/>
        <v>43.749999999999652</v>
      </c>
      <c r="B883" s="72">
        <f t="shared" si="26"/>
        <v>1.1713764730598428</v>
      </c>
    </row>
    <row r="884" spans="1:2" x14ac:dyDescent="0.25">
      <c r="A884" s="84">
        <f t="shared" si="27"/>
        <v>43.799999999999649</v>
      </c>
      <c r="B884" s="72">
        <f t="shared" si="26"/>
        <v>1.1829587112623852</v>
      </c>
    </row>
    <row r="885" spans="1:2" x14ac:dyDescent="0.25">
      <c r="A885" s="84">
        <f t="shared" si="27"/>
        <v>43.849999999999646</v>
      </c>
      <c r="B885" s="72">
        <f t="shared" si="26"/>
        <v>1.1833650559303885</v>
      </c>
    </row>
    <row r="886" spans="1:2" x14ac:dyDescent="0.25">
      <c r="A886" s="84">
        <f t="shared" si="27"/>
        <v>43.899999999999643</v>
      </c>
      <c r="B886" s="72">
        <f t="shared" si="26"/>
        <v>1.1728138908577461</v>
      </c>
    </row>
    <row r="887" spans="1:2" x14ac:dyDescent="0.25">
      <c r="A887" s="84">
        <f t="shared" si="27"/>
        <v>43.94999999999964</v>
      </c>
      <c r="B887" s="72">
        <f t="shared" si="26"/>
        <v>1.1516255092050955</v>
      </c>
    </row>
    <row r="888" spans="1:2" x14ac:dyDescent="0.25">
      <c r="A888" s="84">
        <f t="shared" si="27"/>
        <v>43.999999999999638</v>
      </c>
      <c r="B888" s="72">
        <f t="shared" si="26"/>
        <v>1.1202170344997175</v>
      </c>
    </row>
    <row r="889" spans="1:2" x14ac:dyDescent="0.25">
      <c r="A889" s="84">
        <f t="shared" si="27"/>
        <v>44.049999999999635</v>
      </c>
      <c r="B889" s="72">
        <f t="shared" si="26"/>
        <v>1.079096456793476</v>
      </c>
    </row>
    <row r="890" spans="1:2" x14ac:dyDescent="0.25">
      <c r="A890" s="84">
        <f t="shared" si="27"/>
        <v>44.099999999999632</v>
      </c>
      <c r="B890" s="72">
        <f t="shared" si="26"/>
        <v>1.0288558592716064</v>
      </c>
    </row>
    <row r="891" spans="1:2" x14ac:dyDescent="0.25">
      <c r="A891" s="84">
        <f t="shared" si="27"/>
        <v>44.149999999999629</v>
      </c>
      <c r="B891" s="72">
        <f t="shared" si="26"/>
        <v>0.97016391783452804</v>
      </c>
    </row>
    <row r="892" spans="1:2" x14ac:dyDescent="0.25">
      <c r="A892" s="84">
        <f t="shared" si="27"/>
        <v>44.199999999999626</v>
      </c>
      <c r="B892" s="72">
        <f t="shared" si="26"/>
        <v>0.90375776244843808</v>
      </c>
    </row>
    <row r="893" spans="1:2" x14ac:dyDescent="0.25">
      <c r="A893" s="84">
        <f t="shared" si="27"/>
        <v>44.249999999999623</v>
      </c>
      <c r="B893" s="72">
        <f t="shared" si="26"/>
        <v>0.83043429432710425</v>
      </c>
    </row>
    <row r="894" spans="1:2" x14ac:dyDescent="0.25">
      <c r="A894" s="84">
        <f t="shared" si="27"/>
        <v>44.299999999999621</v>
      </c>
      <c r="B894" s="72">
        <f t="shared" si="26"/>
        <v>0.75104105722156178</v>
      </c>
    </row>
    <row r="895" spans="1:2" x14ac:dyDescent="0.25">
      <c r="A895" s="84">
        <f t="shared" si="27"/>
        <v>44.349999999999618</v>
      </c>
      <c r="B895" s="72">
        <f t="shared" si="26"/>
        <v>0.66646676422709006</v>
      </c>
    </row>
    <row r="896" spans="1:2" x14ac:dyDescent="0.25">
      <c r="A896" s="84">
        <f t="shared" si="27"/>
        <v>44.399999999999615</v>
      </c>
      <c r="B896" s="72">
        <f t="shared" si="26"/>
        <v>0.57763158354601374</v>
      </c>
    </row>
    <row r="897" spans="1:2" x14ac:dyDescent="0.25">
      <c r="A897" s="84">
        <f t="shared" si="27"/>
        <v>44.449999999999612</v>
      </c>
      <c r="B897" s="72">
        <f t="shared" si="26"/>
        <v>0.4854772875643909</v>
      </c>
    </row>
    <row r="898" spans="1:2" x14ac:dyDescent="0.25">
      <c r="A898" s="84">
        <f t="shared" si="27"/>
        <v>44.499999999999609</v>
      </c>
      <c r="B898" s="72">
        <f t="shared" si="26"/>
        <v>0.39095736941365833</v>
      </c>
    </row>
    <row r="899" spans="1:2" x14ac:dyDescent="0.25">
      <c r="A899" s="84">
        <f t="shared" si="27"/>
        <v>44.549999999999606</v>
      </c>
      <c r="B899" s="72">
        <f t="shared" si="26"/>
        <v>0.29502722990977626</v>
      </c>
    </row>
    <row r="900" spans="1:2" x14ac:dyDescent="0.25">
      <c r="A900" s="84">
        <f t="shared" si="27"/>
        <v>44.599999999999604</v>
      </c>
      <c r="B900" s="72">
        <f t="shared" si="26"/>
        <v>0.19863453542009202</v>
      </c>
    </row>
    <row r="901" spans="1:2" x14ac:dyDescent="0.25">
      <c r="A901" s="84">
        <f t="shared" si="27"/>
        <v>44.649999999999601</v>
      </c>
      <c r="B901" s="72">
        <f t="shared" si="26"/>
        <v>0.10270984383907278</v>
      </c>
    </row>
    <row r="902" spans="1:2" x14ac:dyDescent="0.25">
      <c r="A902" s="84">
        <f t="shared" si="27"/>
        <v>44.699999999999598</v>
      </c>
      <c r="B902" s="72">
        <f t="shared" si="26"/>
        <v>8.1575915065750237E-3</v>
      </c>
    </row>
    <row r="903" spans="1:2" x14ac:dyDescent="0.25">
      <c r="A903" s="84">
        <f t="shared" si="27"/>
        <v>44.749999999999595</v>
      </c>
      <c r="B903" s="72">
        <f t="shared" si="26"/>
        <v>-8.4152471365197545E-2</v>
      </c>
    </row>
    <row r="904" spans="1:2" x14ac:dyDescent="0.25">
      <c r="A904" s="84">
        <f t="shared" si="27"/>
        <v>44.799999999999592</v>
      </c>
      <c r="B904" s="72">
        <f t="shared" ref="B904:B967" si="28">-A1_x*SIN(p_x*A904)+A2_x*SIN(w_x*A904)</f>
        <v>-0.17339331531101587</v>
      </c>
    </row>
    <row r="905" spans="1:2" x14ac:dyDescent="0.25">
      <c r="A905" s="84">
        <f t="shared" ref="A905:A968" si="29">A904+$A$6</f>
        <v>44.849999999999589</v>
      </c>
      <c r="B905" s="72">
        <f t="shared" si="28"/>
        <v>-0.25878806173160385</v>
      </c>
    </row>
    <row r="906" spans="1:2" x14ac:dyDescent="0.25">
      <c r="A906" s="84">
        <f t="shared" si="29"/>
        <v>44.899999999999586</v>
      </c>
      <c r="B906" s="72">
        <f t="shared" si="28"/>
        <v>-0.33961674155873789</v>
      </c>
    </row>
    <row r="907" spans="1:2" x14ac:dyDescent="0.25">
      <c r="A907" s="84">
        <f t="shared" si="29"/>
        <v>44.949999999999584</v>
      </c>
      <c r="B907" s="72">
        <f t="shared" si="28"/>
        <v>-0.41522232371190504</v>
      </c>
    </row>
    <row r="908" spans="1:2" x14ac:dyDescent="0.25">
      <c r="A908" s="84">
        <f t="shared" si="29"/>
        <v>44.999999999999581</v>
      </c>
      <c r="B908" s="72">
        <f t="shared" si="28"/>
        <v>-0.48501596330047003</v>
      </c>
    </row>
    <row r="909" spans="1:2" x14ac:dyDescent="0.25">
      <c r="A909" s="84">
        <f t="shared" si="29"/>
        <v>45.049999999999578</v>
      </c>
      <c r="B909" s="72">
        <f t="shared" si="28"/>
        <v>-0.54848142864499483</v>
      </c>
    </row>
    <row r="910" spans="1:2" x14ac:dyDescent="0.25">
      <c r="A910" s="84">
        <f t="shared" si="29"/>
        <v>45.099999999999575</v>
      </c>
      <c r="B910" s="72">
        <f t="shared" si="28"/>
        <v>-0.60517867562003536</v>
      </c>
    </row>
    <row r="911" spans="1:2" x14ac:dyDescent="0.25">
      <c r="A911" s="84">
        <f t="shared" si="29"/>
        <v>45.149999999999572</v>
      </c>
      <c r="B911" s="72">
        <f t="shared" si="28"/>
        <v>-0.65474654745148708</v>
      </c>
    </row>
    <row r="912" spans="1:2" x14ac:dyDescent="0.25">
      <c r="A912" s="84">
        <f t="shared" si="29"/>
        <v>45.199999999999569</v>
      </c>
      <c r="B912" s="72">
        <f t="shared" si="28"/>
        <v>-0.69690458783100662</v>
      </c>
    </row>
    <row r="913" spans="1:2" x14ac:dyDescent="0.25">
      <c r="A913" s="84">
        <f t="shared" si="29"/>
        <v>45.249999999999567</v>
      </c>
      <c r="B913" s="72">
        <f t="shared" si="28"/>
        <v>-0.73145396492974213</v>
      </c>
    </row>
    <row r="914" spans="1:2" x14ac:dyDescent="0.25">
      <c r="A914" s="84">
        <f t="shared" si="29"/>
        <v>45.299999999999564</v>
      </c>
      <c r="B914" s="72">
        <f t="shared" si="28"/>
        <v>-0.75827751350181449</v>
      </c>
    </row>
    <row r="915" spans="1:2" x14ac:dyDescent="0.25">
      <c r="A915" s="84">
        <f t="shared" si="29"/>
        <v>45.349999999999561</v>
      </c>
      <c r="B915" s="72">
        <f t="shared" si="28"/>
        <v>-0.77733891165912505</v>
      </c>
    </row>
    <row r="916" spans="1:2" x14ac:dyDescent="0.25">
      <c r="A916" s="84">
        <f t="shared" si="29"/>
        <v>45.399999999999558</v>
      </c>
      <c r="B916" s="72">
        <f t="shared" si="28"/>
        <v>-0.78868101797654033</v>
      </c>
    </row>
    <row r="917" spans="1:2" x14ac:dyDescent="0.25">
      <c r="A917" s="84">
        <f t="shared" si="29"/>
        <v>45.449999999999555</v>
      </c>
      <c r="B917" s="72">
        <f t="shared" si="28"/>
        <v>-0.79242340325598026</v>
      </c>
    </row>
    <row r="918" spans="1:2" x14ac:dyDescent="0.25">
      <c r="A918" s="84">
        <f t="shared" si="29"/>
        <v>45.499999999999552</v>
      </c>
      <c r="B918" s="72">
        <f t="shared" si="28"/>
        <v>-0.78875911944800814</v>
      </c>
    </row>
    <row r="919" spans="1:2" x14ac:dyDescent="0.25">
      <c r="A919" s="84">
        <f t="shared" si="29"/>
        <v>45.54999999999955</v>
      </c>
      <c r="B919" s="72">
        <f t="shared" si="28"/>
        <v>-0.7779507558197557</v>
      </c>
    </row>
    <row r="920" spans="1:2" x14ac:dyDescent="0.25">
      <c r="A920" s="84">
        <f t="shared" si="29"/>
        <v>45.599999999999547</v>
      </c>
      <c r="B920" s="72">
        <f t="shared" si="28"/>
        <v>-0.76032583939285947</v>
      </c>
    </row>
    <row r="921" spans="1:2" x14ac:dyDescent="0.25">
      <c r="A921" s="84">
        <f t="shared" si="29"/>
        <v>45.649999999999544</v>
      </c>
      <c r="B921" s="72">
        <f t="shared" si="28"/>
        <v>-0.73627164288459257</v>
      </c>
    </row>
    <row r="922" spans="1:2" x14ac:dyDescent="0.25">
      <c r="A922" s="84">
        <f t="shared" si="29"/>
        <v>45.699999999999541</v>
      </c>
      <c r="B922" s="72">
        <f t="shared" si="28"/>
        <v>-0.70622946881284199</v>
      </c>
    </row>
    <row r="923" spans="1:2" x14ac:dyDescent="0.25">
      <c r="A923" s="84">
        <f t="shared" si="29"/>
        <v>45.749999999999538</v>
      </c>
      <c r="B923" s="72">
        <f t="shared" si="28"/>
        <v>-0.670688483020903</v>
      </c>
    </row>
    <row r="924" spans="1:2" x14ac:dyDescent="0.25">
      <c r="A924" s="84">
        <f t="shared" si="29"/>
        <v>45.799999999999535</v>
      </c>
      <c r="B924" s="72">
        <f t="shared" si="28"/>
        <v>-0.63017917459885586</v>
      </c>
    </row>
    <row r="925" spans="1:2" x14ac:dyDescent="0.25">
      <c r="A925" s="84">
        <f t="shared" si="29"/>
        <v>45.849999999999532</v>
      </c>
      <c r="B925" s="72">
        <f t="shared" si="28"/>
        <v>-0.58526652199646345</v>
      </c>
    </row>
    <row r="926" spans="1:2" x14ac:dyDescent="0.25">
      <c r="A926" s="84">
        <f t="shared" si="29"/>
        <v>45.89999999999953</v>
      </c>
      <c r="B926" s="72">
        <f t="shared" si="28"/>
        <v>-0.53654294701751959</v>
      </c>
    </row>
    <row r="927" spans="1:2" x14ac:dyDescent="0.25">
      <c r="A927" s="84">
        <f t="shared" si="29"/>
        <v>45.949999999999527</v>
      </c>
      <c r="B927" s="72">
        <f t="shared" si="28"/>
        <v>-0.48462113934595585</v>
      </c>
    </row>
    <row r="928" spans="1:2" x14ac:dyDescent="0.25">
      <c r="A928" s="84">
        <f t="shared" si="29"/>
        <v>45.999999999999524</v>
      </c>
      <c r="B928" s="72">
        <f t="shared" si="28"/>
        <v>-0.43012683428223109</v>
      </c>
    </row>
    <row r="929" spans="1:2" x14ac:dyDescent="0.25">
      <c r="A929" s="84">
        <f t="shared" si="29"/>
        <v>46.049999999999521</v>
      </c>
      <c r="B929" s="72">
        <f t="shared" si="28"/>
        <v>-0.37369162547486057</v>
      </c>
    </row>
    <row r="930" spans="1:2" x14ac:dyDescent="0.25">
      <c r="A930" s="84">
        <f t="shared" si="29"/>
        <v>46.099999999999518</v>
      </c>
      <c r="B930" s="72">
        <f t="shared" si="28"/>
        <v>-0.31594589263610273</v>
      </c>
    </row>
    <row r="931" spans="1:2" x14ac:dyDescent="0.25">
      <c r="A931" s="84">
        <f t="shared" si="29"/>
        <v>46.149999999999515</v>
      </c>
      <c r="B931" s="72">
        <f t="shared" si="28"/>
        <v>-0.25751192156493907</v>
      </c>
    </row>
    <row r="932" spans="1:2" x14ac:dyDescent="0.25">
      <c r="A932" s="84">
        <f t="shared" si="29"/>
        <v>46.199999999999513</v>
      </c>
      <c r="B932" s="72">
        <f t="shared" si="28"/>
        <v>-0.19899729030376601</v>
      </c>
    </row>
    <row r="933" spans="1:2" x14ac:dyDescent="0.25">
      <c r="A933" s="84">
        <f t="shared" si="29"/>
        <v>46.24999999999951</v>
      </c>
      <c r="B933" s="72">
        <f t="shared" si="28"/>
        <v>-0.1409885909759625</v>
      </c>
    </row>
    <row r="934" spans="1:2" x14ac:dyDescent="0.25">
      <c r="A934" s="84">
        <f t="shared" si="29"/>
        <v>46.299999999999507</v>
      </c>
      <c r="B934" s="72">
        <f t="shared" si="28"/>
        <v>-8.4045551847499844E-2</v>
      </c>
    </row>
    <row r="935" spans="1:2" x14ac:dyDescent="0.25">
      <c r="A935" s="84">
        <f t="shared" si="29"/>
        <v>46.349999999999504</v>
      </c>
      <c r="B935" s="72">
        <f t="shared" si="28"/>
        <v>-2.8695618490842234E-2</v>
      </c>
    </row>
    <row r="936" spans="1:2" x14ac:dyDescent="0.25">
      <c r="A936" s="84">
        <f t="shared" si="29"/>
        <v>46.399999999999501</v>
      </c>
      <c r="B936" s="72">
        <f t="shared" si="28"/>
        <v>2.4570953325171452E-2</v>
      </c>
    </row>
    <row r="937" spans="1:2" x14ac:dyDescent="0.25">
      <c r="A937" s="84">
        <f t="shared" si="29"/>
        <v>46.449999999999498</v>
      </c>
      <c r="B937" s="72">
        <f t="shared" si="28"/>
        <v>7.5305447162802963E-2</v>
      </c>
    </row>
    <row r="938" spans="1:2" x14ac:dyDescent="0.25">
      <c r="A938" s="84">
        <f t="shared" si="29"/>
        <v>46.499999999999496</v>
      </c>
      <c r="B938" s="72">
        <f t="shared" si="28"/>
        <v>0.12310443920082204</v>
      </c>
    </row>
    <row r="939" spans="1:2" x14ac:dyDescent="0.25">
      <c r="A939" s="84">
        <f t="shared" si="29"/>
        <v>46.549999999999493</v>
      </c>
      <c r="B939" s="72">
        <f t="shared" si="28"/>
        <v>0.16761292416052553</v>
      </c>
    </row>
    <row r="940" spans="1:2" x14ac:dyDescent="0.25">
      <c r="A940" s="84">
        <f t="shared" si="29"/>
        <v>46.59999999999949</v>
      </c>
      <c r="B940" s="72">
        <f t="shared" si="28"/>
        <v>0.20852679055166079</v>
      </c>
    </row>
    <row r="941" spans="1:2" x14ac:dyDescent="0.25">
      <c r="A941" s="84">
        <f t="shared" si="29"/>
        <v>46.649999999999487</v>
      </c>
      <c r="B941" s="72">
        <f t="shared" si="28"/>
        <v>0.24559462987805469</v>
      </c>
    </row>
    <row r="942" spans="1:2" x14ac:dyDescent="0.25">
      <c r="A942" s="84">
        <f t="shared" si="29"/>
        <v>46.699999999999484</v>
      </c>
      <c r="B942" s="72">
        <f t="shared" si="28"/>
        <v>0.27861887247546924</v>
      </c>
    </row>
    <row r="943" spans="1:2" x14ac:dyDescent="0.25">
      <c r="A943" s="84">
        <f t="shared" si="29"/>
        <v>46.749999999999481</v>
      </c>
      <c r="B943" s="72">
        <f t="shared" si="28"/>
        <v>0.3074562506652182</v>
      </c>
    </row>
    <row r="944" spans="1:2" x14ac:dyDescent="0.25">
      <c r="A944" s="84">
        <f t="shared" si="29"/>
        <v>46.799999999999478</v>
      </c>
      <c r="B944" s="72">
        <f t="shared" si="28"/>
        <v>0.33201759780632867</v>
      </c>
    </row>
    <row r="945" spans="1:2" x14ac:dyDescent="0.25">
      <c r="A945" s="84">
        <f t="shared" si="29"/>
        <v>46.849999999999476</v>
      </c>
      <c r="B945" s="72">
        <f t="shared" si="28"/>
        <v>0.35226699952782803</v>
      </c>
    </row>
    <row r="946" spans="1:2" x14ac:dyDescent="0.25">
      <c r="A946" s="84">
        <f t="shared" si="29"/>
        <v>46.899999999999473</v>
      </c>
      <c r="B946" s="72">
        <f t="shared" si="28"/>
        <v>0.36822032083278572</v>
      </c>
    </row>
    <row r="947" spans="1:2" x14ac:dyDescent="0.25">
      <c r="A947" s="84">
        <f t="shared" si="29"/>
        <v>46.94999999999947</v>
      </c>
      <c r="B947" s="72">
        <f t="shared" si="28"/>
        <v>0.37994313980658162</v>
      </c>
    </row>
    <row r="948" spans="1:2" x14ac:dyDescent="0.25">
      <c r="A948" s="84">
        <f t="shared" si="29"/>
        <v>46.999999999999467</v>
      </c>
      <c r="B948" s="72">
        <f t="shared" si="28"/>
        <v>0.38754812525643517</v>
      </c>
    </row>
    <row r="949" spans="1:2" x14ac:dyDescent="0.25">
      <c r="A949" s="84">
        <f t="shared" si="29"/>
        <v>47.049999999999464</v>
      </c>
      <c r="B949" s="72">
        <f t="shared" si="28"/>
        <v>0.39119190168353485</v>
      </c>
    </row>
    <row r="950" spans="1:2" x14ac:dyDescent="0.25">
      <c r="A950" s="84">
        <f t="shared" si="29"/>
        <v>47.099999999999461</v>
      </c>
      <c r="B950" s="72">
        <f t="shared" si="28"/>
        <v>0.39107145048003306</v>
      </c>
    </row>
    <row r="951" spans="1:2" x14ac:dyDescent="0.25">
      <c r="A951" s="84">
        <f t="shared" si="29"/>
        <v>47.149999999999459</v>
      </c>
      <c r="B951" s="72">
        <f t="shared" si="28"/>
        <v>0.38742010109282154</v>
      </c>
    </row>
    <row r="952" spans="1:2" x14ac:dyDescent="0.25">
      <c r="A952" s="84">
        <f t="shared" si="29"/>
        <v>47.199999999999456</v>
      </c>
      <c r="B952" s="72">
        <f t="shared" si="28"/>
        <v>0.38050317005139178</v>
      </c>
    </row>
    <row r="953" spans="1:2" x14ac:dyDescent="0.25">
      <c r="A953" s="84">
        <f t="shared" si="29"/>
        <v>47.249999999999453</v>
      </c>
      <c r="B953" s="72">
        <f t="shared" si="28"/>
        <v>0.37061330917974367</v>
      </c>
    </row>
    <row r="954" spans="1:2" x14ac:dyDescent="0.25">
      <c r="A954" s="84">
        <f t="shared" si="29"/>
        <v>47.29999999999945</v>
      </c>
      <c r="B954" s="72">
        <f t="shared" si="28"/>
        <v>0.35806562696556743</v>
      </c>
    </row>
    <row r="955" spans="1:2" x14ac:dyDescent="0.25">
      <c r="A955" s="84">
        <f t="shared" si="29"/>
        <v>47.349999999999447</v>
      </c>
      <c r="B955" s="72">
        <f t="shared" si="28"/>
        <v>0.3431926489227316</v>
      </c>
    </row>
    <row r="956" spans="1:2" x14ac:dyDescent="0.25">
      <c r="A956" s="84">
        <f t="shared" si="29"/>
        <v>47.399999999999444</v>
      </c>
      <c r="B956" s="72">
        <f t="shared" si="28"/>
        <v>0.32633918383694693</v>
      </c>
    </row>
    <row r="957" spans="1:2" x14ac:dyDescent="0.25">
      <c r="A957" s="84">
        <f t="shared" si="29"/>
        <v>47.449999999999442</v>
      </c>
      <c r="B957" s="72">
        <f t="shared" si="28"/>
        <v>0.30785716302624189</v>
      </c>
    </row>
    <row r="958" spans="1:2" x14ac:dyDescent="0.25">
      <c r="A958" s="84">
        <f t="shared" si="29"/>
        <v>47.499999999999439</v>
      </c>
      <c r="B958" s="72">
        <f t="shared" si="28"/>
        <v>0.28810051918098067</v>
      </c>
    </row>
    <row r="959" spans="1:2" x14ac:dyDescent="0.25">
      <c r="A959" s="84">
        <f t="shared" si="29"/>
        <v>47.549999999999436</v>
      </c>
      <c r="B959" s="72">
        <f t="shared" si="28"/>
        <v>0.26742016998368934</v>
      </c>
    </row>
    <row r="960" spans="1:2" x14ac:dyDescent="0.25">
      <c r="A960" s="84">
        <f t="shared" si="29"/>
        <v>47.599999999999433</v>
      </c>
      <c r="B960" s="72">
        <f t="shared" si="28"/>
        <v>0.24615916957113759</v>
      </c>
    </row>
    <row r="961" spans="1:2" x14ac:dyDescent="0.25">
      <c r="A961" s="84">
        <f t="shared" si="29"/>
        <v>47.64999999999943</v>
      </c>
      <c r="B961" s="72">
        <f t="shared" si="28"/>
        <v>0.22464808802044134</v>
      </c>
    </row>
    <row r="962" spans="1:2" x14ac:dyDescent="0.25">
      <c r="A962" s="84">
        <f t="shared" si="29"/>
        <v>47.699999999999427</v>
      </c>
      <c r="B962" s="72">
        <f t="shared" si="28"/>
        <v>0.2032006754552671</v>
      </c>
    </row>
    <row r="963" spans="1:2" x14ac:dyDescent="0.25">
      <c r="A963" s="84">
        <f t="shared" si="29"/>
        <v>47.749999999999424</v>
      </c>
      <c r="B963" s="72">
        <f t="shared" si="28"/>
        <v>0.18210986312659561</v>
      </c>
    </row>
    <row r="964" spans="1:2" x14ac:dyDescent="0.25">
      <c r="A964" s="84">
        <f t="shared" si="29"/>
        <v>47.799999999999422</v>
      </c>
      <c r="B964" s="72">
        <f t="shared" si="28"/>
        <v>0.16164414897890489</v>
      </c>
    </row>
    <row r="965" spans="1:2" x14ac:dyDescent="0.25">
      <c r="A965" s="84">
        <f t="shared" si="29"/>
        <v>47.849999999999419</v>
      </c>
      <c r="B965" s="72">
        <f t="shared" si="28"/>
        <v>0.14204440982762034</v>
      </c>
    </row>
    <row r="966" spans="1:2" x14ac:dyDescent="0.25">
      <c r="A966" s="84">
        <f t="shared" si="29"/>
        <v>47.899999999999416</v>
      </c>
      <c r="B966" s="72">
        <f t="shared" si="28"/>
        <v>0.12352117641573801</v>
      </c>
    </row>
    <row r="967" spans="1:2" x14ac:dyDescent="0.25">
      <c r="A967" s="84">
        <f t="shared" si="29"/>
        <v>47.949999999999413</v>
      </c>
      <c r="B967" s="72">
        <f t="shared" si="28"/>
        <v>0.10625240135850289</v>
      </c>
    </row>
    <row r="968" spans="1:2" x14ac:dyDescent="0.25">
      <c r="A968" s="84">
        <f t="shared" si="29"/>
        <v>47.99999999999941</v>
      </c>
      <c r="B968" s="72">
        <f t="shared" ref="B968:B1031" si="30">-A1_x*SIN(p_x*A968)+A2_x*SIN(w_x*A968)</f>
        <v>9.0381743401566572E-2</v>
      </c>
    </row>
    <row r="969" spans="1:2" x14ac:dyDescent="0.25">
      <c r="A969" s="84">
        <f t="shared" ref="A969:A1032" si="31">A968+$A$6</f>
        <v>48.049999999999407</v>
      </c>
      <c r="B969" s="72">
        <f t="shared" si="30"/>
        <v>7.6017384591100523E-2</v>
      </c>
    </row>
    <row r="970" spans="1:2" x14ac:dyDescent="0.25">
      <c r="A970" s="84">
        <f t="shared" si="31"/>
        <v>48.099999999999405</v>
      </c>
      <c r="B970" s="72">
        <f t="shared" si="30"/>
        <v>6.3231389965950902E-2</v>
      </c>
    </row>
    <row r="971" spans="1:2" x14ac:dyDescent="0.25">
      <c r="A971" s="84">
        <f t="shared" si="31"/>
        <v>48.149999999999402</v>
      </c>
      <c r="B971" s="72">
        <f t="shared" si="30"/>
        <v>5.2059612317010284E-2</v>
      </c>
    </row>
    <row r="972" spans="1:2" x14ac:dyDescent="0.25">
      <c r="A972" s="84">
        <f t="shared" si="31"/>
        <v>48.199999999999399</v>
      </c>
      <c r="B972" s="72">
        <f t="shared" si="30"/>
        <v>4.2502137502483883E-2</v>
      </c>
    </row>
    <row r="973" spans="1:2" x14ac:dyDescent="0.25">
      <c r="A973" s="84">
        <f t="shared" si="31"/>
        <v>48.249999999999396</v>
      </c>
      <c r="B973" s="72">
        <f t="shared" si="30"/>
        <v>3.4524258843493305E-2</v>
      </c>
    </row>
    <row r="974" spans="1:2" x14ac:dyDescent="0.25">
      <c r="A974" s="84">
        <f t="shared" si="31"/>
        <v>48.299999999999393</v>
      </c>
      <c r="B974" s="72">
        <f t="shared" si="30"/>
        <v>2.8057962337119324E-2</v>
      </c>
    </row>
    <row r="975" spans="1:2" x14ac:dyDescent="0.25">
      <c r="A975" s="84">
        <f t="shared" si="31"/>
        <v>48.34999999999939</v>
      </c>
      <c r="B975" s="72">
        <f t="shared" si="30"/>
        <v>2.3003897892885039E-2</v>
      </c>
    </row>
    <row r="976" spans="1:2" x14ac:dyDescent="0.25">
      <c r="A976" s="84">
        <f t="shared" si="31"/>
        <v>48.399999999999388</v>
      </c>
      <c r="B976" s="72">
        <f t="shared" si="30"/>
        <v>1.9233805603243281E-2</v>
      </c>
    </row>
    <row r="977" spans="1:2" x14ac:dyDescent="0.25">
      <c r="A977" s="84">
        <f t="shared" si="31"/>
        <v>48.449999999999385</v>
      </c>
      <c r="B977" s="72">
        <f t="shared" si="30"/>
        <v>1.6593360270366952E-2</v>
      </c>
    </row>
    <row r="978" spans="1:2" x14ac:dyDescent="0.25">
      <c r="A978" s="84">
        <f t="shared" si="31"/>
        <v>48.499999999999382</v>
      </c>
      <c r="B978" s="72">
        <f t="shared" si="30"/>
        <v>1.4905392101567494E-2</v>
      </c>
    </row>
    <row r="979" spans="1:2" x14ac:dyDescent="0.25">
      <c r="A979" s="84">
        <f t="shared" si="31"/>
        <v>48.549999999999379</v>
      </c>
      <c r="B979" s="72">
        <f t="shared" si="30"/>
        <v>1.3973436715304266E-2</v>
      </c>
    </row>
    <row r="980" spans="1:2" x14ac:dyDescent="0.25">
      <c r="A980" s="84">
        <f t="shared" si="31"/>
        <v>48.599999999999376</v>
      </c>
      <c r="B980" s="72">
        <f t="shared" si="30"/>
        <v>1.3585563425093483E-2</v>
      </c>
    </row>
    <row r="981" spans="1:2" x14ac:dyDescent="0.25">
      <c r="A981" s="84">
        <f t="shared" si="31"/>
        <v>48.649999999999373</v>
      </c>
      <c r="B981" s="72">
        <f t="shared" si="30"/>
        <v>1.3518427241294734E-2</v>
      </c>
    </row>
    <row r="982" spans="1:2" x14ac:dyDescent="0.25">
      <c r="A982" s="84">
        <f t="shared" si="31"/>
        <v>48.69999999999937</v>
      </c>
      <c r="B982" s="72">
        <f t="shared" si="30"/>
        <v>1.3541487190592769E-2</v>
      </c>
    </row>
    <row r="983" spans="1:2" x14ac:dyDescent="0.25">
      <c r="A983" s="84">
        <f t="shared" si="31"/>
        <v>48.749999999999368</v>
      </c>
      <c r="B983" s="72">
        <f t="shared" si="30"/>
        <v>1.342133143340446E-2</v>
      </c>
    </row>
    <row r="984" spans="1:2" x14ac:dyDescent="0.25">
      <c r="A984" s="84">
        <f t="shared" si="31"/>
        <v>48.799999999999365</v>
      </c>
      <c r="B984" s="72">
        <f t="shared" si="30"/>
        <v>1.2926048287958014E-2</v>
      </c>
    </row>
    <row r="985" spans="1:2" x14ac:dyDescent="0.25">
      <c r="A985" s="84">
        <f t="shared" si="31"/>
        <v>48.849999999999362</v>
      </c>
      <c r="B985" s="72">
        <f t="shared" si="30"/>
        <v>1.1829581660541821E-2</v>
      </c>
    </row>
    <row r="986" spans="1:2" x14ac:dyDescent="0.25">
      <c r="A986" s="84">
        <f t="shared" si="31"/>
        <v>48.899999999999359</v>
      </c>
      <c r="B986" s="72">
        <f t="shared" si="30"/>
        <v>9.9160095417458738E-3</v>
      </c>
    </row>
    <row r="987" spans="1:2" x14ac:dyDescent="0.25">
      <c r="A987" s="84">
        <f t="shared" si="31"/>
        <v>48.949999999999356</v>
      </c>
      <c r="B987" s="72">
        <f t="shared" si="30"/>
        <v>6.98368515911163E-3</v>
      </c>
    </row>
    <row r="988" spans="1:2" x14ac:dyDescent="0.25">
      <c r="A988" s="84">
        <f t="shared" si="31"/>
        <v>48.999999999999353</v>
      </c>
      <c r="B988" s="72">
        <f t="shared" si="30"/>
        <v>2.8491820643965493E-3</v>
      </c>
    </row>
    <row r="989" spans="1:2" x14ac:dyDescent="0.25">
      <c r="A989" s="84">
        <f t="shared" si="31"/>
        <v>49.049999999999351</v>
      </c>
      <c r="B989" s="72">
        <f t="shared" si="30"/>
        <v>-2.6490131408478668E-3</v>
      </c>
    </row>
    <row r="990" spans="1:2" x14ac:dyDescent="0.25">
      <c r="A990" s="84">
        <f t="shared" si="31"/>
        <v>49.099999999999348</v>
      </c>
      <c r="B990" s="72">
        <f t="shared" si="30"/>
        <v>-9.6471136006499592E-3</v>
      </c>
    </row>
    <row r="991" spans="1:2" x14ac:dyDescent="0.25">
      <c r="A991" s="84">
        <f t="shared" si="31"/>
        <v>49.149999999999345</v>
      </c>
      <c r="B991" s="72">
        <f t="shared" si="30"/>
        <v>-1.8252999870672415E-2</v>
      </c>
    </row>
    <row r="992" spans="1:2" x14ac:dyDescent="0.25">
      <c r="A992" s="84">
        <f t="shared" si="31"/>
        <v>49.199999999999342</v>
      </c>
      <c r="B992" s="72">
        <f t="shared" si="30"/>
        <v>-2.8543587366985479E-2</v>
      </c>
    </row>
    <row r="993" spans="1:2" x14ac:dyDescent="0.25">
      <c r="A993" s="84">
        <f t="shared" si="31"/>
        <v>49.249999999999339</v>
      </c>
      <c r="B993" s="72">
        <f t="shared" si="30"/>
        <v>-4.05626334941116E-2</v>
      </c>
    </row>
    <row r="994" spans="1:2" x14ac:dyDescent="0.25">
      <c r="A994" s="84">
        <f t="shared" si="31"/>
        <v>49.299999999999336</v>
      </c>
      <c r="B994" s="72">
        <f t="shared" si="30"/>
        <v>-5.4319018816731512E-2</v>
      </c>
    </row>
    <row r="995" spans="1:2" x14ac:dyDescent="0.25">
      <c r="A995" s="84">
        <f t="shared" si="31"/>
        <v>49.349999999999334</v>
      </c>
      <c r="B995" s="72">
        <f t="shared" si="30"/>
        <v>-6.9785530655329886E-2</v>
      </c>
    </row>
    <row r="996" spans="1:2" x14ac:dyDescent="0.25">
      <c r="A996" s="84">
        <f t="shared" si="31"/>
        <v>49.399999999999331</v>
      </c>
      <c r="B996" s="72">
        <f t="shared" si="30"/>
        <v>-8.6898171119360601E-2</v>
      </c>
    </row>
    <row r="997" spans="1:2" x14ac:dyDescent="0.25">
      <c r="A997" s="84">
        <f t="shared" si="31"/>
        <v>49.449999999999328</v>
      </c>
      <c r="B997" s="72">
        <f t="shared" si="30"/>
        <v>-0.10555600491967909</v>
      </c>
    </row>
    <row r="998" spans="1:2" x14ac:dyDescent="0.25">
      <c r="A998" s="84">
        <f t="shared" si="31"/>
        <v>49.499999999999325</v>
      </c>
      <c r="B998" s="72">
        <f t="shared" si="30"/>
        <v>-0.12562155540244824</v>
      </c>
    </row>
    <row r="999" spans="1:2" x14ac:dyDescent="0.25">
      <c r="A999" s="84">
        <f t="shared" si="31"/>
        <v>49.549999999999322</v>
      </c>
      <c r="B999" s="72">
        <f t="shared" si="30"/>
        <v>-0.14692175020293208</v>
      </c>
    </row>
    <row r="1000" spans="1:2" x14ac:dyDescent="0.25">
      <c r="A1000" s="84">
        <f t="shared" si="31"/>
        <v>49.599999999999319</v>
      </c>
      <c r="B1000" s="72">
        <f t="shared" si="30"/>
        <v>-0.16924941081236233</v>
      </c>
    </row>
    <row r="1001" spans="1:2" x14ac:dyDescent="0.25">
      <c r="A1001" s="84">
        <f t="shared" si="31"/>
        <v>49.649999999999316</v>
      </c>
      <c r="B1001" s="72">
        <f t="shared" si="30"/>
        <v>-0.1923652732706489</v>
      </c>
    </row>
    <row r="1002" spans="1:2" x14ac:dyDescent="0.25">
      <c r="A1002" s="84">
        <f t="shared" si="31"/>
        <v>49.699999999999314</v>
      </c>
      <c r="B1002" s="72">
        <f t="shared" si="30"/>
        <v>-0.21600052022649852</v>
      </c>
    </row>
    <row r="1003" spans="1:2" x14ac:dyDescent="0.25">
      <c r="A1003" s="84">
        <f t="shared" si="31"/>
        <v>49.749999999999311</v>
      </c>
      <c r="B1003" s="72">
        <f t="shared" si="30"/>
        <v>-0.23985979782889566</v>
      </c>
    </row>
    <row r="1004" spans="1:2" x14ac:dyDescent="0.25">
      <c r="A1004" s="84">
        <f t="shared" si="31"/>
        <v>49.799999999999308</v>
      </c>
      <c r="B1004" s="72">
        <f t="shared" si="30"/>
        <v>-0.26362468441252362</v>
      </c>
    </row>
    <row r="1005" spans="1:2" x14ac:dyDescent="0.25">
      <c r="A1005" s="84">
        <f t="shared" si="31"/>
        <v>49.849999999999305</v>
      </c>
      <c r="B1005" s="72">
        <f t="shared" si="30"/>
        <v>-0.28695757179327397</v>
      </c>
    </row>
    <row r="1006" spans="1:2" x14ac:dyDescent="0.25">
      <c r="A1006" s="84">
        <f t="shared" si="31"/>
        <v>49.899999999999302</v>
      </c>
      <c r="B1006" s="72">
        <f t="shared" si="30"/>
        <v>-0.30950591427504492</v>
      </c>
    </row>
    <row r="1007" spans="1:2" x14ac:dyDescent="0.25">
      <c r="A1007" s="84">
        <f t="shared" si="31"/>
        <v>49.949999999999299</v>
      </c>
      <c r="B1007" s="72">
        <f t="shared" si="30"/>
        <v>-0.33090679525622635</v>
      </c>
    </row>
    <row r="1008" spans="1:2" x14ac:dyDescent="0.25">
      <c r="A1008" s="84">
        <f t="shared" si="31"/>
        <v>49.999999999999297</v>
      </c>
      <c r="B1008" s="72">
        <f t="shared" si="30"/>
        <v>-0.35079175667848783</v>
      </c>
    </row>
    <row r="1009" spans="1:2" x14ac:dyDescent="0.25">
      <c r="A1009" s="84">
        <f t="shared" si="31"/>
        <v>50.049999999999294</v>
      </c>
      <c r="B1009" s="72">
        <f t="shared" si="30"/>
        <v>-0.36879183254244874</v>
      </c>
    </row>
    <row r="1010" spans="1:2" x14ac:dyDescent="0.25">
      <c r="A1010" s="84">
        <f t="shared" si="31"/>
        <v>50.099999999999291</v>
      </c>
      <c r="B1010" s="72">
        <f t="shared" si="30"/>
        <v>-0.3845427243758176</v>
      </c>
    </row>
    <row r="1011" spans="1:2" x14ac:dyDescent="0.25">
      <c r="A1011" s="84">
        <f t="shared" si="31"/>
        <v>50.149999999999288</v>
      </c>
      <c r="B1011" s="72">
        <f t="shared" si="30"/>
        <v>-0.39769005392384232</v>
      </c>
    </row>
    <row r="1012" spans="1:2" x14ac:dyDescent="0.25">
      <c r="A1012" s="84">
        <f t="shared" si="31"/>
        <v>50.199999999999285</v>
      </c>
      <c r="B1012" s="72">
        <f t="shared" si="30"/>
        <v>-0.40789462647788277</v>
      </c>
    </row>
    <row r="1013" spans="1:2" x14ac:dyDescent="0.25">
      <c r="A1013" s="84">
        <f t="shared" si="31"/>
        <v>50.249999999999282</v>
      </c>
      <c r="B1013" s="72">
        <f t="shared" si="30"/>
        <v>-0.4148376371920553</v>
      </c>
    </row>
    <row r="1014" spans="1:2" x14ac:dyDescent="0.25">
      <c r="A1014" s="84">
        <f t="shared" si="31"/>
        <v>50.29999999999928</v>
      </c>
      <c r="B1014" s="72">
        <f t="shared" si="30"/>
        <v>-0.41822575247880145</v>
      </c>
    </row>
    <row r="1015" spans="1:2" x14ac:dyDescent="0.25">
      <c r="A1015" s="84">
        <f t="shared" si="31"/>
        <v>50.349999999999277</v>
      </c>
      <c r="B1015" s="72">
        <f t="shared" si="30"/>
        <v>-0.41779599913422705</v>
      </c>
    </row>
    <row r="1016" spans="1:2" x14ac:dyDescent="0.25">
      <c r="A1016" s="84">
        <f t="shared" si="31"/>
        <v>50.399999999999274</v>
      </c>
      <c r="B1016" s="72">
        <f t="shared" si="30"/>
        <v>-0.41332039522032143</v>
      </c>
    </row>
    <row r="1017" spans="1:2" x14ac:dyDescent="0.25">
      <c r="A1017" s="84">
        <f t="shared" si="31"/>
        <v>50.449999999999271</v>
      </c>
      <c r="B1017" s="72">
        <f t="shared" si="30"/>
        <v>-0.40461025891780272</v>
      </c>
    </row>
    <row r="1018" spans="1:2" x14ac:dyDescent="0.25">
      <c r="A1018" s="84">
        <f t="shared" si="31"/>
        <v>50.499999999999268</v>
      </c>
      <c r="B1018" s="72">
        <f t="shared" si="30"/>
        <v>-0.39152013453871526</v>
      </c>
    </row>
    <row r="1019" spans="1:2" x14ac:dyDescent="0.25">
      <c r="A1019" s="84">
        <f t="shared" si="31"/>
        <v>50.549999999999265</v>
      </c>
      <c r="B1019" s="72">
        <f t="shared" si="30"/>
        <v>-0.37395127862792654</v>
      </c>
    </row>
    <row r="1020" spans="1:2" x14ac:dyDescent="0.25">
      <c r="A1020" s="84">
        <f t="shared" si="31"/>
        <v>50.599999999999262</v>
      </c>
      <c r="B1020" s="72">
        <f t="shared" si="30"/>
        <v>-0.35185465354814416</v>
      </c>
    </row>
    <row r="1021" spans="1:2" x14ac:dyDescent="0.25">
      <c r="A1021" s="84">
        <f t="shared" si="31"/>
        <v>50.64999999999926</v>
      </c>
      <c r="B1021" s="72">
        <f t="shared" si="30"/>
        <v>-0.32523338108882749</v>
      </c>
    </row>
    <row r="1022" spans="1:2" x14ac:dyDescent="0.25">
      <c r="A1022" s="84">
        <f t="shared" si="31"/>
        <v>50.699999999999257</v>
      </c>
      <c r="B1022" s="72">
        <f t="shared" si="30"/>
        <v>-0.29414461441427253</v>
      </c>
    </row>
    <row r="1023" spans="1:2" x14ac:dyDescent="0.25">
      <c r="A1023" s="84">
        <f t="shared" si="31"/>
        <v>50.749999999999254</v>
      </c>
      <c r="B1023" s="72">
        <f t="shared" si="30"/>
        <v>-0.25870079300686522</v>
      </c>
    </row>
    <row r="1024" spans="1:2" x14ac:dyDescent="0.25">
      <c r="A1024" s="84">
        <f t="shared" si="31"/>
        <v>50.799999999999251</v>
      </c>
      <c r="B1024" s="72">
        <f t="shared" si="30"/>
        <v>-0.21907025210021835</v>
      </c>
    </row>
    <row r="1025" spans="1:2" x14ac:dyDescent="0.25">
      <c r="A1025" s="84">
        <f t="shared" si="31"/>
        <v>50.849999999999248</v>
      </c>
      <c r="B1025" s="72">
        <f t="shared" si="30"/>
        <v>-0.1754771653614533</v>
      </c>
    </row>
    <row r="1026" spans="1:2" x14ac:dyDescent="0.25">
      <c r="A1026" s="84">
        <f t="shared" si="31"/>
        <v>50.899999999999245</v>
      </c>
      <c r="B1026" s="72">
        <f t="shared" si="30"/>
        <v>-0.12820080719031468</v>
      </c>
    </row>
    <row r="1027" spans="1:2" x14ac:dyDescent="0.25">
      <c r="A1027" s="84">
        <f t="shared" si="31"/>
        <v>50.949999999999243</v>
      </c>
      <c r="B1027" s="72">
        <f t="shared" si="30"/>
        <v>-7.7574128871206849E-2</v>
      </c>
    </row>
    <row r="1028" spans="1:2" x14ac:dyDescent="0.25">
      <c r="A1028" s="84">
        <f t="shared" si="31"/>
        <v>50.99999999999924</v>
      </c>
      <c r="B1028" s="72">
        <f t="shared" si="30"/>
        <v>-2.3981650856241155E-2</v>
      </c>
    </row>
    <row r="1029" spans="1:2" x14ac:dyDescent="0.25">
      <c r="A1029" s="84">
        <f t="shared" si="31"/>
        <v>51.049999999999237</v>
      </c>
      <c r="B1029" s="72">
        <f t="shared" si="30"/>
        <v>3.2143318419679101E-2</v>
      </c>
    </row>
    <row r="1030" spans="1:2" x14ac:dyDescent="0.25">
      <c r="A1030" s="84">
        <f t="shared" si="31"/>
        <v>51.099999999999234</v>
      </c>
      <c r="B1030" s="72">
        <f t="shared" si="30"/>
        <v>9.032211867870088E-2</v>
      </c>
    </row>
    <row r="1031" spans="1:2" x14ac:dyDescent="0.25">
      <c r="A1031" s="84">
        <f t="shared" si="31"/>
        <v>51.149999999999231</v>
      </c>
      <c r="B1031" s="72">
        <f t="shared" si="30"/>
        <v>0.15003480237280509</v>
      </c>
    </row>
    <row r="1032" spans="1:2" x14ac:dyDescent="0.25">
      <c r="A1032" s="84">
        <f t="shared" si="31"/>
        <v>51.199999999999228</v>
      </c>
      <c r="B1032" s="72">
        <f t="shared" ref="B1032:B1095" si="32">-A1_x*SIN(p_x*A1032)+A2_x*SIN(w_x*A1032)</f>
        <v>0.2107247933559544</v>
      </c>
    </row>
    <row r="1033" spans="1:2" x14ac:dyDescent="0.25">
      <c r="A1033" s="84">
        <f t="shared" ref="A1033:A1096" si="33">A1032+$A$6</f>
        <v>51.249999999999226</v>
      </c>
      <c r="B1033" s="72">
        <f t="shared" si="32"/>
        <v>0.2718040977985241</v>
      </c>
    </row>
    <row r="1034" spans="1:2" x14ac:dyDescent="0.25">
      <c r="A1034" s="84">
        <f t="shared" si="33"/>
        <v>51.299999999999223</v>
      </c>
      <c r="B1034" s="72">
        <f t="shared" si="32"/>
        <v>0.33265901834027023</v>
      </c>
    </row>
    <row r="1035" spans="1:2" x14ac:dyDescent="0.25">
      <c r="A1035" s="84">
        <f t="shared" si="33"/>
        <v>51.34999999999922</v>
      </c>
      <c r="B1035" s="72">
        <f t="shared" si="32"/>
        <v>0.39265631579470228</v>
      </c>
    </row>
    <row r="1036" spans="1:2" x14ac:dyDescent="0.25">
      <c r="A1036" s="84">
        <f t="shared" si="33"/>
        <v>51.399999999999217</v>
      </c>
      <c r="B1036" s="72">
        <f t="shared" si="32"/>
        <v>0.45114975657819367</v>
      </c>
    </row>
    <row r="1037" spans="1:2" x14ac:dyDescent="0.25">
      <c r="A1037" s="84">
        <f t="shared" si="33"/>
        <v>51.449999999999214</v>
      </c>
      <c r="B1037" s="72">
        <f t="shared" si="32"/>
        <v>0.50748697851776359</v>
      </c>
    </row>
    <row r="1038" spans="1:2" x14ac:dyDescent="0.25">
      <c r="A1038" s="84">
        <f t="shared" si="33"/>
        <v>51.499999999999211</v>
      </c>
      <c r="B1038" s="72">
        <f t="shared" si="32"/>
        <v>0.56101660286170629</v>
      </c>
    </row>
    <row r="1039" spans="1:2" x14ac:dyDescent="0.25">
      <c r="A1039" s="84">
        <f t="shared" si="33"/>
        <v>51.549999999999208</v>
      </c>
      <c r="B1039" s="72">
        <f t="shared" si="32"/>
        <v>0.61109551624020741</v>
      </c>
    </row>
    <row r="1040" spans="1:2" x14ac:dyDescent="0.25">
      <c r="A1040" s="84">
        <f t="shared" si="33"/>
        <v>51.599999999999206</v>
      </c>
      <c r="B1040" s="72">
        <f t="shared" si="32"/>
        <v>0.65709624305274461</v>
      </c>
    </row>
    <row r="1041" spans="1:2" x14ac:dyDescent="0.25">
      <c r="A1041" s="84">
        <f t="shared" si="33"/>
        <v>51.649999999999203</v>
      </c>
      <c r="B1041" s="72">
        <f t="shared" si="32"/>
        <v>0.69841432634305312</v>
      </c>
    </row>
    <row r="1042" spans="1:2" x14ac:dyDescent="0.25">
      <c r="A1042" s="84">
        <f t="shared" si="33"/>
        <v>51.6999999999992</v>
      </c>
      <c r="B1042" s="72">
        <f t="shared" si="32"/>
        <v>0.73447563369740942</v>
      </c>
    </row>
    <row r="1043" spans="1:2" x14ac:dyDescent="0.25">
      <c r="A1043" s="84">
        <f t="shared" si="33"/>
        <v>51.749999999999197</v>
      </c>
      <c r="B1043" s="72">
        <f t="shared" si="32"/>
        <v>0.76474350409518554</v>
      </c>
    </row>
    <row r="1044" spans="1:2" x14ac:dyDescent="0.25">
      <c r="A1044" s="84">
        <f t="shared" si="33"/>
        <v>51.799999999999194</v>
      </c>
      <c r="B1044" s="72">
        <f t="shared" si="32"/>
        <v>0.78872565197161493</v>
      </c>
    </row>
    <row r="1045" spans="1:2" x14ac:dyDescent="0.25">
      <c r="A1045" s="84">
        <f t="shared" si="33"/>
        <v>51.849999999999191</v>
      </c>
      <c r="B1045" s="72">
        <f t="shared" si="32"/>
        <v>0.80598074602790593</v>
      </c>
    </row>
    <row r="1046" spans="1:2" x14ac:dyDescent="0.25">
      <c r="A1046" s="84">
        <f t="shared" si="33"/>
        <v>51.899999999999189</v>
      </c>
      <c r="B1046" s="72">
        <f t="shared" si="32"/>
        <v>0.81612458254009901</v>
      </c>
    </row>
    <row r="1047" spans="1:2" x14ac:dyDescent="0.25">
      <c r="A1047" s="84">
        <f t="shared" si="33"/>
        <v>51.949999999999186</v>
      </c>
      <c r="B1047" s="72">
        <f t="shared" si="32"/>
        <v>0.81883577606429692</v>
      </c>
    </row>
    <row r="1048" spans="1:2" x14ac:dyDescent="0.25">
      <c r="A1048" s="84">
        <f t="shared" si="33"/>
        <v>51.999999999999183</v>
      </c>
      <c r="B1048" s="72">
        <f t="shared" si="32"/>
        <v>0.81386089448685461</v>
      </c>
    </row>
    <row r="1049" spans="1:2" x14ac:dyDescent="0.25">
      <c r="A1049" s="84">
        <f t="shared" si="33"/>
        <v>52.04999999999918</v>
      </c>
      <c r="B1049" s="72">
        <f t="shared" si="32"/>
        <v>0.8010189702897007</v>
      </c>
    </row>
    <row r="1050" spans="1:2" x14ac:dyDescent="0.25">
      <c r="A1050" s="84">
        <f t="shared" si="33"/>
        <v>52.099999999999177</v>
      </c>
      <c r="B1050" s="72">
        <f t="shared" si="32"/>
        <v>0.78020532565183753</v>
      </c>
    </row>
    <row r="1051" spans="1:2" x14ac:dyDescent="0.25">
      <c r="A1051" s="84">
        <f t="shared" si="33"/>
        <v>52.149999999999174</v>
      </c>
      <c r="B1051" s="72">
        <f t="shared" si="32"/>
        <v>0.75139465553282592</v>
      </c>
    </row>
    <row r="1052" spans="1:2" x14ac:dyDescent="0.25">
      <c r="A1052" s="84">
        <f t="shared" si="33"/>
        <v>52.199999999999172</v>
      </c>
      <c r="B1052" s="72">
        <f t="shared" si="32"/>
        <v>0.71464332012028875</v>
      </c>
    </row>
    <row r="1053" spans="1:2" x14ac:dyDescent="0.25">
      <c r="A1053" s="84">
        <f t="shared" si="33"/>
        <v>52.249999999999169</v>
      </c>
      <c r="B1053" s="72">
        <f t="shared" si="32"/>
        <v>0.67009080590275161</v>
      </c>
    </row>
    <row r="1054" spans="1:2" x14ac:dyDescent="0.25">
      <c r="A1054" s="84">
        <f t="shared" si="33"/>
        <v>52.299999999999166</v>
      </c>
      <c r="B1054" s="72">
        <f t="shared" si="32"/>
        <v>0.61796032307062354</v>
      </c>
    </row>
    <row r="1055" spans="1:2" x14ac:dyDescent="0.25">
      <c r="A1055" s="84">
        <f t="shared" si="33"/>
        <v>52.349999999999163</v>
      </c>
      <c r="B1055" s="72">
        <f t="shared" si="32"/>
        <v>0.5585585158663009</v>
      </c>
    </row>
    <row r="1056" spans="1:2" x14ac:dyDescent="0.25">
      <c r="A1056" s="84">
        <f t="shared" si="33"/>
        <v>52.39999999999916</v>
      </c>
      <c r="B1056" s="72">
        <f t="shared" si="32"/>
        <v>0.49227427181011585</v>
      </c>
    </row>
    <row r="1057" spans="1:2" x14ac:dyDescent="0.25">
      <c r="A1057" s="84">
        <f t="shared" si="33"/>
        <v>52.449999999999157</v>
      </c>
      <c r="B1057" s="72">
        <f t="shared" si="32"/>
        <v>0.41957662532183893</v>
      </c>
    </row>
    <row r="1058" spans="1:2" x14ac:dyDescent="0.25">
      <c r="A1058" s="84">
        <f t="shared" si="33"/>
        <v>52.499999999999154</v>
      </c>
      <c r="B1058" s="72">
        <f t="shared" si="32"/>
        <v>0.34101176103985642</v>
      </c>
    </row>
    <row r="1059" spans="1:2" x14ac:dyDescent="0.25">
      <c r="A1059" s="84">
        <f t="shared" si="33"/>
        <v>52.549999999999152</v>
      </c>
      <c r="B1059" s="72">
        <f t="shared" si="32"/>
        <v>0.25719913200481503</v>
      </c>
    </row>
    <row r="1060" spans="1:2" x14ac:dyDescent="0.25">
      <c r="A1060" s="84">
        <f t="shared" si="33"/>
        <v>52.599999999999149</v>
      </c>
      <c r="B1060" s="72">
        <f t="shared" si="32"/>
        <v>0.16882671771842017</v>
      </c>
    </row>
    <row r="1061" spans="1:2" x14ac:dyDescent="0.25">
      <c r="A1061" s="84">
        <f t="shared" si="33"/>
        <v>52.649999999999146</v>
      </c>
      <c r="B1061" s="72">
        <f t="shared" si="32"/>
        <v>7.6645456801646139E-2</v>
      </c>
    </row>
    <row r="1062" spans="1:2" x14ac:dyDescent="0.25">
      <c r="A1062" s="84">
        <f t="shared" si="33"/>
        <v>52.699999999999143</v>
      </c>
      <c r="B1062" s="72">
        <f t="shared" si="32"/>
        <v>-1.8537101546419965E-2</v>
      </c>
    </row>
    <row r="1063" spans="1:2" x14ac:dyDescent="0.25">
      <c r="A1063" s="84">
        <f t="shared" si="33"/>
        <v>52.74999999999914</v>
      </c>
      <c r="B1063" s="72">
        <f t="shared" si="32"/>
        <v>-0.11586387395164111</v>
      </c>
    </row>
    <row r="1064" spans="1:2" x14ac:dyDescent="0.25">
      <c r="A1064" s="84">
        <f t="shared" si="33"/>
        <v>52.799999999999137</v>
      </c>
      <c r="B1064" s="72">
        <f t="shared" si="32"/>
        <v>-0.21443598510151629</v>
      </c>
    </row>
    <row r="1065" spans="1:2" x14ac:dyDescent="0.25">
      <c r="A1065" s="84">
        <f t="shared" si="33"/>
        <v>52.849999999999135</v>
      </c>
      <c r="B1065" s="72">
        <f t="shared" si="32"/>
        <v>-0.31332110564032556</v>
      </c>
    </row>
    <row r="1066" spans="1:2" x14ac:dyDescent="0.25">
      <c r="A1066" s="84">
        <f t="shared" si="33"/>
        <v>52.899999999999132</v>
      </c>
      <c r="B1066" s="72">
        <f t="shared" si="32"/>
        <v>-0.41156230803846916</v>
      </c>
    </row>
    <row r="1067" spans="1:2" x14ac:dyDescent="0.25">
      <c r="A1067" s="84">
        <f t="shared" si="33"/>
        <v>52.949999999999129</v>
      </c>
      <c r="B1067" s="72">
        <f t="shared" si="32"/>
        <v>-0.50818735597017684</v>
      </c>
    </row>
    <row r="1068" spans="1:2" x14ac:dyDescent="0.25">
      <c r="A1068" s="84">
        <f t="shared" si="33"/>
        <v>52.999999999999126</v>
      </c>
      <c r="B1068" s="72">
        <f t="shared" si="32"/>
        <v>-0.60221833676087777</v>
      </c>
    </row>
    <row r="1069" spans="1:2" x14ac:dyDescent="0.25">
      <c r="A1069" s="84">
        <f t="shared" si="33"/>
        <v>53.049999999999123</v>
      </c>
      <c r="B1069" s="72">
        <f t="shared" si="32"/>
        <v>-0.69268154137528204</v>
      </c>
    </row>
    <row r="1070" spans="1:2" x14ac:dyDescent="0.25">
      <c r="A1070" s="84">
        <f t="shared" si="33"/>
        <v>53.09999999999912</v>
      </c>
      <c r="B1070" s="72">
        <f t="shared" si="32"/>
        <v>-0.77861749227557375</v>
      </c>
    </row>
    <row r="1071" spans="1:2" x14ac:dyDescent="0.25">
      <c r="A1071" s="84">
        <f t="shared" si="33"/>
        <v>53.149999999999118</v>
      </c>
      <c r="B1071" s="72">
        <f t="shared" si="32"/>
        <v>-0.8590910163413038</v>
      </c>
    </row>
    <row r="1072" spans="1:2" x14ac:dyDescent="0.25">
      <c r="A1072" s="84">
        <f t="shared" si="33"/>
        <v>53.199999999999115</v>
      </c>
      <c r="B1072" s="72">
        <f t="shared" si="32"/>
        <v>-0.93320125795508113</v>
      </c>
    </row>
    <row r="1073" spans="1:2" x14ac:dyDescent="0.25">
      <c r="A1073" s="84">
        <f t="shared" si="33"/>
        <v>53.249999999999112</v>
      </c>
      <c r="B1073" s="72">
        <f t="shared" si="32"/>
        <v>-1.0000915263560226</v>
      </c>
    </row>
    <row r="1074" spans="1:2" x14ac:dyDescent="0.25">
      <c r="A1074" s="84">
        <f t="shared" si="33"/>
        <v>53.299999999999109</v>
      </c>
      <c r="B1074" s="72">
        <f t="shared" si="32"/>
        <v>-1.0589588714695171</v>
      </c>
    </row>
    <row r="1075" spans="1:2" x14ac:dyDescent="0.25">
      <c r="A1075" s="84">
        <f t="shared" si="33"/>
        <v>53.349999999999106</v>
      </c>
      <c r="B1075" s="72">
        <f t="shared" si="32"/>
        <v>-1.1090632836507839</v>
      </c>
    </row>
    <row r="1076" spans="1:2" x14ac:dyDescent="0.25">
      <c r="A1076" s="84">
        <f t="shared" si="33"/>
        <v>53.399999999999103</v>
      </c>
      <c r="B1076" s="72">
        <f t="shared" si="32"/>
        <v>-1.1497364151310148</v>
      </c>
    </row>
    <row r="1077" spans="1:2" x14ac:dyDescent="0.25">
      <c r="A1077" s="84">
        <f t="shared" si="33"/>
        <v>53.4499999999991</v>
      </c>
      <c r="B1077" s="72">
        <f t="shared" si="32"/>
        <v>-1.1803897244166364</v>
      </c>
    </row>
    <row r="1078" spans="1:2" x14ac:dyDescent="0.25">
      <c r="A1078" s="84">
        <f t="shared" si="33"/>
        <v>53.499999999999098</v>
      </c>
      <c r="B1078" s="72">
        <f t="shared" si="32"/>
        <v>-1.200521949443428</v>
      </c>
    </row>
    <row r="1079" spans="1:2" x14ac:dyDescent="0.25">
      <c r="A1079" s="84">
        <f t="shared" si="33"/>
        <v>53.549999999999095</v>
      </c>
      <c r="B1079" s="72">
        <f t="shared" si="32"/>
        <v>-1.2097258208904837</v>
      </c>
    </row>
    <row r="1080" spans="1:2" x14ac:dyDescent="0.25">
      <c r="A1080" s="84">
        <f t="shared" si="33"/>
        <v>53.599999999999092</v>
      </c>
      <c r="B1080" s="72">
        <f t="shared" si="32"/>
        <v>-1.2076939336704742</v>
      </c>
    </row>
    <row r="1081" spans="1:2" x14ac:dyDescent="0.25">
      <c r="A1081" s="84">
        <f t="shared" si="33"/>
        <v>53.649999999999089</v>
      </c>
      <c r="B1081" s="72">
        <f t="shared" si="32"/>
        <v>-1.1942237021720761</v>
      </c>
    </row>
    <row r="1082" spans="1:2" x14ac:dyDescent="0.25">
      <c r="A1082" s="84">
        <f t="shared" si="33"/>
        <v>53.699999999999086</v>
      </c>
      <c r="B1082" s="72">
        <f t="shared" si="32"/>
        <v>-1.1692213332728172</v>
      </c>
    </row>
    <row r="1083" spans="1:2" x14ac:dyDescent="0.25">
      <c r="A1083" s="84">
        <f t="shared" si="33"/>
        <v>53.749999999999083</v>
      </c>
      <c r="B1083" s="72">
        <f t="shared" si="32"/>
        <v>-1.1327047603856095</v>
      </c>
    </row>
    <row r="1084" spans="1:2" x14ac:dyDescent="0.25">
      <c r="A1084" s="84">
        <f t="shared" si="33"/>
        <v>53.799999999999081</v>
      </c>
      <c r="B1084" s="72">
        <f t="shared" si="32"/>
        <v>-1.0848054917623449</v>
      </c>
    </row>
    <row r="1085" spans="1:2" x14ac:dyDescent="0.25">
      <c r="A1085" s="84">
        <f t="shared" si="33"/>
        <v>53.849999999999078</v>
      </c>
      <c r="B1085" s="72">
        <f t="shared" si="32"/>
        <v>-1.0257693368595624</v>
      </c>
    </row>
    <row r="1086" spans="1:2" x14ac:dyDescent="0.25">
      <c r="A1086" s="84">
        <f t="shared" si="33"/>
        <v>53.899999999999075</v>
      </c>
      <c r="B1086" s="72">
        <f t="shared" si="32"/>
        <v>-0.9559559856687726</v>
      </c>
    </row>
    <row r="1087" spans="1:2" x14ac:dyDescent="0.25">
      <c r="A1087" s="84">
        <f t="shared" si="33"/>
        <v>53.949999999999072</v>
      </c>
      <c r="B1087" s="72">
        <f t="shared" si="32"/>
        <v>-0.87583742741754944</v>
      </c>
    </row>
    <row r="1088" spans="1:2" x14ac:dyDescent="0.25">
      <c r="A1088" s="84">
        <f t="shared" si="33"/>
        <v>53.999999999999069</v>
      </c>
      <c r="B1088" s="72">
        <f t="shared" si="32"/>
        <v>-0.78599520684402058</v>
      </c>
    </row>
    <row r="1089" spans="1:2" x14ac:dyDescent="0.25">
      <c r="A1089" s="84">
        <f t="shared" si="33"/>
        <v>54.049999999999066</v>
      </c>
      <c r="B1089" s="72">
        <f t="shared" si="32"/>
        <v>-0.68711652821490565</v>
      </c>
    </row>
    <row r="1090" spans="1:2" x14ac:dyDescent="0.25">
      <c r="A1090" s="84">
        <f t="shared" si="33"/>
        <v>54.099999999999064</v>
      </c>
      <c r="B1090" s="72">
        <f t="shared" si="32"/>
        <v>-0.57998922927326313</v>
      </c>
    </row>
    <row r="1091" spans="1:2" x14ac:dyDescent="0.25">
      <c r="A1091" s="84">
        <f t="shared" si="33"/>
        <v>54.149999999999061</v>
      </c>
      <c r="B1091" s="72">
        <f t="shared" si="32"/>
        <v>-0.46549565924428449</v>
      </c>
    </row>
    <row r="1092" spans="1:2" x14ac:dyDescent="0.25">
      <c r="A1092" s="84">
        <f t="shared" si="33"/>
        <v>54.199999999999058</v>
      </c>
      <c r="B1092" s="72">
        <f t="shared" si="32"/>
        <v>-0.34460550676848123</v>
      </c>
    </row>
    <row r="1093" spans="1:2" x14ac:dyDescent="0.25">
      <c r="A1093" s="84">
        <f t="shared" si="33"/>
        <v>54.249999999999055</v>
      </c>
      <c r="B1093" s="72">
        <f t="shared" si="32"/>
        <v>-0.21836763504761314</v>
      </c>
    </row>
    <row r="1094" spans="1:2" x14ac:dyDescent="0.25">
      <c r="A1094" s="84">
        <f t="shared" si="33"/>
        <v>54.299999999999052</v>
      </c>
      <c r="B1094" s="72">
        <f t="shared" si="32"/>
        <v>-8.7900992459242877E-2</v>
      </c>
    </row>
    <row r="1095" spans="1:2" x14ac:dyDescent="0.25">
      <c r="A1095" s="84">
        <f t="shared" si="33"/>
        <v>54.349999999999049</v>
      </c>
      <c r="B1095" s="72">
        <f t="shared" si="32"/>
        <v>4.5615322699922745E-2</v>
      </c>
    </row>
    <row r="1096" spans="1:2" x14ac:dyDescent="0.25">
      <c r="A1096" s="84">
        <f t="shared" si="33"/>
        <v>54.399999999999046</v>
      </c>
      <c r="B1096" s="72">
        <f t="shared" ref="B1096:B1159" si="34">-A1_x*SIN(p_x*A1096)+A2_x*SIN(w_x*A1096)</f>
        <v>0.1809527549574006</v>
      </c>
    </row>
    <row r="1097" spans="1:2" x14ac:dyDescent="0.25">
      <c r="A1097" s="84">
        <f t="shared" ref="A1097:A1160" si="35">A1096+$A$6</f>
        <v>54.449999999999044</v>
      </c>
      <c r="B1097" s="72">
        <f t="shared" si="34"/>
        <v>0.31684464457309836</v>
      </c>
    </row>
    <row r="1098" spans="1:2" x14ac:dyDescent="0.25">
      <c r="A1098" s="84">
        <f t="shared" si="35"/>
        <v>54.499999999999041</v>
      </c>
      <c r="B1098" s="72">
        <f t="shared" si="34"/>
        <v>0.45199813524313348</v>
      </c>
    </row>
    <row r="1099" spans="1:2" x14ac:dyDescent="0.25">
      <c r="A1099" s="84">
        <f t="shared" si="35"/>
        <v>54.549999999999038</v>
      </c>
      <c r="B1099" s="72">
        <f t="shared" si="34"/>
        <v>0.5851065241645661</v>
      </c>
    </row>
    <row r="1100" spans="1:2" x14ac:dyDescent="0.25">
      <c r="A1100" s="84">
        <f t="shared" si="35"/>
        <v>54.599999999999035</v>
      </c>
      <c r="B1100" s="72">
        <f t="shared" si="34"/>
        <v>0.71486193602742132</v>
      </c>
    </row>
    <row r="1101" spans="1:2" x14ac:dyDescent="0.25">
      <c r="A1101" s="84">
        <f t="shared" si="35"/>
        <v>54.649999999999032</v>
      </c>
      <c r="B1101" s="72">
        <f t="shared" si="34"/>
        <v>0.83996819764092923</v>
      </c>
    </row>
    <row r="1102" spans="1:2" x14ac:dyDescent="0.25">
      <c r="A1102" s="84">
        <f t="shared" si="35"/>
        <v>54.699999999999029</v>
      </c>
      <c r="B1102" s="72">
        <f t="shared" si="34"/>
        <v>0.95915378624455994</v>
      </c>
    </row>
    <row r="1103" spans="1:2" x14ac:dyDescent="0.25">
      <c r="A1103" s="84">
        <f t="shared" si="35"/>
        <v>54.749999999999027</v>
      </c>
      <c r="B1103" s="72">
        <f t="shared" si="34"/>
        <v>1.0711847221515565</v>
      </c>
    </row>
    <row r="1104" spans="1:2" x14ac:dyDescent="0.25">
      <c r="A1104" s="84">
        <f t="shared" si="35"/>
        <v>54.799999999999024</v>
      </c>
      <c r="B1104" s="72">
        <f t="shared" si="34"/>
        <v>1.1748772752619907</v>
      </c>
    </row>
    <row r="1105" spans="1:2" x14ac:dyDescent="0.25">
      <c r="A1105" s="84">
        <f t="shared" si="35"/>
        <v>54.849999999999021</v>
      </c>
      <c r="B1105" s="72">
        <f t="shared" si="34"/>
        <v>1.2691103551898917</v>
      </c>
    </row>
    <row r="1106" spans="1:2" x14ac:dyDescent="0.25">
      <c r="A1106" s="84">
        <f t="shared" si="35"/>
        <v>54.899999999999018</v>
      </c>
      <c r="B1106" s="72">
        <f t="shared" si="34"/>
        <v>1.3528374562863177</v>
      </c>
    </row>
    <row r="1107" spans="1:2" x14ac:dyDescent="0.25">
      <c r="A1107" s="84">
        <f t="shared" si="35"/>
        <v>54.949999999999015</v>
      </c>
      <c r="B1107" s="72">
        <f t="shared" si="34"/>
        <v>1.4250980317071542</v>
      </c>
    </row>
    <row r="1108" spans="1:2" x14ac:dyDescent="0.25">
      <c r="A1108" s="84">
        <f t="shared" si="35"/>
        <v>54.999999999999012</v>
      </c>
      <c r="B1108" s="72">
        <f t="shared" si="34"/>
        <v>1.4850281748556153</v>
      </c>
    </row>
    <row r="1109" spans="1:2" x14ac:dyDescent="0.25">
      <c r="A1109" s="84">
        <f t="shared" si="35"/>
        <v>55.04999999999901</v>
      </c>
      <c r="B1109" s="72">
        <f t="shared" si="34"/>
        <v>1.5318704919958661</v>
      </c>
    </row>
    <row r="1110" spans="1:2" x14ac:dyDescent="0.25">
      <c r="A1110" s="84">
        <f t="shared" si="35"/>
        <v>55.099999999999007</v>
      </c>
      <c r="B1110" s="72">
        <f t="shared" si="34"/>
        <v>1.5649830565453577</v>
      </c>
    </row>
    <row r="1111" spans="1:2" x14ac:dyDescent="0.25">
      <c r="A1111" s="84">
        <f t="shared" si="35"/>
        <v>55.149999999999004</v>
      </c>
      <c r="B1111" s="72">
        <f t="shared" si="34"/>
        <v>1.5838473434533158</v>
      </c>
    </row>
    <row r="1112" spans="1:2" x14ac:dyDescent="0.25">
      <c r="A1112" s="84">
        <f t="shared" si="35"/>
        <v>55.199999999999001</v>
      </c>
      <c r="B1112" s="72">
        <f t="shared" si="34"/>
        <v>1.5880750510929802</v>
      </c>
    </row>
    <row r="1113" spans="1:2" x14ac:dyDescent="0.25">
      <c r="A1113" s="84">
        <f t="shared" si="35"/>
        <v>55.249999999998998</v>
      </c>
      <c r="B1113" s="72">
        <f t="shared" si="34"/>
        <v>1.5774137281577185</v>
      </c>
    </row>
    <row r="1114" spans="1:2" x14ac:dyDescent="0.25">
      <c r="A1114" s="84">
        <f t="shared" si="35"/>
        <v>55.299999999998995</v>
      </c>
      <c r="B1114" s="72">
        <f t="shared" si="34"/>
        <v>1.5517511340630783</v>
      </c>
    </row>
    <row r="1115" spans="1:2" x14ac:dyDescent="0.25">
      <c r="A1115" s="84">
        <f t="shared" si="35"/>
        <v>55.349999999998992</v>
      </c>
      <c r="B1115" s="72">
        <f t="shared" si="34"/>
        <v>1.5111182732159161</v>
      </c>
    </row>
    <row r="1116" spans="1:2" x14ac:dyDescent="0.25">
      <c r="A1116" s="84">
        <f t="shared" si="35"/>
        <v>55.39999999999899</v>
      </c>
      <c r="B1116" s="72">
        <f t="shared" si="34"/>
        <v>1.4556910561086107</v>
      </c>
    </row>
    <row r="1117" spans="1:2" x14ac:dyDescent="0.25">
      <c r="A1117" s="84">
        <f t="shared" si="35"/>
        <v>55.449999999998987</v>
      </c>
      <c r="B1117" s="72">
        <f t="shared" si="34"/>
        <v>1.3857905534089041</v>
      </c>
    </row>
    <row r="1118" spans="1:2" x14ac:dyDescent="0.25">
      <c r="A1118" s="84">
        <f t="shared" si="35"/>
        <v>55.499999999998984</v>
      </c>
      <c r="B1118" s="72">
        <f t="shared" si="34"/>
        <v>1.3018818229162457</v>
      </c>
    </row>
    <row r="1119" spans="1:2" x14ac:dyDescent="0.25">
      <c r="A1119" s="84">
        <f t="shared" si="35"/>
        <v>55.549999999998981</v>
      </c>
      <c r="B1119" s="72">
        <f t="shared" si="34"/>
        <v>1.2045713033125911</v>
      </c>
    </row>
    <row r="1120" spans="1:2" x14ac:dyDescent="0.25">
      <c r="A1120" s="84">
        <f t="shared" si="35"/>
        <v>55.599999999998978</v>
      </c>
      <c r="B1120" s="72">
        <f t="shared" si="34"/>
        <v>1.0946027829071308</v>
      </c>
    </row>
    <row r="1121" spans="1:2" x14ac:dyDescent="0.25">
      <c r="A1121" s="84">
        <f t="shared" si="35"/>
        <v>55.649999999998975</v>
      </c>
      <c r="B1121" s="72">
        <f t="shared" si="34"/>
        <v>0.97285196592161027</v>
      </c>
    </row>
    <row r="1122" spans="1:2" x14ac:dyDescent="0.25">
      <c r="A1122" s="84">
        <f t="shared" si="35"/>
        <v>55.699999999998973</v>
      </c>
      <c r="B1122" s="72">
        <f t="shared" si="34"/>
        <v>0.84031967313807265</v>
      </c>
    </row>
    <row r="1123" spans="1:2" x14ac:dyDescent="0.25">
      <c r="A1123" s="84">
        <f t="shared" si="35"/>
        <v>55.74999999999897</v>
      </c>
      <c r="B1123" s="72">
        <f t="shared" si="34"/>
        <v>0.69812372779266041</v>
      </c>
    </row>
    <row r="1124" spans="1:2" x14ac:dyDescent="0.25">
      <c r="A1124" s="84">
        <f t="shared" si="35"/>
        <v>55.799999999998967</v>
      </c>
      <c r="B1124" s="72">
        <f t="shared" si="34"/>
        <v>0.54748959130074093</v>
      </c>
    </row>
    <row r="1125" spans="1:2" x14ac:dyDescent="0.25">
      <c r="A1125" s="84">
        <f t="shared" si="35"/>
        <v>55.849999999998964</v>
      </c>
      <c r="B1125" s="72">
        <f t="shared" si="34"/>
        <v>0.38973982659850193</v>
      </c>
    </row>
    <row r="1126" spans="1:2" x14ac:dyDescent="0.25">
      <c r="A1126" s="84">
        <f t="shared" si="35"/>
        <v>55.899999999998961</v>
      </c>
      <c r="B1126" s="72">
        <f t="shared" si="34"/>
        <v>0.22628247944819613</v>
      </c>
    </row>
    <row r="1127" spans="1:2" x14ac:dyDescent="0.25">
      <c r="A1127" s="84">
        <f t="shared" si="35"/>
        <v>55.949999999998958</v>
      </c>
      <c r="B1127" s="72">
        <f t="shared" si="34"/>
        <v>5.8598479843241069E-2</v>
      </c>
    </row>
    <row r="1128" spans="1:2" x14ac:dyDescent="0.25">
      <c r="A1128" s="84">
        <f t="shared" si="35"/>
        <v>55.999999999998956</v>
      </c>
      <c r="B1128" s="72">
        <f t="shared" si="34"/>
        <v>-0.11177182346048009</v>
      </c>
    </row>
    <row r="1129" spans="1:2" x14ac:dyDescent="0.25">
      <c r="A1129" s="84">
        <f t="shared" si="35"/>
        <v>56.049999999998953</v>
      </c>
      <c r="B1129" s="72">
        <f t="shared" si="34"/>
        <v>-0.28324287238645973</v>
      </c>
    </row>
    <row r="1130" spans="1:2" x14ac:dyDescent="0.25">
      <c r="A1130" s="84">
        <f t="shared" si="35"/>
        <v>56.09999999999895</v>
      </c>
      <c r="B1130" s="72">
        <f t="shared" si="34"/>
        <v>-0.45419872130450756</v>
      </c>
    </row>
    <row r="1131" spans="1:2" x14ac:dyDescent="0.25">
      <c r="A1131" s="84">
        <f t="shared" si="35"/>
        <v>56.149999999998947</v>
      </c>
      <c r="B1131" s="72">
        <f t="shared" si="34"/>
        <v>-0.62300833195263827</v>
      </c>
    </row>
    <row r="1132" spans="1:2" x14ac:dyDescent="0.25">
      <c r="A1132" s="84">
        <f t="shared" si="35"/>
        <v>56.199999999998944</v>
      </c>
      <c r="B1132" s="72">
        <f t="shared" si="34"/>
        <v>-0.78804119613337886</v>
      </c>
    </row>
    <row r="1133" spans="1:2" x14ac:dyDescent="0.25">
      <c r="A1133" s="84">
        <f t="shared" si="35"/>
        <v>56.249999999998941</v>
      </c>
      <c r="B1133" s="72">
        <f t="shared" si="34"/>
        <v>-0.94768313598173859</v>
      </c>
    </row>
    <row r="1134" spans="1:2" x14ac:dyDescent="0.25">
      <c r="A1134" s="84">
        <f t="shared" si="35"/>
        <v>56.299999999998938</v>
      </c>
      <c r="B1134" s="72">
        <f t="shared" si="34"/>
        <v>-1.1003521282290405</v>
      </c>
    </row>
    <row r="1135" spans="1:2" x14ac:dyDescent="0.25">
      <c r="A1135" s="84">
        <f t="shared" si="35"/>
        <v>56.349999999998936</v>
      </c>
      <c r="B1135" s="72">
        <f t="shared" si="34"/>
        <v>-1.2445139970103467</v>
      </c>
    </row>
    <row r="1136" spans="1:2" x14ac:dyDescent="0.25">
      <c r="A1136" s="84">
        <f t="shared" si="35"/>
        <v>56.399999999998933</v>
      </c>
      <c r="B1136" s="72">
        <f t="shared" si="34"/>
        <v>-1.3786978194171144</v>
      </c>
    </row>
    <row r="1137" spans="1:2" x14ac:dyDescent="0.25">
      <c r="A1137" s="84">
        <f t="shared" si="35"/>
        <v>56.44999999999893</v>
      </c>
      <c r="B1137" s="72">
        <f t="shared" si="34"/>
        <v>-1.5015108891983329</v>
      </c>
    </row>
    <row r="1138" spans="1:2" x14ac:dyDescent="0.25">
      <c r="A1138" s="84">
        <f t="shared" si="35"/>
        <v>56.499999999998927</v>
      </c>
      <c r="B1138" s="72">
        <f t="shared" si="34"/>
        <v>-1.6116530867656571</v>
      </c>
    </row>
    <row r="1139" spans="1:2" x14ac:dyDescent="0.25">
      <c r="A1139" s="84">
        <f t="shared" si="35"/>
        <v>56.549999999998924</v>
      </c>
      <c r="B1139" s="72">
        <f t="shared" si="34"/>
        <v>-1.7079305079477556</v>
      </c>
    </row>
    <row r="1140" spans="1:2" x14ac:dyDescent="0.25">
      <c r="A1140" s="84">
        <f t="shared" si="35"/>
        <v>56.599999999998921</v>
      </c>
      <c r="B1140" s="72">
        <f t="shared" si="34"/>
        <v>-1.7892682097382064</v>
      </c>
    </row>
    <row r="1141" spans="1:2" x14ac:dyDescent="0.25">
      <c r="A1141" s="84">
        <f t="shared" si="35"/>
        <v>56.649999999998919</v>
      </c>
      <c r="B1141" s="72">
        <f t="shared" si="34"/>
        <v>-1.8547219385449409</v>
      </c>
    </row>
    <row r="1142" spans="1:2" x14ac:dyDescent="0.25">
      <c r="A1142" s="84">
        <f t="shared" si="35"/>
        <v>56.699999999998916</v>
      </c>
      <c r="B1142" s="72">
        <f t="shared" si="34"/>
        <v>-1.9034887151197644</v>
      </c>
    </row>
    <row r="1143" spans="1:2" x14ac:dyDescent="0.25">
      <c r="A1143" s="84">
        <f t="shared" si="35"/>
        <v>56.749999999998913</v>
      </c>
      <c r="B1143" s="72">
        <f t="shared" si="34"/>
        <v>-1.9349161603496188</v>
      </c>
    </row>
    <row r="1144" spans="1:2" x14ac:dyDescent="0.25">
      <c r="A1144" s="84">
        <f t="shared" si="35"/>
        <v>56.79999999999891</v>
      </c>
      <c r="B1144" s="72">
        <f t="shared" si="34"/>
        <v>-1.9485104573388252</v>
      </c>
    </row>
    <row r="1145" spans="1:2" x14ac:dyDescent="0.25">
      <c r="A1145" s="84">
        <f t="shared" si="35"/>
        <v>56.849999999998907</v>
      </c>
      <c r="B1145" s="72">
        <f t="shared" si="34"/>
        <v>-1.943942857604537</v>
      </c>
    </row>
    <row r="1146" spans="1:2" x14ac:dyDescent="0.25">
      <c r="A1146" s="84">
        <f t="shared" si="35"/>
        <v>56.899999999998904</v>
      </c>
      <c r="B1146" s="72">
        <f t="shared" si="34"/>
        <v>-1.9210546526317098</v>
      </c>
    </row>
    <row r="1147" spans="1:2" x14ac:dyDescent="0.25">
      <c r="A1147" s="84">
        <f t="shared" si="35"/>
        <v>56.949999999998902</v>
      </c>
      <c r="B1147" s="72">
        <f t="shared" si="34"/>
        <v>-1.8798605463642022</v>
      </c>
    </row>
    <row r="1148" spans="1:2" x14ac:dyDescent="0.25">
      <c r="A1148" s="84">
        <f t="shared" si="35"/>
        <v>56.999999999998899</v>
      </c>
      <c r="B1148" s="72">
        <f t="shared" si="34"/>
        <v>-1.8205503793129092</v>
      </c>
    </row>
    <row r="1149" spans="1:2" x14ac:dyDescent="0.25">
      <c r="A1149" s="84">
        <f t="shared" si="35"/>
        <v>57.049999999998896</v>
      </c>
      <c r="B1149" s="72">
        <f t="shared" si="34"/>
        <v>-1.7434891706949378</v>
      </c>
    </row>
    <row r="1150" spans="1:2" x14ac:dyDescent="0.25">
      <c r="A1150" s="84">
        <f t="shared" si="35"/>
        <v>57.099999999998893</v>
      </c>
      <c r="B1150" s="72">
        <f t="shared" si="34"/>
        <v>-1.6492154612287417</v>
      </c>
    </row>
    <row r="1151" spans="1:2" x14ac:dyDescent="0.25">
      <c r="A1151" s="84">
        <f t="shared" si="35"/>
        <v>57.14999999999889</v>
      </c>
      <c r="B1151" s="72">
        <f t="shared" si="34"/>
        <v>-1.5384379557443506</v>
      </c>
    </row>
    <row r="1152" spans="1:2" x14ac:dyDescent="0.25">
      <c r="A1152" s="84">
        <f t="shared" si="35"/>
        <v>57.199999999998887</v>
      </c>
      <c r="B1152" s="72">
        <f t="shared" si="34"/>
        <v>-1.4120304814618969</v>
      </c>
    </row>
    <row r="1153" spans="1:2" x14ac:dyDescent="0.25">
      <c r="A1153" s="84">
        <f t="shared" si="35"/>
        <v>57.249999999998884</v>
      </c>
      <c r="B1153" s="72">
        <f t="shared" si="34"/>
        <v>-1.2710252944811993</v>
      </c>
    </row>
    <row r="1154" spans="1:2" x14ac:dyDescent="0.25">
      <c r="A1154" s="84">
        <f t="shared" si="35"/>
        <v>57.299999999998882</v>
      </c>
      <c r="B1154" s="72">
        <f t="shared" si="34"/>
        <v>-1.1166047835470347</v>
      </c>
    </row>
    <row r="1155" spans="1:2" x14ac:dyDescent="0.25">
      <c r="A1155" s="84">
        <f t="shared" si="35"/>
        <v>57.349999999998879</v>
      </c>
      <c r="B1155" s="72">
        <f t="shared" si="34"/>
        <v>-0.9500916363413312</v>
      </c>
    </row>
    <row r="1156" spans="1:2" x14ac:dyDescent="0.25">
      <c r="A1156" s="84">
        <f t="shared" si="35"/>
        <v>57.399999999998876</v>
      </c>
      <c r="B1156" s="72">
        <f t="shared" si="34"/>
        <v>-0.77293754924168923</v>
      </c>
    </row>
    <row r="1157" spans="1:2" x14ac:dyDescent="0.25">
      <c r="A1157" s="84">
        <f t="shared" si="35"/>
        <v>57.449999999998873</v>
      </c>
      <c r="B1157" s="72">
        <f t="shared" si="34"/>
        <v>-0.58671057651799829</v>
      </c>
    </row>
    <row r="1158" spans="1:2" x14ac:dyDescent="0.25">
      <c r="A1158" s="84">
        <f t="shared" si="35"/>
        <v>57.49999999999887</v>
      </c>
      <c r="B1158" s="72">
        <f t="shared" si="34"/>
        <v>-0.39308122915873422</v>
      </c>
    </row>
    <row r="1159" spans="1:2" x14ac:dyDescent="0.25">
      <c r="A1159" s="84">
        <f t="shared" si="35"/>
        <v>57.549999999998867</v>
      </c>
      <c r="B1159" s="72">
        <f t="shared" si="34"/>
        <v>-0.19380744677848982</v>
      </c>
    </row>
    <row r="1160" spans="1:2" x14ac:dyDescent="0.25">
      <c r="A1160" s="84">
        <f t="shared" si="35"/>
        <v>57.599999999998865</v>
      </c>
      <c r="B1160" s="72">
        <f t="shared" ref="B1160:B1223" si="36">-A1_x*SIN(p_x*A1160)+A2_x*SIN(w_x*A1160)</f>
        <v>9.2814217786632014E-3</v>
      </c>
    </row>
    <row r="1161" spans="1:2" x14ac:dyDescent="0.25">
      <c r="A1161" s="84">
        <f t="shared" ref="A1161:A1224" si="37">A1160+$A$6</f>
        <v>57.649999999998862</v>
      </c>
      <c r="B1161" s="72">
        <f t="shared" si="36"/>
        <v>0.214301482591718</v>
      </c>
    </row>
    <row r="1162" spans="1:2" x14ac:dyDescent="0.25">
      <c r="A1162" s="84">
        <f t="shared" si="37"/>
        <v>57.699999999998859</v>
      </c>
      <c r="B1162" s="72">
        <f t="shared" si="36"/>
        <v>0.41933184943418467</v>
      </c>
    </row>
    <row r="1163" spans="1:2" x14ac:dyDescent="0.25">
      <c r="A1163" s="84">
        <f t="shared" si="37"/>
        <v>57.749999999998856</v>
      </c>
      <c r="B1163" s="72">
        <f t="shared" si="36"/>
        <v>0.62243272089184298</v>
      </c>
    </row>
    <row r="1164" spans="1:2" x14ac:dyDescent="0.25">
      <c r="A1164" s="84">
        <f t="shared" si="37"/>
        <v>57.799999999998853</v>
      </c>
      <c r="B1164" s="72">
        <f t="shared" si="36"/>
        <v>0.82166381096163432</v>
      </c>
    </row>
    <row r="1165" spans="1:2" x14ac:dyDescent="0.25">
      <c r="A1165" s="84">
        <f t="shared" si="37"/>
        <v>57.84999999999885</v>
      </c>
      <c r="B1165" s="72">
        <f t="shared" si="36"/>
        <v>1.0151029572966126</v>
      </c>
    </row>
    <row r="1166" spans="1:2" x14ac:dyDescent="0.25">
      <c r="A1166" s="84">
        <f t="shared" si="37"/>
        <v>57.899999999998847</v>
      </c>
      <c r="B1166" s="72">
        <f t="shared" si="36"/>
        <v>1.2008647279762017</v>
      </c>
    </row>
    <row r="1167" spans="1:2" x14ac:dyDescent="0.25">
      <c r="A1167" s="84">
        <f t="shared" si="37"/>
        <v>57.949999999998845</v>
      </c>
      <c r="B1167" s="72">
        <f t="shared" si="36"/>
        <v>1.3771188461249433</v>
      </c>
    </row>
    <row r="1168" spans="1:2" x14ac:dyDescent="0.25">
      <c r="A1168" s="84">
        <f t="shared" si="37"/>
        <v>57.999999999998842</v>
      </c>
      <c r="B1168" s="72">
        <f t="shared" si="36"/>
        <v>1.5421082519068694</v>
      </c>
    </row>
    <row r="1169" spans="1:2" x14ac:dyDescent="0.25">
      <c r="A1169" s="84">
        <f t="shared" si="37"/>
        <v>58.049999999998839</v>
      </c>
      <c r="B1169" s="72">
        <f t="shared" si="36"/>
        <v>1.6941666233979973</v>
      </c>
    </row>
    <row r="1170" spans="1:2" x14ac:dyDescent="0.25">
      <c r="A1170" s="84">
        <f t="shared" si="37"/>
        <v>58.099999999998836</v>
      </c>
      <c r="B1170" s="72">
        <f t="shared" si="36"/>
        <v>1.8317351815809066</v>
      </c>
    </row>
    <row r="1171" spans="1:2" x14ac:dyDescent="0.25">
      <c r="A1171" s="84">
        <f t="shared" si="37"/>
        <v>58.149999999998833</v>
      </c>
      <c r="B1171" s="72">
        <f t="shared" si="36"/>
        <v>1.9533786101905328</v>
      </c>
    </row>
    <row r="1172" spans="1:2" x14ac:dyDescent="0.25">
      <c r="A1172" s="84">
        <f t="shared" si="37"/>
        <v>58.19999999999883</v>
      </c>
      <c r="B1172" s="72">
        <f t="shared" si="36"/>
        <v>2.057799928328353</v>
      </c>
    </row>
    <row r="1173" spans="1:2" x14ac:dyDescent="0.25">
      <c r="A1173" s="84">
        <f t="shared" si="37"/>
        <v>58.249999999998828</v>
      </c>
      <c r="B1173" s="72">
        <f t="shared" si="36"/>
        <v>2.1438541625962699</v>
      </c>
    </row>
    <row r="1174" spans="1:2" x14ac:dyDescent="0.25">
      <c r="A1174" s="84">
        <f t="shared" si="37"/>
        <v>58.299999999998825</v>
      </c>
      <c r="B1174" s="72">
        <f t="shared" si="36"/>
        <v>2.2105606759075829</v>
      </c>
    </row>
    <row r="1175" spans="1:2" x14ac:dyDescent="0.25">
      <c r="A1175" s="84">
        <f t="shared" si="37"/>
        <v>58.349999999998822</v>
      </c>
      <c r="B1175" s="72">
        <f t="shared" si="36"/>
        <v>2.2571140220197035</v>
      </c>
    </row>
    <row r="1176" spans="1:2" x14ac:dyDescent="0.25">
      <c r="A1176" s="84">
        <f t="shared" si="37"/>
        <v>58.399999999998819</v>
      </c>
      <c r="B1176" s="72">
        <f t="shared" si="36"/>
        <v>2.2828932080976152</v>
      </c>
    </row>
    <row r="1177" spans="1:2" x14ac:dyDescent="0.25">
      <c r="A1177" s="84">
        <f t="shared" si="37"/>
        <v>58.449999999998816</v>
      </c>
      <c r="B1177" s="72">
        <f t="shared" si="36"/>
        <v>2.2874692621379809</v>
      </c>
    </row>
    <row r="1178" spans="1:2" x14ac:dyDescent="0.25">
      <c r="A1178" s="84">
        <f t="shared" si="37"/>
        <v>58.499999999998813</v>
      </c>
      <c r="B1178" s="72">
        <f t="shared" si="36"/>
        <v>2.2706110177276626</v>
      </c>
    </row>
    <row r="1179" spans="1:2" x14ac:dyDescent="0.25">
      <c r="A1179" s="84">
        <f t="shared" si="37"/>
        <v>58.549999999998811</v>
      </c>
      <c r="B1179" s="72">
        <f t="shared" si="36"/>
        <v>2.2322890452342721</v>
      </c>
    </row>
    <row r="1180" spans="1:2" x14ac:dyDescent="0.25">
      <c r="A1180" s="84">
        <f t="shared" si="37"/>
        <v>58.599999999998808</v>
      </c>
      <c r="B1180" s="72">
        <f t="shared" si="36"/>
        <v>2.1726776759719657</v>
      </c>
    </row>
    <row r="1181" spans="1:2" x14ac:dyDescent="0.25">
      <c r="A1181" s="84">
        <f t="shared" si="37"/>
        <v>58.649999999998805</v>
      </c>
      <c r="B1181" s="72">
        <f t="shared" si="36"/>
        <v>2.0921550839906171</v>
      </c>
    </row>
    <row r="1182" spans="1:2" x14ac:dyDescent="0.25">
      <c r="A1182" s="84">
        <f t="shared" si="37"/>
        <v>58.699999999998802</v>
      </c>
      <c r="B1182" s="72">
        <f t="shared" si="36"/>
        <v>1.9913014087253844</v>
      </c>
    </row>
    <row r="1183" spans="1:2" x14ac:dyDescent="0.25">
      <c r="A1183" s="84">
        <f t="shared" si="37"/>
        <v>58.749999999998799</v>
      </c>
      <c r="B1183" s="72">
        <f t="shared" si="36"/>
        <v>1.8708949206410082</v>
      </c>
    </row>
    <row r="1184" spans="1:2" x14ac:dyDescent="0.25">
      <c r="A1184" s="84">
        <f t="shared" si="37"/>
        <v>58.799999999998796</v>
      </c>
      <c r="B1184" s="72">
        <f t="shared" si="36"/>
        <v>1.7319062510259553</v>
      </c>
    </row>
    <row r="1185" spans="1:2" x14ac:dyDescent="0.25">
      <c r="A1185" s="84">
        <f t="shared" si="37"/>
        <v>58.849999999998793</v>
      </c>
      <c r="B1185" s="72">
        <f t="shared" si="36"/>
        <v>1.5754907260500475</v>
      </c>
    </row>
    <row r="1186" spans="1:2" x14ac:dyDescent="0.25">
      <c r="A1186" s="84">
        <f t="shared" si="37"/>
        <v>58.899999999998791</v>
      </c>
      <c r="B1186" s="72">
        <f t="shared" si="36"/>
        <v>1.4029788639118559</v>
      </c>
    </row>
    <row r="1187" spans="1:2" x14ac:dyDescent="0.25">
      <c r="A1187" s="84">
        <f t="shared" si="37"/>
        <v>58.949999999998788</v>
      </c>
      <c r="B1187" s="72">
        <f t="shared" si="36"/>
        <v>1.2158651121816333</v>
      </c>
    </row>
    <row r="1188" spans="1:2" x14ac:dyDescent="0.25">
      <c r="A1188" s="84">
        <f t="shared" si="37"/>
        <v>58.999999999998785</v>
      </c>
      <c r="B1188" s="72">
        <f t="shared" si="36"/>
        <v>1.0157949201098706</v>
      </c>
    </row>
    <row r="1189" spans="1:2" x14ac:dyDescent="0.25">
      <c r="A1189" s="84">
        <f t="shared" si="37"/>
        <v>59.049999999998782</v>
      </c>
      <c r="B1189" s="72">
        <f t="shared" si="36"/>
        <v>0.80455025754581744</v>
      </c>
    </row>
    <row r="1190" spans="1:2" x14ac:dyDescent="0.25">
      <c r="A1190" s="84">
        <f t="shared" si="37"/>
        <v>59.099999999998779</v>
      </c>
      <c r="B1190" s="72">
        <f t="shared" si="36"/>
        <v>0.58403370802146504</v>
      </c>
    </row>
    <row r="1191" spans="1:2" x14ac:dyDescent="0.25">
      <c r="A1191" s="84">
        <f t="shared" si="37"/>
        <v>59.149999999998776</v>
      </c>
      <c r="B1191" s="72">
        <f t="shared" si="36"/>
        <v>0.35625127834231085</v>
      </c>
    </row>
    <row r="1192" spans="1:2" x14ac:dyDescent="0.25">
      <c r="A1192" s="84">
        <f t="shared" si="37"/>
        <v>59.199999999998774</v>
      </c>
      <c r="B1192" s="72">
        <f t="shared" si="36"/>
        <v>0.12329408053637114</v>
      </c>
    </row>
    <row r="1193" spans="1:2" x14ac:dyDescent="0.25">
      <c r="A1193" s="84">
        <f t="shared" si="37"/>
        <v>59.249999999998771</v>
      </c>
      <c r="B1193" s="72">
        <f t="shared" si="36"/>
        <v>-0.11268094589589994</v>
      </c>
    </row>
    <row r="1194" spans="1:2" x14ac:dyDescent="0.25">
      <c r="A1194" s="84">
        <f t="shared" si="37"/>
        <v>59.299999999998768</v>
      </c>
      <c r="B1194" s="72">
        <f t="shared" si="36"/>
        <v>-0.34947109294353851</v>
      </c>
    </row>
    <row r="1195" spans="1:2" x14ac:dyDescent="0.25">
      <c r="A1195" s="84">
        <f t="shared" si="37"/>
        <v>59.349999999998765</v>
      </c>
      <c r="B1195" s="72">
        <f t="shared" si="36"/>
        <v>-0.58484853688563287</v>
      </c>
    </row>
    <row r="1196" spans="1:2" x14ac:dyDescent="0.25">
      <c r="A1196" s="84">
        <f t="shared" si="37"/>
        <v>59.399999999998762</v>
      </c>
      <c r="B1196" s="72">
        <f t="shared" si="36"/>
        <v>-0.81658139043018885</v>
      </c>
    </row>
    <row r="1197" spans="1:2" x14ac:dyDescent="0.25">
      <c r="A1197" s="84">
        <f t="shared" si="37"/>
        <v>59.449999999998759</v>
      </c>
      <c r="B1197" s="72">
        <f t="shared" si="36"/>
        <v>-1.0424549544038593</v>
      </c>
    </row>
    <row r="1198" spans="1:2" x14ac:dyDescent="0.25">
      <c r="A1198" s="84">
        <f t="shared" si="37"/>
        <v>59.499999999998757</v>
      </c>
      <c r="B1198" s="72">
        <f t="shared" si="36"/>
        <v>-1.260292965820951</v>
      </c>
    </row>
    <row r="1199" spans="1:2" x14ac:dyDescent="0.25">
      <c r="A1199" s="84">
        <f t="shared" si="37"/>
        <v>59.549999999998754</v>
      </c>
      <c r="B1199" s="72">
        <f t="shared" si="36"/>
        <v>-1.467978637726514</v>
      </c>
    </row>
    <row r="1200" spans="1:2" x14ac:dyDescent="0.25">
      <c r="A1200" s="84">
        <f t="shared" si="37"/>
        <v>59.599999999998751</v>
      </c>
      <c r="B1200" s="72">
        <f t="shared" si="36"/>
        <v>-1.6634752867517939</v>
      </c>
    </row>
    <row r="1201" spans="1:2" x14ac:dyDescent="0.25">
      <c r="A1201" s="84">
        <f t="shared" si="37"/>
        <v>59.649999999998748</v>
      </c>
      <c r="B1201" s="72">
        <f t="shared" si="36"/>
        <v>-1.8448463468482936</v>
      </c>
    </row>
    <row r="1202" spans="1:2" x14ac:dyDescent="0.25">
      <c r="A1202" s="84">
        <f t="shared" si="37"/>
        <v>59.699999999998745</v>
      </c>
      <c r="B1202" s="72">
        <f t="shared" si="36"/>
        <v>-2.0102745721689068</v>
      </c>
    </row>
    <row r="1203" spans="1:2" x14ac:dyDescent="0.25">
      <c r="A1203" s="84">
        <f t="shared" si="37"/>
        <v>59.749999999998742</v>
      </c>
      <c r="B1203" s="72">
        <f t="shared" si="36"/>
        <v>-2.1580802385095055</v>
      </c>
    </row>
    <row r="1204" spans="1:2" x14ac:dyDescent="0.25">
      <c r="A1204" s="84">
        <f t="shared" si="37"/>
        <v>59.799999999998739</v>
      </c>
      <c r="B1204" s="72">
        <f t="shared" si="36"/>
        <v>-2.2867381610624138</v>
      </c>
    </row>
    <row r="1205" spans="1:2" x14ac:dyDescent="0.25">
      <c r="A1205" s="84">
        <f t="shared" si="37"/>
        <v>59.849999999998737</v>
      </c>
      <c r="B1205" s="72">
        <f t="shared" si="36"/>
        <v>-2.3948933563955226</v>
      </c>
    </row>
    <row r="1206" spans="1:2" x14ac:dyDescent="0.25">
      <c r="A1206" s="84">
        <f t="shared" si="37"/>
        <v>59.899999999998734</v>
      </c>
      <c r="B1206" s="72">
        <f t="shared" si="36"/>
        <v>-2.4813751884707433</v>
      </c>
    </row>
    <row r="1207" spans="1:2" x14ac:dyDescent="0.25">
      <c r="A1207" s="84">
        <f t="shared" si="37"/>
        <v>59.949999999998731</v>
      </c>
      <c r="B1207" s="72">
        <f t="shared" si="36"/>
        <v>-2.5452098520477966</v>
      </c>
    </row>
    <row r="1208" spans="1:2" x14ac:dyDescent="0.25">
      <c r="A1208" s="84">
        <f t="shared" si="37"/>
        <v>59.999999999998728</v>
      </c>
      <c r="B1208" s="72">
        <f t="shared" si="36"/>
        <v>-2.58563106186388</v>
      </c>
    </row>
    <row r="1209" spans="1:2" x14ac:dyDescent="0.25">
      <c r="A1209" s="84">
        <f t="shared" si="37"/>
        <v>60.049999999998725</v>
      </c>
      <c r="B1209" s="72">
        <f t="shared" si="36"/>
        <v>-2.6020888323994225</v>
      </c>
    </row>
    <row r="1210" spans="1:2" x14ac:dyDescent="0.25">
      <c r="A1210" s="84">
        <f t="shared" si="37"/>
        <v>60.099999999998722</v>
      </c>
      <c r="B1210" s="72">
        <f t="shared" si="36"/>
        <v>-2.5942562506834523</v>
      </c>
    </row>
    <row r="1211" spans="1:2" x14ac:dyDescent="0.25">
      <c r="A1211" s="84">
        <f t="shared" si="37"/>
        <v>60.14999999999872</v>
      </c>
      <c r="B1211" s="72">
        <f t="shared" si="36"/>
        <v>-2.5620341632967802</v>
      </c>
    </row>
    <row r="1212" spans="1:2" x14ac:dyDescent="0.25">
      <c r="A1212" s="84">
        <f t="shared" si="37"/>
        <v>60.199999999998717</v>
      </c>
      <c r="B1212" s="72">
        <f t="shared" si="36"/>
        <v>-2.505553718321095</v>
      </c>
    </row>
    <row r="1213" spans="1:2" x14ac:dyDescent="0.25">
      <c r="A1213" s="84">
        <f t="shared" si="37"/>
        <v>60.249999999998714</v>
      </c>
      <c r="B1213" s="72">
        <f t="shared" si="36"/>
        <v>-2.4251767232717882</v>
      </c>
    </row>
    <row r="1214" spans="1:2" x14ac:dyDescent="0.25">
      <c r="A1214" s="84">
        <f t="shared" si="37"/>
        <v>60.299999999998711</v>
      </c>
      <c r="B1214" s="72">
        <f t="shared" si="36"/>
        <v>-2.321493800851183</v>
      </c>
    </row>
    <row r="1215" spans="1:2" x14ac:dyDescent="0.25">
      <c r="A1215" s="84">
        <f t="shared" si="37"/>
        <v>60.349999999998708</v>
      </c>
      <c r="B1215" s="72">
        <f t="shared" si="36"/>
        <v>-2.1953203454661692</v>
      </c>
    </row>
    <row r="1216" spans="1:2" x14ac:dyDescent="0.25">
      <c r="A1216" s="84">
        <f t="shared" si="37"/>
        <v>60.399999999998705</v>
      </c>
      <c r="B1216" s="72">
        <f t="shared" si="36"/>
        <v>-2.047690304666832</v>
      </c>
    </row>
    <row r="1217" spans="1:2" x14ac:dyDescent="0.25">
      <c r="A1217" s="84">
        <f t="shared" si="37"/>
        <v>60.449999999998703</v>
      </c>
      <c r="B1217" s="72">
        <f t="shared" si="36"/>
        <v>-1.8798478307772213</v>
      </c>
    </row>
    <row r="1218" spans="1:2" x14ac:dyDescent="0.25">
      <c r="A1218" s="84">
        <f t="shared" si="37"/>
        <v>60.4999999999987</v>
      </c>
      <c r="B1218" s="72">
        <f t="shared" si="36"/>
        <v>-1.6932368687985162</v>
      </c>
    </row>
    <row r="1219" spans="1:2" x14ac:dyDescent="0.25">
      <c r="A1219" s="84">
        <f t="shared" si="37"/>
        <v>60.549999999998697</v>
      </c>
      <c r="B1219" s="72">
        <f t="shared" si="36"/>
        <v>-1.4894887669643593</v>
      </c>
    </row>
    <row r="1220" spans="1:2" x14ac:dyDescent="0.25">
      <c r="A1220" s="84">
        <f t="shared" si="37"/>
        <v>60.599999999998694</v>
      </c>
      <c r="B1220" s="72">
        <f t="shared" si="36"/>
        <v>-1.270408015920756</v>
      </c>
    </row>
    <row r="1221" spans="1:2" x14ac:dyDescent="0.25">
      <c r="A1221" s="84">
        <f t="shared" si="37"/>
        <v>60.649999999998691</v>
      </c>
      <c r="B1221" s="72">
        <f t="shared" si="36"/>
        <v>-1.0379562411907219</v>
      </c>
    </row>
    <row r="1222" spans="1:2" x14ac:dyDescent="0.25">
      <c r="A1222" s="84">
        <f t="shared" si="37"/>
        <v>60.699999999998688</v>
      </c>
      <c r="B1222" s="72">
        <f t="shared" si="36"/>
        <v>-0.79423459118356632</v>
      </c>
    </row>
    <row r="1223" spans="1:2" x14ac:dyDescent="0.25">
      <c r="A1223" s="84">
        <f t="shared" si="37"/>
        <v>60.749999999998685</v>
      </c>
      <c r="B1223" s="72">
        <f t="shared" si="36"/>
        <v>-0.54146467933981723</v>
      </c>
    </row>
    <row r="1224" spans="1:2" x14ac:dyDescent="0.25">
      <c r="A1224" s="84">
        <f t="shared" si="37"/>
        <v>60.799999999998683</v>
      </c>
      <c r="B1224" s="72">
        <f t="shared" ref="B1224:B1287" si="38">-A1_x*SIN(p_x*A1224)+A2_x*SIN(w_x*A1224)</f>
        <v>-0.28196825390310365</v>
      </c>
    </row>
    <row r="1225" spans="1:2" x14ac:dyDescent="0.25">
      <c r="A1225" s="84">
        <f t="shared" ref="A1225:A1288" si="39">A1224+$A$6</f>
        <v>60.84999999999868</v>
      </c>
      <c r="B1225" s="72">
        <f t="shared" si="38"/>
        <v>-1.814578212428497E-2</v>
      </c>
    </row>
    <row r="1226" spans="1:2" x14ac:dyDescent="0.25">
      <c r="A1226" s="84">
        <f t="shared" si="39"/>
        <v>60.899999999998677</v>
      </c>
      <c r="B1226" s="72">
        <f t="shared" si="38"/>
        <v>0.24754585270722074</v>
      </c>
    </row>
    <row r="1227" spans="1:2" x14ac:dyDescent="0.25">
      <c r="A1227" s="84">
        <f t="shared" si="39"/>
        <v>60.949999999998674</v>
      </c>
      <c r="B1227" s="72">
        <f t="shared" si="38"/>
        <v>0.51261633326496625</v>
      </c>
    </row>
    <row r="1228" spans="1:2" x14ac:dyDescent="0.25">
      <c r="A1228" s="84">
        <f t="shared" si="39"/>
        <v>60.999999999998671</v>
      </c>
      <c r="B1228" s="72">
        <f t="shared" si="38"/>
        <v>0.77456535328685072</v>
      </c>
    </row>
    <row r="1229" spans="1:2" x14ac:dyDescent="0.25">
      <c r="A1229" s="84">
        <f t="shared" si="39"/>
        <v>61.049999999998668</v>
      </c>
      <c r="B1229" s="72">
        <f t="shared" si="38"/>
        <v>1.0309063040884374</v>
      </c>
    </row>
    <row r="1230" spans="1:2" x14ac:dyDescent="0.25">
      <c r="A1230" s="84">
        <f t="shared" si="39"/>
        <v>61.099999999998666</v>
      </c>
      <c r="B1230" s="72">
        <f t="shared" si="38"/>
        <v>1.2791899771494624</v>
      </c>
    </row>
    <row r="1231" spans="1:2" x14ac:dyDescent="0.25">
      <c r="A1231" s="84">
        <f t="shared" si="39"/>
        <v>61.149999999998663</v>
      </c>
      <c r="B1231" s="72">
        <f t="shared" si="38"/>
        <v>1.5170280559371345</v>
      </c>
    </row>
    <row r="1232" spans="1:2" x14ac:dyDescent="0.25">
      <c r="A1232" s="84">
        <f t="shared" si="39"/>
        <v>61.19999999999866</v>
      </c>
      <c r="B1232" s="72">
        <f t="shared" si="38"/>
        <v>1.742116170811455</v>
      </c>
    </row>
    <row r="1233" spans="1:2" x14ac:dyDescent="0.25">
      <c r="A1233" s="84">
        <f t="shared" si="39"/>
        <v>61.249999999998657</v>
      </c>
      <c r="B1233" s="72">
        <f t="shared" si="38"/>
        <v>1.9522562937234111</v>
      </c>
    </row>
    <row r="1234" spans="1:2" x14ac:dyDescent="0.25">
      <c r="A1234" s="84">
        <f t="shared" si="39"/>
        <v>61.299999999998654</v>
      </c>
      <c r="B1234" s="72">
        <f t="shared" si="38"/>
        <v>2.1453782544523716</v>
      </c>
    </row>
    <row r="1235" spans="1:2" x14ac:dyDescent="0.25">
      <c r="A1235" s="84">
        <f t="shared" si="39"/>
        <v>61.349999999998651</v>
      </c>
      <c r="B1235" s="72">
        <f t="shared" si="38"/>
        <v>2.3195601672969755</v>
      </c>
    </row>
    <row r="1236" spans="1:2" x14ac:dyDescent="0.25">
      <c r="A1236" s="84">
        <f t="shared" si="39"/>
        <v>61.399999999998649</v>
      </c>
      <c r="B1236" s="72">
        <f t="shared" si="38"/>
        <v>2.4730475663764677</v>
      </c>
    </row>
    <row r="1237" spans="1:2" x14ac:dyDescent="0.25">
      <c r="A1237" s="84">
        <f t="shared" si="39"/>
        <v>61.449999999998646</v>
      </c>
      <c r="B1237" s="72">
        <f t="shared" si="38"/>
        <v>2.6042710589395321</v>
      </c>
    </row>
    <row r="1238" spans="1:2" x14ac:dyDescent="0.25">
      <c r="A1238" s="84">
        <f t="shared" si="39"/>
        <v>61.499999999998643</v>
      </c>
      <c r="B1238" s="72">
        <f t="shared" si="38"/>
        <v>2.711862319216785</v>
      </c>
    </row>
    <row r="1239" spans="1:2" x14ac:dyDescent="0.25">
      <c r="A1239" s="84">
        <f t="shared" si="39"/>
        <v>61.54999999999864</v>
      </c>
      <c r="B1239" s="72">
        <f t="shared" si="38"/>
        <v>2.7946682602748458</v>
      </c>
    </row>
    <row r="1240" spans="1:2" x14ac:dyDescent="0.25">
      <c r="A1240" s="84">
        <f t="shared" si="39"/>
        <v>61.599999999998637</v>
      </c>
      <c r="B1240" s="72">
        <f t="shared" si="38"/>
        <v>2.8517632378998874</v>
      </c>
    </row>
    <row r="1241" spans="1:2" x14ac:dyDescent="0.25">
      <c r="A1241" s="84">
        <f t="shared" si="39"/>
        <v>61.649999999998634</v>
      </c>
      <c r="B1241" s="72">
        <f t="shared" si="38"/>
        <v>2.8824591586047257</v>
      </c>
    </row>
    <row r="1242" spans="1:2" x14ac:dyDescent="0.25">
      <c r="A1242" s="84">
        <f t="shared" si="39"/>
        <v>61.699999999998631</v>
      </c>
      <c r="B1242" s="72">
        <f t="shared" si="38"/>
        <v>2.8863133832505614</v>
      </c>
    </row>
    <row r="1243" spans="1:2" x14ac:dyDescent="0.25">
      <c r="A1243" s="84">
        <f t="shared" si="39"/>
        <v>61.749999999998629</v>
      </c>
      <c r="B1243" s="72">
        <f t="shared" si="38"/>
        <v>2.8631343383207182</v>
      </c>
    </row>
    <row r="1244" spans="1:2" x14ac:dyDescent="0.25">
      <c r="A1244" s="84">
        <f t="shared" si="39"/>
        <v>61.799999999998626</v>
      </c>
      <c r="B1244" s="72">
        <f t="shared" si="38"/>
        <v>2.8129847683882692</v>
      </c>
    </row>
    <row r="1245" spans="1:2" x14ac:dyDescent="0.25">
      <c r="A1245" s="84">
        <f t="shared" si="39"/>
        <v>61.849999999998623</v>
      </c>
      <c r="B1245" s="72">
        <f t="shared" si="38"/>
        <v>2.7361825855778008</v>
      </c>
    </row>
    <row r="1246" spans="1:2" x14ac:dyDescent="0.25">
      <c r="A1246" s="84">
        <f t="shared" si="39"/>
        <v>61.89999999999862</v>
      </c>
      <c r="B1246" s="72">
        <f t="shared" si="38"/>
        <v>2.6332992946249325</v>
      </c>
    </row>
    <row r="1247" spans="1:2" x14ac:dyDescent="0.25">
      <c r="A1247" s="84">
        <f t="shared" si="39"/>
        <v>61.949999999998617</v>
      </c>
      <c r="B1247" s="72">
        <f t="shared" si="38"/>
        <v>2.5051559952669495</v>
      </c>
    </row>
    <row r="1248" spans="1:2" x14ac:dyDescent="0.25">
      <c r="A1248" s="84">
        <f t="shared" si="39"/>
        <v>61.999999999998614</v>
      </c>
      <c r="B1248" s="72">
        <f t="shared" si="38"/>
        <v>2.3528169869319044</v>
      </c>
    </row>
    <row r="1249" spans="1:2" x14ac:dyDescent="0.25">
      <c r="A1249" s="84">
        <f t="shared" si="39"/>
        <v>62.049999999998612</v>
      </c>
      <c r="B1249" s="72">
        <f t="shared" si="38"/>
        <v>2.1775810238103408</v>
      </c>
    </row>
    <row r="1250" spans="1:2" x14ac:dyDescent="0.25">
      <c r="A1250" s="84">
        <f t="shared" si="39"/>
        <v>62.099999999998609</v>
      </c>
      <c r="B1250" s="72">
        <f t="shared" si="38"/>
        <v>1.9809702911678972</v>
      </c>
    </row>
    <row r="1251" spans="1:2" x14ac:dyDescent="0.25">
      <c r="A1251" s="84">
        <f t="shared" si="39"/>
        <v>62.149999999998606</v>
      </c>
      <c r="B1251" s="72">
        <f t="shared" si="38"/>
        <v>1.7647171959667338</v>
      </c>
    </row>
    <row r="1252" spans="1:2" x14ac:dyDescent="0.25">
      <c r="A1252" s="84">
        <f t="shared" si="39"/>
        <v>62.199999999998603</v>
      </c>
      <c r="B1252" s="72">
        <f t="shared" si="38"/>
        <v>1.5307490862943285</v>
      </c>
    </row>
    <row r="1253" spans="1:2" x14ac:dyDescent="0.25">
      <c r="A1253" s="84">
        <f t="shared" si="39"/>
        <v>62.2499999999986</v>
      </c>
      <c r="B1253" s="72">
        <f t="shared" si="38"/>
        <v>1.2811710345369307</v>
      </c>
    </row>
    <row r="1254" spans="1:2" x14ac:dyDescent="0.25">
      <c r="A1254" s="84">
        <f t="shared" si="39"/>
        <v>62.299999999998597</v>
      </c>
      <c r="B1254" s="72">
        <f t="shared" si="38"/>
        <v>1.0182468384797796</v>
      </c>
    </row>
    <row r="1255" spans="1:2" x14ac:dyDescent="0.25">
      <c r="A1255" s="84">
        <f t="shared" si="39"/>
        <v>62.349999999998595</v>
      </c>
      <c r="B1255" s="72">
        <f t="shared" si="38"/>
        <v>0.74437841237803548</v>
      </c>
    </row>
    <row r="1256" spans="1:2" x14ac:dyDescent="0.25">
      <c r="A1256" s="84">
        <f t="shared" si="39"/>
        <v>62.399999999998592</v>
      </c>
      <c r="B1256" s="72">
        <f t="shared" si="38"/>
        <v>0.46208375633992227</v>
      </c>
    </row>
    <row r="1257" spans="1:2" x14ac:dyDescent="0.25">
      <c r="A1257" s="84">
        <f t="shared" si="39"/>
        <v>62.449999999998589</v>
      </c>
      <c r="B1257" s="72">
        <f t="shared" si="38"/>
        <v>0.17397370693227288</v>
      </c>
    </row>
    <row r="1258" spans="1:2" x14ac:dyDescent="0.25">
      <c r="A1258" s="84">
        <f t="shared" si="39"/>
        <v>62.499999999998586</v>
      </c>
      <c r="B1258" s="72">
        <f t="shared" si="38"/>
        <v>-0.11727231538808014</v>
      </c>
    </row>
    <row r="1259" spans="1:2" x14ac:dyDescent="0.25">
      <c r="A1259" s="84">
        <f t="shared" si="39"/>
        <v>62.549999999998583</v>
      </c>
      <c r="B1259" s="72">
        <f t="shared" si="38"/>
        <v>-0.40893133572943929</v>
      </c>
    </row>
    <row r="1260" spans="1:2" x14ac:dyDescent="0.25">
      <c r="A1260" s="84">
        <f t="shared" si="39"/>
        <v>62.59999999999858</v>
      </c>
      <c r="B1260" s="72">
        <f t="shared" si="38"/>
        <v>-0.69826239625645148</v>
      </c>
    </row>
    <row r="1261" spans="1:2" x14ac:dyDescent="0.25">
      <c r="A1261" s="84">
        <f t="shared" si="39"/>
        <v>62.649999999998577</v>
      </c>
      <c r="B1261" s="72">
        <f t="shared" si="38"/>
        <v>-0.98253242851595912</v>
      </c>
    </row>
    <row r="1262" spans="1:2" x14ac:dyDescent="0.25">
      <c r="A1262" s="84">
        <f t="shared" si="39"/>
        <v>62.699999999998575</v>
      </c>
      <c r="B1262" s="72">
        <f t="shared" si="38"/>
        <v>-1.2590421813315202</v>
      </c>
    </row>
    <row r="1263" spans="1:2" x14ac:dyDescent="0.25">
      <c r="A1263" s="84">
        <f t="shared" si="39"/>
        <v>62.749999999998572</v>
      </c>
      <c r="B1263" s="72">
        <f t="shared" si="38"/>
        <v>-1.5251519572697552</v>
      </c>
    </row>
    <row r="1264" spans="1:2" x14ac:dyDescent="0.25">
      <c r="A1264" s="84">
        <f t="shared" si="39"/>
        <v>62.799999999998569</v>
      </c>
      <c r="B1264" s="72">
        <f t="shared" si="38"/>
        <v>-1.7783069113143708</v>
      </c>
    </row>
    <row r="1265" spans="1:2" x14ac:dyDescent="0.25">
      <c r="A1265" s="84">
        <f t="shared" si="39"/>
        <v>62.849999999998566</v>
      </c>
      <c r="B1265" s="72">
        <f t="shared" si="38"/>
        <v>-2.0160616683825077</v>
      </c>
    </row>
    <row r="1266" spans="1:2" x14ac:dyDescent="0.25">
      <c r="A1266" s="84">
        <f t="shared" si="39"/>
        <v>62.899999999998563</v>
      </c>
      <c r="B1266" s="72">
        <f t="shared" si="38"/>
        <v>-2.2361040216669332</v>
      </c>
    </row>
    <row r="1267" spans="1:2" x14ac:dyDescent="0.25">
      <c r="A1267" s="84">
        <f t="shared" si="39"/>
        <v>62.94999999999856</v>
      </c>
      <c r="B1267" s="72">
        <f t="shared" si="38"/>
        <v>-2.4362774814451473</v>
      </c>
    </row>
    <row r="1268" spans="1:2" x14ac:dyDescent="0.25">
      <c r="A1268" s="84">
        <f t="shared" si="39"/>
        <v>62.999999999998558</v>
      </c>
      <c r="B1268" s="72">
        <f t="shared" si="38"/>
        <v>-2.6146024538989447</v>
      </c>
    </row>
    <row r="1269" spans="1:2" x14ac:dyDescent="0.25">
      <c r="A1269" s="84">
        <f t="shared" si="39"/>
        <v>63.049999999998555</v>
      </c>
      <c r="B1269" s="72">
        <f t="shared" si="38"/>
        <v>-2.7692958415513456</v>
      </c>
    </row>
    <row r="1270" spans="1:2" x14ac:dyDescent="0.25">
      <c r="A1270" s="84">
        <f t="shared" si="39"/>
        <v>63.099999999998552</v>
      </c>
      <c r="B1270" s="72">
        <f t="shared" si="38"/>
        <v>-2.8987888710450505</v>
      </c>
    </row>
    <row r="1271" spans="1:2" x14ac:dyDescent="0.25">
      <c r="A1271" s="84">
        <f t="shared" si="39"/>
        <v>63.149999999998549</v>
      </c>
      <c r="B1271" s="72">
        <f t="shared" si="38"/>
        <v>-3.0017429700311338</v>
      </c>
    </row>
    <row r="1272" spans="1:2" x14ac:dyDescent="0.25">
      <c r="A1272" s="84">
        <f t="shared" si="39"/>
        <v>63.199999999998546</v>
      </c>
      <c r="B1272" s="72">
        <f t="shared" si="38"/>
        <v>-3.0770635327632956</v>
      </c>
    </row>
    <row r="1273" spans="1:2" x14ac:dyDescent="0.25">
      <c r="A1273" s="84">
        <f t="shared" si="39"/>
        <v>63.249999999998543</v>
      </c>
      <c r="B1273" s="72">
        <f t="shared" si="38"/>
        <v>-3.1239114334373568</v>
      </c>
    </row>
    <row r="1274" spans="1:2" x14ac:dyDescent="0.25">
      <c r="A1274" s="84">
        <f t="shared" si="39"/>
        <v>63.299999999998541</v>
      </c>
      <c r="B1274" s="72">
        <f t="shared" si="38"/>
        <v>-3.1417121671986732</v>
      </c>
    </row>
    <row r="1275" spans="1:2" x14ac:dyDescent="0.25">
      <c r="A1275" s="84">
        <f t="shared" si="39"/>
        <v>63.349999999998538</v>
      </c>
      <c r="B1275" s="72">
        <f t="shared" si="38"/>
        <v>-3.1301625208670831</v>
      </c>
    </row>
    <row r="1276" spans="1:2" x14ac:dyDescent="0.25">
      <c r="A1276" s="84">
        <f t="shared" si="39"/>
        <v>63.399999999998535</v>
      </c>
      <c r="B1276" s="72">
        <f t="shared" si="38"/>
        <v>-3.0892346985918517</v>
      </c>
    </row>
    <row r="1277" spans="1:2" x14ac:dyDescent="0.25">
      <c r="A1277" s="84">
        <f t="shared" si="39"/>
        <v>63.449999999998532</v>
      </c>
      <c r="B1277" s="72">
        <f t="shared" si="38"/>
        <v>-3.0191778516310661</v>
      </c>
    </row>
    <row r="1278" spans="1:2" x14ac:dyDescent="0.25">
      <c r="A1278" s="84">
        <f t="shared" si="39"/>
        <v>63.499999999998529</v>
      </c>
      <c r="B1278" s="72">
        <f t="shared" si="38"/>
        <v>-2.9205169860231872</v>
      </c>
    </row>
    <row r="1279" spans="1:2" x14ac:dyDescent="0.25">
      <c r="A1279" s="84">
        <f t="shared" si="39"/>
        <v>63.549999999998526</v>
      </c>
      <c r="B1279" s="72">
        <f t="shared" si="38"/>
        <v>-2.7940492468487919</v>
      </c>
    </row>
    <row r="1280" spans="1:2" x14ac:dyDescent="0.25">
      <c r="A1280" s="84">
        <f t="shared" si="39"/>
        <v>63.599999999998523</v>
      </c>
      <c r="B1280" s="72">
        <f t="shared" si="38"/>
        <v>-2.6408376028317884</v>
      </c>
    </row>
    <row r="1281" spans="1:2" x14ac:dyDescent="0.25">
      <c r="A1281" s="84">
        <f t="shared" si="39"/>
        <v>63.649999999998521</v>
      </c>
      <c r="B1281" s="72">
        <f t="shared" si="38"/>
        <v>-2.4622019799599082</v>
      </c>
    </row>
    <row r="1282" spans="1:2" x14ac:dyDescent="0.25">
      <c r="A1282" s="84">
        <f t="shared" si="39"/>
        <v>63.699999999998518</v>
      </c>
      <c r="B1282" s="72">
        <f t="shared" si="38"/>
        <v>-2.2597079173736634</v>
      </c>
    </row>
    <row r="1283" spans="1:2" x14ac:dyDescent="0.25">
      <c r="A1283" s="84">
        <f t="shared" si="39"/>
        <v>63.749999999998515</v>
      </c>
      <c r="B1283" s="72">
        <f t="shared" si="38"/>
        <v>-2.0351528427462009</v>
      </c>
    </row>
    <row r="1284" spans="1:2" x14ac:dyDescent="0.25">
      <c r="A1284" s="84">
        <f t="shared" si="39"/>
        <v>63.799999999998512</v>
      </c>
      <c r="B1284" s="72">
        <f t="shared" si="38"/>
        <v>-1.7905500875176954</v>
      </c>
    </row>
    <row r="1285" spans="1:2" x14ac:dyDescent="0.25">
      <c r="A1285" s="84">
        <f t="shared" si="39"/>
        <v>63.849999999998509</v>
      </c>
      <c r="B1285" s="72">
        <f t="shared" si="38"/>
        <v>-1.5281107844346222</v>
      </c>
    </row>
    <row r="1286" spans="1:2" x14ac:dyDescent="0.25">
      <c r="A1286" s="84">
        <f t="shared" si="39"/>
        <v>63.899999999998506</v>
      </c>
      <c r="B1286" s="72">
        <f t="shared" si="38"/>
        <v>-1.2502238106568058</v>
      </c>
    </row>
    <row r="1287" spans="1:2" x14ac:dyDescent="0.25">
      <c r="A1287" s="84">
        <f t="shared" si="39"/>
        <v>63.949999999998504</v>
      </c>
      <c r="B1287" s="72">
        <f t="shared" si="38"/>
        <v>-0.95943395903220685</v>
      </c>
    </row>
    <row r="1288" spans="1:2" x14ac:dyDescent="0.25">
      <c r="A1288" s="84">
        <f t="shared" si="39"/>
        <v>63.999999999998501</v>
      </c>
      <c r="B1288" s="72">
        <f t="shared" ref="B1288:B1351" si="40">-A1_x*SIN(p_x*A1288)+A2_x*SIN(w_x*A1288)</f>
        <v>-0.6584185378068379</v>
      </c>
    </row>
    <row r="1289" spans="1:2" x14ac:dyDescent="0.25">
      <c r="A1289" s="84">
        <f t="shared" ref="A1289:A1352" si="41">A1288+$A$6</f>
        <v>64.049999999998505</v>
      </c>
      <c r="B1289" s="72">
        <f t="shared" si="40"/>
        <v>-0.34996261485880864</v>
      </c>
    </row>
    <row r="1290" spans="1:2" x14ac:dyDescent="0.25">
      <c r="A1290" s="84">
        <f t="shared" si="41"/>
        <v>64.099999999998502</v>
      </c>
      <c r="B1290" s="72">
        <f t="shared" si="40"/>
        <v>-3.6933136364827535E-2</v>
      </c>
    </row>
    <row r="1291" spans="1:2" x14ac:dyDescent="0.25">
      <c r="A1291" s="84">
        <f t="shared" si="41"/>
        <v>64.149999999998499</v>
      </c>
      <c r="B1291" s="72">
        <f t="shared" si="40"/>
        <v>0.27774783851991502</v>
      </c>
    </row>
    <row r="1292" spans="1:2" x14ac:dyDescent="0.25">
      <c r="A1292" s="84">
        <f t="shared" si="41"/>
        <v>64.199999999998496</v>
      </c>
      <c r="B1292" s="72">
        <f t="shared" si="40"/>
        <v>0.59113053597809051</v>
      </c>
    </row>
    <row r="1293" spans="1:2" x14ac:dyDescent="0.25">
      <c r="A1293" s="84">
        <f t="shared" si="41"/>
        <v>64.249999999998494</v>
      </c>
      <c r="B1293" s="72">
        <f t="shared" si="40"/>
        <v>0.90026524080873793</v>
      </c>
    </row>
    <row r="1294" spans="1:2" x14ac:dyDescent="0.25">
      <c r="A1294" s="84">
        <f t="shared" si="41"/>
        <v>64.299999999998491</v>
      </c>
      <c r="B1294" s="72">
        <f t="shared" si="40"/>
        <v>1.2022301820292363</v>
      </c>
    </row>
    <row r="1295" spans="1:2" x14ac:dyDescent="0.25">
      <c r="A1295" s="84">
        <f t="shared" si="41"/>
        <v>64.349999999998488</v>
      </c>
      <c r="B1295" s="72">
        <f t="shared" si="40"/>
        <v>1.494159266053404</v>
      </c>
    </row>
    <row r="1296" spans="1:2" x14ac:dyDescent="0.25">
      <c r="A1296" s="84">
        <f t="shared" si="41"/>
        <v>64.399999999998485</v>
      </c>
      <c r="B1296" s="72">
        <f t="shared" si="40"/>
        <v>1.7732693931120949</v>
      </c>
    </row>
    <row r="1297" spans="1:2" x14ac:dyDescent="0.25">
      <c r="A1297" s="84">
        <f t="shared" si="41"/>
        <v>64.449999999998482</v>
      </c>
      <c r="B1297" s="72">
        <f t="shared" si="40"/>
        <v>2.0368870955267164</v>
      </c>
    </row>
    <row r="1298" spans="1:2" x14ac:dyDescent="0.25">
      <c r="A1298" s="84">
        <f t="shared" si="41"/>
        <v>64.499999999998479</v>
      </c>
      <c r="B1298" s="72">
        <f t="shared" si="40"/>
        <v>2.2824742419011472</v>
      </c>
    </row>
    <row r="1299" spans="1:2" x14ac:dyDescent="0.25">
      <c r="A1299" s="84">
        <f t="shared" si="41"/>
        <v>64.549999999998477</v>
      </c>
      <c r="B1299" s="72">
        <f t="shared" si="40"/>
        <v>2.507652559219502</v>
      </c>
    </row>
    <row r="1300" spans="1:2" x14ac:dyDescent="0.25">
      <c r="A1300" s="84">
        <f t="shared" si="41"/>
        <v>64.599999999998474</v>
      </c>
      <c r="B1300" s="72">
        <f t="shared" si="40"/>
        <v>2.7102267351608105</v>
      </c>
    </row>
    <row r="1301" spans="1:2" x14ac:dyDescent="0.25">
      <c r="A1301" s="84">
        <f t="shared" si="41"/>
        <v>64.649999999998471</v>
      </c>
      <c r="B1301" s="72">
        <f t="shared" si="40"/>
        <v>2.8882058755761424</v>
      </c>
    </row>
    <row r="1302" spans="1:2" x14ac:dyDescent="0.25">
      <c r="A1302" s="84">
        <f t="shared" si="41"/>
        <v>64.699999999998468</v>
      </c>
      <c r="B1302" s="72">
        <f t="shared" si="40"/>
        <v>3.0398231069058594</v>
      </c>
    </row>
    <row r="1303" spans="1:2" x14ac:dyDescent="0.25">
      <c r="A1303" s="84">
        <f t="shared" si="41"/>
        <v>64.749999999998465</v>
      </c>
      <c r="B1303" s="72">
        <f t="shared" si="40"/>
        <v>3.1635531302112834</v>
      </c>
    </row>
    <row r="1304" spans="1:2" x14ac:dyDescent="0.25">
      <c r="A1304" s="84">
        <f t="shared" si="41"/>
        <v>64.799999999998462</v>
      </c>
      <c r="B1304" s="72">
        <f t="shared" si="40"/>
        <v>3.2581275523009499</v>
      </c>
    </row>
    <row r="1305" spans="1:2" x14ac:dyDescent="0.25">
      <c r="A1305" s="84">
        <f t="shared" si="41"/>
        <v>64.84999999999846</v>
      </c>
      <c r="B1305" s="72">
        <f t="shared" si="40"/>
        <v>3.322547839973538</v>
      </c>
    </row>
    <row r="1306" spans="1:2" x14ac:dyDescent="0.25">
      <c r="A1306" s="84">
        <f t="shared" si="41"/>
        <v>64.899999999998457</v>
      </c>
      <c r="B1306" s="72">
        <f t="shared" si="40"/>
        <v>3.3560957654871855</v>
      </c>
    </row>
    <row r="1307" spans="1:2" x14ac:dyDescent="0.25">
      <c r="A1307" s="84">
        <f t="shared" si="41"/>
        <v>64.949999999998454</v>
      </c>
      <c r="B1307" s="72">
        <f t="shared" si="40"/>
        <v>3.3583412347913839</v>
      </c>
    </row>
    <row r="1308" spans="1:2" x14ac:dyDescent="0.25">
      <c r="A1308" s="84">
        <f t="shared" si="41"/>
        <v>64.999999999998451</v>
      </c>
      <c r="B1308" s="72">
        <f t="shared" si="40"/>
        <v>3.3291474146041624</v>
      </c>
    </row>
    <row r="1309" spans="1:2" x14ac:dyDescent="0.25">
      <c r="A1309" s="84">
        <f t="shared" si="41"/>
        <v>65.049999999998448</v>
      </c>
      <c r="B1309" s="72">
        <f t="shared" si="40"/>
        <v>3.2686730998516111</v>
      </c>
    </row>
    <row r="1310" spans="1:2" x14ac:dyDescent="0.25">
      <c r="A1310" s="84">
        <f t="shared" si="41"/>
        <v>65.099999999998445</v>
      </c>
      <c r="B1310" s="72">
        <f t="shared" si="40"/>
        <v>3.1773722890695368</v>
      </c>
    </row>
    <row r="1311" spans="1:2" x14ac:dyDescent="0.25">
      <c r="A1311" s="84">
        <f t="shared" si="41"/>
        <v>65.149999999998442</v>
      </c>
      <c r="B1311" s="72">
        <f t="shared" si="40"/>
        <v>3.0559909618490746</v>
      </c>
    </row>
    <row r="1312" spans="1:2" x14ac:dyDescent="0.25">
      <c r="A1312" s="84">
        <f t="shared" si="41"/>
        <v>65.19999999999844</v>
      </c>
      <c r="B1312" s="72">
        <f t="shared" si="40"/>
        <v>2.9055610790390043</v>
      </c>
    </row>
    <row r="1313" spans="1:2" x14ac:dyDescent="0.25">
      <c r="A1313" s="84">
        <f t="shared" si="41"/>
        <v>65.249999999998437</v>
      </c>
      <c r="B1313" s="72">
        <f t="shared" si="40"/>
        <v>2.7273918529416634</v>
      </c>
    </row>
    <row r="1314" spans="1:2" x14ac:dyDescent="0.25">
      <c r="A1314" s="84">
        <f t="shared" si="41"/>
        <v>65.299999999998434</v>
      </c>
      <c r="B1314" s="72">
        <f t="shared" si="40"/>
        <v>2.5230583609019055</v>
      </c>
    </row>
    <row r="1315" spans="1:2" x14ac:dyDescent="0.25">
      <c r="A1315" s="84">
        <f t="shared" si="41"/>
        <v>65.349999999998431</v>
      </c>
      <c r="B1315" s="72">
        <f t="shared" si="40"/>
        <v>2.2943876012397828</v>
      </c>
    </row>
    <row r="1316" spans="1:2" x14ac:dyDescent="0.25">
      <c r="A1316" s="84">
        <f t="shared" si="41"/>
        <v>65.399999999998428</v>
      </c>
      <c r="B1316" s="72">
        <f t="shared" si="40"/>
        <v>2.0434421151693032</v>
      </c>
    </row>
    <row r="1317" spans="1:2" x14ac:dyDescent="0.25">
      <c r="A1317" s="84">
        <f t="shared" si="41"/>
        <v>65.449999999998425</v>
      </c>
      <c r="B1317" s="72">
        <f t="shared" si="40"/>
        <v>1.7725013219381625</v>
      </c>
    </row>
    <row r="1318" spans="1:2" x14ac:dyDescent="0.25">
      <c r="A1318" s="84">
        <f t="shared" si="41"/>
        <v>65.499999999998423</v>
      </c>
      <c r="B1318" s="72">
        <f t="shared" si="40"/>
        <v>1.4840407366897044</v>
      </c>
    </row>
    <row r="1319" spans="1:2" x14ac:dyDescent="0.25">
      <c r="A1319" s="84">
        <f t="shared" si="41"/>
        <v>65.54999999999842</v>
      </c>
      <c r="B1319" s="72">
        <f t="shared" si="40"/>
        <v>1.1807092612690058</v>
      </c>
    </row>
    <row r="1320" spans="1:2" x14ac:dyDescent="0.25">
      <c r="A1320" s="84">
        <f t="shared" si="41"/>
        <v>65.599999999998417</v>
      </c>
      <c r="B1320" s="72">
        <f t="shared" si="40"/>
        <v>0.86530475716658328</v>
      </c>
    </row>
    <row r="1321" spans="1:2" x14ac:dyDescent="0.25">
      <c r="A1321" s="84">
        <f t="shared" si="41"/>
        <v>65.649999999998414</v>
      </c>
      <c r="B1321" s="72">
        <f t="shared" si="40"/>
        <v>0.54074812683097051</v>
      </c>
    </row>
    <row r="1322" spans="1:2" x14ac:dyDescent="0.25">
      <c r="A1322" s="84">
        <f t="shared" si="41"/>
        <v>65.699999999998411</v>
      </c>
      <c r="B1322" s="72">
        <f t="shared" si="40"/>
        <v>0.21005614451393939</v>
      </c>
    </row>
    <row r="1323" spans="1:2" x14ac:dyDescent="0.25">
      <c r="A1323" s="84">
        <f t="shared" si="41"/>
        <v>65.749999999998408</v>
      </c>
      <c r="B1323" s="72">
        <f t="shared" si="40"/>
        <v>-0.12368670951001559</v>
      </c>
    </row>
    <row r="1324" spans="1:2" x14ac:dyDescent="0.25">
      <c r="A1324" s="84">
        <f t="shared" si="41"/>
        <v>65.799999999998406</v>
      </c>
      <c r="B1324" s="72">
        <f t="shared" si="40"/>
        <v>-0.45735714721115572</v>
      </c>
    </row>
    <row r="1325" spans="1:2" x14ac:dyDescent="0.25">
      <c r="A1325" s="84">
        <f t="shared" si="41"/>
        <v>65.849999999998403</v>
      </c>
      <c r="B1325" s="72">
        <f t="shared" si="40"/>
        <v>-0.78782243161188437</v>
      </c>
    </row>
    <row r="1326" spans="1:2" x14ac:dyDescent="0.25">
      <c r="A1326" s="84">
        <f t="shared" si="41"/>
        <v>65.8999999999984</v>
      </c>
      <c r="B1326" s="72">
        <f t="shared" si="40"/>
        <v>-1.1119699189497125</v>
      </c>
    </row>
    <row r="1327" spans="1:2" x14ac:dyDescent="0.25">
      <c r="A1327" s="84">
        <f t="shared" si="41"/>
        <v>65.949999999998397</v>
      </c>
      <c r="B1327" s="72">
        <f t="shared" si="40"/>
        <v>-1.4267365044008606</v>
      </c>
    </row>
    <row r="1328" spans="1:2" x14ac:dyDescent="0.25">
      <c r="A1328" s="84">
        <f t="shared" si="41"/>
        <v>65.999999999998394</v>
      </c>
      <c r="B1328" s="72">
        <f t="shared" si="40"/>
        <v>-1.7291376916216321</v>
      </c>
    </row>
    <row r="1329" spans="1:2" x14ac:dyDescent="0.25">
      <c r="A1329" s="84">
        <f t="shared" si="41"/>
        <v>66.049999999998391</v>
      </c>
      <c r="B1329" s="72">
        <f t="shared" si="40"/>
        <v>-2.0162960090841069</v>
      </c>
    </row>
    <row r="1330" spans="1:2" x14ac:dyDescent="0.25">
      <c r="A1330" s="84">
        <f t="shared" si="41"/>
        <v>66.099999999998388</v>
      </c>
      <c r="B1330" s="72">
        <f t="shared" si="40"/>
        <v>-2.285468501553892</v>
      </c>
    </row>
    <row r="1331" spans="1:2" x14ac:dyDescent="0.25">
      <c r="A1331" s="84">
        <f t="shared" si="41"/>
        <v>66.149999999998386</v>
      </c>
      <c r="B1331" s="72">
        <f t="shared" si="40"/>
        <v>-2.5340730330345029</v>
      </c>
    </row>
    <row r="1332" spans="1:2" x14ac:dyDescent="0.25">
      <c r="A1332" s="84">
        <f t="shared" si="41"/>
        <v>66.199999999998383</v>
      </c>
      <c r="B1332" s="72">
        <f t="shared" si="40"/>
        <v>-2.7597131480188111</v>
      </c>
    </row>
    <row r="1333" spans="1:2" x14ac:dyDescent="0.25">
      <c r="A1333" s="84">
        <f t="shared" si="41"/>
        <v>66.24999999999838</v>
      </c>
      <c r="B1333" s="72">
        <f t="shared" si="40"/>
        <v>-2.9602012508491375</v>
      </c>
    </row>
    <row r="1334" spans="1:2" x14ac:dyDescent="0.25">
      <c r="A1334" s="84">
        <f t="shared" si="41"/>
        <v>66.299999999998377</v>
      </c>
      <c r="B1334" s="72">
        <f t="shared" si="40"/>
        <v>-3.1335798782762128</v>
      </c>
    </row>
    <row r="1335" spans="1:2" x14ac:dyDescent="0.25">
      <c r="A1335" s="84">
        <f t="shared" si="41"/>
        <v>66.349999999998374</v>
      </c>
      <c r="B1335" s="72">
        <f t="shared" si="40"/>
        <v>-3.2781408577851541</v>
      </c>
    </row>
    <row r="1336" spans="1:2" x14ac:dyDescent="0.25">
      <c r="A1336" s="84">
        <f t="shared" si="41"/>
        <v>66.399999999998371</v>
      </c>
      <c r="B1336" s="72">
        <f t="shared" si="40"/>
        <v>-3.3924421637623619</v>
      </c>
    </row>
    <row r="1337" spans="1:2" x14ac:dyDescent="0.25">
      <c r="A1337" s="84">
        <f t="shared" si="41"/>
        <v>66.449999999998369</v>
      </c>
      <c r="B1337" s="72">
        <f t="shared" si="40"/>
        <v>-3.4753223049297448</v>
      </c>
    </row>
    <row r="1338" spans="1:2" x14ac:dyDescent="0.25">
      <c r="A1338" s="84">
        <f t="shared" si="41"/>
        <v>66.499999999998366</v>
      </c>
      <c r="B1338" s="72">
        <f t="shared" si="40"/>
        <v>-3.5259120994738185</v>
      </c>
    </row>
    <row r="1339" spans="1:2" x14ac:dyDescent="0.25">
      <c r="A1339" s="84">
        <f t="shared" si="41"/>
        <v>66.549999999998363</v>
      </c>
      <c r="B1339" s="72">
        <f t="shared" si="40"/>
        <v>-3.5436437187309533</v>
      </c>
    </row>
    <row r="1340" spans="1:2" x14ac:dyDescent="0.25">
      <c r="A1340" s="84">
        <f t="shared" si="41"/>
        <v>66.59999999999836</v>
      </c>
      <c r="B1340" s="72">
        <f t="shared" si="40"/>
        <v>-3.5282569059273348</v>
      </c>
    </row>
    <row r="1341" spans="1:2" x14ac:dyDescent="0.25">
      <c r="A1341" s="84">
        <f t="shared" si="41"/>
        <v>66.649999999998357</v>
      </c>
      <c r="B1341" s="72">
        <f t="shared" si="40"/>
        <v>-3.4798023030712955</v>
      </c>
    </row>
    <row r="1342" spans="1:2" x14ac:dyDescent="0.25">
      <c r="A1342" s="84">
        <f t="shared" si="41"/>
        <v>66.699999999998354</v>
      </c>
      <c r="B1342" s="72">
        <f t="shared" si="40"/>
        <v>-3.3986418464044625</v>
      </c>
    </row>
    <row r="1343" spans="1:2" x14ac:dyDescent="0.25">
      <c r="A1343" s="84">
        <f t="shared" si="41"/>
        <v>66.749999999998352</v>
      </c>
      <c r="B1343" s="72">
        <f t="shared" si="40"/>
        <v>-3.2854462185785978</v>
      </c>
    </row>
    <row r="1344" spans="1:2" x14ac:dyDescent="0.25">
      <c r="A1344" s="84">
        <f t="shared" si="41"/>
        <v>66.799999999998349</v>
      </c>
      <c r="B1344" s="72">
        <f t="shared" si="40"/>
        <v>-3.1411893736725878</v>
      </c>
    </row>
    <row r="1345" spans="1:2" x14ac:dyDescent="0.25">
      <c r="A1345" s="84">
        <f t="shared" si="41"/>
        <v>66.849999999998346</v>
      </c>
      <c r="B1345" s="72">
        <f t="shared" si="40"/>
        <v>-2.9671401790315568</v>
      </c>
    </row>
    <row r="1346" spans="1:2" x14ac:dyDescent="0.25">
      <c r="A1346" s="84">
        <f t="shared" si="41"/>
        <v>66.899999999998343</v>
      </c>
      <c r="B1346" s="72">
        <f t="shared" si="40"/>
        <v>-2.764851245432888</v>
      </c>
    </row>
    <row r="1347" spans="1:2" x14ac:dyDescent="0.25">
      <c r="A1347" s="84">
        <f t="shared" si="41"/>
        <v>66.94999999999834</v>
      </c>
      <c r="B1347" s="72">
        <f t="shared" si="40"/>
        <v>-2.5361450439969433</v>
      </c>
    </row>
    <row r="1348" spans="1:2" x14ac:dyDescent="0.25">
      <c r="A1348" s="84">
        <f t="shared" si="41"/>
        <v>66.999999999998337</v>
      </c>
      <c r="B1348" s="72">
        <f t="shared" si="40"/>
        <v>-2.2830974343044499</v>
      </c>
    </row>
    <row r="1349" spans="1:2" x14ac:dyDescent="0.25">
      <c r="A1349" s="84">
        <f t="shared" si="41"/>
        <v>67.049999999998334</v>
      </c>
      <c r="B1349" s="72">
        <f t="shared" si="40"/>
        <v>-2.0080187531091918</v>
      </c>
    </row>
    <row r="1350" spans="1:2" x14ac:dyDescent="0.25">
      <c r="A1350" s="84">
        <f t="shared" si="41"/>
        <v>67.099999999998332</v>
      </c>
      <c r="B1350" s="72">
        <f t="shared" si="40"/>
        <v>-1.71343263660009</v>
      </c>
    </row>
    <row r="1351" spans="1:2" x14ac:dyDescent="0.25">
      <c r="A1351" s="84">
        <f t="shared" si="41"/>
        <v>67.149999999998329</v>
      </c>
      <c r="B1351" s="72">
        <f t="shared" si="40"/>
        <v>-1.4020527711453541</v>
      </c>
    </row>
    <row r="1352" spans="1:2" x14ac:dyDescent="0.25">
      <c r="A1352" s="84">
        <f t="shared" si="41"/>
        <v>67.199999999998326</v>
      </c>
      <c r="B1352" s="72">
        <f t="shared" ref="B1352:B1415" si="42">-A1_x*SIN(p_x*A1352)+A2_x*SIN(w_x*A1352)</f>
        <v>-1.0767577876263914</v>
      </c>
    </row>
    <row r="1353" spans="1:2" x14ac:dyDescent="0.25">
      <c r="A1353" s="84">
        <f t="shared" ref="A1353:A1416" si="43">A1352+$A$6</f>
        <v>67.249999999998323</v>
      </c>
      <c r="B1353" s="72">
        <f t="shared" si="42"/>
        <v>-0.74056453264686661</v>
      </c>
    </row>
    <row r="1354" spans="1:2" x14ac:dyDescent="0.25">
      <c r="A1354" s="84">
        <f t="shared" si="43"/>
        <v>67.29999999999832</v>
      </c>
      <c r="B1354" s="72">
        <f t="shared" si="42"/>
        <v>-0.39659996590193547</v>
      </c>
    </row>
    <row r="1355" spans="1:2" x14ac:dyDescent="0.25">
      <c r="A1355" s="84">
        <f t="shared" si="43"/>
        <v>67.349999999998317</v>
      </c>
      <c r="B1355" s="72">
        <f t="shared" si="42"/>
        <v>-4.8071946656201847E-2</v>
      </c>
    </row>
    <row r="1356" spans="1:2" x14ac:dyDescent="0.25">
      <c r="A1356" s="84">
        <f t="shared" si="43"/>
        <v>67.399999999998315</v>
      </c>
      <c r="B1356" s="72">
        <f t="shared" si="42"/>
        <v>0.30176081652726072</v>
      </c>
    </row>
    <row r="1357" spans="1:2" x14ac:dyDescent="0.25">
      <c r="A1357" s="84">
        <f t="shared" si="43"/>
        <v>67.449999999998312</v>
      </c>
      <c r="B1357" s="72">
        <f t="shared" si="42"/>
        <v>0.64961937005543047</v>
      </c>
    </row>
    <row r="1358" spans="1:2" x14ac:dyDescent="0.25">
      <c r="A1358" s="84">
        <f t="shared" si="43"/>
        <v>67.499999999998309</v>
      </c>
      <c r="B1358" s="72">
        <f t="shared" si="42"/>
        <v>0.99223538488380014</v>
      </c>
    </row>
    <row r="1359" spans="1:2" x14ac:dyDescent="0.25">
      <c r="A1359" s="84">
        <f t="shared" si="43"/>
        <v>67.549999999998306</v>
      </c>
      <c r="B1359" s="72">
        <f t="shared" si="42"/>
        <v>1.3263819995144353</v>
      </c>
    </row>
    <row r="1360" spans="1:2" x14ac:dyDescent="0.25">
      <c r="A1360" s="84">
        <f t="shared" si="43"/>
        <v>67.599999999998303</v>
      </c>
      <c r="B1360" s="72">
        <f t="shared" si="42"/>
        <v>1.648904344093151</v>
      </c>
    </row>
    <row r="1361" spans="1:2" x14ac:dyDescent="0.25">
      <c r="A1361" s="84">
        <f t="shared" si="43"/>
        <v>67.6499999999983</v>
      </c>
      <c r="B1361" s="72">
        <f t="shared" si="42"/>
        <v>1.9567494556379159</v>
      </c>
    </row>
    <row r="1362" spans="1:2" x14ac:dyDescent="0.25">
      <c r="A1362" s="84">
        <f t="shared" si="43"/>
        <v>67.699999999998298</v>
      </c>
      <c r="B1362" s="72">
        <f t="shared" si="42"/>
        <v>2.2469952995478</v>
      </c>
    </row>
    <row r="1363" spans="1:2" x14ac:dyDescent="0.25">
      <c r="A1363" s="84">
        <f t="shared" si="43"/>
        <v>67.749999999998295</v>
      </c>
      <c r="B1363" s="72">
        <f t="shared" si="42"/>
        <v>2.5168786203830749</v>
      </c>
    </row>
    <row r="1364" spans="1:2" x14ac:dyDescent="0.25">
      <c r="A1364" s="84">
        <f t="shared" si="43"/>
        <v>67.799999999998292</v>
      </c>
      <c r="B1364" s="72">
        <f t="shared" si="42"/>
        <v>2.7638213554031505</v>
      </c>
    </row>
    <row r="1365" spans="1:2" x14ac:dyDescent="0.25">
      <c r="A1365" s="84">
        <f t="shared" si="43"/>
        <v>67.849999999998289</v>
      </c>
      <c r="B1365" s="72">
        <f t="shared" si="42"/>
        <v>2.985455357404124</v>
      </c>
    </row>
    <row r="1366" spans="1:2" x14ac:dyDescent="0.25">
      <c r="A1366" s="84">
        <f t="shared" si="43"/>
        <v>67.899999999998286</v>
      </c>
      <c r="B1366" s="72">
        <f t="shared" si="42"/>
        <v>3.1796451888946047</v>
      </c>
    </row>
    <row r="1367" spans="1:2" x14ac:dyDescent="0.25">
      <c r="A1367" s="84">
        <f t="shared" si="43"/>
        <v>67.949999999998283</v>
      </c>
      <c r="B1367" s="72">
        <f t="shared" si="42"/>
        <v>3.3445087674438438</v>
      </c>
    </row>
    <row r="1368" spans="1:2" x14ac:dyDescent="0.25">
      <c r="A1368" s="84">
        <f t="shared" si="43"/>
        <v>67.99999999999828</v>
      </c>
      <c r="B1368" s="72">
        <f t="shared" si="42"/>
        <v>3.4784356619644159</v>
      </c>
    </row>
    <row r="1369" spans="1:2" x14ac:dyDescent="0.25">
      <c r="A1369" s="84">
        <f t="shared" si="43"/>
        <v>68.049999999998278</v>
      </c>
      <c r="B1369" s="72">
        <f t="shared" si="42"/>
        <v>3.5801028615684176</v>
      </c>
    </row>
    <row r="1370" spans="1:2" x14ac:dyDescent="0.25">
      <c r="A1370" s="84">
        <f t="shared" si="43"/>
        <v>68.099999999998275</v>
      </c>
      <c r="B1370" s="72">
        <f t="shared" si="42"/>
        <v>3.6484878622557551</v>
      </c>
    </row>
    <row r="1371" spans="1:2" x14ac:dyDescent="0.25">
      <c r="A1371" s="84">
        <f t="shared" si="43"/>
        <v>68.149999999998272</v>
      </c>
      <c r="B1371" s="72">
        <f t="shared" si="42"/>
        <v>3.682878941834328</v>
      </c>
    </row>
    <row r="1372" spans="1:2" x14ac:dyDescent="0.25">
      <c r="A1372" s="84">
        <f t="shared" si="43"/>
        <v>68.199999999998269</v>
      </c>
      <c r="B1372" s="72">
        <f t="shared" si="42"/>
        <v>3.6828825198978352</v>
      </c>
    </row>
    <row r="1373" spans="1:2" x14ac:dyDescent="0.25">
      <c r="A1373" s="84">
        <f t="shared" si="43"/>
        <v>68.249999999998266</v>
      </c>
      <c r="B1373" s="72">
        <f t="shared" si="42"/>
        <v>3.6484275271484314</v>
      </c>
    </row>
    <row r="1374" spans="1:2" x14ac:dyDescent="0.25">
      <c r="A1374" s="84">
        <f t="shared" si="43"/>
        <v>68.299999999998263</v>
      </c>
      <c r="B1374" s="72">
        <f t="shared" si="42"/>
        <v>3.5797667365881098</v>
      </c>
    </row>
    <row r="1375" spans="1:2" x14ac:dyDescent="0.25">
      <c r="A1375" s="84">
        <f t="shared" si="43"/>
        <v>68.349999999998261</v>
      </c>
      <c r="B1375" s="72">
        <f t="shared" si="42"/>
        <v>3.4774750378474106</v>
      </c>
    </row>
    <row r="1376" spans="1:2" x14ac:dyDescent="0.25">
      <c r="A1376" s="84">
        <f t="shared" si="43"/>
        <v>68.399999999998258</v>
      </c>
      <c r="B1376" s="72">
        <f t="shared" si="42"/>
        <v>3.3424446648994746</v>
      </c>
    </row>
    <row r="1377" spans="1:2" x14ac:dyDescent="0.25">
      <c r="A1377" s="84">
        <f t="shared" si="43"/>
        <v>68.449999999998255</v>
      </c>
      <c r="B1377" s="72">
        <f t="shared" si="42"/>
        <v>3.1758774163450516</v>
      </c>
    </row>
    <row r="1378" spans="1:2" x14ac:dyDescent="0.25">
      <c r="A1378" s="84">
        <f t="shared" si="43"/>
        <v>68.499999999998252</v>
      </c>
      <c r="B1378" s="72">
        <f t="shared" si="42"/>
        <v>2.9792739360753275</v>
      </c>
    </row>
    <row r="1379" spans="1:2" x14ac:dyDescent="0.25">
      <c r="A1379" s="84">
        <f t="shared" si="43"/>
        <v>68.549999999998249</v>
      </c>
      <c r="B1379" s="72">
        <f t="shared" si="42"/>
        <v>2.754420150149107</v>
      </c>
    </row>
    <row r="1380" spans="1:2" x14ac:dyDescent="0.25">
      <c r="A1380" s="84">
        <f t="shared" si="43"/>
        <v>68.599999999998246</v>
      </c>
      <c r="B1380" s="72">
        <f t="shared" si="42"/>
        <v>2.5033709828922617</v>
      </c>
    </row>
    <row r="1381" spans="1:2" x14ac:dyDescent="0.25">
      <c r="A1381" s="84">
        <f t="shared" si="43"/>
        <v>68.649999999998244</v>
      </c>
      <c r="B1381" s="72">
        <f t="shared" si="42"/>
        <v>2.228431501278616</v>
      </c>
    </row>
    <row r="1382" spans="1:2" x14ac:dyDescent="0.25">
      <c r="A1382" s="84">
        <f t="shared" si="43"/>
        <v>68.699999999998241</v>
      </c>
      <c r="B1382" s="72">
        <f t="shared" si="42"/>
        <v>1.9321356613320224</v>
      </c>
    </row>
    <row r="1383" spans="1:2" x14ac:dyDescent="0.25">
      <c r="A1383" s="84">
        <f t="shared" si="43"/>
        <v>68.749999999998238</v>
      </c>
      <c r="B1383" s="72">
        <f t="shared" si="42"/>
        <v>1.6172228533644331</v>
      </c>
    </row>
    <row r="1384" spans="1:2" x14ac:dyDescent="0.25">
      <c r="A1384" s="84">
        <f t="shared" si="43"/>
        <v>68.799999999998235</v>
      </c>
      <c r="B1384" s="72">
        <f t="shared" si="42"/>
        <v>1.2866124641064061</v>
      </c>
    </row>
    <row r="1385" spans="1:2" x14ac:dyDescent="0.25">
      <c r="A1385" s="84">
        <f t="shared" si="43"/>
        <v>68.849999999998232</v>
      </c>
      <c r="B1385" s="72">
        <f t="shared" si="42"/>
        <v>0.94337669299301319</v>
      </c>
    </row>
    <row r="1386" spans="1:2" x14ac:dyDescent="0.25">
      <c r="A1386" s="84">
        <f t="shared" si="43"/>
        <v>68.899999999998229</v>
      </c>
      <c r="B1386" s="72">
        <f t="shared" si="42"/>
        <v>0.59071187685345516</v>
      </c>
    </row>
    <row r="1387" spans="1:2" x14ac:dyDescent="0.25">
      <c r="A1387" s="84">
        <f t="shared" si="43"/>
        <v>68.949999999998226</v>
      </c>
      <c r="B1387" s="72">
        <f t="shared" si="42"/>
        <v>0.23190859184646795</v>
      </c>
    </row>
    <row r="1388" spans="1:2" x14ac:dyDescent="0.25">
      <c r="A1388" s="84">
        <f t="shared" si="43"/>
        <v>68.999999999998224</v>
      </c>
      <c r="B1388" s="72">
        <f t="shared" si="42"/>
        <v>-0.12967918645283483</v>
      </c>
    </row>
    <row r="1389" spans="1:2" x14ac:dyDescent="0.25">
      <c r="A1389" s="84">
        <f t="shared" si="43"/>
        <v>69.049999999998221</v>
      </c>
      <c r="B1389" s="72">
        <f t="shared" si="42"/>
        <v>-0.49066557449475545</v>
      </c>
    </row>
    <row r="1390" spans="1:2" x14ac:dyDescent="0.25">
      <c r="A1390" s="84">
        <f t="shared" si="43"/>
        <v>69.099999999998218</v>
      </c>
      <c r="B1390" s="72">
        <f t="shared" si="42"/>
        <v>-0.84766462673927767</v>
      </c>
    </row>
    <row r="1391" spans="1:2" x14ac:dyDescent="0.25">
      <c r="A1391" s="84">
        <f t="shared" si="43"/>
        <v>69.149999999998215</v>
      </c>
      <c r="B1391" s="72">
        <f t="shared" si="42"/>
        <v>-1.1973222353417003</v>
      </c>
    </row>
    <row r="1392" spans="1:2" x14ac:dyDescent="0.25">
      <c r="A1392" s="84">
        <f t="shared" si="43"/>
        <v>69.199999999998212</v>
      </c>
      <c r="B1392" s="72">
        <f t="shared" si="42"/>
        <v>-1.5363477816964106</v>
      </c>
    </row>
    <row r="1393" spans="1:2" x14ac:dyDescent="0.25">
      <c r="A1393" s="84">
        <f t="shared" si="43"/>
        <v>69.249999999998209</v>
      </c>
      <c r="B1393" s="72">
        <f t="shared" si="42"/>
        <v>-1.8615452398646357</v>
      </c>
    </row>
    <row r="1394" spans="1:2" x14ac:dyDescent="0.25">
      <c r="A1394" s="84">
        <f t="shared" si="43"/>
        <v>69.299999999998207</v>
      </c>
      <c r="B1394" s="72">
        <f t="shared" si="42"/>
        <v>-2.169843436634316</v>
      </c>
    </row>
    <row r="1395" spans="1:2" x14ac:dyDescent="0.25">
      <c r="A1395" s="84">
        <f t="shared" si="43"/>
        <v>69.349999999998204</v>
      </c>
      <c r="B1395" s="72">
        <f t="shared" si="42"/>
        <v>-2.4583251804958541</v>
      </c>
    </row>
    <row r="1396" spans="1:2" x14ac:dyDescent="0.25">
      <c r="A1396" s="84">
        <f t="shared" si="43"/>
        <v>69.399999999998201</v>
      </c>
      <c r="B1396" s="72">
        <f t="shared" si="42"/>
        <v>-2.7242549821024546</v>
      </c>
    </row>
    <row r="1397" spans="1:2" x14ac:dyDescent="0.25">
      <c r="A1397" s="84">
        <f t="shared" si="43"/>
        <v>69.449999999998198</v>
      </c>
      <c r="B1397" s="72">
        <f t="shared" si="42"/>
        <v>-2.9651051017201135</v>
      </c>
    </row>
    <row r="1398" spans="1:2" x14ac:dyDescent="0.25">
      <c r="A1398" s="84">
        <f t="shared" si="43"/>
        <v>69.499999999998195</v>
      </c>
      <c r="B1398" s="72">
        <f t="shared" si="42"/>
        <v>-3.1785796746416271</v>
      </c>
    </row>
    <row r="1399" spans="1:2" x14ac:dyDescent="0.25">
      <c r="A1399" s="84">
        <f t="shared" si="43"/>
        <v>69.549999999998192</v>
      </c>
      <c r="B1399" s="72">
        <f t="shared" si="42"/>
        <v>-3.3626366834002881</v>
      </c>
    </row>
    <row r="1400" spans="1:2" x14ac:dyDescent="0.25">
      <c r="A1400" s="84">
        <f t="shared" si="43"/>
        <v>69.59999999999819</v>
      </c>
      <c r="B1400" s="72">
        <f t="shared" si="42"/>
        <v>-3.5155075657020274</v>
      </c>
    </row>
    <row r="1401" spans="1:2" x14ac:dyDescent="0.25">
      <c r="A1401" s="84">
        <f t="shared" si="43"/>
        <v>69.649999999998187</v>
      </c>
      <c r="B1401" s="72">
        <f t="shared" si="42"/>
        <v>-3.6357142691127837</v>
      </c>
    </row>
    <row r="1402" spans="1:2" x14ac:dyDescent="0.25">
      <c r="A1402" s="84">
        <f t="shared" si="43"/>
        <v>69.699999999998184</v>
      </c>
      <c r="B1402" s="72">
        <f t="shared" si="42"/>
        <v>-3.7220835874846405</v>
      </c>
    </row>
    <row r="1403" spans="1:2" x14ac:dyDescent="0.25">
      <c r="A1403" s="84">
        <f t="shared" si="43"/>
        <v>69.749999999998181</v>
      </c>
      <c r="B1403" s="72">
        <f t="shared" si="42"/>
        <v>-3.7737586396508758</v>
      </c>
    </row>
    <row r="1404" spans="1:2" x14ac:dyDescent="0.25">
      <c r="A1404" s="84">
        <f t="shared" si="43"/>
        <v>69.799999999998178</v>
      </c>
      <c r="B1404" s="72">
        <f t="shared" si="42"/>
        <v>-3.7902073778287484</v>
      </c>
    </row>
    <row r="1405" spans="1:2" x14ac:dyDescent="0.25">
      <c r="A1405" s="84">
        <f t="shared" si="43"/>
        <v>69.849999999998175</v>
      </c>
      <c r="B1405" s="72">
        <f t="shared" si="42"/>
        <v>-3.7712280411824803</v>
      </c>
    </row>
    <row r="1406" spans="1:2" x14ac:dyDescent="0.25">
      <c r="A1406" s="84">
        <f t="shared" si="43"/>
        <v>69.899999999998172</v>
      </c>
      <c r="B1406" s="72">
        <f t="shared" si="42"/>
        <v>-3.7169514988539158</v>
      </c>
    </row>
    <row r="1407" spans="1:2" x14ac:dyDescent="0.25">
      <c r="A1407" s="84">
        <f t="shared" si="43"/>
        <v>69.94999999999817</v>
      </c>
      <c r="B1407" s="72">
        <f t="shared" si="42"/>
        <v>-3.6278404561900821</v>
      </c>
    </row>
    <row r="1408" spans="1:2" x14ac:dyDescent="0.25">
      <c r="A1408" s="84">
        <f t="shared" si="43"/>
        <v>69.999999999998167</v>
      </c>
      <c r="B1408" s="72">
        <f t="shared" si="42"/>
        <v>-3.5046855276057531</v>
      </c>
    </row>
    <row r="1409" spans="1:2" x14ac:dyDescent="0.25">
      <c r="A1409" s="84">
        <f t="shared" si="43"/>
        <v>70.049999999998164</v>
      </c>
      <c r="B1409" s="72">
        <f t="shared" si="42"/>
        <v>-3.3485982092339182</v>
      </c>
    </row>
    <row r="1410" spans="1:2" x14ac:dyDescent="0.25">
      <c r="A1410" s="84">
        <f t="shared" si="43"/>
        <v>70.099999999998161</v>
      </c>
      <c r="B1410" s="72">
        <f t="shared" si="42"/>
        <v>-3.1610008139527941</v>
      </c>
    </row>
    <row r="1411" spans="1:2" x14ac:dyDescent="0.25">
      <c r="A1411" s="84">
        <f t="shared" si="43"/>
        <v>70.149999999998158</v>
      </c>
      <c r="B1411" s="72">
        <f t="shared" si="42"/>
        <v>-2.9436134602551043</v>
      </c>
    </row>
    <row r="1412" spans="1:2" x14ac:dyDescent="0.25">
      <c r="A1412" s="84">
        <f t="shared" si="43"/>
        <v>70.199999999998155</v>
      </c>
      <c r="B1412" s="72">
        <f t="shared" si="42"/>
        <v>-2.6984382344695046</v>
      </c>
    </row>
    <row r="1413" spans="1:2" x14ac:dyDescent="0.25">
      <c r="A1413" s="84">
        <f t="shared" si="43"/>
        <v>70.249999999998153</v>
      </c>
      <c r="B1413" s="72">
        <f t="shared" si="42"/>
        <v>-2.4277406727839672</v>
      </c>
    </row>
    <row r="1414" spans="1:2" x14ac:dyDescent="0.25">
      <c r="A1414" s="84">
        <f t="shared" si="43"/>
        <v>70.29999999999815</v>
      </c>
      <c r="B1414" s="72">
        <f t="shared" si="42"/>
        <v>-2.1340287351012948</v>
      </c>
    </row>
    <row r="1415" spans="1:2" x14ac:dyDescent="0.25">
      <c r="A1415" s="84">
        <f t="shared" si="43"/>
        <v>70.349999999998147</v>
      </c>
      <c r="B1415" s="72">
        <f t="shared" si="42"/>
        <v>-1.8200294667336179</v>
      </c>
    </row>
    <row r="1416" spans="1:2" x14ac:dyDescent="0.25">
      <c r="A1416" s="84">
        <f t="shared" si="43"/>
        <v>70.399999999998144</v>
      </c>
      <c r="B1416" s="72">
        <f t="shared" ref="B1416:B1479" si="44">-A1_x*SIN(p_x*A1416)+A2_x*SIN(w_x*A1416)</f>
        <v>-1.488663566081637</v>
      </c>
    </row>
    <row r="1417" spans="1:2" x14ac:dyDescent="0.25">
      <c r="A1417" s="84">
        <f t="shared" ref="A1417:A1480" si="45">A1416+$A$6</f>
        <v>70.449999999998141</v>
      </c>
      <c r="B1417" s="72">
        <f t="shared" si="44"/>
        <v>-1.143018096536119</v>
      </c>
    </row>
    <row r="1418" spans="1:2" x14ac:dyDescent="0.25">
      <c r="A1418" s="84">
        <f t="shared" si="45"/>
        <v>70.499999999998138</v>
      </c>
      <c r="B1418" s="72">
        <f t="shared" si="44"/>
        <v>-0.78631759869098861</v>
      </c>
    </row>
    <row r="1419" spans="1:2" x14ac:dyDescent="0.25">
      <c r="A1419" s="84">
        <f t="shared" si="45"/>
        <v>70.549999999998136</v>
      </c>
      <c r="B1419" s="72">
        <f t="shared" si="44"/>
        <v>-0.42189387439239012</v>
      </c>
    </row>
    <row r="1420" spans="1:2" x14ac:dyDescent="0.25">
      <c r="A1420" s="84">
        <f t="shared" si="45"/>
        <v>70.599999999998133</v>
      </c>
      <c r="B1420" s="72">
        <f t="shared" si="44"/>
        <v>-5.3154727021061277E-2</v>
      </c>
    </row>
    <row r="1421" spans="1:2" x14ac:dyDescent="0.25">
      <c r="A1421" s="84">
        <f t="shared" si="45"/>
        <v>70.64999999999813</v>
      </c>
      <c r="B1421" s="72">
        <f t="shared" si="44"/>
        <v>0.31644804740851462</v>
      </c>
    </row>
    <row r="1422" spans="1:2" x14ac:dyDescent="0.25">
      <c r="A1422" s="84">
        <f t="shared" si="45"/>
        <v>70.699999999998127</v>
      </c>
      <c r="B1422" s="72">
        <f t="shared" si="44"/>
        <v>0.68345111635382449</v>
      </c>
    </row>
    <row r="1423" spans="1:2" x14ac:dyDescent="0.25">
      <c r="A1423" s="84">
        <f t="shared" si="45"/>
        <v>70.749999999998124</v>
      </c>
      <c r="B1423" s="72">
        <f t="shared" si="44"/>
        <v>1.0444122075413755</v>
      </c>
    </row>
    <row r="1424" spans="1:2" x14ac:dyDescent="0.25">
      <c r="A1424" s="84">
        <f t="shared" si="45"/>
        <v>70.799999999998121</v>
      </c>
      <c r="B1424" s="72">
        <f t="shared" si="44"/>
        <v>1.3959425383120183</v>
      </c>
    </row>
    <row r="1425" spans="1:2" x14ac:dyDescent="0.25">
      <c r="A1425" s="84">
        <f t="shared" si="45"/>
        <v>70.849999999998118</v>
      </c>
      <c r="B1425" s="72">
        <f t="shared" si="44"/>
        <v>1.734738770670385</v>
      </c>
    </row>
    <row r="1426" spans="1:2" x14ac:dyDescent="0.25">
      <c r="A1426" s="84">
        <f t="shared" si="45"/>
        <v>70.899999999998116</v>
      </c>
      <c r="B1426" s="72">
        <f t="shared" si="44"/>
        <v>2.05761418940721</v>
      </c>
    </row>
    <row r="1427" spans="1:2" x14ac:dyDescent="0.25">
      <c r="A1427" s="84">
        <f t="shared" si="45"/>
        <v>70.949999999998113</v>
      </c>
      <c r="B1427" s="72">
        <f t="shared" si="44"/>
        <v>2.3615288077531789</v>
      </c>
    </row>
    <row r="1428" spans="1:2" x14ac:dyDescent="0.25">
      <c r="A1428" s="84">
        <f t="shared" si="45"/>
        <v>70.99999999999811</v>
      </c>
      <c r="B1428" s="72">
        <f t="shared" si="44"/>
        <v>2.6436181149288407</v>
      </c>
    </row>
    <row r="1429" spans="1:2" x14ac:dyDescent="0.25">
      <c r="A1429" s="84">
        <f t="shared" si="45"/>
        <v>71.049999999998107</v>
      </c>
      <c r="B1429" s="72">
        <f t="shared" si="44"/>
        <v>2.9012201925806957</v>
      </c>
    </row>
    <row r="1430" spans="1:2" x14ac:dyDescent="0.25">
      <c r="A1430" s="84">
        <f t="shared" si="45"/>
        <v>71.099999999998104</v>
      </c>
      <c r="B1430" s="72">
        <f t="shared" si="44"/>
        <v>3.1319009423217041</v>
      </c>
    </row>
    <row r="1431" spans="1:2" x14ac:dyDescent="0.25">
      <c r="A1431" s="84">
        <f t="shared" si="45"/>
        <v>71.149999999998101</v>
      </c>
      <c r="B1431" s="72">
        <f t="shared" si="44"/>
        <v>3.3334771842855533</v>
      </c>
    </row>
    <row r="1432" spans="1:2" x14ac:dyDescent="0.25">
      <c r="A1432" s="84">
        <f t="shared" si="45"/>
        <v>71.199999999998099</v>
      </c>
      <c r="B1432" s="72">
        <f t="shared" si="44"/>
        <v>3.5040374065877709</v>
      </c>
    </row>
    <row r="1433" spans="1:2" x14ac:dyDescent="0.25">
      <c r="A1433" s="84">
        <f t="shared" si="45"/>
        <v>71.249999999998096</v>
      </c>
      <c r="B1433" s="72">
        <f t="shared" si="44"/>
        <v>3.6419599676759287</v>
      </c>
    </row>
    <row r="1434" spans="1:2" x14ac:dyDescent="0.25">
      <c r="A1434" s="84">
        <f t="shared" si="45"/>
        <v>71.299999999998093</v>
      </c>
      <c r="B1434" s="72">
        <f t="shared" si="44"/>
        <v>3.7459285775390985</v>
      </c>
    </row>
    <row r="1435" spans="1:2" x14ac:dyDescent="0.25">
      <c r="A1435" s="84">
        <f t="shared" si="45"/>
        <v>71.34999999999809</v>
      </c>
      <c r="B1435" s="72">
        <f t="shared" si="44"/>
        <v>3.8149449094037298</v>
      </c>
    </row>
    <row r="1436" spans="1:2" x14ac:dyDescent="0.25">
      <c r="A1436" s="84">
        <f t="shared" si="45"/>
        <v>71.399999999998087</v>
      </c>
      <c r="B1436" s="72">
        <f t="shared" si="44"/>
        <v>3.8483382206273982</v>
      </c>
    </row>
    <row r="1437" spans="1:2" x14ac:dyDescent="0.25">
      <c r="A1437" s="84">
        <f t="shared" si="45"/>
        <v>71.449999999998084</v>
      </c>
      <c r="B1437" s="72">
        <f t="shared" si="44"/>
        <v>3.8457718897576494</v>
      </c>
    </row>
    <row r="1438" spans="1:2" x14ac:dyDescent="0.25">
      <c r="A1438" s="84">
        <f t="shared" si="45"/>
        <v>71.499999999998082</v>
      </c>
      <c r="B1438" s="72">
        <f t="shared" si="44"/>
        <v>3.8072468058804478</v>
      </c>
    </row>
    <row r="1439" spans="1:2" x14ac:dyDescent="0.25">
      <c r="A1439" s="84">
        <f t="shared" si="45"/>
        <v>71.549999999998079</v>
      </c>
      <c r="B1439" s="72">
        <f t="shared" si="44"/>
        <v>3.7331015761662036</v>
      </c>
    </row>
    <row r="1440" spans="1:2" x14ac:dyDescent="0.25">
      <c r="A1440" s="84">
        <f t="shared" si="45"/>
        <v>71.599999999998076</v>
      </c>
      <c r="B1440" s="72">
        <f t="shared" si="44"/>
        <v>3.6240095476473773</v>
      </c>
    </row>
    <row r="1441" spans="1:2" x14ac:dyDescent="0.25">
      <c r="A1441" s="84">
        <f t="shared" si="45"/>
        <v>71.649999999998073</v>
      </c>
      <c r="B1441" s="72">
        <f t="shared" si="44"/>
        <v>3.4809726694433687</v>
      </c>
    </row>
    <row r="1442" spans="1:2" x14ac:dyDescent="0.25">
      <c r="A1442" s="84">
        <f t="shared" si="45"/>
        <v>71.69999999999807</v>
      </c>
      <c r="B1442" s="72">
        <f t="shared" si="44"/>
        <v>3.3053122516003208</v>
      </c>
    </row>
    <row r="1443" spans="1:2" x14ac:dyDescent="0.25">
      <c r="A1443" s="84">
        <f t="shared" si="45"/>
        <v>71.749999999998067</v>
      </c>
      <c r="B1443" s="72">
        <f t="shared" si="44"/>
        <v>3.0986567061473611</v>
      </c>
    </row>
    <row r="1444" spans="1:2" x14ac:dyDescent="0.25">
      <c r="A1444" s="84">
        <f t="shared" si="45"/>
        <v>71.799999999998064</v>
      </c>
      <c r="B1444" s="72">
        <f t="shared" si="44"/>
        <v>2.8629263846106294</v>
      </c>
    </row>
    <row r="1445" spans="1:2" x14ac:dyDescent="0.25">
      <c r="A1445" s="84">
        <f t="shared" si="45"/>
        <v>71.849999999998062</v>
      </c>
      <c r="B1445" s="72">
        <f t="shared" si="44"/>
        <v>2.6003156537949526</v>
      </c>
    </row>
    <row r="1446" spans="1:2" x14ac:dyDescent="0.25">
      <c r="A1446" s="84">
        <f t="shared" si="45"/>
        <v>71.899999999998059</v>
      </c>
      <c r="B1446" s="72">
        <f t="shared" si="44"/>
        <v>2.3132723778797706</v>
      </c>
    </row>
    <row r="1447" spans="1:2" x14ac:dyDescent="0.25">
      <c r="A1447" s="84">
        <f t="shared" si="45"/>
        <v>71.949999999998056</v>
      </c>
      <c r="B1447" s="72">
        <f t="shared" si="44"/>
        <v>2.0044749995316291</v>
      </c>
    </row>
    <row r="1448" spans="1:2" x14ac:dyDescent="0.25">
      <c r="A1448" s="84">
        <f t="shared" si="45"/>
        <v>71.999999999998053</v>
      </c>
      <c r="B1448" s="72">
        <f t="shared" si="44"/>
        <v>1.676807435571309</v>
      </c>
    </row>
    <row r="1449" spans="1:2" x14ac:dyDescent="0.25">
      <c r="A1449" s="84">
        <f t="shared" si="45"/>
        <v>72.04999999999805</v>
      </c>
      <c r="B1449" s="72">
        <f t="shared" si="44"/>
        <v>1.3333320235342749</v>
      </c>
    </row>
    <row r="1450" spans="1:2" x14ac:dyDescent="0.25">
      <c r="A1450" s="84">
        <f t="shared" si="45"/>
        <v>72.099999999998047</v>
      </c>
      <c r="B1450" s="72">
        <f t="shared" si="44"/>
        <v>0.97726077403066469</v>
      </c>
    </row>
    <row r="1451" spans="1:2" x14ac:dyDescent="0.25">
      <c r="A1451" s="84">
        <f t="shared" si="45"/>
        <v>72.149999999998045</v>
      </c>
      <c r="B1451" s="72">
        <f t="shared" si="44"/>
        <v>0.61192519996368921</v>
      </c>
    </row>
    <row r="1452" spans="1:2" x14ac:dyDescent="0.25">
      <c r="A1452" s="84">
        <f t="shared" si="45"/>
        <v>72.199999999998042</v>
      </c>
      <c r="B1452" s="72">
        <f t="shared" si="44"/>
        <v>0.24074500725218553</v>
      </c>
    </row>
    <row r="1453" spans="1:2" x14ac:dyDescent="0.25">
      <c r="A1453" s="84">
        <f t="shared" si="45"/>
        <v>72.249999999998039</v>
      </c>
      <c r="B1453" s="72">
        <f t="shared" si="44"/>
        <v>-0.13280405740547879</v>
      </c>
    </row>
    <row r="1454" spans="1:2" x14ac:dyDescent="0.25">
      <c r="A1454" s="84">
        <f t="shared" si="45"/>
        <v>72.299999999998036</v>
      </c>
      <c r="B1454" s="72">
        <f t="shared" si="44"/>
        <v>-0.50522289810218579</v>
      </c>
    </row>
    <row r="1455" spans="1:2" x14ac:dyDescent="0.25">
      <c r="A1455" s="84">
        <f t="shared" si="45"/>
        <v>72.349999999998033</v>
      </c>
      <c r="B1455" s="72">
        <f t="shared" si="44"/>
        <v>-0.87302199179492646</v>
      </c>
    </row>
    <row r="1456" spans="1:2" x14ac:dyDescent="0.25">
      <c r="A1456" s="84">
        <f t="shared" si="45"/>
        <v>72.39999999999803</v>
      </c>
      <c r="B1456" s="72">
        <f t="shared" si="44"/>
        <v>-1.2327542297669347</v>
      </c>
    </row>
    <row r="1457" spans="1:2" x14ac:dyDescent="0.25">
      <c r="A1457" s="84">
        <f t="shared" si="45"/>
        <v>72.449999999998028</v>
      </c>
      <c r="B1457" s="72">
        <f t="shared" si="44"/>
        <v>-1.5810473680417891</v>
      </c>
    </row>
    <row r="1458" spans="1:2" x14ac:dyDescent="0.25">
      <c r="A1458" s="84">
        <f t="shared" si="45"/>
        <v>72.499999999998025</v>
      </c>
      <c r="B1458" s="72">
        <f t="shared" si="44"/>
        <v>-1.9146357799330516</v>
      </c>
    </row>
    <row r="1459" spans="1:2" x14ac:dyDescent="0.25">
      <c r="A1459" s="84">
        <f t="shared" si="45"/>
        <v>72.549999999998022</v>
      </c>
      <c r="B1459" s="72">
        <f t="shared" si="44"/>
        <v>-2.2303912104458297</v>
      </c>
    </row>
    <row r="1460" spans="1:2" x14ac:dyDescent="0.25">
      <c r="A1460" s="84">
        <f t="shared" si="45"/>
        <v>72.599999999998019</v>
      </c>
      <c r="B1460" s="72">
        <f t="shared" si="44"/>
        <v>-2.5253522416343124</v>
      </c>
    </row>
    <row r="1461" spans="1:2" x14ac:dyDescent="0.25">
      <c r="A1461" s="84">
        <f t="shared" si="45"/>
        <v>72.649999999998016</v>
      </c>
      <c r="B1461" s="72">
        <f t="shared" si="44"/>
        <v>-2.7967521901685126</v>
      </c>
    </row>
    <row r="1462" spans="1:2" x14ac:dyDescent="0.25">
      <c r="A1462" s="84">
        <f t="shared" si="45"/>
        <v>72.699999999998013</v>
      </c>
      <c r="B1462" s="72">
        <f t="shared" si="44"/>
        <v>-3.0420451731598188</v>
      </c>
    </row>
    <row r="1463" spans="1:2" x14ac:dyDescent="0.25">
      <c r="A1463" s="84">
        <f t="shared" si="45"/>
        <v>72.74999999999801</v>
      </c>
      <c r="B1463" s="72">
        <f t="shared" si="44"/>
        <v>-3.2589300956018139</v>
      </c>
    </row>
    <row r="1464" spans="1:2" x14ac:dyDescent="0.25">
      <c r="A1464" s="84">
        <f t="shared" si="45"/>
        <v>72.799999999998008</v>
      </c>
      <c r="B1464" s="72">
        <f t="shared" si="44"/>
        <v>-3.4453723324318588</v>
      </c>
    </row>
    <row r="1465" spans="1:2" x14ac:dyDescent="0.25">
      <c r="A1465" s="84">
        <f t="shared" si="45"/>
        <v>72.849999999998005</v>
      </c>
      <c r="B1465" s="72">
        <f t="shared" si="44"/>
        <v>-3.5996229000244742</v>
      </c>
    </row>
    <row r="1466" spans="1:2" x14ac:dyDescent="0.25">
      <c r="A1466" s="84">
        <f t="shared" si="45"/>
        <v>72.899999999998002</v>
      </c>
      <c r="B1466" s="72">
        <f t="shared" si="44"/>
        <v>-3.7202349356851618</v>
      </c>
    </row>
    <row r="1467" spans="1:2" x14ac:dyDescent="0.25">
      <c r="A1467" s="84">
        <f t="shared" si="45"/>
        <v>72.949999999997999</v>
      </c>
      <c r="B1467" s="72">
        <f t="shared" si="44"/>
        <v>-3.8060773291937617</v>
      </c>
    </row>
    <row r="1468" spans="1:2" x14ac:dyDescent="0.25">
      <c r="A1468" s="84">
        <f t="shared" si="45"/>
        <v>72.999999999997996</v>
      </c>
      <c r="B1468" s="72">
        <f t="shared" si="44"/>
        <v>-3.8563453774088217</v>
      </c>
    </row>
    <row r="1469" spans="1:2" x14ac:dyDescent="0.25">
      <c r="A1469" s="84">
        <f t="shared" si="45"/>
        <v>73.049999999997993</v>
      </c>
      <c r="B1469" s="72">
        <f t="shared" si="44"/>
        <v>-3.8705683611337873</v>
      </c>
    </row>
    <row r="1470" spans="1:2" x14ac:dyDescent="0.25">
      <c r="A1470" s="84">
        <f t="shared" si="45"/>
        <v>73.099999999997991</v>
      </c>
      <c r="B1470" s="72">
        <f t="shared" si="44"/>
        <v>-3.8486139725917572</v>
      </c>
    </row>
    <row r="1471" spans="1:2" x14ac:dyDescent="0.25">
      <c r="A1471" s="84">
        <f t="shared" si="45"/>
        <v>73.149999999997988</v>
      </c>
      <c r="B1471" s="72">
        <f t="shared" si="44"/>
        <v>-3.7906895516822559</v>
      </c>
    </row>
    <row r="1472" spans="1:2" x14ac:dyDescent="0.25">
      <c r="A1472" s="84">
        <f t="shared" si="45"/>
        <v>73.199999999997985</v>
      </c>
      <c r="B1472" s="72">
        <f t="shared" si="44"/>
        <v>-3.6973401194174409</v>
      </c>
    </row>
    <row r="1473" spans="1:2" x14ac:dyDescent="0.25">
      <c r="A1473" s="84">
        <f t="shared" si="45"/>
        <v>73.249999999997982</v>
      </c>
      <c r="B1473" s="72">
        <f t="shared" si="44"/>
        <v>-3.5694432272677741</v>
      </c>
    </row>
    <row r="1474" spans="1:2" x14ac:dyDescent="0.25">
      <c r="A1474" s="84">
        <f t="shared" si="45"/>
        <v>73.299999999997979</v>
      </c>
      <c r="B1474" s="72">
        <f t="shared" si="44"/>
        <v>-3.4082006713014428</v>
      </c>
    </row>
    <row r="1475" spans="1:2" x14ac:dyDescent="0.25">
      <c r="A1475" s="84">
        <f t="shared" si="45"/>
        <v>73.349999999997976</v>
      </c>
      <c r="B1475" s="72">
        <f t="shared" si="44"/>
        <v>-3.2151271496897227</v>
      </c>
    </row>
    <row r="1476" spans="1:2" x14ac:dyDescent="0.25">
      <c r="A1476" s="84">
        <f t="shared" si="45"/>
        <v>73.399999999997974</v>
      </c>
      <c r="B1476" s="72">
        <f t="shared" si="44"/>
        <v>-2.9920359710899245</v>
      </c>
    </row>
    <row r="1477" spans="1:2" x14ac:dyDescent="0.25">
      <c r="A1477" s="84">
        <f t="shared" si="45"/>
        <v>73.449999999997971</v>
      </c>
      <c r="B1477" s="72">
        <f t="shared" si="44"/>
        <v>-2.74102194933482</v>
      </c>
    </row>
    <row r="1478" spans="1:2" x14ac:dyDescent="0.25">
      <c r="A1478" s="84">
        <f t="shared" si="45"/>
        <v>73.499999999997968</v>
      </c>
      <c r="B1478" s="72">
        <f t="shared" si="44"/>
        <v>-2.4644416464846248</v>
      </c>
    </row>
    <row r="1479" spans="1:2" x14ac:dyDescent="0.25">
      <c r="A1479" s="84">
        <f t="shared" si="45"/>
        <v>73.549999999997965</v>
      </c>
      <c r="B1479" s="72">
        <f t="shared" si="44"/>
        <v>-2.1648911513832849</v>
      </c>
    </row>
    <row r="1480" spans="1:2" x14ac:dyDescent="0.25">
      <c r="A1480" s="84">
        <f t="shared" si="45"/>
        <v>73.599999999997962</v>
      </c>
      <c r="B1480" s="72">
        <f t="shared" ref="B1480:B1543" si="46">-A1_x*SIN(p_x*A1480)+A2_x*SIN(w_x*A1480)</f>
        <v>-1.8451816041677171</v>
      </c>
    </row>
    <row r="1481" spans="1:2" x14ac:dyDescent="0.25">
      <c r="A1481" s="84">
        <f t="shared" ref="A1481:A1544" si="47">A1480+$A$6</f>
        <v>73.649999999997959</v>
      </c>
      <c r="B1481" s="72">
        <f t="shared" si="46"/>
        <v>-1.5083126984821096</v>
      </c>
    </row>
    <row r="1482" spans="1:2" x14ac:dyDescent="0.25">
      <c r="A1482" s="84">
        <f t="shared" si="47"/>
        <v>73.699999999997956</v>
      </c>
      <c r="B1482" s="72">
        <f t="shared" si="46"/>
        <v>-1.1574444122497589</v>
      </c>
    </row>
    <row r="1483" spans="1:2" x14ac:dyDescent="0.25">
      <c r="A1483" s="84">
        <f t="shared" si="47"/>
        <v>73.749999999997954</v>
      </c>
      <c r="B1483" s="72">
        <f t="shared" si="46"/>
        <v>-0.79586723457252351</v>
      </c>
    </row>
    <row r="1484" spans="1:2" x14ac:dyDescent="0.25">
      <c r="A1484" s="84">
        <f t="shared" si="47"/>
        <v>73.799999999997951</v>
      </c>
      <c r="B1484" s="72">
        <f t="shared" si="46"/>
        <v>-0.42697117049776101</v>
      </c>
    </row>
    <row r="1485" spans="1:2" x14ac:dyDescent="0.25">
      <c r="A1485" s="84">
        <f t="shared" si="47"/>
        <v>73.849999999997948</v>
      </c>
      <c r="B1485" s="72">
        <f t="shared" si="46"/>
        <v>-5.4213816890492955E-2</v>
      </c>
    </row>
    <row r="1486" spans="1:2" x14ac:dyDescent="0.25">
      <c r="A1486" s="84">
        <f t="shared" si="47"/>
        <v>73.899999999997945</v>
      </c>
      <c r="B1486" s="72">
        <f t="shared" si="46"/>
        <v>0.31891218864415283</v>
      </c>
    </row>
    <row r="1487" spans="1:2" x14ac:dyDescent="0.25">
      <c r="A1487" s="84">
        <f t="shared" si="47"/>
        <v>73.949999999997942</v>
      </c>
      <c r="B1487" s="72">
        <f t="shared" si="46"/>
        <v>0.68891203800218392</v>
      </c>
    </row>
    <row r="1488" spans="1:2" x14ac:dyDescent="0.25">
      <c r="A1488" s="84">
        <f t="shared" si="47"/>
        <v>73.999999999997939</v>
      </c>
      <c r="B1488" s="72">
        <f t="shared" si="46"/>
        <v>1.0523216312797288</v>
      </c>
    </row>
    <row r="1489" spans="1:2" x14ac:dyDescent="0.25">
      <c r="A1489" s="84">
        <f t="shared" si="47"/>
        <v>74.049999999997937</v>
      </c>
      <c r="B1489" s="72">
        <f t="shared" si="46"/>
        <v>1.4057401532565184</v>
      </c>
    </row>
    <row r="1490" spans="1:2" x14ac:dyDescent="0.25">
      <c r="A1490" s="84">
        <f t="shared" si="47"/>
        <v>74.099999999997934</v>
      </c>
      <c r="B1490" s="72">
        <f t="shared" si="46"/>
        <v>1.7458620399699272</v>
      </c>
    </row>
    <row r="1491" spans="1:2" x14ac:dyDescent="0.25">
      <c r="A1491" s="84">
        <f t="shared" si="47"/>
        <v>74.149999999997931</v>
      </c>
      <c r="B1491" s="72">
        <f t="shared" si="46"/>
        <v>2.0695080335821991</v>
      </c>
    </row>
    <row r="1492" spans="1:2" x14ac:dyDescent="0.25">
      <c r="A1492" s="84">
        <f t="shared" si="47"/>
        <v>74.199999999997928</v>
      </c>
      <c r="B1492" s="72">
        <f t="shared" si="46"/>
        <v>2.3736550325046482</v>
      </c>
    </row>
    <row r="1493" spans="1:2" x14ac:dyDescent="0.25">
      <c r="A1493" s="84">
        <f t="shared" si="47"/>
        <v>74.249999999997925</v>
      </c>
      <c r="B1493" s="72">
        <f t="shared" si="46"/>
        <v>2.6554644552791919</v>
      </c>
    </row>
    <row r="1494" spans="1:2" x14ac:dyDescent="0.25">
      <c r="A1494" s="84">
        <f t="shared" si="47"/>
        <v>74.299999999997922</v>
      </c>
      <c r="B1494" s="72">
        <f t="shared" si="46"/>
        <v>2.9123088509190849</v>
      </c>
    </row>
    <row r="1495" spans="1:2" x14ac:dyDescent="0.25">
      <c r="A1495" s="84">
        <f t="shared" si="47"/>
        <v>74.34999999999792</v>
      </c>
      <c r="B1495" s="72">
        <f t="shared" si="46"/>
        <v>3.1417965051449555</v>
      </c>
    </row>
    <row r="1496" spans="1:2" x14ac:dyDescent="0.25">
      <c r="A1496" s="84">
        <f t="shared" si="47"/>
        <v>74.399999999997917</v>
      </c>
      <c r="B1496" s="72">
        <f t="shared" si="46"/>
        <v>3.3417938110544618</v>
      </c>
    </row>
    <row r="1497" spans="1:2" x14ac:dyDescent="0.25">
      <c r="A1497" s="84">
        <f t="shared" si="47"/>
        <v>74.449999999997914</v>
      </c>
      <c r="B1497" s="72">
        <f t="shared" si="46"/>
        <v>3.5104451940520263</v>
      </c>
    </row>
    <row r="1498" spans="1:2" x14ac:dyDescent="0.25">
      <c r="A1498" s="84">
        <f t="shared" si="47"/>
        <v>74.499999999997911</v>
      </c>
      <c r="B1498" s="72">
        <f t="shared" si="46"/>
        <v>3.6461904041388697</v>
      </c>
    </row>
    <row r="1499" spans="1:2" x14ac:dyDescent="0.25">
      <c r="A1499" s="84">
        <f t="shared" si="47"/>
        <v>74.549999999997908</v>
      </c>
      <c r="B1499" s="72">
        <f t="shared" si="46"/>
        <v>3.7477790136966975</v>
      </c>
    </row>
    <row r="1500" spans="1:2" x14ac:dyDescent="0.25">
      <c r="A1500" s="84">
        <f t="shared" si="47"/>
        <v>74.599999999997905</v>
      </c>
      <c r="B1500" s="72">
        <f t="shared" si="46"/>
        <v>3.8142819854530092</v>
      </c>
    </row>
    <row r="1501" spans="1:2" x14ac:dyDescent="0.25">
      <c r="A1501" s="84">
        <f t="shared" si="47"/>
        <v>74.649999999997902</v>
      </c>
      <c r="B1501" s="72">
        <f t="shared" si="46"/>
        <v>3.8451002031407819</v>
      </c>
    </row>
    <row r="1502" spans="1:2" x14ac:dyDescent="0.25">
      <c r="A1502" s="84">
        <f t="shared" si="47"/>
        <v>74.6999999999979</v>
      </c>
      <c r="B1502" s="72">
        <f t="shared" si="46"/>
        <v>3.8399698861920228</v>
      </c>
    </row>
    <row r="1503" spans="1:2" x14ac:dyDescent="0.25">
      <c r="A1503" s="84">
        <f t="shared" si="47"/>
        <v>74.749999999997897</v>
      </c>
      <c r="B1503" s="72">
        <f t="shared" si="46"/>
        <v>3.7989648393598374</v>
      </c>
    </row>
    <row r="1504" spans="1:2" x14ac:dyDescent="0.25">
      <c r="A1504" s="84">
        <f t="shared" si="47"/>
        <v>74.799999999997894</v>
      </c>
      <c r="B1504" s="72">
        <f t="shared" si="46"/>
        <v>3.7224955181667432</v>
      </c>
    </row>
    <row r="1505" spans="1:2" x14ac:dyDescent="0.25">
      <c r="A1505" s="84">
        <f t="shared" si="47"/>
        <v>74.849999999997891</v>
      </c>
      <c r="B1505" s="72">
        <f t="shared" si="46"/>
        <v>3.6113049212403432</v>
      </c>
    </row>
    <row r="1506" spans="1:2" x14ac:dyDescent="0.25">
      <c r="A1506" s="84">
        <f t="shared" si="47"/>
        <v>74.899999999997888</v>
      </c>
      <c r="B1506" s="72">
        <f t="shared" si="46"/>
        <v>3.4664613506358943</v>
      </c>
    </row>
    <row r="1507" spans="1:2" x14ac:dyDescent="0.25">
      <c r="A1507" s="84">
        <f t="shared" si="47"/>
        <v>74.949999999997885</v>
      </c>
      <c r="B1507" s="72">
        <f t="shared" si="46"/>
        <v>3.2893481108724605</v>
      </c>
    </row>
    <row r="1508" spans="1:2" x14ac:dyDescent="0.25">
      <c r="A1508" s="84">
        <f t="shared" si="47"/>
        <v>74.999999999997883</v>
      </c>
      <c r="B1508" s="72">
        <f t="shared" si="46"/>
        <v>3.0816502463434894</v>
      </c>
    </row>
    <row r="1509" spans="1:2" x14ac:dyDescent="0.25">
      <c r="A1509" s="84">
        <f t="shared" si="47"/>
        <v>75.04999999999788</v>
      </c>
      <c r="B1509" s="72">
        <f t="shared" si="46"/>
        <v>2.8453384447304044</v>
      </c>
    </row>
    <row r="1510" spans="1:2" x14ac:dyDescent="0.25">
      <c r="A1510" s="84">
        <f t="shared" si="47"/>
        <v>75.099999999997877</v>
      </c>
      <c r="B1510" s="72">
        <f t="shared" si="46"/>
        <v>2.5826502607822448</v>
      </c>
    </row>
    <row r="1511" spans="1:2" x14ac:dyDescent="0.25">
      <c r="A1511" s="84">
        <f t="shared" si="47"/>
        <v>75.149999999997874</v>
      </c>
      <c r="B1511" s="72">
        <f t="shared" si="46"/>
        <v>2.2960688400730045</v>
      </c>
    </row>
    <row r="1512" spans="1:2" x14ac:dyDescent="0.25">
      <c r="A1512" s="84">
        <f t="shared" si="47"/>
        <v>75.199999999997871</v>
      </c>
      <c r="B1512" s="72">
        <f t="shared" si="46"/>
        <v>1.9882993458734637</v>
      </c>
    </row>
    <row r="1513" spans="1:2" x14ac:dyDescent="0.25">
      <c r="A1513" s="84">
        <f t="shared" si="47"/>
        <v>75.249999999997868</v>
      </c>
      <c r="B1513" s="72">
        <f t="shared" si="46"/>
        <v>1.662243313850774</v>
      </c>
    </row>
    <row r="1514" spans="1:2" x14ac:dyDescent="0.25">
      <c r="A1514" s="84">
        <f t="shared" si="47"/>
        <v>75.299999999997866</v>
      </c>
      <c r="B1514" s="72">
        <f t="shared" si="46"/>
        <v>1.3209711787352985</v>
      </c>
    </row>
    <row r="1515" spans="1:2" x14ac:dyDescent="0.25">
      <c r="A1515" s="84">
        <f t="shared" si="47"/>
        <v>75.349999999997863</v>
      </c>
      <c r="B1515" s="72">
        <f t="shared" si="46"/>
        <v>0.96769323418840136</v>
      </c>
    </row>
    <row r="1516" spans="1:2" x14ac:dyDescent="0.25">
      <c r="A1516" s="84">
        <f t="shared" si="47"/>
        <v>75.39999999999786</v>
      </c>
      <c r="B1516" s="72">
        <f t="shared" si="46"/>
        <v>0.60572930170266392</v>
      </c>
    </row>
    <row r="1517" spans="1:2" x14ac:dyDescent="0.25">
      <c r="A1517" s="84">
        <f t="shared" si="47"/>
        <v>75.449999999997857</v>
      </c>
      <c r="B1517" s="72">
        <f t="shared" si="46"/>
        <v>0.23847739633388668</v>
      </c>
    </row>
    <row r="1518" spans="1:2" x14ac:dyDescent="0.25">
      <c r="A1518" s="84">
        <f t="shared" si="47"/>
        <v>75.499999999997854</v>
      </c>
      <c r="B1518" s="72">
        <f t="shared" si="46"/>
        <v>-0.1306183137083855</v>
      </c>
    </row>
    <row r="1519" spans="1:2" x14ac:dyDescent="0.25">
      <c r="A1519" s="84">
        <f t="shared" si="47"/>
        <v>75.549999999997851</v>
      </c>
      <c r="B1519" s="72">
        <f t="shared" si="46"/>
        <v>-0.49809995018790887</v>
      </c>
    </row>
    <row r="1520" spans="1:2" x14ac:dyDescent="0.25">
      <c r="A1520" s="84">
        <f t="shared" si="47"/>
        <v>75.599999999997848</v>
      </c>
      <c r="B1520" s="72">
        <f t="shared" si="46"/>
        <v>-0.86052846374963388</v>
      </c>
    </row>
    <row r="1521" spans="1:2" x14ac:dyDescent="0.25">
      <c r="A1521" s="84">
        <f t="shared" si="47"/>
        <v>75.649999999997846</v>
      </c>
      <c r="B1521" s="72">
        <f t="shared" si="46"/>
        <v>-1.214515961073444</v>
      </c>
    </row>
    <row r="1522" spans="1:2" x14ac:dyDescent="0.25">
      <c r="A1522" s="84">
        <f t="shared" si="47"/>
        <v>75.699999999997843</v>
      </c>
      <c r="B1522" s="72">
        <f t="shared" si="46"/>
        <v>-1.5567575150625694</v>
      </c>
    </row>
    <row r="1523" spans="1:2" x14ac:dyDescent="0.25">
      <c r="A1523" s="84">
        <f t="shared" si="47"/>
        <v>75.74999999999784</v>
      </c>
      <c r="B1523" s="72">
        <f t="shared" si="46"/>
        <v>-1.8840621580719037</v>
      </c>
    </row>
    <row r="1524" spans="1:2" x14ac:dyDescent="0.25">
      <c r="A1524" s="84">
        <f t="shared" si="47"/>
        <v>75.799999999997837</v>
      </c>
      <c r="B1524" s="72">
        <f t="shared" si="46"/>
        <v>-2.1933827662372649</v>
      </c>
    </row>
    <row r="1525" spans="1:2" x14ac:dyDescent="0.25">
      <c r="A1525" s="84">
        <f t="shared" si="47"/>
        <v>75.849999999997834</v>
      </c>
      <c r="B1525" s="72">
        <f t="shared" si="46"/>
        <v>-2.4818445537893634</v>
      </c>
    </row>
    <row r="1526" spans="1:2" x14ac:dyDescent="0.25">
      <c r="A1526" s="84">
        <f t="shared" si="47"/>
        <v>75.899999999997831</v>
      </c>
      <c r="B1526" s="72">
        <f t="shared" si="46"/>
        <v>-2.7467719097088592</v>
      </c>
    </row>
    <row r="1527" spans="1:2" x14ac:dyDescent="0.25">
      <c r="A1527" s="84">
        <f t="shared" si="47"/>
        <v>75.949999999997829</v>
      </c>
      <c r="B1527" s="72">
        <f t="shared" si="46"/>
        <v>-2.9857133250815595</v>
      </c>
    </row>
    <row r="1528" spans="1:2" x14ac:dyDescent="0.25">
      <c r="A1528" s="84">
        <f t="shared" si="47"/>
        <v>75.999999999997826</v>
      </c>
      <c r="B1528" s="72">
        <f t="shared" si="46"/>
        <v>-3.1964641778832839</v>
      </c>
    </row>
    <row r="1529" spans="1:2" x14ac:dyDescent="0.25">
      <c r="A1529" s="84">
        <f t="shared" si="47"/>
        <v>76.049999999997823</v>
      </c>
      <c r="B1529" s="72">
        <f t="shared" si="46"/>
        <v>-3.3770871624860659</v>
      </c>
    </row>
    <row r="1530" spans="1:2" x14ac:dyDescent="0.25">
      <c r="A1530" s="84">
        <f t="shared" si="47"/>
        <v>76.09999999999782</v>
      </c>
      <c r="B1530" s="72">
        <f t="shared" si="46"/>
        <v>-3.5259301737366693</v>
      </c>
    </row>
    <row r="1531" spans="1:2" x14ac:dyDescent="0.25">
      <c r="A1531" s="84">
        <f t="shared" si="47"/>
        <v>76.149999999997817</v>
      </c>
      <c r="B1531" s="72">
        <f t="shared" si="46"/>
        <v>-3.6416414797938321</v>
      </c>
    </row>
    <row r="1532" spans="1:2" x14ac:dyDescent="0.25">
      <c r="A1532" s="84">
        <f t="shared" si="47"/>
        <v>76.199999999997814</v>
      </c>
      <c r="B1532" s="72">
        <f t="shared" si="46"/>
        <v>-3.7231820437895093</v>
      </c>
    </row>
    <row r="1533" spans="1:2" x14ac:dyDescent="0.25">
      <c r="A1533" s="84">
        <f t="shared" si="47"/>
        <v>76.249999999997812</v>
      </c>
      <c r="B1533" s="72">
        <f t="shared" si="46"/>
        <v>-3.7698348815565224</v>
      </c>
    </row>
    <row r="1534" spans="1:2" x14ac:dyDescent="0.25">
      <c r="A1534" s="84">
        <f t="shared" si="47"/>
        <v>76.299999999997809</v>
      </c>
      <c r="B1534" s="72">
        <f t="shared" si="46"/>
        <v>-3.781211370876723</v>
      </c>
    </row>
    <row r="1535" spans="1:2" x14ac:dyDescent="0.25">
      <c r="A1535" s="84">
        <f t="shared" si="47"/>
        <v>76.349999999997806</v>
      </c>
      <c r="B1535" s="72">
        <f t="shared" si="46"/>
        <v>-3.7572544566818209</v>
      </c>
    </row>
    <row r="1536" spans="1:2" x14ac:dyDescent="0.25">
      <c r="A1536" s="84">
        <f t="shared" si="47"/>
        <v>76.399999999997803</v>
      </c>
      <c r="B1536" s="72">
        <f t="shared" si="46"/>
        <v>-3.6982387261081588</v>
      </c>
    </row>
    <row r="1537" spans="1:2" x14ac:dyDescent="0.25">
      <c r="A1537" s="84">
        <f t="shared" si="47"/>
        <v>76.4499999999978</v>
      </c>
      <c r="B1537" s="72">
        <f t="shared" si="46"/>
        <v>-3.6047673569837722</v>
      </c>
    </row>
    <row r="1538" spans="1:2" x14ac:dyDescent="0.25">
      <c r="A1538" s="84">
        <f t="shared" si="47"/>
        <v>76.499999999997797</v>
      </c>
      <c r="B1538" s="72">
        <f t="shared" si="46"/>
        <v>-3.4777659729296815</v>
      </c>
    </row>
    <row r="1539" spans="1:2" x14ac:dyDescent="0.25">
      <c r="A1539" s="84">
        <f t="shared" si="47"/>
        <v>76.549999999997794</v>
      </c>
      <c r="B1539" s="72">
        <f t="shared" si="46"/>
        <v>-3.3184734675064416</v>
      </c>
    </row>
    <row r="1540" spans="1:2" x14ac:dyDescent="0.25">
      <c r="A1540" s="84">
        <f t="shared" si="47"/>
        <v>76.599999999997792</v>
      </c>
      <c r="B1540" s="72">
        <f t="shared" si="46"/>
        <v>-3.1284298884524335</v>
      </c>
    </row>
    <row r="1541" spans="1:2" x14ac:dyDescent="0.25">
      <c r="A1541" s="84">
        <f t="shared" si="47"/>
        <v>76.649999999997789</v>
      </c>
      <c r="B1541" s="72">
        <f t="shared" si="46"/>
        <v>-2.9094615007724354</v>
      </c>
    </row>
    <row r="1542" spans="1:2" x14ac:dyDescent="0.25">
      <c r="A1542" s="84">
        <f t="shared" si="47"/>
        <v>76.699999999997786</v>
      </c>
      <c r="B1542" s="72">
        <f t="shared" si="46"/>
        <v>-2.6636631739801286</v>
      </c>
    </row>
    <row r="1543" spans="1:2" x14ac:dyDescent="0.25">
      <c r="A1543" s="84">
        <f t="shared" si="47"/>
        <v>76.749999999997783</v>
      </c>
      <c r="B1543" s="72">
        <f t="shared" si="46"/>
        <v>-2.3933782639256815</v>
      </c>
    </row>
    <row r="1544" spans="1:2" x14ac:dyDescent="0.25">
      <c r="A1544" s="84">
        <f t="shared" si="47"/>
        <v>76.79999999999778</v>
      </c>
      <c r="B1544" s="72">
        <f t="shared" ref="B1544:B1607" si="48">-A1_x*SIN(p_x*A1544)+A2_x*SIN(w_x*A1544)</f>
        <v>-2.1011761831137643</v>
      </c>
    </row>
    <row r="1545" spans="1:2" x14ac:dyDescent="0.25">
      <c r="A1545" s="84">
        <f t="shared" ref="A1545:A1608" si="49">A1544+$A$6</f>
        <v>76.849999999997777</v>
      </c>
      <c r="B1545" s="72">
        <f t="shared" si="48"/>
        <v>-1.7898278750150292</v>
      </c>
    </row>
    <row r="1546" spans="1:2" x14ac:dyDescent="0.25">
      <c r="A1546" s="84">
        <f t="shared" si="49"/>
        <v>76.899999999997775</v>
      </c>
      <c r="B1546" s="72">
        <f t="shared" si="48"/>
        <v>-1.4622794273939923</v>
      </c>
    </row>
    <row r="1547" spans="1:2" x14ac:dyDescent="0.25">
      <c r="A1547" s="84">
        <f t="shared" si="49"/>
        <v>76.949999999997772</v>
      </c>
      <c r="B1547" s="72">
        <f t="shared" si="48"/>
        <v>-1.1216240769369716</v>
      </c>
    </row>
    <row r="1548" spans="1:2" x14ac:dyDescent="0.25">
      <c r="A1548" s="84">
        <f t="shared" si="49"/>
        <v>76.999999999997769</v>
      </c>
      <c r="B1548" s="72">
        <f t="shared" si="48"/>
        <v>-0.77107287230110599</v>
      </c>
    </row>
    <row r="1549" spans="1:2" x14ac:dyDescent="0.25">
      <c r="A1549" s="84">
        <f t="shared" si="49"/>
        <v>77.049999999997766</v>
      </c>
      <c r="B1549" s="72">
        <f t="shared" si="48"/>
        <v>-0.41392427498466872</v>
      </c>
    </row>
    <row r="1550" spans="1:2" x14ac:dyDescent="0.25">
      <c r="A1550" s="84">
        <f t="shared" si="49"/>
        <v>77.099999999997763</v>
      </c>
      <c r="B1550" s="72">
        <f t="shared" si="48"/>
        <v>-5.3532987028007073E-2</v>
      </c>
    </row>
    <row r="1551" spans="1:2" x14ac:dyDescent="0.25">
      <c r="A1551" s="84">
        <f t="shared" si="49"/>
        <v>77.14999999999776</v>
      </c>
      <c r="B1551" s="72">
        <f t="shared" si="48"/>
        <v>0.30672169859789566</v>
      </c>
    </row>
    <row r="1552" spans="1:2" x14ac:dyDescent="0.25">
      <c r="A1552" s="84">
        <f t="shared" si="49"/>
        <v>77.199999999997758</v>
      </c>
      <c r="B1552" s="72">
        <f t="shared" si="48"/>
        <v>0.66346772502919105</v>
      </c>
    </row>
    <row r="1553" spans="1:2" x14ac:dyDescent="0.25">
      <c r="A1553" s="84">
        <f t="shared" si="49"/>
        <v>77.249999999997755</v>
      </c>
      <c r="B1553" s="72">
        <f t="shared" si="48"/>
        <v>1.0133719749099248</v>
      </c>
    </row>
    <row r="1554" spans="1:2" x14ac:dyDescent="0.25">
      <c r="A1554" s="84">
        <f t="shared" si="49"/>
        <v>77.299999999997752</v>
      </c>
      <c r="B1554" s="72">
        <f t="shared" si="48"/>
        <v>1.3531715507780795</v>
      </c>
    </row>
    <row r="1555" spans="1:2" x14ac:dyDescent="0.25">
      <c r="A1555" s="84">
        <f t="shared" si="49"/>
        <v>77.349999999997749</v>
      </c>
      <c r="B1555" s="72">
        <f t="shared" si="48"/>
        <v>1.6797043375826841</v>
      </c>
    </row>
    <row r="1556" spans="1:2" x14ac:dyDescent="0.25">
      <c r="A1556" s="84">
        <f t="shared" si="49"/>
        <v>77.399999999997746</v>
      </c>
      <c r="B1556" s="72">
        <f t="shared" si="48"/>
        <v>1.9899385597910504</v>
      </c>
    </row>
    <row r="1557" spans="1:2" x14ac:dyDescent="0.25">
      <c r="A1557" s="84">
        <f t="shared" si="49"/>
        <v>77.449999999997743</v>
      </c>
      <c r="B1557" s="72">
        <f t="shared" si="48"/>
        <v>2.2810010555787037</v>
      </c>
    </row>
    <row r="1558" spans="1:2" x14ac:dyDescent="0.25">
      <c r="A1558" s="84">
        <f t="shared" si="49"/>
        <v>77.49999999999774</v>
      </c>
      <c r="B1558" s="72">
        <f t="shared" si="48"/>
        <v>2.5502040032434565</v>
      </c>
    </row>
    <row r="1559" spans="1:2" x14ac:dyDescent="0.25">
      <c r="A1559" s="84">
        <f t="shared" si="49"/>
        <v>77.549999999997738</v>
      </c>
      <c r="B1559" s="72">
        <f t="shared" si="48"/>
        <v>2.7950698501246034</v>
      </c>
    </row>
    <row r="1560" spans="1:2" x14ac:dyDescent="0.25">
      <c r="A1560" s="84">
        <f t="shared" si="49"/>
        <v>77.599999999997735</v>
      </c>
      <c r="B1560" s="72">
        <f t="shared" si="48"/>
        <v>3.0133542117944057</v>
      </c>
    </row>
    <row r="1561" spans="1:2" x14ac:dyDescent="0.25">
      <c r="A1561" s="84">
        <f t="shared" si="49"/>
        <v>77.649999999997732</v>
      </c>
      <c r="B1561" s="72">
        <f t="shared" si="48"/>
        <v>3.2030665289466009</v>
      </c>
    </row>
    <row r="1562" spans="1:2" x14ac:dyDescent="0.25">
      <c r="A1562" s="84">
        <f t="shared" si="49"/>
        <v>77.699999999997729</v>
      </c>
      <c r="B1562" s="72">
        <f t="shared" si="48"/>
        <v>3.3624882910452447</v>
      </c>
    </row>
    <row r="1563" spans="1:2" x14ac:dyDescent="0.25">
      <c r="A1563" s="84">
        <f t="shared" si="49"/>
        <v>77.749999999997726</v>
      </c>
      <c r="B1563" s="72">
        <f t="shared" si="48"/>
        <v>3.490188659211011</v>
      </c>
    </row>
    <row r="1564" spans="1:2" x14ac:dyDescent="0.25">
      <c r="A1564" s="84">
        <f t="shared" si="49"/>
        <v>77.799999999997723</v>
      </c>
      <c r="B1564" s="72">
        <f t="shared" si="48"/>
        <v>3.5850373457808189</v>
      </c>
    </row>
    <row r="1565" spans="1:2" x14ac:dyDescent="0.25">
      <c r="A1565" s="84">
        <f t="shared" si="49"/>
        <v>77.849999999997721</v>
      </c>
      <c r="B1565" s="72">
        <f t="shared" si="48"/>
        <v>3.6462146342405015</v>
      </c>
    </row>
    <row r="1566" spans="1:2" x14ac:dyDescent="0.25">
      <c r="A1566" s="84">
        <f t="shared" si="49"/>
        <v>77.899999999997718</v>
      </c>
      <c r="B1566" s="72">
        <f t="shared" si="48"/>
        <v>3.6732184505509475</v>
      </c>
    </row>
    <row r="1567" spans="1:2" x14ac:dyDescent="0.25">
      <c r="A1567" s="84">
        <f t="shared" si="49"/>
        <v>77.949999999997715</v>
      </c>
      <c r="B1567" s="72">
        <f t="shared" si="48"/>
        <v>3.6658684249967335</v>
      </c>
    </row>
    <row r="1568" spans="1:2" x14ac:dyDescent="0.25">
      <c r="A1568" s="84">
        <f t="shared" si="49"/>
        <v>77.999999999997712</v>
      </c>
      <c r="B1568" s="72">
        <f t="shared" si="48"/>
        <v>3.6243069123206215</v>
      </c>
    </row>
    <row r="1569" spans="1:2" x14ac:dyDescent="0.25">
      <c r="A1569" s="84">
        <f t="shared" si="49"/>
        <v>78.049999999997709</v>
      </c>
      <c r="B1569" s="72">
        <f t="shared" si="48"/>
        <v>3.5489969667891721</v>
      </c>
    </row>
    <row r="1570" spans="1:2" x14ac:dyDescent="0.25">
      <c r="A1570" s="84">
        <f t="shared" si="49"/>
        <v>78.099999999997706</v>
      </c>
      <c r="B1570" s="72">
        <f t="shared" si="48"/>
        <v>3.4407172976903073</v>
      </c>
    </row>
    <row r="1571" spans="1:2" x14ac:dyDescent="0.25">
      <c r="A1571" s="84">
        <f t="shared" si="49"/>
        <v>78.149999999997704</v>
      </c>
      <c r="B1571" s="72">
        <f t="shared" si="48"/>
        <v>3.3005542593193256</v>
      </c>
    </row>
    <row r="1572" spans="1:2" x14ac:dyDescent="0.25">
      <c r="A1572" s="84">
        <f t="shared" si="49"/>
        <v>78.199999999997701</v>
      </c>
      <c r="B1572" s="72">
        <f t="shared" si="48"/>
        <v>3.1298909574925387</v>
      </c>
    </row>
    <row r="1573" spans="1:2" x14ac:dyDescent="0.25">
      <c r="A1573" s="84">
        <f t="shared" si="49"/>
        <v>78.249999999997698</v>
      </c>
      <c r="B1573" s="72">
        <f t="shared" si="48"/>
        <v>2.9303935817735614</v>
      </c>
    </row>
    <row r="1574" spans="1:2" x14ac:dyDescent="0.25">
      <c r="A1574" s="84">
        <f t="shared" si="49"/>
        <v>78.299999999997695</v>
      </c>
      <c r="B1574" s="72">
        <f t="shared" si="48"/>
        <v>2.7039950986493118</v>
      </c>
    </row>
    <row r="1575" spans="1:2" x14ac:dyDescent="0.25">
      <c r="A1575" s="84">
        <f t="shared" si="49"/>
        <v>78.349999999997692</v>
      </c>
      <c r="B1575" s="72">
        <f t="shared" si="48"/>
        <v>2.452876465604616</v>
      </c>
    </row>
    <row r="1576" spans="1:2" x14ac:dyDescent="0.25">
      <c r="A1576" s="84">
        <f t="shared" si="49"/>
        <v>78.399999999997689</v>
      </c>
      <c r="B1576" s="72">
        <f t="shared" si="48"/>
        <v>2.1794455491849809</v>
      </c>
    </row>
    <row r="1577" spans="1:2" x14ac:dyDescent="0.25">
      <c r="A1577" s="84">
        <f t="shared" si="49"/>
        <v>78.449999999997686</v>
      </c>
      <c r="B1577" s="72">
        <f t="shared" si="48"/>
        <v>1.8863139514879381</v>
      </c>
    </row>
    <row r="1578" spans="1:2" x14ac:dyDescent="0.25">
      <c r="A1578" s="84">
        <f t="shared" si="49"/>
        <v>78.499999999997684</v>
      </c>
      <c r="B1578" s="72">
        <f t="shared" si="48"/>
        <v>1.5762719688856586</v>
      </c>
    </row>
    <row r="1579" spans="1:2" x14ac:dyDescent="0.25">
      <c r="A1579" s="84">
        <f t="shared" si="49"/>
        <v>78.549999999997681</v>
      </c>
      <c r="B1579" s="72">
        <f t="shared" si="48"/>
        <v>1.2522619239766097</v>
      </c>
    </row>
    <row r="1580" spans="1:2" x14ac:dyDescent="0.25">
      <c r="A1580" s="84">
        <f t="shared" si="49"/>
        <v>78.599999999997678</v>
      </c>
      <c r="B1580" s="72">
        <f t="shared" si="48"/>
        <v>0.9173501266300188</v>
      </c>
    </row>
    <row r="1581" spans="1:2" x14ac:dyDescent="0.25">
      <c r="A1581" s="84">
        <f t="shared" si="49"/>
        <v>78.649999999997675</v>
      </c>
      <c r="B1581" s="72">
        <f t="shared" si="48"/>
        <v>0.574697732389434</v>
      </c>
    </row>
    <row r="1582" spans="1:2" x14ac:dyDescent="0.25">
      <c r="A1582" s="84">
        <f t="shared" si="49"/>
        <v>78.699999999997672</v>
      </c>
      <c r="B1582" s="72">
        <f t="shared" si="48"/>
        <v>0.22753077632923646</v>
      </c>
    </row>
    <row r="1583" spans="1:2" x14ac:dyDescent="0.25">
      <c r="A1583" s="84">
        <f t="shared" si="49"/>
        <v>78.749999999997669</v>
      </c>
      <c r="B1583" s="72">
        <f t="shared" si="48"/>
        <v>-0.12089033238100122</v>
      </c>
    </row>
    <row r="1584" spans="1:2" x14ac:dyDescent="0.25">
      <c r="A1584" s="84">
        <f t="shared" si="49"/>
        <v>78.799999999997667</v>
      </c>
      <c r="B1584" s="72">
        <f t="shared" si="48"/>
        <v>-0.46730156551393726</v>
      </c>
    </row>
    <row r="1585" spans="1:2" x14ac:dyDescent="0.25">
      <c r="A1585" s="84">
        <f t="shared" si="49"/>
        <v>78.849999999997664</v>
      </c>
      <c r="B1585" s="72">
        <f t="shared" si="48"/>
        <v>-0.80846598905852618</v>
      </c>
    </row>
    <row r="1586" spans="1:2" x14ac:dyDescent="0.25">
      <c r="A1586" s="84">
        <f t="shared" si="49"/>
        <v>78.899999999997661</v>
      </c>
      <c r="B1586" s="72">
        <f t="shared" si="48"/>
        <v>-1.1412041444655414</v>
      </c>
    </row>
    <row r="1587" spans="1:2" x14ac:dyDescent="0.25">
      <c r="A1587" s="84">
        <f t="shared" si="49"/>
        <v>78.949999999997658</v>
      </c>
      <c r="B1587" s="72">
        <f t="shared" si="48"/>
        <v>-1.4624238114531056</v>
      </c>
    </row>
    <row r="1588" spans="1:2" x14ac:dyDescent="0.25">
      <c r="A1588" s="84">
        <f t="shared" si="49"/>
        <v>78.999999999997655</v>
      </c>
      <c r="B1588" s="72">
        <f t="shared" si="48"/>
        <v>-1.7691488725246272</v>
      </c>
    </row>
    <row r="1589" spans="1:2" x14ac:dyDescent="0.25">
      <c r="A1589" s="84">
        <f t="shared" si="49"/>
        <v>79.049999999997652</v>
      </c>
      <c r="B1589" s="72">
        <f t="shared" si="48"/>
        <v>-2.0585470085613076</v>
      </c>
    </row>
    <row r="1590" spans="1:2" x14ac:dyDescent="0.25">
      <c r="A1590" s="84">
        <f t="shared" si="49"/>
        <v>79.09999999999765</v>
      </c>
      <c r="B1590" s="72">
        <f t="shared" si="48"/>
        <v>-2.3279559666084109</v>
      </c>
    </row>
    <row r="1591" spans="1:2" x14ac:dyDescent="0.25">
      <c r="A1591" s="84">
        <f t="shared" si="49"/>
        <v>79.149999999997647</v>
      </c>
      <c r="B1591" s="72">
        <f t="shared" si="48"/>
        <v>-2.5749081551606205</v>
      </c>
    </row>
    <row r="1592" spans="1:2" x14ac:dyDescent="0.25">
      <c r="A1592" s="84">
        <f t="shared" si="49"/>
        <v>79.199999999997644</v>
      </c>
      <c r="B1592" s="72">
        <f t="shared" si="48"/>
        <v>-2.7971533387306011</v>
      </c>
    </row>
    <row r="1593" spans="1:2" x14ac:dyDescent="0.25">
      <c r="A1593" s="84">
        <f t="shared" si="49"/>
        <v>79.249999999997641</v>
      </c>
      <c r="B1593" s="72">
        <f t="shared" si="48"/>
        <v>-2.9926792220889809</v>
      </c>
    </row>
    <row r="1594" spans="1:2" x14ac:dyDescent="0.25">
      <c r="A1594" s="84">
        <f t="shared" si="49"/>
        <v>79.299999999997638</v>
      </c>
      <c r="B1594" s="72">
        <f t="shared" si="48"/>
        <v>-3.1597297351112519</v>
      </c>
    </row>
    <row r="1595" spans="1:2" x14ac:dyDescent="0.25">
      <c r="A1595" s="84">
        <f t="shared" si="49"/>
        <v>79.349999999997635</v>
      </c>
      <c r="B1595" s="72">
        <f t="shared" si="48"/>
        <v>-3.2968208514610993</v>
      </c>
    </row>
    <row r="1596" spans="1:2" x14ac:dyDescent="0.25">
      <c r="A1596" s="84">
        <f t="shared" si="49"/>
        <v>79.399999999997632</v>
      </c>
      <c r="B1596" s="72">
        <f t="shared" si="48"/>
        <v>-3.402753798159079</v>
      </c>
    </row>
    <row r="1597" spans="1:2" x14ac:dyDescent="0.25">
      <c r="A1597" s="84">
        <f t="shared" si="49"/>
        <v>79.44999999999763</v>
      </c>
      <c r="B1597" s="72">
        <f t="shared" si="48"/>
        <v>-3.4766255382002718</v>
      </c>
    </row>
    <row r="1598" spans="1:2" x14ac:dyDescent="0.25">
      <c r="A1598" s="84">
        <f t="shared" si="49"/>
        <v>79.499999999997627</v>
      </c>
      <c r="B1598" s="72">
        <f t="shared" si="48"/>
        <v>-3.5178364345553703</v>
      </c>
    </row>
    <row r="1599" spans="1:2" x14ac:dyDescent="0.25">
      <c r="A1599" s="84">
        <f t="shared" si="49"/>
        <v>79.549999999997624</v>
      </c>
      <c r="B1599" s="72">
        <f t="shared" si="48"/>
        <v>-3.5260950308604788</v>
      </c>
    </row>
    <row r="1600" spans="1:2" x14ac:dyDescent="0.25">
      <c r="A1600" s="84">
        <f t="shared" si="49"/>
        <v>79.599999999997621</v>
      </c>
      <c r="B1600" s="72">
        <f t="shared" si="48"/>
        <v>-3.5014199116137226</v>
      </c>
    </row>
    <row r="1601" spans="1:2" x14ac:dyDescent="0.25">
      <c r="A1601" s="84">
        <f t="shared" si="49"/>
        <v>79.649999999997618</v>
      </c>
      <c r="B1601" s="72">
        <f t="shared" si="48"/>
        <v>-3.4441386324903673</v>
      </c>
    </row>
    <row r="1602" spans="1:2" x14ac:dyDescent="0.25">
      <c r="A1602" s="84">
        <f t="shared" si="49"/>
        <v>79.699999999997615</v>
      </c>
      <c r="B1602" s="72">
        <f t="shared" si="48"/>
        <v>-3.3548837391937578</v>
      </c>
    </row>
    <row r="1603" spans="1:2" x14ac:dyDescent="0.25">
      <c r="A1603" s="84">
        <f t="shared" si="49"/>
        <v>79.749999999997613</v>
      </c>
      <c r="B1603" s="72">
        <f t="shared" si="48"/>
        <v>-3.2345859208133563</v>
      </c>
    </row>
    <row r="1604" spans="1:2" x14ac:dyDescent="0.25">
      <c r="A1604" s="84">
        <f t="shared" si="49"/>
        <v>79.79999999999761</v>
      </c>
      <c r="B1604" s="72">
        <f t="shared" si="48"/>
        <v>-3.0844643707026584</v>
      </c>
    </row>
    <row r="1605" spans="1:2" x14ac:dyDescent="0.25">
      <c r="A1605" s="84">
        <f t="shared" si="49"/>
        <v>79.849999999997607</v>
      </c>
      <c r="B1605" s="72">
        <f t="shared" si="48"/>
        <v>-2.9060144541605233</v>
      </c>
    </row>
    <row r="1606" spans="1:2" x14ac:dyDescent="0.25">
      <c r="A1606" s="84">
        <f t="shared" si="49"/>
        <v>79.899999999997604</v>
      </c>
      <c r="B1606" s="72">
        <f t="shared" si="48"/>
        <v>-2.7009928074526361</v>
      </c>
    </row>
    <row r="1607" spans="1:2" x14ac:dyDescent="0.25">
      <c r="A1607" s="84">
        <f t="shared" si="49"/>
        <v>79.949999999997601</v>
      </c>
      <c r="B1607" s="72">
        <f t="shared" si="48"/>
        <v>-2.471400016707074</v>
      </c>
    </row>
    <row r="1608" spans="1:2" x14ac:dyDescent="0.25">
      <c r="A1608" s="84">
        <f t="shared" si="49"/>
        <v>79.999999999997598</v>
      </c>
      <c r="B1608" s="72">
        <f t="shared" ref="B1608:B1671" si="50">-A1_x*SIN(p_x*A1608)+A2_x*SIN(w_x*A1608)</f>
        <v>-2.2194610477343057</v>
      </c>
    </row>
    <row r="1609" spans="1:2" x14ac:dyDescent="0.25">
      <c r="A1609" s="84">
        <f t="shared" ref="A1609:A1672" si="51">A1608+$A$6</f>
        <v>80.049999999997596</v>
      </c>
      <c r="B1609" s="72">
        <f t="shared" si="50"/>
        <v>-1.9476036186467427</v>
      </c>
    </row>
    <row r="1610" spans="1:2" x14ac:dyDescent="0.25">
      <c r="A1610" s="84">
        <f t="shared" si="51"/>
        <v>80.099999999997593</v>
      </c>
      <c r="B1610" s="72">
        <f t="shared" si="50"/>
        <v>-1.658434726092272</v>
      </c>
    </row>
    <row r="1611" spans="1:2" x14ac:dyDescent="0.25">
      <c r="A1611" s="84">
        <f t="shared" si="51"/>
        <v>80.14999999999759</v>
      </c>
      <c r="B1611" s="72">
        <f t="shared" si="50"/>
        <v>-1.3547155527963661</v>
      </c>
    </row>
    <row r="1612" spans="1:2" x14ac:dyDescent="0.25">
      <c r="A1612" s="84">
        <f t="shared" si="51"/>
        <v>80.199999999997587</v>
      </c>
      <c r="B1612" s="72">
        <f t="shared" si="50"/>
        <v>-1.0393349987711373</v>
      </c>
    </row>
    <row r="1613" spans="1:2" x14ac:dyDescent="0.25">
      <c r="A1613" s="84">
        <f t="shared" si="51"/>
        <v>80.249999999997584</v>
      </c>
      <c r="B1613" s="72">
        <f t="shared" si="50"/>
        <v>-0.71528209086517835</v>
      </c>
    </row>
    <row r="1614" spans="1:2" x14ac:dyDescent="0.25">
      <c r="A1614" s="84">
        <f t="shared" si="51"/>
        <v>80.299999999997581</v>
      </c>
      <c r="B1614" s="72">
        <f t="shared" si="50"/>
        <v>-0.38561753518588182</v>
      </c>
    </row>
    <row r="1615" spans="1:2" x14ac:dyDescent="0.25">
      <c r="A1615" s="84">
        <f t="shared" si="51"/>
        <v>80.349999999997578</v>
      </c>
      <c r="B1615" s="72">
        <f t="shared" si="50"/>
        <v>-5.3444684236168216E-2</v>
      </c>
    </row>
    <row r="1616" spans="1:2" x14ac:dyDescent="0.25">
      <c r="A1616" s="84">
        <f t="shared" si="51"/>
        <v>80.399999999997576</v>
      </c>
      <c r="B1616" s="72">
        <f t="shared" si="50"/>
        <v>0.27811980468934905</v>
      </c>
    </row>
    <row r="1617" spans="1:2" x14ac:dyDescent="0.25">
      <c r="A1617" s="84">
        <f t="shared" si="51"/>
        <v>80.449999999997573</v>
      </c>
      <c r="B1617" s="72">
        <f t="shared" si="50"/>
        <v>0.60597534124379471</v>
      </c>
    </row>
    <row r="1618" spans="1:2" x14ac:dyDescent="0.25">
      <c r="A1618" s="84">
        <f t="shared" si="51"/>
        <v>80.49999999999757</v>
      </c>
      <c r="B1618" s="72">
        <f t="shared" si="50"/>
        <v>0.9270665258970372</v>
      </c>
    </row>
    <row r="1619" spans="1:2" x14ac:dyDescent="0.25">
      <c r="A1619" s="84">
        <f t="shared" si="51"/>
        <v>80.549999999997567</v>
      </c>
      <c r="B1619" s="72">
        <f t="shared" si="50"/>
        <v>1.2384117511686832</v>
      </c>
    </row>
    <row r="1620" spans="1:2" x14ac:dyDescent="0.25">
      <c r="A1620" s="84">
        <f t="shared" si="51"/>
        <v>80.599999999997564</v>
      </c>
      <c r="B1620" s="72">
        <f t="shared" si="50"/>
        <v>1.5371310113016927</v>
      </c>
    </row>
    <row r="1621" spans="1:2" x14ac:dyDescent="0.25">
      <c r="A1621" s="84">
        <f t="shared" si="51"/>
        <v>80.649999999997561</v>
      </c>
      <c r="B1621" s="72">
        <f t="shared" si="50"/>
        <v>1.8204726598380387</v>
      </c>
    </row>
    <row r="1622" spans="1:2" x14ac:dyDescent="0.25">
      <c r="A1622" s="84">
        <f t="shared" si="51"/>
        <v>80.699999999997559</v>
      </c>
      <c r="B1622" s="72">
        <f t="shared" si="50"/>
        <v>2.0858388653930025</v>
      </c>
    </row>
    <row r="1623" spans="1:2" x14ac:dyDescent="0.25">
      <c r="A1623" s="84">
        <f t="shared" si="51"/>
        <v>80.749999999997556</v>
      </c>
      <c r="B1623" s="72">
        <f t="shared" si="50"/>
        <v>2.3308095290988726</v>
      </c>
    </row>
    <row r="1624" spans="1:2" x14ac:dyDescent="0.25">
      <c r="A1624" s="84">
        <f t="shared" si="51"/>
        <v>80.799999999997553</v>
      </c>
      <c r="B1624" s="72">
        <f t="shared" si="50"/>
        <v>2.5531644425736104</v>
      </c>
    </row>
    <row r="1625" spans="1:2" x14ac:dyDescent="0.25">
      <c r="A1625" s="84">
        <f t="shared" si="51"/>
        <v>80.84999999999755</v>
      </c>
      <c r="B1625" s="72">
        <f t="shared" si="50"/>
        <v>2.7509034827069971</v>
      </c>
    </row>
    <row r="1626" spans="1:2" x14ac:dyDescent="0.25">
      <c r="A1626" s="84">
        <f t="shared" si="51"/>
        <v>80.899999999997547</v>
      </c>
      <c r="B1626" s="72">
        <f t="shared" si="50"/>
        <v>2.9222646588729564</v>
      </c>
    </row>
    <row r="1627" spans="1:2" x14ac:dyDescent="0.25">
      <c r="A1627" s="84">
        <f t="shared" si="51"/>
        <v>80.949999999997544</v>
      </c>
      <c r="B1627" s="72">
        <f t="shared" si="50"/>
        <v>3.0657398491863379</v>
      </c>
    </row>
    <row r="1628" spans="1:2" x14ac:dyDescent="0.25">
      <c r="A1628" s="84">
        <f t="shared" si="51"/>
        <v>80.999999999997542</v>
      </c>
      <c r="B1628" s="72">
        <f t="shared" si="50"/>
        <v>3.1800880849146509</v>
      </c>
    </row>
    <row r="1629" spans="1:2" x14ac:dyDescent="0.25">
      <c r="A1629" s="84">
        <f t="shared" si="51"/>
        <v>81.049999999997539</v>
      </c>
      <c r="B1629" s="72">
        <f t="shared" si="50"/>
        <v>3.2643462659111657</v>
      </c>
    </row>
    <row r="1630" spans="1:2" x14ac:dyDescent="0.25">
      <c r="A1630" s="84">
        <f t="shared" si="51"/>
        <v>81.099999999997536</v>
      </c>
      <c r="B1630" s="72">
        <f t="shared" si="50"/>
        <v>3.3178372147283506</v>
      </c>
    </row>
    <row r="1631" spans="1:2" x14ac:dyDescent="0.25">
      <c r="A1631" s="84">
        <f t="shared" si="51"/>
        <v>81.149999999997533</v>
      </c>
      <c r="B1631" s="72">
        <f t="shared" si="50"/>
        <v>3.3401750026554575</v>
      </c>
    </row>
    <row r="1632" spans="1:2" x14ac:dyDescent="0.25">
      <c r="A1632" s="84">
        <f t="shared" si="51"/>
        <v>81.19999999999753</v>
      </c>
      <c r="B1632" s="72">
        <f t="shared" si="50"/>
        <v>3.3312675070551792</v>
      </c>
    </row>
    <row r="1633" spans="1:2" x14ac:dyDescent="0.25">
      <c r="A1633" s="84">
        <f t="shared" si="51"/>
        <v>81.249999999997527</v>
      </c>
      <c r="B1633" s="72">
        <f t="shared" si="50"/>
        <v>3.2913161858034203</v>
      </c>
    </row>
    <row r="1634" spans="1:2" x14ac:dyDescent="0.25">
      <c r="A1634" s="84">
        <f t="shared" si="51"/>
        <v>81.299999999997524</v>
      </c>
      <c r="B1634" s="72">
        <f t="shared" si="50"/>
        <v>3.2208130811064066</v>
      </c>
    </row>
    <row r="1635" spans="1:2" x14ac:dyDescent="0.25">
      <c r="A1635" s="84">
        <f t="shared" si="51"/>
        <v>81.349999999997522</v>
      </c>
      <c r="B1635" s="72">
        <f t="shared" si="50"/>
        <v>3.120535091228974</v>
      </c>
    </row>
    <row r="1636" spans="1:2" x14ac:dyDescent="0.25">
      <c r="A1636" s="84">
        <f t="shared" si="51"/>
        <v>81.399999999997519</v>
      </c>
      <c r="B1636" s="72">
        <f t="shared" si="50"/>
        <v>2.9915355744687382</v>
      </c>
    </row>
    <row r="1637" spans="1:2" x14ac:dyDescent="0.25">
      <c r="A1637" s="84">
        <f t="shared" si="51"/>
        <v>81.449999999997516</v>
      </c>
      <c r="B1637" s="72">
        <f t="shared" si="50"/>
        <v>2.8351333748057059</v>
      </c>
    </row>
    <row r="1638" spans="1:2" x14ac:dyDescent="0.25">
      <c r="A1638" s="84">
        <f t="shared" si="51"/>
        <v>81.499999999997513</v>
      </c>
      <c r="B1638" s="72">
        <f t="shared" si="50"/>
        <v>2.6528993828097871</v>
      </c>
    </row>
    <row r="1639" spans="1:2" x14ac:dyDescent="0.25">
      <c r="A1639" s="84">
        <f t="shared" si="51"/>
        <v>81.54999999999751</v>
      </c>
      <c r="B1639" s="72">
        <f t="shared" si="50"/>
        <v>2.4466407683730993</v>
      </c>
    </row>
    <row r="1640" spans="1:2" x14ac:dyDescent="0.25">
      <c r="A1640" s="84">
        <f t="shared" si="51"/>
        <v>81.599999999997507</v>
      </c>
      <c r="B1640" s="72">
        <f t="shared" si="50"/>
        <v>2.2183830434329592</v>
      </c>
    </row>
    <row r="1641" spans="1:2" x14ac:dyDescent="0.25">
      <c r="A1641" s="84">
        <f t="shared" si="51"/>
        <v>81.649999999997505</v>
      </c>
      <c r="B1641" s="72">
        <f t="shared" si="50"/>
        <v>1.9703501328652564</v>
      </c>
    </row>
    <row r="1642" spans="1:2" x14ac:dyDescent="0.25">
      <c r="A1642" s="84">
        <f t="shared" si="51"/>
        <v>81.699999999997502</v>
      </c>
      <c r="B1642" s="72">
        <f t="shared" si="50"/>
        <v>1.7049426499703508</v>
      </c>
    </row>
    <row r="1643" spans="1:2" x14ac:dyDescent="0.25">
      <c r="A1643" s="84">
        <f t="shared" si="51"/>
        <v>81.749999999997499</v>
      </c>
      <c r="B1643" s="72">
        <f t="shared" si="50"/>
        <v>1.4247145892767148</v>
      </c>
    </row>
    <row r="1644" spans="1:2" x14ac:dyDescent="0.25">
      <c r="A1644" s="84">
        <f t="shared" si="51"/>
        <v>81.799999999997496</v>
      </c>
      <c r="B1644" s="72">
        <f t="shared" si="50"/>
        <v>1.1323486636040845</v>
      </c>
    </row>
    <row r="1645" spans="1:2" x14ac:dyDescent="0.25">
      <c r="A1645" s="84">
        <f t="shared" si="51"/>
        <v>81.849999999997493</v>
      </c>
      <c r="B1645" s="72">
        <f t="shared" si="50"/>
        <v>0.83063052432776752</v>
      </c>
    </row>
    <row r="1646" spans="1:2" x14ac:dyDescent="0.25">
      <c r="A1646" s="84">
        <f t="shared" si="51"/>
        <v>81.89999999999749</v>
      </c>
      <c r="B1646" s="72">
        <f t="shared" si="50"/>
        <v>0.52242211346366629</v>
      </c>
    </row>
    <row r="1647" spans="1:2" x14ac:dyDescent="0.25">
      <c r="A1647" s="84">
        <f t="shared" si="51"/>
        <v>81.949999999997488</v>
      </c>
      <c r="B1647" s="72">
        <f t="shared" si="50"/>
        <v>0.21063440346744178</v>
      </c>
    </row>
    <row r="1648" spans="1:2" x14ac:dyDescent="0.25">
      <c r="A1648" s="84">
        <f t="shared" si="51"/>
        <v>81.999999999997485</v>
      </c>
      <c r="B1648" s="72">
        <f t="shared" si="50"/>
        <v>-0.10180021455440946</v>
      </c>
    </row>
    <row r="1649" spans="1:2" x14ac:dyDescent="0.25">
      <c r="A1649" s="84">
        <f t="shared" si="51"/>
        <v>82.049999999997482</v>
      </c>
      <c r="B1649" s="72">
        <f t="shared" si="50"/>
        <v>-0.41195563121809164</v>
      </c>
    </row>
    <row r="1650" spans="1:2" x14ac:dyDescent="0.25">
      <c r="A1650" s="84">
        <f t="shared" si="51"/>
        <v>82.099999999997479</v>
      </c>
      <c r="B1650" s="72">
        <f t="shared" si="50"/>
        <v>-0.71693954503001733</v>
      </c>
    </row>
    <row r="1651" spans="1:2" x14ac:dyDescent="0.25">
      <c r="A1651" s="84">
        <f t="shared" si="51"/>
        <v>82.149999999997476</v>
      </c>
      <c r="B1651" s="72">
        <f t="shared" si="50"/>
        <v>-1.013920554272842</v>
      </c>
    </row>
    <row r="1652" spans="1:2" x14ac:dyDescent="0.25">
      <c r="A1652" s="84">
        <f t="shared" si="51"/>
        <v>82.199999999997473</v>
      </c>
      <c r="B1652" s="72">
        <f t="shared" si="50"/>
        <v>-1.300154559715978</v>
      </c>
    </row>
    <row r="1653" spans="1:2" x14ac:dyDescent="0.25">
      <c r="A1653" s="84">
        <f t="shared" si="51"/>
        <v>82.24999999999747</v>
      </c>
      <c r="B1653" s="72">
        <f t="shared" si="50"/>
        <v>-1.5730102308493432</v>
      </c>
    </row>
    <row r="1654" spans="1:2" x14ac:dyDescent="0.25">
      <c r="A1654" s="84">
        <f t="shared" si="51"/>
        <v>82.299999999997468</v>
      </c>
      <c r="B1654" s="72">
        <f t="shared" si="50"/>
        <v>-1.8299932982573568</v>
      </c>
    </row>
    <row r="1655" spans="1:2" x14ac:dyDescent="0.25">
      <c r="A1655" s="84">
        <f t="shared" si="51"/>
        <v>82.349999999997465</v>
      </c>
      <c r="B1655" s="72">
        <f t="shared" si="50"/>
        <v>-2.0687694468894078</v>
      </c>
    </row>
    <row r="1656" spans="1:2" x14ac:dyDescent="0.25">
      <c r="A1656" s="84">
        <f t="shared" si="51"/>
        <v>82.399999999997462</v>
      </c>
      <c r="B1656" s="72">
        <f t="shared" si="50"/>
        <v>-2.2871855992229899</v>
      </c>
    </row>
    <row r="1657" spans="1:2" x14ac:dyDescent="0.25">
      <c r="A1657" s="84">
        <f t="shared" si="51"/>
        <v>82.449999999997459</v>
      </c>
      <c r="B1657" s="72">
        <f t="shared" si="50"/>
        <v>-2.4832893935074161</v>
      </c>
    </row>
    <row r="1658" spans="1:2" x14ac:dyDescent="0.25">
      <c r="A1658" s="84">
        <f t="shared" si="51"/>
        <v>82.499999999997456</v>
      </c>
      <c r="B1658" s="72">
        <f t="shared" si="50"/>
        <v>-2.6553466802566463</v>
      </c>
    </row>
    <row r="1659" spans="1:2" x14ac:dyDescent="0.25">
      <c r="A1659" s="84">
        <f t="shared" si="51"/>
        <v>82.549999999997453</v>
      </c>
      <c r="B1659" s="72">
        <f t="shared" si="50"/>
        <v>-2.8018568797547916</v>
      </c>
    </row>
    <row r="1660" spans="1:2" x14ac:dyDescent="0.25">
      <c r="A1660" s="84">
        <f t="shared" si="51"/>
        <v>82.599999999997451</v>
      </c>
      <c r="B1660" s="72">
        <f t="shared" si="50"/>
        <v>-2.921566064348561</v>
      </c>
    </row>
    <row r="1661" spans="1:2" x14ac:dyDescent="0.25">
      <c r="A1661" s="84">
        <f t="shared" si="51"/>
        <v>82.649999999997448</v>
      </c>
      <c r="B1661" s="72">
        <f t="shared" si="50"/>
        <v>-3.0134776515208568</v>
      </c>
    </row>
    <row r="1662" spans="1:2" x14ac:dyDescent="0.25">
      <c r="A1662" s="84">
        <f t="shared" si="51"/>
        <v>82.699999999997445</v>
      </c>
      <c r="B1662" s="72">
        <f t="shared" si="50"/>
        <v>-3.0768606169555484</v>
      </c>
    </row>
    <row r="1663" spans="1:2" x14ac:dyDescent="0.25">
      <c r="A1663" s="84">
        <f t="shared" si="51"/>
        <v>82.749999999997442</v>
      </c>
      <c r="B1663" s="72">
        <f t="shared" si="50"/>
        <v>-3.1112551607844399</v>
      </c>
    </row>
    <row r="1664" spans="1:2" x14ac:dyDescent="0.25">
      <c r="A1664" s="84">
        <f t="shared" si="51"/>
        <v>82.799999999997439</v>
      </c>
      <c r="B1664" s="72">
        <f t="shared" si="50"/>
        <v>-3.1164757847215681</v>
      </c>
    </row>
    <row r="1665" spans="1:2" x14ac:dyDescent="0.25">
      <c r="A1665" s="84">
        <f t="shared" si="51"/>
        <v>82.849999999997436</v>
      </c>
      <c r="B1665" s="72">
        <f t="shared" si="50"/>
        <v>-3.0926117626039966</v>
      </c>
    </row>
    <row r="1666" spans="1:2" x14ac:dyDescent="0.25">
      <c r="A1666" s="84">
        <f t="shared" si="51"/>
        <v>82.899999999997434</v>
      </c>
      <c r="B1666" s="72">
        <f t="shared" si="50"/>
        <v>-3.040025011729353</v>
      </c>
    </row>
    <row r="1667" spans="1:2" x14ac:dyDescent="0.25">
      <c r="A1667" s="84">
        <f t="shared" si="51"/>
        <v>82.949999999997431</v>
      </c>
      <c r="B1667" s="72">
        <f t="shared" si="50"/>
        <v>-2.9593453970713548</v>
      </c>
    </row>
    <row r="1668" spans="1:2" x14ac:dyDescent="0.25">
      <c r="A1668" s="84">
        <f t="shared" si="51"/>
        <v>82.999999999997428</v>
      </c>
      <c r="B1668" s="72">
        <f t="shared" si="50"/>
        <v>-2.8514635247322895</v>
      </c>
    </row>
    <row r="1669" spans="1:2" x14ac:dyDescent="0.25">
      <c r="A1669" s="84">
        <f t="shared" si="51"/>
        <v>83.049999999997425</v>
      </c>
      <c r="B1669" s="72">
        <f t="shared" si="50"/>
        <v>-2.7175211046221741</v>
      </c>
    </row>
    <row r="1670" spans="1:2" x14ac:dyDescent="0.25">
      <c r="A1670" s="84">
        <f t="shared" si="51"/>
        <v>83.099999999997422</v>
      </c>
      <c r="B1670" s="72">
        <f t="shared" si="50"/>
        <v>-2.5588989851158761</v>
      </c>
    </row>
    <row r="1671" spans="1:2" x14ac:dyDescent="0.25">
      <c r="A1671" s="84">
        <f t="shared" si="51"/>
        <v>83.149999999997419</v>
      </c>
      <c r="B1671" s="72">
        <f t="shared" si="50"/>
        <v>-2.3772029841190414</v>
      </c>
    </row>
    <row r="1672" spans="1:2" x14ac:dyDescent="0.25">
      <c r="A1672" s="84">
        <f t="shared" si="51"/>
        <v>83.199999999997416</v>
      </c>
      <c r="B1672" s="72">
        <f t="shared" ref="B1672:B1735" si="52">-A1_x*SIN(p_x*A1672)+A2_x*SIN(w_x*A1672)</f>
        <v>-2.1742476613662896</v>
      </c>
    </row>
    <row r="1673" spans="1:2" x14ac:dyDescent="0.25">
      <c r="A1673" s="84">
        <f t="shared" ref="A1673:A1736" si="53">A1672+$A$6</f>
        <v>83.249999999997414</v>
      </c>
      <c r="B1673" s="72">
        <f t="shared" si="52"/>
        <v>-1.9520381956926214</v>
      </c>
    </row>
    <row r="1674" spans="1:2" x14ac:dyDescent="0.25">
      <c r="A1674" s="84">
        <f t="shared" si="53"/>
        <v>83.299999999997411</v>
      </c>
      <c r="B1674" s="72">
        <f t="shared" si="52"/>
        <v>-1.7127505482867367</v>
      </c>
    </row>
    <row r="1675" spans="1:2" x14ac:dyDescent="0.25">
      <c r="A1675" s="84">
        <f t="shared" si="53"/>
        <v>83.349999999997408</v>
      </c>
      <c r="B1675" s="72">
        <f t="shared" si="52"/>
        <v>-1.4587101083940741</v>
      </c>
    </row>
    <row r="1676" spans="1:2" x14ac:dyDescent="0.25">
      <c r="A1676" s="84">
        <f t="shared" si="53"/>
        <v>83.399999999997405</v>
      </c>
      <c r="B1676" s="72">
        <f t="shared" si="52"/>
        <v>-1.1923690314494153</v>
      </c>
    </row>
    <row r="1677" spans="1:2" x14ac:dyDescent="0.25">
      <c r="A1677" s="84">
        <f t="shared" si="53"/>
        <v>83.449999999997402</v>
      </c>
      <c r="B1677" s="72">
        <f t="shared" si="52"/>
        <v>-0.91628249106190118</v>
      </c>
    </row>
    <row r="1678" spans="1:2" x14ac:dyDescent="0.25">
      <c r="A1678" s="84">
        <f t="shared" si="53"/>
        <v>83.499999999997399</v>
      </c>
      <c r="B1678" s="72">
        <f t="shared" si="52"/>
        <v>-0.6330840755494993</v>
      </c>
    </row>
    <row r="1679" spans="1:2" x14ac:dyDescent="0.25">
      <c r="A1679" s="84">
        <f t="shared" si="53"/>
        <v>83.549999999997397</v>
      </c>
      <c r="B1679" s="72">
        <f t="shared" si="52"/>
        <v>-0.34546056674789272</v>
      </c>
    </row>
    <row r="1680" spans="1:2" x14ac:dyDescent="0.25">
      <c r="A1680" s="84">
        <f t="shared" si="53"/>
        <v>83.599999999997394</v>
      </c>
      <c r="B1680" s="72">
        <f t="shared" si="52"/>
        <v>-5.612634354083279E-2</v>
      </c>
    </row>
    <row r="1681" spans="1:2" x14ac:dyDescent="0.25">
      <c r="A1681" s="84">
        <f t="shared" si="53"/>
        <v>83.649999999997391</v>
      </c>
      <c r="B1681" s="72">
        <f t="shared" si="52"/>
        <v>0.23220234505750681</v>
      </c>
    </row>
    <row r="1682" spans="1:2" x14ac:dyDescent="0.25">
      <c r="A1682" s="84">
        <f t="shared" si="53"/>
        <v>83.699999999997388</v>
      </c>
      <c r="B1682" s="72">
        <f t="shared" si="52"/>
        <v>0.51683299240349367</v>
      </c>
    </row>
    <row r="1683" spans="1:2" x14ac:dyDescent="0.25">
      <c r="A1683" s="84">
        <f t="shared" si="53"/>
        <v>83.749999999997385</v>
      </c>
      <c r="B1683" s="72">
        <f t="shared" si="52"/>
        <v>0.79512208975161824</v>
      </c>
    </row>
    <row r="1684" spans="1:2" x14ac:dyDescent="0.25">
      <c r="A1684" s="84">
        <f t="shared" si="53"/>
        <v>83.799999999997382</v>
      </c>
      <c r="B1684" s="72">
        <f t="shared" si="52"/>
        <v>1.0644997868660133</v>
      </c>
    </row>
    <row r="1685" spans="1:2" x14ac:dyDescent="0.25">
      <c r="A1685" s="84">
        <f t="shared" si="53"/>
        <v>83.84999999999738</v>
      </c>
      <c r="B1685" s="72">
        <f t="shared" si="52"/>
        <v>1.3224937266371535</v>
      </c>
    </row>
    <row r="1686" spans="1:2" x14ac:dyDescent="0.25">
      <c r="A1686" s="84">
        <f t="shared" si="53"/>
        <v>83.899999999997377</v>
      </c>
      <c r="B1686" s="72">
        <f t="shared" si="52"/>
        <v>1.5667518316664355</v>
      </c>
    </row>
    <row r="1687" spans="1:2" x14ac:dyDescent="0.25">
      <c r="A1687" s="84">
        <f t="shared" si="53"/>
        <v>83.949999999997374</v>
      </c>
      <c r="B1687" s="72">
        <f t="shared" si="52"/>
        <v>1.7950638318994077</v>
      </c>
    </row>
    <row r="1688" spans="1:2" x14ac:dyDescent="0.25">
      <c r="A1688" s="84">
        <f t="shared" si="53"/>
        <v>83.999999999997371</v>
      </c>
      <c r="B1688" s="72">
        <f t="shared" si="52"/>
        <v>2.0053813354652101</v>
      </c>
    </row>
    <row r="1689" spans="1:2" x14ac:dyDescent="0.25">
      <c r="A1689" s="84">
        <f t="shared" si="53"/>
        <v>84.049999999997368</v>
      </c>
      <c r="B1689" s="72">
        <f t="shared" si="52"/>
        <v>2.1958362597875323</v>
      </c>
    </row>
    <row r="1690" spans="1:2" x14ac:dyDescent="0.25">
      <c r="A1690" s="84">
        <f t="shared" si="53"/>
        <v>84.099999999997365</v>
      </c>
      <c r="B1690" s="72">
        <f t="shared" si="52"/>
        <v>2.3647574566078844</v>
      </c>
    </row>
    <row r="1691" spans="1:2" x14ac:dyDescent="0.25">
      <c r="A1691" s="84">
        <f t="shared" si="53"/>
        <v>84.149999999997362</v>
      </c>
      <c r="B1691" s="72">
        <f t="shared" si="52"/>
        <v>2.5106853826491111</v>
      </c>
    </row>
    <row r="1692" spans="1:2" x14ac:dyDescent="0.25">
      <c r="A1692" s="84">
        <f t="shared" si="53"/>
        <v>84.19999999999736</v>
      </c>
      <c r="B1692" s="72">
        <f t="shared" si="52"/>
        <v>2.6323846870576375</v>
      </c>
    </row>
    <row r="1693" spans="1:2" x14ac:dyDescent="0.25">
      <c r="A1693" s="84">
        <f t="shared" si="53"/>
        <v>84.249999999997357</v>
      </c>
      <c r="B1693" s="72">
        <f t="shared" si="52"/>
        <v>2.728854607304684</v>
      </c>
    </row>
    <row r="1694" spans="1:2" x14ac:dyDescent="0.25">
      <c r="A1694" s="84">
        <f t="shared" si="53"/>
        <v>84.299999999997354</v>
      </c>
      <c r="B1694" s="72">
        <f t="shared" si="52"/>
        <v>2.7993370867011711</v>
      </c>
    </row>
    <row r="1695" spans="1:2" x14ac:dyDescent="0.25">
      <c r="A1695" s="84">
        <f t="shared" si="53"/>
        <v>84.349999999997351</v>
      </c>
      <c r="B1695" s="72">
        <f t="shared" si="52"/>
        <v>2.8433225488727185</v>
      </c>
    </row>
    <row r="1696" spans="1:2" x14ac:dyDescent="0.25">
      <c r="A1696" s="84">
        <f t="shared" si="53"/>
        <v>84.399999999997348</v>
      </c>
      <c r="B1696" s="72">
        <f t="shared" si="52"/>
        <v>2.8605532872337491</v>
      </c>
    </row>
    <row r="1697" spans="1:2" x14ac:dyDescent="0.25">
      <c r="A1697" s="84">
        <f t="shared" si="53"/>
        <v>84.449999999997345</v>
      </c>
      <c r="B1697" s="72">
        <f t="shared" si="52"/>
        <v>2.851024450476753</v>
      </c>
    </row>
    <row r="1698" spans="1:2" x14ac:dyDescent="0.25">
      <c r="A1698" s="84">
        <f t="shared" si="53"/>
        <v>84.499999999997343</v>
      </c>
      <c r="B1698" s="72">
        <f t="shared" si="52"/>
        <v>2.8149826281276948</v>
      </c>
    </row>
    <row r="1699" spans="1:2" x14ac:dyDescent="0.25">
      <c r="A1699" s="84">
        <f t="shared" si="53"/>
        <v>84.54999999999734</v>
      </c>
      <c r="B1699" s="72">
        <f t="shared" si="52"/>
        <v>2.7529220630906814</v>
      </c>
    </row>
    <row r="1700" spans="1:2" x14ac:dyDescent="0.25">
      <c r="A1700" s="84">
        <f t="shared" si="53"/>
        <v>84.599999999997337</v>
      </c>
      <c r="B1700" s="72">
        <f t="shared" si="52"/>
        <v>2.6655785405985428</v>
      </c>
    </row>
    <row r="1701" spans="1:2" x14ac:dyDescent="0.25">
      <c r="A1701" s="84">
        <f t="shared" si="53"/>
        <v>84.649999999997334</v>
      </c>
      <c r="B1701" s="72">
        <f t="shared" si="52"/>
        <v>2.5539210248830346</v>
      </c>
    </row>
    <row r="1702" spans="1:2" x14ac:dyDescent="0.25">
      <c r="A1702" s="84">
        <f t="shared" si="53"/>
        <v>84.699999999997331</v>
      </c>
      <c r="B1702" s="72">
        <f t="shared" si="52"/>
        <v>2.4191411359729003</v>
      </c>
    </row>
    <row r="1703" spans="1:2" x14ac:dyDescent="0.25">
      <c r="A1703" s="84">
        <f t="shared" si="53"/>
        <v>84.749999999997328</v>
      </c>
      <c r="B1703" s="72">
        <f t="shared" si="52"/>
        <v>2.2626405791234099</v>
      </c>
    </row>
    <row r="1704" spans="1:2" x14ac:dyDescent="0.25">
      <c r="A1704" s="84">
        <f t="shared" si="53"/>
        <v>84.799999999997326</v>
      </c>
      <c r="B1704" s="72">
        <f t="shared" si="52"/>
        <v>2.0860166582867392</v>
      </c>
    </row>
    <row r="1705" spans="1:2" x14ac:dyDescent="0.25">
      <c r="A1705" s="84">
        <f t="shared" si="53"/>
        <v>84.849999999997323</v>
      </c>
      <c r="B1705" s="72">
        <f t="shared" si="52"/>
        <v>1.8910460225745866</v>
      </c>
    </row>
    <row r="1706" spans="1:2" x14ac:dyDescent="0.25">
      <c r="A1706" s="84">
        <f t="shared" si="53"/>
        <v>84.89999999999732</v>
      </c>
      <c r="B1706" s="72">
        <f t="shared" si="52"/>
        <v>1.6796668106821553</v>
      </c>
    </row>
    <row r="1707" spans="1:2" x14ac:dyDescent="0.25">
      <c r="A1707" s="84">
        <f t="shared" si="53"/>
        <v>84.949999999997317</v>
      </c>
      <c r="B1707" s="72">
        <f t="shared" si="52"/>
        <v>1.4539593725887088</v>
      </c>
    </row>
    <row r="1708" spans="1:2" x14ac:dyDescent="0.25">
      <c r="A1708" s="84">
        <f t="shared" si="53"/>
        <v>84.999999999997314</v>
      </c>
      <c r="B1708" s="72">
        <f t="shared" si="52"/>
        <v>1.2161257603969509</v>
      </c>
    </row>
    <row r="1709" spans="1:2" x14ac:dyDescent="0.25">
      <c r="A1709" s="84">
        <f t="shared" si="53"/>
        <v>85.049999999997311</v>
      </c>
      <c r="B1709" s="72">
        <f t="shared" si="52"/>
        <v>0.96846819081002133</v>
      </c>
    </row>
    <row r="1710" spans="1:2" x14ac:dyDescent="0.25">
      <c r="A1710" s="84">
        <f t="shared" si="53"/>
        <v>85.099999999997308</v>
      </c>
      <c r="B1710" s="72">
        <f t="shared" si="52"/>
        <v>0.71336669037888434</v>
      </c>
    </row>
    <row r="1711" spans="1:2" x14ac:dyDescent="0.25">
      <c r="A1711" s="84">
        <f t="shared" si="53"/>
        <v>85.149999999997306</v>
      </c>
      <c r="B1711" s="72">
        <f t="shared" si="52"/>
        <v>0.45325614121380098</v>
      </c>
    </row>
    <row r="1712" spans="1:2" x14ac:dyDescent="0.25">
      <c r="A1712" s="84">
        <f t="shared" si="53"/>
        <v>85.199999999997303</v>
      </c>
      <c r="B1712" s="72">
        <f t="shared" si="52"/>
        <v>0.19060294928795773</v>
      </c>
    </row>
    <row r="1713" spans="1:2" x14ac:dyDescent="0.25">
      <c r="A1713" s="84">
        <f t="shared" si="53"/>
        <v>85.2499999999973</v>
      </c>
      <c r="B1713" s="72">
        <f t="shared" si="52"/>
        <v>-7.2118440260552141E-2</v>
      </c>
    </row>
    <row r="1714" spans="1:2" x14ac:dyDescent="0.25">
      <c r="A1714" s="84">
        <f t="shared" si="53"/>
        <v>85.299999999997297</v>
      </c>
      <c r="B1714" s="72">
        <f t="shared" si="52"/>
        <v>-0.33244895630870852</v>
      </c>
    </row>
    <row r="1715" spans="1:2" x14ac:dyDescent="0.25">
      <c r="A1715" s="84">
        <f t="shared" si="53"/>
        <v>85.349999999997294</v>
      </c>
      <c r="B1715" s="72">
        <f t="shared" si="52"/>
        <v>-0.5879680209338578</v>
      </c>
    </row>
    <row r="1716" spans="1:2" x14ac:dyDescent="0.25">
      <c r="A1716" s="84">
        <f t="shared" si="53"/>
        <v>85.399999999997291</v>
      </c>
      <c r="B1716" s="72">
        <f t="shared" si="52"/>
        <v>-0.83631615629287814</v>
      </c>
    </row>
    <row r="1717" spans="1:2" x14ac:dyDescent="0.25">
      <c r="A1717" s="84">
        <f t="shared" si="53"/>
        <v>85.449999999997289</v>
      </c>
      <c r="B1717" s="72">
        <f t="shared" si="52"/>
        <v>-1.0752168671178435</v>
      </c>
    </row>
    <row r="1718" spans="1:2" x14ac:dyDescent="0.25">
      <c r="A1718" s="84">
        <f t="shared" si="53"/>
        <v>85.499999999997286</v>
      </c>
      <c r="B1718" s="72">
        <f t="shared" si="52"/>
        <v>-1.3024975949855271</v>
      </c>
    </row>
    <row r="1719" spans="1:2" x14ac:dyDescent="0.25">
      <c r="A1719" s="84">
        <f t="shared" si="53"/>
        <v>85.549999999997283</v>
      </c>
      <c r="B1719" s="72">
        <f t="shared" si="52"/>
        <v>-1.5161095506592615</v>
      </c>
    </row>
    <row r="1720" spans="1:2" x14ac:dyDescent="0.25">
      <c r="A1720" s="84">
        <f t="shared" si="53"/>
        <v>85.59999999999728</v>
      </c>
      <c r="B1720" s="72">
        <f t="shared" si="52"/>
        <v>-1.7141462427395524</v>
      </c>
    </row>
    <row r="1721" spans="1:2" x14ac:dyDescent="0.25">
      <c r="A1721" s="84">
        <f t="shared" si="53"/>
        <v>85.649999999997277</v>
      </c>
      <c r="B1721" s="72">
        <f t="shared" si="52"/>
        <v>-1.8948605344733715</v>
      </c>
    </row>
    <row r="1722" spans="1:2" x14ac:dyDescent="0.25">
      <c r="A1722" s="84">
        <f t="shared" si="53"/>
        <v>85.699999999997274</v>
      </c>
      <c r="B1722" s="72">
        <f t="shared" si="52"/>
        <v>-2.0566800757158941</v>
      </c>
    </row>
    <row r="1723" spans="1:2" x14ac:dyDescent="0.25">
      <c r="A1723" s="84">
        <f t="shared" si="53"/>
        <v>85.749999999997272</v>
      </c>
      <c r="B1723" s="72">
        <f t="shared" si="52"/>
        <v>-2.198220973557151</v>
      </c>
    </row>
    <row r="1724" spans="1:2" x14ac:dyDescent="0.25">
      <c r="A1724" s="84">
        <f t="shared" si="53"/>
        <v>85.799999999997269</v>
      </c>
      <c r="B1724" s="72">
        <f t="shared" si="52"/>
        <v>-2.3182995828567408</v>
      </c>
    </row>
    <row r="1725" spans="1:2" x14ac:dyDescent="0.25">
      <c r="A1725" s="84">
        <f t="shared" si="53"/>
        <v>85.849999999997266</v>
      </c>
      <c r="B1725" s="72">
        <f t="shared" si="52"/>
        <v>-2.4159423166895628</v>
      </c>
    </row>
    <row r="1726" spans="1:2" x14ac:dyDescent="0.25">
      <c r="A1726" s="84">
        <f t="shared" si="53"/>
        <v>85.899999999997263</v>
      </c>
      <c r="B1726" s="72">
        <f t="shared" si="52"/>
        <v>-2.4903933963072462</v>
      </c>
    </row>
    <row r="1727" spans="1:2" x14ac:dyDescent="0.25">
      <c r="A1727" s="84">
        <f t="shared" si="53"/>
        <v>85.94999999999726</v>
      </c>
      <c r="B1727" s="72">
        <f t="shared" si="52"/>
        <v>-2.5411204804738605</v>
      </c>
    </row>
    <row r="1728" spans="1:2" x14ac:dyDescent="0.25">
      <c r="A1728" s="84">
        <f t="shared" si="53"/>
        <v>85.999999999997257</v>
      </c>
      <c r="B1728" s="72">
        <f t="shared" si="52"/>
        <v>-2.5678181347365276</v>
      </c>
    </row>
    <row r="1729" spans="1:2" x14ac:dyDescent="0.25">
      <c r="A1729" s="84">
        <f t="shared" si="53"/>
        <v>86.049999999997254</v>
      </c>
      <c r="B1729" s="72">
        <f t="shared" si="52"/>
        <v>-2.5704091221390266</v>
      </c>
    </row>
    <row r="1730" spans="1:2" x14ac:dyDescent="0.25">
      <c r="A1730" s="84">
        <f t="shared" si="53"/>
        <v>86.099999999997252</v>
      </c>
      <c r="B1730" s="72">
        <f t="shared" si="52"/>
        <v>-2.5490435178817359</v>
      </c>
    </row>
    <row r="1731" spans="1:2" x14ac:dyDescent="0.25">
      <c r="A1731" s="84">
        <f t="shared" si="53"/>
        <v>86.149999999997249</v>
      </c>
      <c r="B1731" s="72">
        <f t="shared" si="52"/>
        <v>-2.5040956712615072</v>
      </c>
    </row>
    <row r="1732" spans="1:2" x14ac:dyDescent="0.25">
      <c r="A1732" s="84">
        <f t="shared" si="53"/>
        <v>86.199999999997246</v>
      </c>
      <c r="B1732" s="72">
        <f t="shared" si="52"/>
        <v>-2.4361590586998725</v>
      </c>
    </row>
    <row r="1733" spans="1:2" x14ac:dyDescent="0.25">
      <c r="A1733" s="84">
        <f t="shared" si="53"/>
        <v>86.249999999997243</v>
      </c>
      <c r="B1733" s="72">
        <f t="shared" si="52"/>
        <v>-2.3460390915854195</v>
      </c>
    </row>
    <row r="1734" spans="1:2" x14ac:dyDescent="0.25">
      <c r="A1734" s="84">
        <f t="shared" si="53"/>
        <v>86.29999999999724</v>
      </c>
      <c r="B1734" s="72">
        <f t="shared" si="52"/>
        <v>-2.2347439618287686</v>
      </c>
    </row>
    <row r="1735" spans="1:2" x14ac:dyDescent="0.25">
      <c r="A1735" s="84">
        <f t="shared" si="53"/>
        <v>86.349999999997237</v>
      </c>
      <c r="B1735" s="72">
        <f t="shared" si="52"/>
        <v>-2.1034736262782867</v>
      </c>
    </row>
    <row r="1736" spans="1:2" x14ac:dyDescent="0.25">
      <c r="A1736" s="84">
        <f t="shared" si="53"/>
        <v>86.399999999997235</v>
      </c>
      <c r="B1736" s="72">
        <f t="shared" ref="B1736:B1799" si="54">-A1_x*SIN(p_x*A1736)+A2_x*SIN(w_x*A1736)</f>
        <v>-1.9536070482977728</v>
      </c>
    </row>
    <row r="1737" spans="1:2" x14ac:dyDescent="0.25">
      <c r="A1737" s="84">
        <f t="shared" ref="A1737:A1800" si="55">A1736+$A$6</f>
        <v>86.449999999997232</v>
      </c>
      <c r="B1737" s="72">
        <f t="shared" si="54"/>
        <v>-1.7866878307061915</v>
      </c>
    </row>
    <row r="1738" spans="1:2" x14ac:dyDescent="0.25">
      <c r="A1738" s="84">
        <f t="shared" si="55"/>
        <v>86.499999999997229</v>
      </c>
      <c r="B1738" s="72">
        <f t="shared" si="54"/>
        <v>-1.6044083887799219</v>
      </c>
    </row>
    <row r="1739" spans="1:2" x14ac:dyDescent="0.25">
      <c r="A1739" s="84">
        <f t="shared" si="55"/>
        <v>86.549999999997226</v>
      </c>
      <c r="B1739" s="72">
        <f t="shared" si="54"/>
        <v>-1.4085928249865196</v>
      </c>
    </row>
    <row r="1740" spans="1:2" x14ac:dyDescent="0.25">
      <c r="A1740" s="84">
        <f t="shared" si="55"/>
        <v>86.599999999997223</v>
      </c>
      <c r="B1740" s="72">
        <f t="shared" si="54"/>
        <v>-1.2011786784416136</v>
      </c>
    </row>
    <row r="1741" spans="1:2" x14ac:dyDescent="0.25">
      <c r="A1741" s="84">
        <f t="shared" si="55"/>
        <v>86.64999999999722</v>
      </c>
      <c r="B1741" s="72">
        <f t="shared" si="54"/>
        <v>-0.9841977316585977</v>
      </c>
    </row>
    <row r="1742" spans="1:2" x14ac:dyDescent="0.25">
      <c r="A1742" s="84">
        <f t="shared" si="55"/>
        <v>86.699999999997218</v>
      </c>
      <c r="B1742" s="72">
        <f t="shared" si="54"/>
        <v>-0.75975606491207803</v>
      </c>
    </row>
    <row r="1743" spans="1:2" x14ac:dyDescent="0.25">
      <c r="A1743" s="84">
        <f t="shared" si="55"/>
        <v>86.749999999997215</v>
      </c>
      <c r="B1743" s="72">
        <f t="shared" si="54"/>
        <v>-0.53001355439918374</v>
      </c>
    </row>
    <row r="1744" spans="1:2" x14ac:dyDescent="0.25">
      <c r="A1744" s="84">
        <f t="shared" si="55"/>
        <v>86.799999999997212</v>
      </c>
      <c r="B1744" s="72">
        <f t="shared" si="54"/>
        <v>-0.29716301431239045</v>
      </c>
    </row>
    <row r="1745" spans="1:2" x14ac:dyDescent="0.25">
      <c r="A1745" s="84">
        <f t="shared" si="55"/>
        <v>86.849999999997209</v>
      </c>
      <c r="B1745" s="72">
        <f t="shared" si="54"/>
        <v>-6.3409184908780336E-2</v>
      </c>
    </row>
    <row r="1746" spans="1:2" x14ac:dyDescent="0.25">
      <c r="A1746" s="84">
        <f t="shared" si="55"/>
        <v>86.899999999997206</v>
      </c>
      <c r="B1746" s="72">
        <f t="shared" si="54"/>
        <v>0.16905223133082314</v>
      </c>
    </row>
    <row r="1747" spans="1:2" x14ac:dyDescent="0.25">
      <c r="A1747" s="84">
        <f t="shared" si="55"/>
        <v>86.949999999997203</v>
      </c>
      <c r="B1747" s="72">
        <f t="shared" si="54"/>
        <v>0.39805528530287027</v>
      </c>
    </row>
    <row r="1748" spans="1:2" x14ac:dyDescent="0.25">
      <c r="A1748" s="84">
        <f t="shared" si="55"/>
        <v>86.9999999999972</v>
      </c>
      <c r="B1748" s="72">
        <f t="shared" si="54"/>
        <v>0.62148405235385407</v>
      </c>
    </row>
    <row r="1749" spans="1:2" x14ac:dyDescent="0.25">
      <c r="A1749" s="84">
        <f t="shared" si="55"/>
        <v>87.049999999997198</v>
      </c>
      <c r="B1749" s="72">
        <f t="shared" si="54"/>
        <v>0.83729226826432868</v>
      </c>
    </row>
    <row r="1750" spans="1:2" x14ac:dyDescent="0.25">
      <c r="A1750" s="84">
        <f t="shared" si="55"/>
        <v>87.099999999997195</v>
      </c>
      <c r="B1750" s="72">
        <f t="shared" si="54"/>
        <v>1.0435221471128853</v>
      </c>
    </row>
    <row r="1751" spans="1:2" x14ac:dyDescent="0.25">
      <c r="A1751" s="84">
        <f t="shared" si="55"/>
        <v>87.149999999997192</v>
      </c>
      <c r="B1751" s="72">
        <f t="shared" si="54"/>
        <v>1.2383222072309952</v>
      </c>
    </row>
    <row r="1752" spans="1:2" x14ac:dyDescent="0.25">
      <c r="A1752" s="84">
        <f t="shared" si="55"/>
        <v>87.199999999997189</v>
      </c>
      <c r="B1752" s="72">
        <f t="shared" si="54"/>
        <v>1.4199639423121786</v>
      </c>
    </row>
    <row r="1753" spans="1:2" x14ac:dyDescent="0.25">
      <c r="A1753" s="84">
        <f t="shared" si="55"/>
        <v>87.249999999997186</v>
      </c>
      <c r="B1753" s="72">
        <f t="shared" si="54"/>
        <v>1.586857187089497</v>
      </c>
    </row>
    <row r="1754" spans="1:2" x14ac:dyDescent="0.25">
      <c r="A1754" s="84">
        <f t="shared" si="55"/>
        <v>87.299999999997183</v>
      </c>
      <c r="B1754" s="72">
        <f t="shared" si="54"/>
        <v>1.737564040709614</v>
      </c>
    </row>
    <row r="1755" spans="1:2" x14ac:dyDescent="0.25">
      <c r="A1755" s="84">
        <f t="shared" si="55"/>
        <v>87.349999999997181</v>
      </c>
      <c r="B1755" s="72">
        <f t="shared" si="54"/>
        <v>1.8708112258661782</v>
      </c>
    </row>
    <row r="1756" spans="1:2" x14ac:dyDescent="0.25">
      <c r="A1756" s="84">
        <f t="shared" si="55"/>
        <v>87.399999999997178</v>
      </c>
      <c r="B1756" s="72">
        <f t="shared" si="54"/>
        <v>1.9855007777609175</v>
      </c>
    </row>
    <row r="1757" spans="1:2" x14ac:dyDescent="0.25">
      <c r="A1757" s="84">
        <f t="shared" si="55"/>
        <v>87.449999999997175</v>
      </c>
      <c r="B1757" s="72">
        <f t="shared" si="54"/>
        <v>2.0807189738699798</v>
      </c>
    </row>
    <row r="1758" spans="1:2" x14ac:dyDescent="0.25">
      <c r="A1758" s="84">
        <f t="shared" si="55"/>
        <v>87.499999999997172</v>
      </c>
      <c r="B1758" s="72">
        <f t="shared" si="54"/>
        <v>2.1557434331346306</v>
      </c>
    </row>
    <row r="1759" spans="1:2" x14ac:dyDescent="0.25">
      <c r="A1759" s="84">
        <f t="shared" si="55"/>
        <v>87.549999999997169</v>
      </c>
      <c r="B1759" s="72">
        <f t="shared" si="54"/>
        <v>2.210048331397318</v>
      </c>
    </row>
    <row r="1760" spans="1:2" x14ac:dyDescent="0.25">
      <c r="A1760" s="84">
        <f t="shared" si="55"/>
        <v>87.599999999997166</v>
      </c>
      <c r="B1760" s="72">
        <f t="shared" si="54"/>
        <v>2.2433076984805194</v>
      </c>
    </row>
    <row r="1761" spans="1:2" x14ac:dyDescent="0.25">
      <c r="A1761" s="84">
        <f t="shared" si="55"/>
        <v>87.649999999997164</v>
      </c>
      <c r="B1761" s="72">
        <f t="shared" si="54"/>
        <v>2.2553967810734141</v>
      </c>
    </row>
    <row r="1762" spans="1:2" x14ac:dyDescent="0.25">
      <c r="A1762" s="84">
        <f t="shared" si="55"/>
        <v>87.699999999997161</v>
      </c>
      <c r="B1762" s="72">
        <f t="shared" si="54"/>
        <v>2.2463914743707094</v>
      </c>
    </row>
    <row r="1763" spans="1:2" x14ac:dyDescent="0.25">
      <c r="A1763" s="84">
        <f t="shared" si="55"/>
        <v>87.749999999997158</v>
      </c>
      <c r="B1763" s="72">
        <f t="shared" si="54"/>
        <v>2.2165658440112788</v>
      </c>
    </row>
    <row r="1764" spans="1:2" x14ac:dyDescent="0.25">
      <c r="A1764" s="84">
        <f t="shared" si="55"/>
        <v>87.799999999997155</v>
      </c>
      <c r="B1764" s="72">
        <f t="shared" si="54"/>
        <v>2.1663877781124863</v>
      </c>
    </row>
    <row r="1765" spans="1:2" x14ac:dyDescent="0.25">
      <c r="A1765" s="84">
        <f t="shared" si="55"/>
        <v>87.849999999997152</v>
      </c>
      <c r="B1765" s="72">
        <f t="shared" si="54"/>
        <v>2.096512826917809</v>
      </c>
    </row>
    <row r="1766" spans="1:2" x14ac:dyDescent="0.25">
      <c r="A1766" s="84">
        <f t="shared" si="55"/>
        <v>87.899999999997149</v>
      </c>
      <c r="B1766" s="72">
        <f t="shared" si="54"/>
        <v>2.0077763045977237</v>
      </c>
    </row>
    <row r="1767" spans="1:2" x14ac:dyDescent="0.25">
      <c r="A1767" s="84">
        <f t="shared" si="55"/>
        <v>87.949999999997146</v>
      </c>
      <c r="B1767" s="72">
        <f t="shared" si="54"/>
        <v>1.9011837439071602</v>
      </c>
    </row>
    <row r="1768" spans="1:2" x14ac:dyDescent="0.25">
      <c r="A1768" s="84">
        <f t="shared" si="55"/>
        <v>87.999999999997144</v>
      </c>
      <c r="B1768" s="72">
        <f t="shared" si="54"/>
        <v>1.7778998095588567</v>
      </c>
    </row>
    <row r="1769" spans="1:2" x14ac:dyDescent="0.25">
      <c r="A1769" s="84">
        <f t="shared" si="55"/>
        <v>88.049999999997141</v>
      </c>
      <c r="B1769" s="72">
        <f t="shared" si="54"/>
        <v>1.6392357901771903</v>
      </c>
    </row>
    <row r="1770" spans="1:2" x14ac:dyDescent="0.25">
      <c r="A1770" s="84">
        <f t="shared" si="55"/>
        <v>88.099999999997138</v>
      </c>
      <c r="B1770" s="72">
        <f t="shared" si="54"/>
        <v>1.4866358014248058</v>
      </c>
    </row>
    <row r="1771" spans="1:2" x14ac:dyDescent="0.25">
      <c r="A1771" s="84">
        <f t="shared" si="55"/>
        <v>88.149999999997135</v>
      </c>
      <c r="B1771" s="72">
        <f t="shared" si="54"/>
        <v>1.3216618442324524</v>
      </c>
    </row>
    <row r="1772" spans="1:2" x14ac:dyDescent="0.25">
      <c r="A1772" s="84">
        <f t="shared" si="55"/>
        <v>88.199999999997132</v>
      </c>
      <c r="B1772" s="72">
        <f t="shared" si="54"/>
        <v>1.1459778719071809</v>
      </c>
    </row>
    <row r="1773" spans="1:2" x14ac:dyDescent="0.25">
      <c r="A1773" s="84">
        <f t="shared" si="55"/>
        <v>88.249999999997129</v>
      </c>
      <c r="B1773" s="72">
        <f t="shared" si="54"/>
        <v>0.96133302816485799</v>
      </c>
    </row>
    <row r="1774" spans="1:2" x14ac:dyDescent="0.25">
      <c r="A1774" s="84">
        <f t="shared" si="55"/>
        <v>88.299999999997127</v>
      </c>
      <c r="B1774" s="72">
        <f t="shared" si="54"/>
        <v>0.76954422475863149</v>
      </c>
    </row>
    <row r="1775" spans="1:2" x14ac:dyDescent="0.25">
      <c r="A1775" s="84">
        <f t="shared" si="55"/>
        <v>88.349999999997124</v>
      </c>
      <c r="B1775" s="72">
        <f t="shared" si="54"/>
        <v>0.57247823230546668</v>
      </c>
    </row>
    <row r="1776" spans="1:2" x14ac:dyDescent="0.25">
      <c r="A1776" s="84">
        <f t="shared" si="55"/>
        <v>88.399999999997121</v>
      </c>
      <c r="B1776" s="72">
        <f t="shared" si="54"/>
        <v>0.37203346111289703</v>
      </c>
    </row>
    <row r="1777" spans="1:2" x14ac:dyDescent="0.25">
      <c r="A1777" s="84">
        <f t="shared" si="55"/>
        <v>88.449999999997118</v>
      </c>
      <c r="B1777" s="72">
        <f t="shared" si="54"/>
        <v>0.1701216102598393</v>
      </c>
    </row>
    <row r="1778" spans="1:2" x14ac:dyDescent="0.25">
      <c r="A1778" s="84">
        <f t="shared" si="55"/>
        <v>88.499999999997115</v>
      </c>
      <c r="B1778" s="72">
        <f t="shared" si="54"/>
        <v>-3.1350637109937907E-2</v>
      </c>
    </row>
    <row r="1779" spans="1:2" x14ac:dyDescent="0.25">
      <c r="A1779" s="84">
        <f t="shared" si="55"/>
        <v>88.549999999997112</v>
      </c>
      <c r="B1779" s="72">
        <f t="shared" si="54"/>
        <v>-0.23049969635021772</v>
      </c>
    </row>
    <row r="1780" spans="1:2" x14ac:dyDescent="0.25">
      <c r="A1780" s="84">
        <f t="shared" si="55"/>
        <v>88.59999999999711</v>
      </c>
      <c r="B1780" s="72">
        <f t="shared" si="54"/>
        <v>-0.42548276952321462</v>
      </c>
    </row>
    <row r="1781" spans="1:2" x14ac:dyDescent="0.25">
      <c r="A1781" s="84">
        <f t="shared" si="55"/>
        <v>88.649999999997107</v>
      </c>
      <c r="B1781" s="72">
        <f t="shared" si="54"/>
        <v>-0.61451497242089448</v>
      </c>
    </row>
    <row r="1782" spans="1:2" x14ac:dyDescent="0.25">
      <c r="A1782" s="84">
        <f t="shared" si="55"/>
        <v>88.699999999997104</v>
      </c>
      <c r="B1782" s="72">
        <f t="shared" si="54"/>
        <v>-0.79588574051024996</v>
      </c>
    </row>
    <row r="1783" spans="1:2" x14ac:dyDescent="0.25">
      <c r="A1783" s="84">
        <f t="shared" si="55"/>
        <v>88.749999999997101</v>
      </c>
      <c r="B1783" s="72">
        <f t="shared" si="54"/>
        <v>-0.96797436236636336</v>
      </c>
    </row>
    <row r="1784" spans="1:2" x14ac:dyDescent="0.25">
      <c r="A1784" s="84">
        <f t="shared" si="55"/>
        <v>88.799999999997098</v>
      </c>
      <c r="B1784" s="72">
        <f t="shared" si="54"/>
        <v>-1.1292644990097749</v>
      </c>
    </row>
    <row r="1785" spans="1:2" x14ac:dyDescent="0.25">
      <c r="A1785" s="84">
        <f t="shared" si="55"/>
        <v>88.849999999997095</v>
      </c>
      <c r="B1785" s="72">
        <f t="shared" si="54"/>
        <v>-1.2783575587152998</v>
      </c>
    </row>
    <row r="1786" spans="1:2" x14ac:dyDescent="0.25">
      <c r="A1786" s="84">
        <f t="shared" si="55"/>
        <v>88.899999999997092</v>
      </c>
      <c r="B1786" s="72">
        <f t="shared" si="54"/>
        <v>-1.4139848091843699</v>
      </c>
    </row>
    <row r="1787" spans="1:2" x14ac:dyDescent="0.25">
      <c r="A1787" s="84">
        <f t="shared" si="55"/>
        <v>88.94999999999709</v>
      </c>
      <c r="B1787" s="72">
        <f t="shared" si="54"/>
        <v>-1.5350181223405976</v>
      </c>
    </row>
    <row r="1788" spans="1:2" x14ac:dyDescent="0.25">
      <c r="A1788" s="84">
        <f t="shared" si="55"/>
        <v>88.999999999997087</v>
      </c>
      <c r="B1788" s="72">
        <f t="shared" si="54"/>
        <v>-1.6404792612828536</v>
      </c>
    </row>
    <row r="1789" spans="1:2" x14ac:dyDescent="0.25">
      <c r="A1789" s="84">
        <f t="shared" si="55"/>
        <v>89.049999999997084</v>
      </c>
      <c r="B1789" s="72">
        <f t="shared" si="54"/>
        <v>-1.7295476339597018</v>
      </c>
    </row>
    <row r="1790" spans="1:2" x14ac:dyDescent="0.25">
      <c r="A1790" s="84">
        <f t="shared" si="55"/>
        <v>89.099999999997081</v>
      </c>
      <c r="B1790" s="72">
        <f t="shared" si="54"/>
        <v>-1.8015664537589178</v>
      </c>
    </row>
    <row r="1791" spans="1:2" x14ac:dyDescent="0.25">
      <c r="A1791" s="84">
        <f t="shared" si="55"/>
        <v>89.149999999997078</v>
      </c>
      <c r="B1791" s="72">
        <f t="shared" si="54"/>
        <v>-1.8560472632818406</v>
      </c>
    </row>
    <row r="1792" spans="1:2" x14ac:dyDescent="0.25">
      <c r="A1792" s="84">
        <f t="shared" si="55"/>
        <v>89.199999999997075</v>
      </c>
      <c r="B1792" s="72">
        <f t="shared" si="54"/>
        <v>-1.8926727939279369</v>
      </c>
    </row>
    <row r="1793" spans="1:2" x14ac:dyDescent="0.25">
      <c r="A1793" s="84">
        <f t="shared" si="55"/>
        <v>89.249999999997073</v>
      </c>
      <c r="B1793" s="72">
        <f t="shared" si="54"/>
        <v>-1.9112981503866928</v>
      </c>
    </row>
    <row r="1794" spans="1:2" x14ac:dyDescent="0.25">
      <c r="A1794" s="84">
        <f t="shared" si="55"/>
        <v>89.29999999999707</v>
      </c>
      <c r="B1794" s="72">
        <f t="shared" si="54"/>
        <v>-1.9119503255632364</v>
      </c>
    </row>
    <row r="1795" spans="1:2" x14ac:dyDescent="0.25">
      <c r="A1795" s="84">
        <f t="shared" si="55"/>
        <v>89.349999999997067</v>
      </c>
      <c r="B1795" s="72">
        <f t="shared" si="54"/>
        <v>-1.8948260676846693</v>
      </c>
    </row>
    <row r="1796" spans="1:2" x14ac:dyDescent="0.25">
      <c r="A1796" s="84">
        <f t="shared" si="55"/>
        <v>89.399999999997064</v>
      </c>
      <c r="B1796" s="72">
        <f t="shared" si="54"/>
        <v>-1.8602881371883644</v>
      </c>
    </row>
    <row r="1797" spans="1:2" x14ac:dyDescent="0.25">
      <c r="A1797" s="84">
        <f t="shared" si="55"/>
        <v>89.449999999997061</v>
      </c>
      <c r="B1797" s="72">
        <f t="shared" si="54"/>
        <v>-1.8088600063324598</v>
      </c>
    </row>
    <row r="1798" spans="1:2" x14ac:dyDescent="0.25">
      <c r="A1798" s="84">
        <f t="shared" si="55"/>
        <v>89.499999999997058</v>
      </c>
      <c r="B1798" s="72">
        <f t="shared" si="54"/>
        <v>-1.7412190691412337</v>
      </c>
    </row>
    <row r="1799" spans="1:2" x14ac:dyDescent="0.25">
      <c r="A1799" s="84">
        <f t="shared" si="55"/>
        <v>89.549999999997056</v>
      </c>
      <c r="B1799" s="72">
        <f t="shared" si="54"/>
        <v>-1.6581884431659248</v>
      </c>
    </row>
    <row r="1800" spans="1:2" x14ac:dyDescent="0.25">
      <c r="A1800" s="84">
        <f t="shared" si="55"/>
        <v>89.599999999997053</v>
      </c>
      <c r="B1800" s="72">
        <f t="shared" ref="B1800:B1863" si="56">-A1_x*SIN(p_x*A1800)+A2_x*SIN(w_x*A1800)</f>
        <v>-1.5607274574784442</v>
      </c>
    </row>
    <row r="1801" spans="1:2" x14ac:dyDescent="0.25">
      <c r="A1801" s="84">
        <f t="shared" ref="A1801:A1864" si="57">A1800+$A$6</f>
        <v>89.64999999999705</v>
      </c>
      <c r="B1801" s="72">
        <f t="shared" si="56"/>
        <v>-1.4499209331980474</v>
      </c>
    </row>
    <row r="1802" spans="1:2" x14ac:dyDescent="0.25">
      <c r="A1802" s="84">
        <f t="shared" si="57"/>
        <v>89.699999999997047</v>
      </c>
      <c r="B1802" s="72">
        <f t="shared" si="56"/>
        <v>-1.3269673735726264</v>
      </c>
    </row>
    <row r="1803" spans="1:2" x14ac:dyDescent="0.25">
      <c r="A1803" s="84">
        <f t="shared" si="57"/>
        <v>89.749999999997044</v>
      </c>
      <c r="B1803" s="72">
        <f t="shared" si="56"/>
        <v>-1.1931661901036383</v>
      </c>
    </row>
    <row r="1804" spans="1:2" x14ac:dyDescent="0.25">
      <c r="A1804" s="84">
        <f t="shared" si="57"/>
        <v>89.799999999997041</v>
      </c>
      <c r="B1804" s="72">
        <f t="shared" si="56"/>
        <v>-1.0499040993316939</v>
      </c>
    </row>
    <row r="1805" spans="1:2" x14ac:dyDescent="0.25">
      <c r="A1805" s="84">
        <f t="shared" si="57"/>
        <v>89.849999999997038</v>
      </c>
      <c r="B1805" s="72">
        <f t="shared" si="56"/>
        <v>-0.89864083162169961</v>
      </c>
    </row>
    <row r="1806" spans="1:2" x14ac:dyDescent="0.25">
      <c r="A1806" s="84">
        <f t="shared" si="57"/>
        <v>89.899999999997036</v>
      </c>
      <c r="B1806" s="72">
        <f t="shared" si="56"/>
        <v>-0.74089429854965538</v>
      </c>
    </row>
    <row r="1807" spans="1:2" x14ac:dyDescent="0.25">
      <c r="A1807" s="84">
        <f t="shared" si="57"/>
        <v>89.949999999997033</v>
      </c>
      <c r="B1807" s="72">
        <f t="shared" si="56"/>
        <v>-0.57822536925735735</v>
      </c>
    </row>
    <row r="1808" spans="1:2" x14ac:dyDescent="0.25">
      <c r="A1808" s="84">
        <f t="shared" si="57"/>
        <v>89.99999999999703</v>
      </c>
      <c r="B1808" s="72">
        <f t="shared" si="56"/>
        <v>-0.41222240838452051</v>
      </c>
    </row>
    <row r="1809" spans="1:2" x14ac:dyDescent="0.25">
      <c r="A1809" s="84">
        <f t="shared" si="57"/>
        <v>90.049999999997027</v>
      </c>
      <c r="B1809" s="72">
        <f t="shared" si="56"/>
        <v>-0.24448572890199483</v>
      </c>
    </row>
    <row r="1810" spans="1:2" x14ac:dyDescent="0.25">
      <c r="A1810" s="84">
        <f t="shared" si="57"/>
        <v>90.099999999997024</v>
      </c>
      <c r="B1810" s="72">
        <f t="shared" si="56"/>
        <v>-7.6612112361603923E-2</v>
      </c>
    </row>
    <row r="1811" spans="1:2" x14ac:dyDescent="0.25">
      <c r="A1811" s="84">
        <f t="shared" si="57"/>
        <v>90.149999999997021</v>
      </c>
      <c r="B1811" s="72">
        <f t="shared" si="56"/>
        <v>8.9820453228077746E-2</v>
      </c>
    </row>
    <row r="1812" spans="1:2" x14ac:dyDescent="0.25">
      <c r="A1812" s="84">
        <f t="shared" si="57"/>
        <v>90.199999999997019</v>
      </c>
      <c r="B1812" s="72">
        <f t="shared" si="56"/>
        <v>0.25326767146047025</v>
      </c>
    </row>
    <row r="1813" spans="1:2" x14ac:dyDescent="0.25">
      <c r="A1813" s="84">
        <f t="shared" si="57"/>
        <v>90.249999999997016</v>
      </c>
      <c r="B1813" s="72">
        <f t="shared" si="56"/>
        <v>0.41223333026262843</v>
      </c>
    </row>
    <row r="1814" spans="1:2" x14ac:dyDescent="0.25">
      <c r="A1814" s="84">
        <f t="shared" si="57"/>
        <v>90.299999999997013</v>
      </c>
      <c r="B1814" s="72">
        <f t="shared" si="56"/>
        <v>0.56528305456284622</v>
      </c>
    </row>
    <row r="1815" spans="1:2" x14ac:dyDescent="0.25">
      <c r="A1815" s="84">
        <f t="shared" si="57"/>
        <v>90.34999999999701</v>
      </c>
      <c r="B1815" s="72">
        <f t="shared" si="56"/>
        <v>0.71105729194856382</v>
      </c>
    </row>
    <row r="1816" spans="1:2" x14ac:dyDescent="0.25">
      <c r="A1816" s="84">
        <f t="shared" si="57"/>
        <v>90.399999999997007</v>
      </c>
      <c r="B1816" s="72">
        <f t="shared" si="56"/>
        <v>0.84828341333567114</v>
      </c>
    </row>
    <row r="1817" spans="1:2" x14ac:dyDescent="0.25">
      <c r="A1817" s="84">
        <f t="shared" si="57"/>
        <v>90.449999999997004</v>
      </c>
      <c r="B1817" s="72">
        <f t="shared" si="56"/>
        <v>0.97578682071499956</v>
      </c>
    </row>
    <row r="1818" spans="1:2" x14ac:dyDescent="0.25">
      <c r="A1818" s="84">
        <f t="shared" si="57"/>
        <v>90.499999999997002</v>
      </c>
      <c r="B1818" s="72">
        <f t="shared" si="56"/>
        <v>1.0925009650508135</v>
      </c>
    </row>
    <row r="1819" spans="1:2" x14ac:dyDescent="0.25">
      <c r="A1819" s="84">
        <f t="shared" si="57"/>
        <v>90.549999999996999</v>
      </c>
      <c r="B1819" s="72">
        <f t="shared" si="56"/>
        <v>1.1974761892590435</v>
      </c>
    </row>
    <row r="1820" spans="1:2" x14ac:dyDescent="0.25">
      <c r="A1820" s="84">
        <f t="shared" si="57"/>
        <v>90.599999999996996</v>
      </c>
      <c r="B1820" s="72">
        <f t="shared" si="56"/>
        <v>1.2898873237672015</v>
      </c>
    </row>
    <row r="1821" spans="1:2" x14ac:dyDescent="0.25">
      <c r="A1821" s="84">
        <f t="shared" si="57"/>
        <v>90.649999999996993</v>
      </c>
      <c r="B1821" s="72">
        <f t="shared" si="56"/>
        <v>1.3690399753167295</v>
      </c>
    </row>
    <row r="1822" spans="1:2" x14ac:dyDescent="0.25">
      <c r="A1822" s="84">
        <f t="shared" si="57"/>
        <v>90.69999999999699</v>
      </c>
      <c r="B1822" s="72">
        <f t="shared" si="56"/>
        <v>1.4343754632738659</v>
      </c>
    </row>
    <row r="1823" spans="1:2" x14ac:dyDescent="0.25">
      <c r="A1823" s="84">
        <f t="shared" si="57"/>
        <v>90.749999999996987</v>
      </c>
      <c r="B1823" s="72">
        <f t="shared" si="56"/>
        <v>1.4854743716308154</v>
      </c>
    </row>
    <row r="1824" spans="1:2" x14ac:dyDescent="0.25">
      <c r="A1824" s="84">
        <f t="shared" si="57"/>
        <v>90.799999999996984</v>
      </c>
      <c r="B1824" s="72">
        <f t="shared" si="56"/>
        <v>1.5220586989581983</v>
      </c>
    </row>
    <row r="1825" spans="1:2" x14ac:dyDescent="0.25">
      <c r="A1825" s="84">
        <f t="shared" si="57"/>
        <v>90.849999999996982</v>
      </c>
      <c r="B1825" s="72">
        <f t="shared" si="56"/>
        <v>1.5439926026693749</v>
      </c>
    </row>
    <row r="1826" spans="1:2" x14ac:dyDescent="0.25">
      <c r="A1826" s="84">
        <f t="shared" si="57"/>
        <v>90.899999999996979</v>
      </c>
      <c r="B1826" s="72">
        <f t="shared" si="56"/>
        <v>1.5512817479402961</v>
      </c>
    </row>
    <row r="1827" spans="1:2" x14ac:dyDescent="0.25">
      <c r="A1827" s="84">
        <f t="shared" si="57"/>
        <v>90.949999999996976</v>
      </c>
      <c r="B1827" s="72">
        <f t="shared" si="56"/>
        <v>1.5440712853512057</v>
      </c>
    </row>
    <row r="1828" spans="1:2" x14ac:dyDescent="0.25">
      <c r="A1828" s="84">
        <f t="shared" si="57"/>
        <v>90.999999999996973</v>
      </c>
      <c r="B1828" s="72">
        <f t="shared" si="56"/>
        <v>1.5226424946437449</v>
      </c>
    </row>
    <row r="1829" spans="1:2" x14ac:dyDescent="0.25">
      <c r="A1829" s="84">
        <f t="shared" si="57"/>
        <v>91.04999999999697</v>
      </c>
      <c r="B1829" s="72">
        <f t="shared" si="56"/>
        <v>1.4874081447933429</v>
      </c>
    </row>
    <row r="1830" spans="1:2" x14ac:dyDescent="0.25">
      <c r="A1830" s="84">
        <f t="shared" si="57"/>
        <v>91.099999999996967</v>
      </c>
      <c r="B1830" s="72">
        <f t="shared" si="56"/>
        <v>1.438906632754122</v>
      </c>
    </row>
    <row r="1831" spans="1:2" x14ac:dyDescent="0.25">
      <c r="A1831" s="84">
        <f t="shared" si="57"/>
        <v>91.149999999996965</v>
      </c>
      <c r="B1831" s="72">
        <f t="shared" si="56"/>
        <v>1.3777949746268792</v>
      </c>
    </row>
    <row r="1832" spans="1:2" x14ac:dyDescent="0.25">
      <c r="A1832" s="84">
        <f t="shared" si="57"/>
        <v>91.199999999996962</v>
      </c>
      <c r="B1832" s="72">
        <f t="shared" si="56"/>
        <v>1.3048407335269763</v>
      </c>
    </row>
    <row r="1833" spans="1:2" x14ac:dyDescent="0.25">
      <c r="A1833" s="84">
        <f t="shared" si="57"/>
        <v>91.249999999996959</v>
      </c>
      <c r="B1833" s="72">
        <f t="shared" si="56"/>
        <v>1.2209129779870171</v>
      </c>
    </row>
    <row r="1834" spans="1:2" x14ac:dyDescent="0.25">
      <c r="A1834" s="84">
        <f t="shared" si="57"/>
        <v>91.299999999996956</v>
      </c>
      <c r="B1834" s="72">
        <f t="shared" si="56"/>
        <v>1.1269723732336607</v>
      </c>
    </row>
    <row r="1835" spans="1:2" x14ac:dyDescent="0.25">
      <c r="A1835" s="84">
        <f t="shared" si="57"/>
        <v>91.349999999996953</v>
      </c>
      <c r="B1835" s="72">
        <f t="shared" si="56"/>
        <v>1.0240605150570716</v>
      </c>
    </row>
    <row r="1836" spans="1:2" x14ac:dyDescent="0.25">
      <c r="A1836" s="84">
        <f t="shared" si="57"/>
        <v>91.39999999999695</v>
      </c>
      <c r="B1836" s="72">
        <f t="shared" si="56"/>
        <v>0.91328862217923312</v>
      </c>
    </row>
    <row r="1837" spans="1:2" x14ac:dyDescent="0.25">
      <c r="A1837" s="84">
        <f t="shared" si="57"/>
        <v>91.449999999996948</v>
      </c>
      <c r="B1837" s="72">
        <f t="shared" si="56"/>
        <v>0.79582570797511587</v>
      </c>
    </row>
    <row r="1838" spans="1:2" x14ac:dyDescent="0.25">
      <c r="A1838" s="84">
        <f t="shared" si="57"/>
        <v>91.499999999996945</v>
      </c>
      <c r="B1838" s="72">
        <f t="shared" si="56"/>
        <v>0.67288635607346503</v>
      </c>
    </row>
    <row r="1839" spans="1:2" x14ac:dyDescent="0.25">
      <c r="A1839" s="84">
        <f t="shared" si="57"/>
        <v>91.549999999996942</v>
      </c>
      <c r="B1839" s="72">
        <f t="shared" si="56"/>
        <v>0.54571822673590775</v>
      </c>
    </row>
    <row r="1840" spans="1:2" x14ac:dyDescent="0.25">
      <c r="A1840" s="84">
        <f t="shared" si="57"/>
        <v>91.599999999996939</v>
      </c>
      <c r="B1840" s="72">
        <f t="shared" si="56"/>
        <v>0.41558942197569215</v>
      </c>
    </row>
    <row r="1841" spans="1:2" x14ac:dyDescent="0.25">
      <c r="A1841" s="84">
        <f t="shared" si="57"/>
        <v>91.649999999996936</v>
      </c>
      <c r="B1841" s="72">
        <f t="shared" si="56"/>
        <v>0.28377583713463328</v>
      </c>
    </row>
    <row r="1842" spans="1:2" x14ac:dyDescent="0.25">
      <c r="A1842" s="84">
        <f t="shared" si="57"/>
        <v>91.699999999996933</v>
      </c>
      <c r="B1842" s="72">
        <f t="shared" si="56"/>
        <v>0.151548625104309</v>
      </c>
    </row>
    <row r="1843" spans="1:2" x14ac:dyDescent="0.25">
      <c r="A1843" s="84">
        <f t="shared" si="57"/>
        <v>91.74999999999693</v>
      </c>
      <c r="B1843" s="72">
        <f t="shared" si="56"/>
        <v>2.0161896586545769E-2</v>
      </c>
    </row>
    <row r="1844" spans="1:2" x14ac:dyDescent="0.25">
      <c r="A1844" s="84">
        <f t="shared" si="57"/>
        <v>91.799999999996928</v>
      </c>
      <c r="B1844" s="72">
        <f t="shared" si="56"/>
        <v>-0.10915922421974544</v>
      </c>
    </row>
    <row r="1845" spans="1:2" x14ac:dyDescent="0.25">
      <c r="A1845" s="84">
        <f t="shared" si="57"/>
        <v>91.849999999996925</v>
      </c>
      <c r="B1845" s="72">
        <f t="shared" si="56"/>
        <v>-0.23523007428885911</v>
      </c>
    </row>
    <row r="1846" spans="1:2" x14ac:dyDescent="0.25">
      <c r="A1846" s="84">
        <f t="shared" si="57"/>
        <v>91.899999999996922</v>
      </c>
      <c r="B1846" s="72">
        <f t="shared" si="56"/>
        <v>-0.35691734884501969</v>
      </c>
    </row>
    <row r="1847" spans="1:2" x14ac:dyDescent="0.25">
      <c r="A1847" s="84">
        <f t="shared" si="57"/>
        <v>91.949999999996919</v>
      </c>
      <c r="B1847" s="72">
        <f t="shared" si="56"/>
        <v>-0.47314932018189149</v>
      </c>
    </row>
    <row r="1848" spans="1:2" x14ac:dyDescent="0.25">
      <c r="A1848" s="84">
        <f t="shared" si="57"/>
        <v>91.999999999996916</v>
      </c>
      <c r="B1848" s="72">
        <f t="shared" si="56"/>
        <v>-0.58292528578206371</v>
      </c>
    </row>
    <row r="1849" spans="1:2" x14ac:dyDescent="0.25">
      <c r="A1849" s="84">
        <f t="shared" si="57"/>
        <v>92.049999999996913</v>
      </c>
      <c r="B1849" s="72">
        <f t="shared" si="56"/>
        <v>-0.6853241623523616</v>
      </c>
    </row>
    <row r="1850" spans="1:2" x14ac:dyDescent="0.25">
      <c r="A1850" s="84">
        <f t="shared" si="57"/>
        <v>92.099999999996911</v>
      </c>
      <c r="B1850" s="72">
        <f t="shared" si="56"/>
        <v>-0.7795121521882139</v>
      </c>
    </row>
    <row r="1851" spans="1:2" x14ac:dyDescent="0.25">
      <c r="A1851" s="84">
        <f t="shared" si="57"/>
        <v>92.149999999996908</v>
      </c>
      <c r="B1851" s="72">
        <f t="shared" si="56"/>
        <v>-0.86474941870500133</v>
      </c>
    </row>
    <row r="1852" spans="1:2" x14ac:dyDescent="0.25">
      <c r="A1852" s="84">
        <f t="shared" si="57"/>
        <v>92.199999999996905</v>
      </c>
      <c r="B1852" s="72">
        <f t="shared" si="56"/>
        <v>-0.94039571891055562</v>
      </c>
    </row>
    <row r="1853" spans="1:2" x14ac:dyDescent="0.25">
      <c r="A1853" s="84">
        <f t="shared" si="57"/>
        <v>92.249999999996902</v>
      </c>
      <c r="B1853" s="72">
        <f t="shared" si="56"/>
        <v>-1.0059149519288653</v>
      </c>
    </row>
    <row r="1854" spans="1:2" x14ac:dyDescent="0.25">
      <c r="A1854" s="84">
        <f t="shared" si="57"/>
        <v>92.299999999996899</v>
      </c>
      <c r="B1854" s="72">
        <f t="shared" si="56"/>
        <v>-1.0608785942896344</v>
      </c>
    </row>
    <row r="1855" spans="1:2" x14ac:dyDescent="0.25">
      <c r="A1855" s="84">
        <f t="shared" si="57"/>
        <v>92.349999999996896</v>
      </c>
      <c r="B1855" s="72">
        <f t="shared" si="56"/>
        <v>-1.1049680044585906</v>
      </c>
    </row>
    <row r="1856" spans="1:2" x14ac:dyDescent="0.25">
      <c r="A1856" s="84">
        <f t="shared" si="57"/>
        <v>92.399999999996894</v>
      </c>
      <c r="B1856" s="72">
        <f t="shared" si="56"/>
        <v>-1.1379755908702953</v>
      </c>
    </row>
    <row r="1857" spans="1:2" x14ac:dyDescent="0.25">
      <c r="A1857" s="84">
        <f t="shared" si="57"/>
        <v>92.449999999996891</v>
      </c>
      <c r="B1857" s="72">
        <f t="shared" si="56"/>
        <v>-1.1598048494166113</v>
      </c>
    </row>
    <row r="1858" spans="1:2" x14ac:dyDescent="0.25">
      <c r="A1858" s="84">
        <f t="shared" si="57"/>
        <v>92.499999999996888</v>
      </c>
      <c r="B1858" s="72">
        <f t="shared" si="56"/>
        <v>-1.1704692878248641</v>
      </c>
    </row>
    <row r="1859" spans="1:2" x14ac:dyDescent="0.25">
      <c r="A1859" s="84">
        <f t="shared" si="57"/>
        <v>92.549999999996885</v>
      </c>
      <c r="B1859" s="72">
        <f t="shared" si="56"/>
        <v>-1.1700902655092271</v>
      </c>
    </row>
    <row r="1860" spans="1:2" x14ac:dyDescent="0.25">
      <c r="A1860" s="84">
        <f t="shared" si="57"/>
        <v>92.599999999996882</v>
      </c>
      <c r="B1860" s="72">
        <f t="shared" si="56"/>
        <v>-1.1588937881852384</v>
      </c>
    </row>
    <row r="1861" spans="1:2" x14ac:dyDescent="0.25">
      <c r="A1861" s="84">
        <f t="shared" si="57"/>
        <v>92.649999999996879</v>
      </c>
      <c r="B1861" s="72">
        <f t="shared" si="56"/>
        <v>-1.1372063066994504</v>
      </c>
    </row>
    <row r="1862" spans="1:2" x14ac:dyDescent="0.25">
      <c r="A1862" s="84">
        <f t="shared" si="57"/>
        <v>92.699999999996876</v>
      </c>
      <c r="B1862" s="72">
        <f t="shared" si="56"/>
        <v>-1.105449579040177</v>
      </c>
    </row>
    <row r="1863" spans="1:2" x14ac:dyDescent="0.25">
      <c r="A1863" s="84">
        <f t="shared" si="57"/>
        <v>92.749999999996874</v>
      </c>
      <c r="B1863" s="72">
        <f t="shared" si="56"/>
        <v>-1.0641346632702691</v>
      </c>
    </row>
    <row r="1864" spans="1:2" x14ac:dyDescent="0.25">
      <c r="A1864" s="84">
        <f t="shared" si="57"/>
        <v>92.799999999996871</v>
      </c>
      <c r="B1864" s="72">
        <f t="shared" ref="B1864:B1927" si="58">-A1_x*SIN(p_x*A1864)+A2_x*SIN(w_x*A1864)</f>
        <v>-1.0138551170804018</v>
      </c>
    </row>
    <row r="1865" spans="1:2" x14ac:dyDescent="0.25">
      <c r="A1865" s="84">
        <f t="shared" ref="A1865:A1928" si="59">A1864+$A$6</f>
        <v>92.849999999996868</v>
      </c>
      <c r="B1865" s="72">
        <f t="shared" si="58"/>
        <v>-0.95527948672379348</v>
      </c>
    </row>
    <row r="1866" spans="1:2" x14ac:dyDescent="0.25">
      <c r="A1866" s="84">
        <f t="shared" si="59"/>
        <v>92.899999999996865</v>
      </c>
      <c r="B1866" s="72">
        <f t="shared" si="58"/>
        <v>-0.88914317419835709</v>
      </c>
    </row>
    <row r="1867" spans="1:2" x14ac:dyDescent="0.25">
      <c r="A1867" s="84">
        <f t="shared" si="59"/>
        <v>92.949999999996862</v>
      </c>
      <c r="B1867" s="72">
        <f t="shared" si="58"/>
        <v>-0.81623977664101055</v>
      </c>
    </row>
    <row r="1868" spans="1:2" x14ac:dyDescent="0.25">
      <c r="A1868" s="84">
        <f t="shared" si="59"/>
        <v>92.999999999996859</v>
      </c>
      <c r="B1868" s="72">
        <f t="shared" si="58"/>
        <v>-0.73741199594612339</v>
      </c>
    </row>
    <row r="1869" spans="1:2" x14ac:dyDescent="0.25">
      <c r="A1869" s="84">
        <f t="shared" si="59"/>
        <v>93.049999999996857</v>
      </c>
      <c r="B1869" s="72">
        <f t="shared" si="58"/>
        <v>-0.65354221958712433</v>
      </c>
    </row>
    <row r="1870" spans="1:2" x14ac:dyDescent="0.25">
      <c r="A1870" s="84">
        <f t="shared" si="59"/>
        <v>93.099999999996854</v>
      </c>
      <c r="B1870" s="72">
        <f t="shared" si="58"/>
        <v>-0.56554287549144266</v>
      </c>
    </row>
    <row r="1871" spans="1:2" x14ac:dyDescent="0.25">
      <c r="A1871" s="84">
        <f t="shared" si="59"/>
        <v>93.149999999996851</v>
      </c>
      <c r="B1871" s="72">
        <f t="shared" si="58"/>
        <v>-0.47434666458470565</v>
      </c>
    </row>
    <row r="1872" spans="1:2" x14ac:dyDescent="0.25">
      <c r="A1872" s="84">
        <f t="shared" si="59"/>
        <v>93.199999999996848</v>
      </c>
      <c r="B1872" s="72">
        <f t="shared" si="58"/>
        <v>-0.38089677428721447</v>
      </c>
    </row>
    <row r="1873" spans="1:2" x14ac:dyDescent="0.25">
      <c r="A1873" s="84">
        <f t="shared" si="59"/>
        <v>93.249999999996845</v>
      </c>
      <c r="B1873" s="72">
        <f t="shared" si="58"/>
        <v>-0.28613717483206313</v>
      </c>
    </row>
    <row r="1874" spans="1:2" x14ac:dyDescent="0.25">
      <c r="A1874" s="84">
        <f t="shared" si="59"/>
        <v>93.299999999996842</v>
      </c>
      <c r="B1874" s="72">
        <f t="shared" si="58"/>
        <v>-0.19100309780607416</v>
      </c>
    </row>
    <row r="1875" spans="1:2" x14ac:dyDescent="0.25">
      <c r="A1875" s="84">
        <f t="shared" si="59"/>
        <v>93.34999999999684</v>
      </c>
      <c r="B1875" s="72">
        <f t="shared" si="58"/>
        <v>-9.6411792832386656E-2</v>
      </c>
    </row>
    <row r="1876" spans="1:2" x14ac:dyDescent="0.25">
      <c r="A1876" s="84">
        <f t="shared" si="59"/>
        <v>93.399999999996837</v>
      </c>
      <c r="B1876" s="72">
        <f t="shared" si="58"/>
        <v>-3.2536538660834502E-3</v>
      </c>
    </row>
    <row r="1877" spans="1:2" x14ac:dyDescent="0.25">
      <c r="A1877" s="84">
        <f t="shared" si="59"/>
        <v>93.449999999996834</v>
      </c>
      <c r="B1877" s="72">
        <f t="shared" si="58"/>
        <v>8.7616198779957966E-2</v>
      </c>
    </row>
    <row r="1878" spans="1:2" x14ac:dyDescent="0.25">
      <c r="A1878" s="84">
        <f t="shared" si="59"/>
        <v>93.499999999996831</v>
      </c>
      <c r="B1878" s="72">
        <f t="shared" si="58"/>
        <v>0.17538580075339261</v>
      </c>
    </row>
    <row r="1879" spans="1:2" x14ac:dyDescent="0.25">
      <c r="A1879" s="84">
        <f t="shared" si="59"/>
        <v>93.549999999996828</v>
      </c>
      <c r="B1879" s="72">
        <f t="shared" si="58"/>
        <v>0.2592936173535807</v>
      </c>
    </row>
    <row r="1880" spans="1:2" x14ac:dyDescent="0.25">
      <c r="A1880" s="84">
        <f t="shared" si="59"/>
        <v>93.599999999996825</v>
      </c>
      <c r="B1880" s="72">
        <f t="shared" si="58"/>
        <v>0.3386351432571999</v>
      </c>
    </row>
    <row r="1881" spans="1:2" x14ac:dyDescent="0.25">
      <c r="A1881" s="84">
        <f t="shared" si="59"/>
        <v>93.649999999996822</v>
      </c>
      <c r="B1881" s="72">
        <f t="shared" si="58"/>
        <v>0.41276877116025279</v>
      </c>
    </row>
    <row r="1882" spans="1:2" x14ac:dyDescent="0.25">
      <c r="A1882" s="84">
        <f t="shared" si="59"/>
        <v>93.69999999999682</v>
      </c>
      <c r="B1882" s="72">
        <f t="shared" si="58"/>
        <v>0.48112088093387317</v>
      </c>
    </row>
    <row r="1883" spans="1:2" x14ac:dyDescent="0.25">
      <c r="A1883" s="84">
        <f t="shared" si="59"/>
        <v>93.749999999996817</v>
      </c>
      <c r="B1883" s="72">
        <f t="shared" si="58"/>
        <v>0.54319011000055872</v>
      </c>
    </row>
    <row r="1884" spans="1:2" x14ac:dyDescent="0.25">
      <c r="A1884" s="84">
        <f t="shared" si="59"/>
        <v>93.799999999996814</v>
      </c>
      <c r="B1884" s="72">
        <f t="shared" si="58"/>
        <v>0.59855077503674214</v>
      </c>
    </row>
    <row r="1885" spans="1:2" x14ac:dyDescent="0.25">
      <c r="A1885" s="84">
        <f t="shared" si="59"/>
        <v>93.849999999996811</v>
      </c>
      <c r="B1885" s="72">
        <f t="shared" si="58"/>
        <v>0.64685542469613311</v>
      </c>
    </row>
    <row r="1886" spans="1:2" x14ac:dyDescent="0.25">
      <c r="A1886" s="84">
        <f t="shared" si="59"/>
        <v>93.899999999996808</v>
      </c>
      <c r="B1886" s="72">
        <f t="shared" si="58"/>
        <v>0.68783651271746449</v>
      </c>
    </row>
    <row r="1887" spans="1:2" x14ac:dyDescent="0.25">
      <c r="A1887" s="84">
        <f t="shared" si="59"/>
        <v>93.949999999996805</v>
      </c>
      <c r="B1887" s="72">
        <f t="shared" si="58"/>
        <v>0.72130719042410618</v>
      </c>
    </row>
    <row r="1888" spans="1:2" x14ac:dyDescent="0.25">
      <c r="A1888" s="84">
        <f t="shared" si="59"/>
        <v>93.999999999996803</v>
      </c>
      <c r="B1888" s="72">
        <f t="shared" si="58"/>
        <v>0.7471612271419823</v>
      </c>
    </row>
    <row r="1889" spans="1:2" x14ac:dyDescent="0.25">
      <c r="A1889" s="84">
        <f t="shared" si="59"/>
        <v>94.0499999999968</v>
      </c>
      <c r="B1889" s="72">
        <f t="shared" si="58"/>
        <v>0.76537207635106186</v>
      </c>
    </row>
    <row r="1890" spans="1:2" x14ac:dyDescent="0.25">
      <c r="A1890" s="84">
        <f t="shared" si="59"/>
        <v>94.099999999996797</v>
      </c>
      <c r="B1890" s="72">
        <f t="shared" si="58"/>
        <v>0.77599111434601076</v>
      </c>
    </row>
    <row r="1891" spans="1:2" x14ac:dyDescent="0.25">
      <c r="A1891" s="84">
        <f t="shared" si="59"/>
        <v>94.149999999996794</v>
      </c>
      <c r="B1891" s="72">
        <f t="shared" si="58"/>
        <v>0.77914508672489458</v>
      </c>
    </row>
    <row r="1892" spans="1:2" x14ac:dyDescent="0.25">
      <c r="A1892" s="84">
        <f t="shared" si="59"/>
        <v>94.199999999996791</v>
      </c>
      <c r="B1892" s="72">
        <f t="shared" si="58"/>
        <v>0.77503280605887381</v>
      </c>
    </row>
    <row r="1893" spans="1:2" x14ac:dyDescent="0.25">
      <c r="A1893" s="84">
        <f t="shared" si="59"/>
        <v>94.249999999996788</v>
      </c>
      <c r="B1893" s="72">
        <f t="shared" si="58"/>
        <v>0.76392115153868634</v>
      </c>
    </row>
    <row r="1894" spans="1:2" x14ac:dyDescent="0.25">
      <c r="A1894" s="84">
        <f t="shared" si="59"/>
        <v>94.299999999996786</v>
      </c>
      <c r="B1894" s="72">
        <f t="shared" si="58"/>
        <v>0.74614042817843473</v>
      </c>
    </row>
    <row r="1895" spans="1:2" x14ac:dyDescent="0.25">
      <c r="A1895" s="84">
        <f t="shared" si="59"/>
        <v>94.349999999996783</v>
      </c>
      <c r="B1895" s="72">
        <f t="shared" si="58"/>
        <v>0.72207914920648875</v>
      </c>
    </row>
    <row r="1896" spans="1:2" x14ac:dyDescent="0.25">
      <c r="A1896" s="84">
        <f t="shared" si="59"/>
        <v>94.39999999999678</v>
      </c>
      <c r="B1896" s="72">
        <f t="shared" si="58"/>
        <v>0.6921783105409649</v>
      </c>
    </row>
    <row r="1897" spans="1:2" x14ac:dyDescent="0.25">
      <c r="A1897" s="84">
        <f t="shared" si="59"/>
        <v>94.449999999996777</v>
      </c>
      <c r="B1897" s="72">
        <f t="shared" si="58"/>
        <v>0.65692523067771236</v>
      </c>
    </row>
    <row r="1898" spans="1:2" x14ac:dyDescent="0.25">
      <c r="A1898" s="84">
        <f t="shared" si="59"/>
        <v>94.499999999996774</v>
      </c>
      <c r="B1898" s="72">
        <f t="shared" si="58"/>
        <v>0.61684703287452658</v>
      </c>
    </row>
    <row r="1899" spans="1:2" x14ac:dyDescent="0.25">
      <c r="A1899" s="84">
        <f t="shared" si="59"/>
        <v>94.549999999996771</v>
      </c>
      <c r="B1899" s="72">
        <f t="shared" si="58"/>
        <v>0.57250384917148667</v>
      </c>
    </row>
    <row r="1900" spans="1:2" x14ac:dyDescent="0.25">
      <c r="A1900" s="84">
        <f t="shared" si="59"/>
        <v>94.599999999996768</v>
      </c>
      <c r="B1900" s="72">
        <f t="shared" si="58"/>
        <v>0.52448182752107919</v>
      </c>
    </row>
    <row r="1901" spans="1:2" x14ac:dyDescent="0.25">
      <c r="A1901" s="84">
        <f t="shared" si="59"/>
        <v>94.649999999996766</v>
      </c>
      <c r="B1901" s="72">
        <f t="shared" si="58"/>
        <v>0.47338602410583785</v>
      </c>
    </row>
    <row r="1902" spans="1:2" x14ac:dyDescent="0.25">
      <c r="A1902" s="84">
        <f t="shared" si="59"/>
        <v>94.699999999996763</v>
      </c>
      <c r="B1902" s="72">
        <f t="shared" si="58"/>
        <v>0.41983326280056965</v>
      </c>
    </row>
    <row r="1903" spans="1:2" x14ac:dyDescent="0.25">
      <c r="A1903" s="84">
        <f t="shared" si="59"/>
        <v>94.74999999999676</v>
      </c>
      <c r="B1903" s="72">
        <f t="shared" si="58"/>
        <v>0.36444504269961442</v>
      </c>
    </row>
    <row r="1904" spans="1:2" x14ac:dyDescent="0.25">
      <c r="A1904" s="84">
        <f t="shared" si="59"/>
        <v>94.799999999996757</v>
      </c>
      <c r="B1904" s="72">
        <f t="shared" si="58"/>
        <v>0.30784057270038612</v>
      </c>
    </row>
    <row r="1905" spans="1:2" x14ac:dyDescent="0.25">
      <c r="A1905" s="84">
        <f t="shared" si="59"/>
        <v>94.849999999996754</v>
      </c>
      <c r="B1905" s="72">
        <f t="shared" si="58"/>
        <v>0.25063000934639001</v>
      </c>
    </row>
    <row r="1906" spans="1:2" x14ac:dyDescent="0.25">
      <c r="A1906" s="84">
        <f t="shared" si="59"/>
        <v>94.899999999996751</v>
      </c>
      <c r="B1906" s="72">
        <f t="shared" si="58"/>
        <v>0.19340797052450198</v>
      </c>
    </row>
    <row r="1907" spans="1:2" x14ac:dyDescent="0.25">
      <c r="A1907" s="84">
        <f t="shared" si="59"/>
        <v>94.949999999996749</v>
      </c>
      <c r="B1907" s="72">
        <f t="shared" si="58"/>
        <v>0.13674739323373974</v>
      </c>
    </row>
    <row r="1908" spans="1:2" x14ac:dyDescent="0.25">
      <c r="A1908" s="84">
        <f t="shared" si="59"/>
        <v>94.999999999996746</v>
      </c>
      <c r="B1908" s="72">
        <f t="shared" si="58"/>
        <v>8.1193798554414665E-2</v>
      </c>
    </row>
    <row r="1909" spans="1:2" x14ac:dyDescent="0.25">
      <c r="A1909" s="84">
        <f t="shared" si="59"/>
        <v>95.049999999996743</v>
      </c>
      <c r="B1909" s="72">
        <f t="shared" si="58"/>
        <v>2.7260021211252372E-2</v>
      </c>
    </row>
    <row r="1910" spans="1:2" x14ac:dyDescent="0.25">
      <c r="A1910" s="84">
        <f t="shared" si="59"/>
        <v>95.09999999999674</v>
      </c>
      <c r="B1910" s="72">
        <f t="shared" si="58"/>
        <v>-2.4578545184814615E-2</v>
      </c>
    </row>
    <row r="1911" spans="1:2" x14ac:dyDescent="0.25">
      <c r="A1911" s="84">
        <f t="shared" si="59"/>
        <v>95.149999999996737</v>
      </c>
      <c r="B1911" s="72">
        <f t="shared" si="58"/>
        <v>-7.3888142937310164E-2</v>
      </c>
    </row>
    <row r="1912" spans="1:2" x14ac:dyDescent="0.25">
      <c r="A1912" s="84">
        <f t="shared" si="59"/>
        <v>95.199999999996734</v>
      </c>
      <c r="B1912" s="72">
        <f t="shared" si="58"/>
        <v>-0.12028024804881077</v>
      </c>
    </row>
    <row r="1913" spans="1:2" x14ac:dyDescent="0.25">
      <c r="A1913" s="84">
        <f t="shared" si="59"/>
        <v>95.249999999996732</v>
      </c>
      <c r="B1913" s="72">
        <f t="shared" si="58"/>
        <v>-0.16341454147810297</v>
      </c>
    </row>
    <row r="1914" spans="1:2" x14ac:dyDescent="0.25">
      <c r="A1914" s="84">
        <f t="shared" si="59"/>
        <v>95.299999999996729</v>
      </c>
      <c r="B1914" s="72">
        <f t="shared" si="58"/>
        <v>-0.20300123214537935</v>
      </c>
    </row>
    <row r="1915" spans="1:2" x14ac:dyDescent="0.25">
      <c r="A1915" s="84">
        <f t="shared" si="59"/>
        <v>95.349999999996726</v>
      </c>
      <c r="B1915" s="72">
        <f t="shared" si="58"/>
        <v>-0.23880271789513241</v>
      </c>
    </row>
    <row r="1916" spans="1:2" x14ac:dyDescent="0.25">
      <c r="A1916" s="84">
        <f t="shared" si="59"/>
        <v>95.399999999996723</v>
      </c>
      <c r="B1916" s="72">
        <f t="shared" si="58"/>
        <v>-0.27063457861462292</v>
      </c>
    </row>
    <row r="1917" spans="1:2" x14ac:dyDescent="0.25">
      <c r="A1917" s="84">
        <f t="shared" si="59"/>
        <v>95.44999999999672</v>
      </c>
      <c r="B1917" s="72">
        <f t="shared" si="58"/>
        <v>-0.29836590365951565</v>
      </c>
    </row>
    <row r="1918" spans="1:2" x14ac:dyDescent="0.25">
      <c r="A1918" s="84">
        <f t="shared" si="59"/>
        <v>95.499999999996717</v>
      </c>
      <c r="B1918" s="72">
        <f t="shared" si="58"/>
        <v>-0.32191896356432559</v>
      </c>
    </row>
    <row r="1919" spans="1:2" x14ac:dyDescent="0.25">
      <c r="A1919" s="84">
        <f t="shared" si="59"/>
        <v>95.549999999996714</v>
      </c>
      <c r="B1919" s="72">
        <f t="shared" si="58"/>
        <v>-0.34126824362424113</v>
      </c>
    </row>
    <row r="1920" spans="1:2" x14ac:dyDescent="0.25">
      <c r="A1920" s="84">
        <f t="shared" si="59"/>
        <v>95.599999999996712</v>
      </c>
      <c r="B1920" s="72">
        <f t="shared" si="58"/>
        <v>-0.35643886424551807</v>
      </c>
    </row>
    <row r="1921" spans="1:2" x14ac:dyDescent="0.25">
      <c r="A1921" s="84">
        <f t="shared" si="59"/>
        <v>95.649999999996709</v>
      </c>
      <c r="B1921" s="72">
        <f t="shared" si="58"/>
        <v>-0.36750441988921928</v>
      </c>
    </row>
    <row r="1922" spans="1:2" x14ac:dyDescent="0.25">
      <c r="A1922" s="84">
        <f t="shared" si="59"/>
        <v>95.699999999996706</v>
      </c>
      <c r="B1922" s="72">
        <f t="shared" si="58"/>
        <v>-0.37458427490075741</v>
      </c>
    </row>
    <row r="1923" spans="1:2" x14ac:dyDescent="0.25">
      <c r="A1923" s="84">
        <f t="shared" si="59"/>
        <v>95.749999999996703</v>
      </c>
      <c r="B1923" s="72">
        <f t="shared" si="58"/>
        <v>-0.37784036045964986</v>
      </c>
    </row>
    <row r="1924" spans="1:2" x14ac:dyDescent="0.25">
      <c r="A1924" s="84">
        <f t="shared" si="59"/>
        <v>95.7999999999967</v>
      </c>
      <c r="B1924" s="72">
        <f t="shared" si="58"/>
        <v>-0.37747352223202757</v>
      </c>
    </row>
    <row r="1925" spans="1:2" x14ac:dyDescent="0.25">
      <c r="A1925" s="84">
        <f t="shared" si="59"/>
        <v>95.849999999996697</v>
      </c>
      <c r="B1925" s="72">
        <f t="shared" si="58"/>
        <v>-0.37371947300581276</v>
      </c>
    </row>
    <row r="1926" spans="1:2" x14ac:dyDescent="0.25">
      <c r="A1926" s="84">
        <f t="shared" si="59"/>
        <v>95.899999999996695</v>
      </c>
      <c r="B1926" s="72">
        <f t="shared" si="58"/>
        <v>-0.36684440859108391</v>
      </c>
    </row>
    <row r="1927" spans="1:2" x14ac:dyDescent="0.25">
      <c r="A1927" s="84">
        <f t="shared" si="59"/>
        <v>95.949999999996692</v>
      </c>
      <c r="B1927" s="72">
        <f t="shared" si="58"/>
        <v>-0.35714034853083743</v>
      </c>
    </row>
    <row r="1928" spans="1:2" x14ac:dyDescent="0.25">
      <c r="A1928" s="84">
        <f t="shared" si="59"/>
        <v>95.999999999996689</v>
      </c>
      <c r="B1928" s="72">
        <f t="shared" ref="B1928:B1991" si="60">-A1_x*SIN(p_x*A1928)+A2_x*SIN(w_x*A1928)</f>
        <v>-0.34492026565851586</v>
      </c>
    </row>
    <row r="1929" spans="1:2" x14ac:dyDescent="0.25">
      <c r="A1929" s="84">
        <f t="shared" ref="A1929:A1992" si="61">A1928+$A$6</f>
        <v>96.049999999996686</v>
      </c>
      <c r="B1929" s="72">
        <f t="shared" si="60"/>
        <v>-0.33051307024018628</v>
      </c>
    </row>
    <row r="1930" spans="1:2" x14ac:dyDescent="0.25">
      <c r="A1930" s="84">
        <f t="shared" si="61"/>
        <v>96.099999999996683</v>
      </c>
      <c r="B1930" s="72">
        <f t="shared" si="60"/>
        <v>-0.31425851533297322</v>
      </c>
    </row>
    <row r="1931" spans="1:2" x14ac:dyDescent="0.25">
      <c r="A1931" s="84">
        <f t="shared" si="61"/>
        <v>96.14999999999668</v>
      </c>
      <c r="B1931" s="72">
        <f t="shared" si="60"/>
        <v>-0.29650209007371586</v>
      </c>
    </row>
    <row r="1932" spans="1:2" x14ac:dyDescent="0.25">
      <c r="A1932" s="84">
        <f t="shared" si="61"/>
        <v>96.199999999996678</v>
      </c>
      <c r="B1932" s="72">
        <f t="shared" si="60"/>
        <v>-0.27758996689212534</v>
      </c>
    </row>
    <row r="1933" spans="1:2" x14ac:dyDescent="0.25">
      <c r="A1933" s="84">
        <f t="shared" si="61"/>
        <v>96.249999999996675</v>
      </c>
      <c r="B1933" s="72">
        <f t="shared" si="60"/>
        <v>-0.25786406713109877</v>
      </c>
    </row>
    <row r="1934" spans="1:2" x14ac:dyDescent="0.25">
      <c r="A1934" s="84">
        <f t="shared" si="61"/>
        <v>96.299999999996672</v>
      </c>
      <c r="B1934" s="72">
        <f t="shared" si="60"/>
        <v>-0.23765730727748746</v>
      </c>
    </row>
    <row r="1935" spans="1:2" x14ac:dyDescent="0.25">
      <c r="A1935" s="84">
        <f t="shared" si="61"/>
        <v>96.349999999996669</v>
      </c>
      <c r="B1935" s="72">
        <f t="shared" si="60"/>
        <v>-0.21728908499626676</v>
      </c>
    </row>
    <row r="1936" spans="1:2" x14ac:dyDescent="0.25">
      <c r="A1936" s="84">
        <f t="shared" si="61"/>
        <v>96.399999999996666</v>
      </c>
      <c r="B1936" s="72">
        <f t="shared" si="60"/>
        <v>-0.19706106045297411</v>
      </c>
    </row>
    <row r="1937" spans="1:2" x14ac:dyDescent="0.25">
      <c r="A1937" s="84">
        <f t="shared" si="61"/>
        <v>96.449999999996663</v>
      </c>
      <c r="B1937" s="72">
        <f t="shared" si="60"/>
        <v>-0.1772532840593477</v>
      </c>
    </row>
    <row r="1938" spans="1:2" x14ac:dyDescent="0.25">
      <c r="A1938" s="84">
        <f t="shared" si="61"/>
        <v>96.49999999999666</v>
      </c>
      <c r="B1938" s="72">
        <f t="shared" si="60"/>
        <v>-0.15812071683599438</v>
      </c>
    </row>
    <row r="1939" spans="1:2" x14ac:dyDescent="0.25">
      <c r="A1939" s="84">
        <f t="shared" si="61"/>
        <v>96.549999999996658</v>
      </c>
      <c r="B1939" s="72">
        <f t="shared" si="60"/>
        <v>-0.13989018411761189</v>
      </c>
    </row>
    <row r="1940" spans="1:2" x14ac:dyDescent="0.25">
      <c r="A1940" s="84">
        <f t="shared" si="61"/>
        <v>96.599999999996655</v>
      </c>
      <c r="B1940" s="72">
        <f t="shared" si="60"/>
        <v>-0.12275779740001957</v>
      </c>
    </row>
    <row r="1941" spans="1:2" x14ac:dyDescent="0.25">
      <c r="A1941" s="84">
        <f t="shared" si="61"/>
        <v>96.649999999996652</v>
      </c>
      <c r="B1941" s="72">
        <f t="shared" si="60"/>
        <v>-0.10688687281512332</v>
      </c>
    </row>
    <row r="1942" spans="1:2" x14ac:dyDescent="0.25">
      <c r="A1942" s="84">
        <f t="shared" si="61"/>
        <v>96.699999999996649</v>
      </c>
      <c r="B1942" s="72">
        <f t="shared" si="60"/>
        <v>-9.2406368098775227E-2</v>
      </c>
    </row>
    <row r="1943" spans="1:2" x14ac:dyDescent="0.25">
      <c r="A1943" s="84">
        <f t="shared" si="61"/>
        <v>96.749999999996646</v>
      </c>
      <c r="B1943" s="72">
        <f t="shared" si="60"/>
        <v>-7.9409853067686553E-2</v>
      </c>
    </row>
    <row r="1944" spans="1:2" x14ac:dyDescent="0.25">
      <c r="A1944" s="84">
        <f t="shared" si="61"/>
        <v>96.799999999996643</v>
      </c>
      <c r="B1944" s="72">
        <f t="shared" si="60"/>
        <v>-6.7955021627396528E-2</v>
      </c>
    </row>
    <row r="1945" spans="1:2" x14ac:dyDescent="0.25">
      <c r="A1945" s="84">
        <f t="shared" si="61"/>
        <v>96.849999999996641</v>
      </c>
      <c r="B1945" s="72">
        <f t="shared" si="60"/>
        <v>-5.80637462796183E-2</v>
      </c>
    </row>
    <row r="1946" spans="1:2" x14ac:dyDescent="0.25">
      <c r="A1946" s="84">
        <f t="shared" si="61"/>
        <v>96.899999999996638</v>
      </c>
      <c r="B1946" s="72">
        <f t="shared" si="60"/>
        <v>-4.9722669067417513E-2</v>
      </c>
    </row>
    <row r="1947" spans="1:2" x14ac:dyDescent="0.25">
      <c r="A1947" s="84">
        <f t="shared" si="61"/>
        <v>96.949999999996635</v>
      </c>
      <c r="B1947" s="72">
        <f t="shared" si="60"/>
        <v>-4.2884315975479925E-2</v>
      </c>
    </row>
    <row r="1948" spans="1:2" x14ac:dyDescent="0.25">
      <c r="A1948" s="84">
        <f t="shared" si="61"/>
        <v>96.999999999996632</v>
      </c>
      <c r="B1948" s="72">
        <f t="shared" si="60"/>
        <v>-3.7468715074346681E-2</v>
      </c>
    </row>
    <row r="1949" spans="1:2" x14ac:dyDescent="0.25">
      <c r="A1949" s="84">
        <f t="shared" si="61"/>
        <v>97.049999999996629</v>
      </c>
      <c r="B1949" s="72">
        <f t="shared" si="60"/>
        <v>-3.3365492239550543E-2</v>
      </c>
    </row>
    <row r="1950" spans="1:2" x14ac:dyDescent="0.25">
      <c r="A1950" s="84">
        <f t="shared" si="61"/>
        <v>97.099999999996626</v>
      </c>
      <c r="B1950" s="72">
        <f t="shared" si="60"/>
        <v>-3.0436412167914817E-2</v>
      </c>
    </row>
    <row r="1951" spans="1:2" x14ac:dyDescent="0.25">
      <c r="A1951" s="84">
        <f t="shared" si="61"/>
        <v>97.149999999996624</v>
      </c>
      <c r="B1951" s="72">
        <f t="shared" si="60"/>
        <v>-2.8518326727706156E-2</v>
      </c>
    </row>
    <row r="1952" spans="1:2" x14ac:dyDescent="0.25">
      <c r="A1952" s="84">
        <f t="shared" si="61"/>
        <v>97.199999999996621</v>
      </c>
      <c r="B1952" s="72">
        <f t="shared" si="60"/>
        <v>-2.7426487480864403E-2</v>
      </c>
    </row>
    <row r="1953" spans="1:2" x14ac:dyDescent="0.25">
      <c r="A1953" s="84">
        <f t="shared" si="61"/>
        <v>97.249999999996618</v>
      </c>
      <c r="B1953" s="72">
        <f t="shared" si="60"/>
        <v>-2.6958174568895155E-2</v>
      </c>
    </row>
    <row r="1954" spans="1:2" x14ac:dyDescent="0.25">
      <c r="A1954" s="84">
        <f t="shared" si="61"/>
        <v>97.299999999996615</v>
      </c>
      <c r="B1954" s="72">
        <f t="shared" si="60"/>
        <v>-2.6896590115332908E-2</v>
      </c>
    </row>
    <row r="1955" spans="1:2" x14ac:dyDescent="0.25">
      <c r="A1955" s="84">
        <f t="shared" si="61"/>
        <v>97.349999999996612</v>
      </c>
      <c r="B1955" s="72">
        <f t="shared" si="60"/>
        <v>-2.7014960910636349E-2</v>
      </c>
    </row>
    <row r="1956" spans="1:2" x14ac:dyDescent="0.25">
      <c r="A1956" s="84">
        <f t="shared" si="61"/>
        <v>97.399999999996609</v>
      </c>
      <c r="B1956" s="72">
        <f t="shared" si="60"/>
        <v>-2.7080792454177889E-2</v>
      </c>
    </row>
    <row r="1957" spans="1:2" x14ac:dyDescent="0.25">
      <c r="A1957" s="84">
        <f t="shared" si="61"/>
        <v>97.449999999996606</v>
      </c>
      <c r="B1957" s="72">
        <f t="shared" si="60"/>
        <v>-2.6860214465281085E-2</v>
      </c>
    </row>
    <row r="1958" spans="1:2" x14ac:dyDescent="0.25">
      <c r="A1958" s="84">
        <f t="shared" si="61"/>
        <v>97.499999999996604</v>
      </c>
      <c r="B1958" s="72">
        <f t="shared" si="60"/>
        <v>-2.6122356759913257E-2</v>
      </c>
    </row>
    <row r="1959" spans="1:2" x14ac:dyDescent="0.25">
      <c r="A1959" s="84">
        <f t="shared" si="61"/>
        <v>97.549999999996601</v>
      </c>
      <c r="B1959" s="72">
        <f t="shared" si="60"/>
        <v>-2.4643693940888056E-2</v>
      </c>
    </row>
    <row r="1960" spans="1:2" x14ac:dyDescent="0.25">
      <c r="A1960" s="84">
        <f t="shared" si="61"/>
        <v>97.599999999996598</v>
      </c>
      <c r="B1960" s="72">
        <f t="shared" si="60"/>
        <v>-2.2212297673163239E-2</v>
      </c>
    </row>
    <row r="1961" spans="1:2" x14ac:dyDescent="0.25">
      <c r="A1961" s="84">
        <f t="shared" si="61"/>
        <v>97.649999999996595</v>
      </c>
      <c r="B1961" s="72">
        <f t="shared" si="60"/>
        <v>-1.8631936404023608E-2</v>
      </c>
    </row>
    <row r="1962" spans="1:2" x14ac:dyDescent="0.25">
      <c r="A1962" s="84">
        <f t="shared" si="61"/>
        <v>97.699999999996592</v>
      </c>
      <c r="B1962" s="72">
        <f t="shared" si="60"/>
        <v>-1.3725964233010979E-2</v>
      </c>
    </row>
    <row r="1963" spans="1:2" x14ac:dyDescent="0.25">
      <c r="A1963" s="84">
        <f t="shared" si="61"/>
        <v>97.749999999996589</v>
      </c>
      <c r="B1963" s="72">
        <f t="shared" si="60"/>
        <v>-7.3409432169138089E-3</v>
      </c>
    </row>
    <row r="1964" spans="1:2" x14ac:dyDescent="0.25">
      <c r="A1964" s="84">
        <f t="shared" si="61"/>
        <v>97.799999999996587</v>
      </c>
      <c r="B1964" s="72">
        <f t="shared" si="60"/>
        <v>6.5005332327494614E-4</v>
      </c>
    </row>
    <row r="1965" spans="1:2" x14ac:dyDescent="0.25">
      <c r="A1965" s="84">
        <f t="shared" si="61"/>
        <v>97.849999999996584</v>
      </c>
      <c r="B1965" s="72">
        <f t="shared" si="60"/>
        <v>1.0344504977358948E-2</v>
      </c>
    </row>
    <row r="1966" spans="1:2" x14ac:dyDescent="0.25">
      <c r="A1966" s="84">
        <f t="shared" si="61"/>
        <v>97.899999999996581</v>
      </c>
      <c r="B1966" s="72">
        <f t="shared" si="60"/>
        <v>2.1807919816844379E-2</v>
      </c>
    </row>
    <row r="1967" spans="1:2" x14ac:dyDescent="0.25">
      <c r="A1967" s="84">
        <f t="shared" si="61"/>
        <v>97.949999999996578</v>
      </c>
      <c r="B1967" s="72">
        <f t="shared" si="60"/>
        <v>3.5071760142024955E-2</v>
      </c>
    </row>
    <row r="1968" spans="1:2" x14ac:dyDescent="0.25">
      <c r="A1968" s="84">
        <f t="shared" si="61"/>
        <v>97.999999999996575</v>
      </c>
      <c r="B1968" s="72">
        <f t="shared" si="60"/>
        <v>5.0131851544204853E-2</v>
      </c>
    </row>
    <row r="1969" spans="1:2" x14ac:dyDescent="0.25">
      <c r="A1969" s="84">
        <f t="shared" si="61"/>
        <v>98.049999999996572</v>
      </c>
      <c r="B1969" s="72">
        <f t="shared" si="60"/>
        <v>6.6947302340446768E-2</v>
      </c>
    </row>
    <row r="1970" spans="1:2" x14ac:dyDescent="0.25">
      <c r="A1970" s="84">
        <f t="shared" si="61"/>
        <v>98.099999999996569</v>
      </c>
      <c r="B1970" s="72">
        <f t="shared" si="60"/>
        <v>8.5439953990662731E-2</v>
      </c>
    </row>
    <row r="1971" spans="1:2" x14ac:dyDescent="0.25">
      <c r="A1971" s="84">
        <f t="shared" si="61"/>
        <v>98.149999999996567</v>
      </c>
      <c r="B1971" s="72">
        <f t="shared" si="60"/>
        <v>0.10549437636617442</v>
      </c>
    </row>
    <row r="1972" spans="1:2" x14ac:dyDescent="0.25">
      <c r="A1972" s="84">
        <f t="shared" si="61"/>
        <v>98.199999999996564</v>
      </c>
      <c r="B1972" s="72">
        <f t="shared" si="60"/>
        <v>0.12695841478618242</v>
      </c>
    </row>
    <row r="1973" spans="1:2" x14ac:dyDescent="0.25">
      <c r="A1973" s="84">
        <f t="shared" si="61"/>
        <v>98.249999999996561</v>
      </c>
      <c r="B1973" s="72">
        <f t="shared" si="60"/>
        <v>0.14964428865793811</v>
      </c>
    </row>
    <row r="1974" spans="1:2" x14ac:dyDescent="0.25">
      <c r="A1974" s="84">
        <f t="shared" si="61"/>
        <v>98.299999999996558</v>
      </c>
      <c r="B1974" s="72">
        <f t="shared" si="60"/>
        <v>0.17333023442995654</v>
      </c>
    </row>
    <row r="1975" spans="1:2" x14ac:dyDescent="0.25">
      <c r="A1975" s="84">
        <f t="shared" si="61"/>
        <v>98.349999999996555</v>
      </c>
      <c r="B1975" s="72">
        <f t="shared" si="60"/>
        <v>0.19776267848214024</v>
      </c>
    </row>
    <row r="1976" spans="1:2" x14ac:dyDescent="0.25">
      <c r="A1976" s="84">
        <f t="shared" si="61"/>
        <v>98.399999999996552</v>
      </c>
      <c r="B1976" s="72">
        <f t="shared" si="60"/>
        <v>0.22265891861713438</v>
      </c>
    </row>
    <row r="1977" spans="1:2" x14ac:dyDescent="0.25">
      <c r="A1977" s="84">
        <f t="shared" si="61"/>
        <v>98.44999999999655</v>
      </c>
      <c r="B1977" s="72">
        <f t="shared" si="60"/>
        <v>0.24771028606744783</v>
      </c>
    </row>
    <row r="1978" spans="1:2" x14ac:dyDescent="0.25">
      <c r="A1978" s="84">
        <f t="shared" si="61"/>
        <v>98.499999999996547</v>
      </c>
      <c r="B1978" s="72">
        <f t="shared" si="60"/>
        <v>0.27258575347512548</v>
      </c>
    </row>
    <row r="1979" spans="1:2" x14ac:dyDescent="0.25">
      <c r="A1979" s="84">
        <f t="shared" si="61"/>
        <v>98.549999999996544</v>
      </c>
      <c r="B1979" s="72">
        <f t="shared" si="60"/>
        <v>0.29693594821347902</v>
      </c>
    </row>
    <row r="1980" spans="1:2" x14ac:dyDescent="0.25">
      <c r="A1980" s="84">
        <f t="shared" si="61"/>
        <v>98.599999999996541</v>
      </c>
      <c r="B1980" s="72">
        <f t="shared" si="60"/>
        <v>0.32039752478013961</v>
      </c>
    </row>
    <row r="1981" spans="1:2" x14ac:dyDescent="0.25">
      <c r="A1981" s="84">
        <f t="shared" si="61"/>
        <v>98.649999999996538</v>
      </c>
      <c r="B1981" s="72">
        <f t="shared" si="60"/>
        <v>0.34259784486568723</v>
      </c>
    </row>
    <row r="1982" spans="1:2" x14ac:dyDescent="0.25">
      <c r="A1982" s="84">
        <f t="shared" si="61"/>
        <v>98.699999999996535</v>
      </c>
      <c r="B1982" s="72">
        <f t="shared" si="60"/>
        <v>0.36315990915808194</v>
      </c>
    </row>
    <row r="1983" spans="1:2" x14ac:dyDescent="0.25">
      <c r="A1983" s="84">
        <f t="shared" si="61"/>
        <v>98.749999999996533</v>
      </c>
      <c r="B1983" s="72">
        <f t="shared" si="60"/>
        <v>0.38170748103966301</v>
      </c>
    </row>
    <row r="1984" spans="1:2" x14ac:dyDescent="0.25">
      <c r="A1984" s="84">
        <f t="shared" si="61"/>
        <v>98.79999999999653</v>
      </c>
      <c r="B1984" s="72">
        <f t="shared" si="60"/>
        <v>0.39787033911847258</v>
      </c>
    </row>
    <row r="1985" spans="1:2" x14ac:dyDescent="0.25">
      <c r="A1985" s="84">
        <f t="shared" si="61"/>
        <v>98.849999999996527</v>
      </c>
      <c r="B1985" s="72">
        <f t="shared" si="60"/>
        <v>0.41128959305501456</v>
      </c>
    </row>
    <row r="1986" spans="1:2" x14ac:dyDescent="0.25">
      <c r="A1986" s="84">
        <f t="shared" si="61"/>
        <v>98.899999999996524</v>
      </c>
      <c r="B1986" s="72">
        <f t="shared" si="60"/>
        <v>0.42162299543549053</v>
      </c>
    </row>
    <row r="1987" spans="1:2" x14ac:dyDescent="0.25">
      <c r="A1987" s="84">
        <f t="shared" si="61"/>
        <v>98.949999999996521</v>
      </c>
      <c r="B1987" s="72">
        <f t="shared" si="60"/>
        <v>0.4285501815255493</v>
      </c>
    </row>
    <row r="1988" spans="1:2" x14ac:dyDescent="0.25">
      <c r="A1988" s="84">
        <f t="shared" si="61"/>
        <v>98.999999999996518</v>
      </c>
      <c r="B1988" s="72">
        <f t="shared" si="60"/>
        <v>0.43177776863559475</v>
      </c>
    </row>
    <row r="1989" spans="1:2" x14ac:dyDescent="0.25">
      <c r="A1989" s="84">
        <f t="shared" si="61"/>
        <v>99.049999999996515</v>
      </c>
      <c r="B1989" s="72">
        <f t="shared" si="60"/>
        <v>0.43104424754865855</v>
      </c>
    </row>
    <row r="1990" spans="1:2" x14ac:dyDescent="0.25">
      <c r="A1990" s="84">
        <f t="shared" si="61"/>
        <v>99.099999999996513</v>
      </c>
      <c r="B1990" s="72">
        <f t="shared" si="60"/>
        <v>0.42612459999896773</v>
      </c>
    </row>
    <row r="1991" spans="1:2" x14ac:dyDescent="0.25">
      <c r="A1991" s="84">
        <f t="shared" si="61"/>
        <v>99.14999999999651</v>
      </c>
      <c r="B1991" s="72">
        <f t="shared" si="60"/>
        <v>0.41683457853719758</v>
      </c>
    </row>
    <row r="1992" spans="1:2" x14ac:dyDescent="0.25">
      <c r="A1992" s="84">
        <f t="shared" si="61"/>
        <v>99.199999999996507</v>
      </c>
      <c r="B1992" s="72">
        <f t="shared" ref="B1992:B2008" si="62">-A1_x*SIN(p_x*A1992)+A2_x*SIN(w_x*A1992)</f>
        <v>0.40303458825726296</v>
      </c>
    </row>
    <row r="1993" spans="1:2" x14ac:dyDescent="0.25">
      <c r="A1993" s="84">
        <f t="shared" ref="A1993:A2008" si="63">A1992+$A$6</f>
        <v>99.249999999996504</v>
      </c>
      <c r="B1993" s="72">
        <f t="shared" si="62"/>
        <v>0.38463311375533538</v>
      </c>
    </row>
    <row r="1994" spans="1:2" x14ac:dyDescent="0.25">
      <c r="A1994" s="84">
        <f t="shared" si="63"/>
        <v>99.299999999996501</v>
      </c>
      <c r="B1994" s="72">
        <f t="shared" si="62"/>
        <v>0.36158963931099664</v>
      </c>
    </row>
    <row r="1995" spans="1:2" x14ac:dyDescent="0.25">
      <c r="A1995" s="84">
        <f t="shared" si="63"/>
        <v>99.349999999996498</v>
      </c>
      <c r="B1995" s="72">
        <f t="shared" si="62"/>
        <v>0.3339170155761888</v>
      </c>
    </row>
    <row r="1996" spans="1:2" x14ac:dyDescent="0.25">
      <c r="A1996" s="84">
        <f t="shared" si="63"/>
        <v>99.399999999996496</v>
      </c>
      <c r="B1996" s="72">
        <f t="shared" si="62"/>
        <v>0.30168323197040525</v>
      </c>
    </row>
    <row r="1997" spans="1:2" x14ac:dyDescent="0.25">
      <c r="A1997" s="84">
        <f t="shared" si="63"/>
        <v>99.449999999996493</v>
      </c>
      <c r="B1997" s="72">
        <f t="shared" si="62"/>
        <v>0.26501256045268939</v>
      </c>
    </row>
    <row r="1998" spans="1:2" x14ac:dyDescent="0.25">
      <c r="A1998" s="84">
        <f t="shared" si="63"/>
        <v>99.49999999999649</v>
      </c>
      <c r="B1998" s="72">
        <f t="shared" si="62"/>
        <v>0.22408604330267035</v>
      </c>
    </row>
    <row r="1999" spans="1:2" x14ac:dyDescent="0.25">
      <c r="A1999" s="84">
        <f t="shared" si="63"/>
        <v>99.549999999996487</v>
      </c>
      <c r="B1999" s="72">
        <f t="shared" si="62"/>
        <v>0.17914130491457647</v>
      </c>
    </row>
    <row r="2000" spans="1:2" x14ac:dyDescent="0.25">
      <c r="A2000" s="84">
        <f t="shared" si="63"/>
        <v>99.599999999996484</v>
      </c>
      <c r="B2000" s="72">
        <f t="shared" si="62"/>
        <v>0.13047167531354553</v>
      </c>
    </row>
    <row r="2001" spans="1:2" x14ac:dyDescent="0.25">
      <c r="A2001" s="84">
        <f t="shared" si="63"/>
        <v>99.649999999996481</v>
      </c>
      <c r="B2001" s="72">
        <f t="shared" si="62"/>
        <v>7.8424621056500055E-2</v>
      </c>
    </row>
    <row r="2002" spans="1:2" x14ac:dyDescent="0.25">
      <c r="A2002" s="84">
        <f t="shared" si="63"/>
        <v>99.699999999996479</v>
      </c>
      <c r="B2002" s="72">
        <f t="shared" si="62"/>
        <v>2.3399487288335852E-2</v>
      </c>
    </row>
    <row r="2003" spans="1:2" x14ac:dyDescent="0.25">
      <c r="A2003" s="84">
        <f t="shared" si="63"/>
        <v>99.749999999996476</v>
      </c>
      <c r="B2003" s="72">
        <f t="shared" si="62"/>
        <v>-3.4155437099350427E-2</v>
      </c>
    </row>
    <row r="2004" spans="1:2" x14ac:dyDescent="0.25">
      <c r="A2004" s="84">
        <f t="shared" si="63"/>
        <v>99.799999999996473</v>
      </c>
      <c r="B2004" s="72">
        <f t="shared" si="62"/>
        <v>-9.3746511109509933E-2</v>
      </c>
    </row>
    <row r="2005" spans="1:2" x14ac:dyDescent="0.25">
      <c r="A2005" s="84">
        <f t="shared" si="63"/>
        <v>99.84999999999647</v>
      </c>
      <c r="B2005" s="72">
        <f t="shared" si="62"/>
        <v>-0.15483896195482183</v>
      </c>
    </row>
    <row r="2006" spans="1:2" x14ac:dyDescent="0.25">
      <c r="A2006" s="84">
        <f t="shared" si="63"/>
        <v>99.899999999996467</v>
      </c>
      <c r="B2006" s="72">
        <f t="shared" si="62"/>
        <v>-0.21686169810414024</v>
      </c>
    </row>
    <row r="2007" spans="1:2" x14ac:dyDescent="0.25">
      <c r="A2007" s="84">
        <f t="shared" si="63"/>
        <v>99.949999999996464</v>
      </c>
      <c r="B2007" s="72">
        <f t="shared" si="62"/>
        <v>-0.27921267160567331</v>
      </c>
    </row>
    <row r="2008" spans="1:2" x14ac:dyDescent="0.25">
      <c r="A2008" s="84">
        <f t="shared" si="63"/>
        <v>99.999999999996461</v>
      </c>
      <c r="B2008" s="72">
        <f t="shared" si="62"/>
        <v>-0.34126473911493882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96"/>
  <sheetViews>
    <sheetView zoomScale="230" zoomScaleNormal="230" workbookViewId="0">
      <selection activeCell="B1" sqref="B1"/>
    </sheetView>
  </sheetViews>
  <sheetFormatPr defaultRowHeight="15" x14ac:dyDescent="0.25"/>
  <sheetData>
    <row r="1" spans="1:5" x14ac:dyDescent="0.25">
      <c r="A1" s="212" t="s">
        <v>288</v>
      </c>
    </row>
    <row r="2" spans="1:5" x14ac:dyDescent="0.25">
      <c r="B2" t="s">
        <v>287</v>
      </c>
    </row>
    <row r="3" spans="1:5" x14ac:dyDescent="0.25">
      <c r="B3" t="s">
        <v>286</v>
      </c>
    </row>
    <row r="4" spans="1:5" ht="15.75" thickBot="1" x14ac:dyDescent="0.3">
      <c r="B4" t="s">
        <v>285</v>
      </c>
      <c r="C4" s="34"/>
      <c r="D4" s="34"/>
    </row>
    <row r="5" spans="1:5" x14ac:dyDescent="0.25">
      <c r="A5" s="197" t="s">
        <v>260</v>
      </c>
      <c r="B5" s="196"/>
      <c r="C5" s="195"/>
    </row>
    <row r="6" spans="1:5" ht="15.75" thickBot="1" x14ac:dyDescent="0.3">
      <c r="A6" s="194" t="s">
        <v>258</v>
      </c>
      <c r="B6" s="193"/>
      <c r="C6" s="192"/>
    </row>
    <row r="7" spans="1:5" x14ac:dyDescent="0.25">
      <c r="A7" s="48" t="s">
        <v>76</v>
      </c>
    </row>
    <row r="8" spans="1:5" x14ac:dyDescent="0.25">
      <c r="A8" s="206">
        <v>0.05</v>
      </c>
    </row>
    <row r="9" spans="1:5" x14ac:dyDescent="0.25">
      <c r="A9" s="12"/>
      <c r="B9" s="16"/>
      <c r="C9" s="48"/>
      <c r="D9" s="48"/>
    </row>
    <row r="10" spans="1:5" ht="15.75" thickBot="1" x14ac:dyDescent="0.3">
      <c r="A10" s="202" t="s">
        <v>4</v>
      </c>
      <c r="B10" s="211" t="s">
        <v>245</v>
      </c>
      <c r="C10" s="210" t="s">
        <v>246</v>
      </c>
      <c r="D10" s="210" t="s">
        <v>251</v>
      </c>
      <c r="E10" s="209" t="s">
        <v>254</v>
      </c>
    </row>
    <row r="11" spans="1:5" x14ac:dyDescent="0.25">
      <c r="A11" s="200">
        <v>0</v>
      </c>
      <c r="B11" s="208">
        <v>0</v>
      </c>
      <c r="C11" s="19">
        <f t="shared" ref="C11:C74" si="0">D11</f>
        <v>0</v>
      </c>
      <c r="D11" s="207">
        <v>0</v>
      </c>
      <c r="E11" s="68">
        <f t="shared" ref="E11:E74" si="1" xml:space="preserve"> -R_x/L_x*D11-1/(L_x*C_x)*B11+E0_x*SIN(w_x*A11)/L_x</f>
        <v>0</v>
      </c>
    </row>
    <row r="12" spans="1:5" x14ac:dyDescent="0.25">
      <c r="A12" s="84">
        <f t="shared" ref="A12:A75" si="2">A11+$A$8</f>
        <v>0.05</v>
      </c>
      <c r="B12" s="69">
        <f t="shared" ref="B12:B75" si="3">B11+C11*$A$8</f>
        <v>0</v>
      </c>
      <c r="C12" s="19">
        <f t="shared" si="0"/>
        <v>0</v>
      </c>
      <c r="D12" s="19">
        <f t="shared" ref="D12:D75" si="4">D11+E11*$A$8</f>
        <v>0</v>
      </c>
      <c r="E12" s="68">
        <f t="shared" si="1"/>
        <v>9.3405079746074399E-2</v>
      </c>
    </row>
    <row r="13" spans="1:5" x14ac:dyDescent="0.25">
      <c r="A13" s="84">
        <f t="shared" si="2"/>
        <v>0.1</v>
      </c>
      <c r="B13" s="69">
        <f t="shared" si="3"/>
        <v>0</v>
      </c>
      <c r="C13" s="19">
        <f t="shared" si="0"/>
        <v>4.6702539873037198E-3</v>
      </c>
      <c r="D13" s="19">
        <f t="shared" si="4"/>
        <v>4.6702539873037198E-3</v>
      </c>
      <c r="E13" s="68">
        <f t="shared" si="1"/>
        <v>0.18599346081444901</v>
      </c>
    </row>
    <row r="14" spans="1:5" x14ac:dyDescent="0.25">
      <c r="A14" s="84">
        <f t="shared" si="2"/>
        <v>0.15000000000000002</v>
      </c>
      <c r="B14" s="69">
        <f t="shared" si="3"/>
        <v>2.33512699365186E-4</v>
      </c>
      <c r="C14" s="19">
        <f t="shared" si="0"/>
        <v>1.3969927028026172E-2</v>
      </c>
      <c r="D14" s="19">
        <f t="shared" si="4"/>
        <v>1.3969927028026172E-2</v>
      </c>
      <c r="E14" s="68">
        <f t="shared" si="1"/>
        <v>0.27602153463420509</v>
      </c>
    </row>
    <row r="15" spans="1:5" x14ac:dyDescent="0.25">
      <c r="A15" s="84">
        <f t="shared" si="2"/>
        <v>0.2</v>
      </c>
      <c r="B15" s="69">
        <f t="shared" si="3"/>
        <v>9.3200905076649466E-4</v>
      </c>
      <c r="C15" s="19">
        <f t="shared" si="0"/>
        <v>2.7771003759736429E-2</v>
      </c>
      <c r="D15" s="19">
        <f t="shared" si="4"/>
        <v>2.7771003759736429E-2</v>
      </c>
      <c r="E15" s="68">
        <f t="shared" si="1"/>
        <v>0.36176807899231911</v>
      </c>
    </row>
    <row r="16" spans="1:5" x14ac:dyDescent="0.25">
      <c r="A16" s="84">
        <f t="shared" si="2"/>
        <v>0.25</v>
      </c>
      <c r="B16" s="69">
        <f t="shared" si="3"/>
        <v>2.3205592387533164E-3</v>
      </c>
      <c r="C16" s="19">
        <f t="shared" si="0"/>
        <v>4.5859407709352387E-2</v>
      </c>
      <c r="D16" s="19">
        <f t="shared" si="4"/>
        <v>4.5859407709352387E-2</v>
      </c>
      <c r="E16" s="68">
        <f t="shared" si="1"/>
        <v>0.44155864825744812</v>
      </c>
    </row>
    <row r="17" spans="1:5" x14ac:dyDescent="0.25">
      <c r="A17" s="84">
        <f t="shared" si="2"/>
        <v>0.3</v>
      </c>
      <c r="B17" s="69">
        <f t="shared" si="3"/>
        <v>4.6135296242209353E-3</v>
      </c>
      <c r="C17" s="19">
        <f t="shared" si="0"/>
        <v>6.7937340122224799E-2</v>
      </c>
      <c r="D17" s="19">
        <f t="shared" si="4"/>
        <v>6.7937340122224799E-2</v>
      </c>
      <c r="E17" s="68">
        <f t="shared" si="1"/>
        <v>0.51378955460698184</v>
      </c>
    </row>
    <row r="18" spans="1:5" x14ac:dyDescent="0.25">
      <c r="A18" s="84">
        <f t="shared" si="2"/>
        <v>0.35</v>
      </c>
      <c r="B18" s="69">
        <f t="shared" si="3"/>
        <v>8.0103966303321748E-3</v>
      </c>
      <c r="C18" s="19">
        <f t="shared" si="0"/>
        <v>9.3626817852573888E-2</v>
      </c>
      <c r="D18" s="19">
        <f t="shared" si="4"/>
        <v>9.3626817852573888E-2</v>
      </c>
      <c r="E18" s="68">
        <f t="shared" si="1"/>
        <v>0.57695113716950619</v>
      </c>
    </row>
    <row r="19" spans="1:5" x14ac:dyDescent="0.25">
      <c r="A19" s="84">
        <f t="shared" si="2"/>
        <v>0.39999999999999997</v>
      </c>
      <c r="B19" s="69">
        <f t="shared" si="3"/>
        <v>1.2691737522960871E-2</v>
      </c>
      <c r="C19" s="19">
        <f t="shared" si="0"/>
        <v>0.1224743747110492</v>
      </c>
      <c r="D19" s="19">
        <f t="shared" si="4"/>
        <v>0.1224743747110492</v>
      </c>
      <c r="E19" s="68">
        <f t="shared" si="1"/>
        <v>0.62965002222102273</v>
      </c>
    </row>
    <row r="20" spans="1:5" x14ac:dyDescent="0.25">
      <c r="A20" s="84">
        <f t="shared" si="2"/>
        <v>0.44999999999999996</v>
      </c>
      <c r="B20" s="69">
        <f t="shared" si="3"/>
        <v>1.881545625851333E-2</v>
      </c>
      <c r="C20" s="19">
        <f t="shared" si="0"/>
        <v>0.15395687582210033</v>
      </c>
      <c r="D20" s="19">
        <f t="shared" si="4"/>
        <v>0.15395687582210033</v>
      </c>
      <c r="E20" s="68">
        <f t="shared" si="1"/>
        <v>0.67063008732915741</v>
      </c>
    </row>
    <row r="21" spans="1:5" x14ac:dyDescent="0.25">
      <c r="A21" s="84">
        <f t="shared" si="2"/>
        <v>0.49999999999999994</v>
      </c>
      <c r="B21" s="69">
        <f t="shared" si="3"/>
        <v>2.6513300049618348E-2</v>
      </c>
      <c r="C21" s="19">
        <f t="shared" si="0"/>
        <v>0.18748838018855821</v>
      </c>
      <c r="D21" s="19">
        <f t="shared" si="4"/>
        <v>0.18748838018855821</v>
      </c>
      <c r="E21" s="68">
        <f t="shared" si="1"/>
        <v>0.69879185553988976</v>
      </c>
    </row>
    <row r="22" spans="1:5" x14ac:dyDescent="0.25">
      <c r="A22" s="84">
        <f t="shared" si="2"/>
        <v>0.54999999999999993</v>
      </c>
      <c r="B22" s="69">
        <f t="shared" si="3"/>
        <v>3.5887719059046259E-2</v>
      </c>
      <c r="C22" s="19">
        <f t="shared" si="0"/>
        <v>0.22242797296555269</v>
      </c>
      <c r="D22" s="19">
        <f t="shared" si="4"/>
        <v>0.22242797296555269</v>
      </c>
      <c r="E22" s="68">
        <f t="shared" si="1"/>
        <v>0.71321006222125427</v>
      </c>
    </row>
    <row r="23" spans="1:5" x14ac:dyDescent="0.25">
      <c r="A23" s="84">
        <f t="shared" si="2"/>
        <v>0.6</v>
      </c>
      <c r="B23" s="69">
        <f t="shared" si="3"/>
        <v>4.7009117707323897E-2</v>
      </c>
      <c r="C23" s="19">
        <f t="shared" si="0"/>
        <v>0.25808847607661539</v>
      </c>
      <c r="D23" s="19">
        <f t="shared" si="4"/>
        <v>0.25808847607661539</v>
      </c>
      <c r="E23" s="68">
        <f t="shared" si="1"/>
        <v>0.71314915685490421</v>
      </c>
    </row>
    <row r="24" spans="1:5" x14ac:dyDescent="0.25">
      <c r="A24" s="84">
        <f t="shared" si="2"/>
        <v>0.65</v>
      </c>
      <c r="B24" s="69">
        <f t="shared" si="3"/>
        <v>5.9913541511154668E-2</v>
      </c>
      <c r="C24" s="19">
        <f t="shared" si="0"/>
        <v>0.2937459339193606</v>
      </c>
      <c r="D24" s="19">
        <f t="shared" si="4"/>
        <v>0.2937459339193606</v>
      </c>
      <c r="E24" s="68">
        <f t="shared" si="1"/>
        <v>0.6980765246994074</v>
      </c>
    </row>
    <row r="25" spans="1:5" x14ac:dyDescent="0.25">
      <c r="A25" s="84">
        <f t="shared" si="2"/>
        <v>0.70000000000000007</v>
      </c>
      <c r="B25" s="69">
        <f t="shared" si="3"/>
        <v>7.4600838207122697E-2</v>
      </c>
      <c r="C25" s="19">
        <f t="shared" si="0"/>
        <v>0.32864976015433095</v>
      </c>
      <c r="D25" s="19">
        <f t="shared" si="4"/>
        <v>0.32864976015433095</v>
      </c>
      <c r="E25" s="68">
        <f t="shared" si="1"/>
        <v>0.66767323860377381</v>
      </c>
    </row>
    <row r="26" spans="1:5" x14ac:dyDescent="0.25">
      <c r="A26" s="84">
        <f t="shared" si="2"/>
        <v>0.75000000000000011</v>
      </c>
      <c r="B26" s="69">
        <f t="shared" si="3"/>
        <v>9.1033326214839241E-2</v>
      </c>
      <c r="C26" s="19">
        <f t="shared" si="0"/>
        <v>0.36203342208451966</v>
      </c>
      <c r="D26" s="19">
        <f t="shared" si="4"/>
        <v>0.36203342208451966</v>
      </c>
      <c r="E26" s="68">
        <f t="shared" si="1"/>
        <v>0.62184217905854799</v>
      </c>
    </row>
    <row r="27" spans="1:5" x14ac:dyDescent="0.25">
      <c r="A27" s="84">
        <f t="shared" si="2"/>
        <v>0.80000000000000016</v>
      </c>
      <c r="B27" s="69">
        <f t="shared" si="3"/>
        <v>0.10913499731906523</v>
      </c>
      <c r="C27" s="19">
        <f t="shared" si="0"/>
        <v>0.39312553103744707</v>
      </c>
      <c r="D27" s="19">
        <f t="shared" si="4"/>
        <v>0.39312553103744707</v>
      </c>
      <c r="E27" s="68">
        <f t="shared" si="1"/>
        <v>0.56071339053749236</v>
      </c>
    </row>
    <row r="28" spans="1:5" x14ac:dyDescent="0.25">
      <c r="A28" s="84">
        <f t="shared" si="2"/>
        <v>0.8500000000000002</v>
      </c>
      <c r="B28" s="69">
        <f t="shared" si="3"/>
        <v>0.12879127387093758</v>
      </c>
      <c r="C28" s="19">
        <f t="shared" si="0"/>
        <v>0.42116120056432171</v>
      </c>
      <c r="D28" s="19">
        <f t="shared" si="4"/>
        <v>0.42116120056432171</v>
      </c>
      <c r="E28" s="68">
        <f t="shared" si="1"/>
        <v>0.48464657398131217</v>
      </c>
    </row>
    <row r="29" spans="1:5" x14ac:dyDescent="0.25">
      <c r="A29" s="84">
        <f t="shared" si="2"/>
        <v>0.90000000000000024</v>
      </c>
      <c r="B29" s="69">
        <f t="shared" si="3"/>
        <v>0.14984933389915367</v>
      </c>
      <c r="C29" s="19">
        <f t="shared" si="0"/>
        <v>0.44539352926338732</v>
      </c>
      <c r="D29" s="19">
        <f t="shared" si="4"/>
        <v>0.44539352926338732</v>
      </c>
      <c r="E29" s="68">
        <f t="shared" si="1"/>
        <v>0.39423064855843015</v>
      </c>
    </row>
    <row r="30" spans="1:5" x14ac:dyDescent="0.25">
      <c r="A30" s="84">
        <f t="shared" si="2"/>
        <v>0.95000000000000029</v>
      </c>
      <c r="B30" s="69">
        <f t="shared" si="3"/>
        <v>0.17211901036232302</v>
      </c>
      <c r="C30" s="19">
        <f t="shared" si="0"/>
        <v>0.46510506169130883</v>
      </c>
      <c r="D30" s="19">
        <f t="shared" si="4"/>
        <v>0.46510506169130883</v>
      </c>
      <c r="E30" s="68">
        <f t="shared" si="1"/>
        <v>0.29028035023917553</v>
      </c>
    </row>
    <row r="31" spans="1:5" x14ac:dyDescent="0.25">
      <c r="A31" s="84">
        <f t="shared" si="2"/>
        <v>1.0000000000000002</v>
      </c>
      <c r="B31" s="69">
        <f t="shared" si="3"/>
        <v>0.19537426344688846</v>
      </c>
      <c r="C31" s="19">
        <f t="shared" si="0"/>
        <v>0.47961907920326763</v>
      </c>
      <c r="D31" s="19">
        <f t="shared" si="4"/>
        <v>0.47961907920326763</v>
      </c>
      <c r="E31" s="68">
        <f t="shared" si="1"/>
        <v>0.17382986985567161</v>
      </c>
    </row>
    <row r="32" spans="1:5" x14ac:dyDescent="0.25">
      <c r="A32" s="84">
        <f t="shared" si="2"/>
        <v>1.0500000000000003</v>
      </c>
      <c r="B32" s="69">
        <f t="shared" si="3"/>
        <v>0.21935521740705186</v>
      </c>
      <c r="C32" s="19">
        <f t="shared" si="0"/>
        <v>0.48831057269605121</v>
      </c>
      <c r="D32" s="19">
        <f t="shared" si="4"/>
        <v>0.48831057269605121</v>
      </c>
      <c r="E32" s="68">
        <f t="shared" si="1"/>
        <v>4.61235687952124E-2</v>
      </c>
    </row>
    <row r="33" spans="1:5" x14ac:dyDescent="0.25">
      <c r="A33" s="84">
        <f t="shared" si="2"/>
        <v>1.1000000000000003</v>
      </c>
      <c r="B33" s="69">
        <f t="shared" si="3"/>
        <v>0.24377074604185442</v>
      </c>
      <c r="C33" s="19">
        <f t="shared" si="0"/>
        <v>0.49061675113581182</v>
      </c>
      <c r="D33" s="19">
        <f t="shared" si="4"/>
        <v>0.49061675113581182</v>
      </c>
      <c r="E33" s="68">
        <f t="shared" si="1"/>
        <v>-9.1396154112435957E-2</v>
      </c>
    </row>
    <row r="34" spans="1:5" x14ac:dyDescent="0.25">
      <c r="A34" s="84">
        <f t="shared" si="2"/>
        <v>1.1500000000000004</v>
      </c>
      <c r="B34" s="69">
        <f t="shared" si="3"/>
        <v>0.26830158359864503</v>
      </c>
      <c r="C34" s="19">
        <f t="shared" si="0"/>
        <v>0.48604694343019</v>
      </c>
      <c r="D34" s="19">
        <f t="shared" si="4"/>
        <v>0.48604694343019</v>
      </c>
      <c r="E34" s="68">
        <f t="shared" si="1"/>
        <v>-0.23710373600913115</v>
      </c>
    </row>
    <row r="35" spans="1:5" x14ac:dyDescent="0.25">
      <c r="A35" s="84">
        <f t="shared" si="2"/>
        <v>1.2000000000000004</v>
      </c>
      <c r="B35" s="69">
        <f t="shared" si="3"/>
        <v>0.29260393077015456</v>
      </c>
      <c r="C35" s="19">
        <f t="shared" si="0"/>
        <v>0.47419175662973345</v>
      </c>
      <c r="D35" s="19">
        <f t="shared" si="4"/>
        <v>0.47419175662973345</v>
      </c>
      <c r="E35" s="68">
        <f t="shared" si="1"/>
        <v>-0.38920792114746439</v>
      </c>
    </row>
    <row r="36" spans="1:5" x14ac:dyDescent="0.25">
      <c r="A36" s="84">
        <f t="shared" si="2"/>
        <v>1.2500000000000004</v>
      </c>
      <c r="B36" s="69">
        <f t="shared" si="3"/>
        <v>0.31631351860164125</v>
      </c>
      <c r="C36" s="19">
        <f t="shared" si="0"/>
        <v>0.45473136057236024</v>
      </c>
      <c r="D36" s="19">
        <f t="shared" si="4"/>
        <v>0.45473136057236024</v>
      </c>
      <c r="E36" s="68">
        <f t="shared" si="1"/>
        <v>-0.54577165437761122</v>
      </c>
    </row>
    <row r="37" spans="1:5" x14ac:dyDescent="0.25">
      <c r="A37" s="84">
        <f t="shared" si="2"/>
        <v>1.3000000000000005</v>
      </c>
      <c r="B37" s="69">
        <f t="shared" si="3"/>
        <v>0.33905008663025926</v>
      </c>
      <c r="C37" s="19">
        <f t="shared" si="0"/>
        <v>0.42744277785347967</v>
      </c>
      <c r="D37" s="19">
        <f t="shared" si="4"/>
        <v>0.42744277785347967</v>
      </c>
      <c r="E37" s="68">
        <f t="shared" si="1"/>
        <v>-0.70473419046247643</v>
      </c>
    </row>
    <row r="38" spans="1:5" x14ac:dyDescent="0.25">
      <c r="A38" s="84">
        <f t="shared" si="2"/>
        <v>1.3500000000000005</v>
      </c>
      <c r="B38" s="69">
        <f t="shared" si="3"/>
        <v>0.36042222552293324</v>
      </c>
      <c r="C38" s="19">
        <f t="shared" si="0"/>
        <v>0.39220606833035587</v>
      </c>
      <c r="D38" s="19">
        <f t="shared" si="4"/>
        <v>0.39220606833035587</v>
      </c>
      <c r="E38" s="68">
        <f t="shared" si="1"/>
        <v>-0.86393518359139998</v>
      </c>
    </row>
    <row r="39" spans="1:5" x14ac:dyDescent="0.25">
      <c r="A39" s="84">
        <f t="shared" si="2"/>
        <v>1.4000000000000006</v>
      </c>
      <c r="B39" s="69">
        <f t="shared" si="3"/>
        <v>0.38003252893945105</v>
      </c>
      <c r="C39" s="19">
        <f t="shared" si="0"/>
        <v>0.34900930915078587</v>
      </c>
      <c r="D39" s="19">
        <f t="shared" si="4"/>
        <v>0.34900930915078587</v>
      </c>
      <c r="E39" s="68">
        <f t="shared" si="1"/>
        <v>-1.0211404947384579</v>
      </c>
    </row>
    <row r="40" spans="1:5" x14ac:dyDescent="0.25">
      <c r="A40" s="84">
        <f t="shared" si="2"/>
        <v>1.4500000000000006</v>
      </c>
      <c r="B40" s="69">
        <f t="shared" si="3"/>
        <v>0.39748299439699036</v>
      </c>
      <c r="C40" s="19">
        <f t="shared" si="0"/>
        <v>0.29795228441386296</v>
      </c>
      <c r="D40" s="19">
        <f t="shared" si="4"/>
        <v>0.29795228441386296</v>
      </c>
      <c r="E40" s="68">
        <f t="shared" si="1"/>
        <v>-1.1740694305042048</v>
      </c>
    </row>
    <row r="41" spans="1:5" x14ac:dyDescent="0.25">
      <c r="A41" s="84">
        <f t="shared" si="2"/>
        <v>1.5000000000000007</v>
      </c>
      <c r="B41" s="69">
        <f t="shared" si="3"/>
        <v>0.4123806086176835</v>
      </c>
      <c r="C41" s="19">
        <f t="shared" si="0"/>
        <v>0.23924881288865271</v>
      </c>
      <c r="D41" s="19">
        <f t="shared" si="4"/>
        <v>0.23924881288865271</v>
      </c>
      <c r="E41" s="68">
        <f t="shared" si="1"/>
        <v>-1.3204231060936165</v>
      </c>
    </row>
    <row r="42" spans="1:5" x14ac:dyDescent="0.25">
      <c r="A42" s="84">
        <f t="shared" si="2"/>
        <v>1.5500000000000007</v>
      </c>
      <c r="B42" s="69">
        <f t="shared" si="3"/>
        <v>0.42434304926211613</v>
      </c>
      <c r="C42" s="19">
        <f t="shared" si="0"/>
        <v>0.17322765758397191</v>
      </c>
      <c r="D42" s="19">
        <f t="shared" si="4"/>
        <v>0.17322765758397191</v>
      </c>
      <c r="E42" s="68">
        <f t="shared" si="1"/>
        <v>-1.4579136073913319</v>
      </c>
    </row>
    <row r="43" spans="1:5" x14ac:dyDescent="0.25">
      <c r="A43" s="84">
        <f t="shared" si="2"/>
        <v>1.6000000000000008</v>
      </c>
      <c r="B43" s="69">
        <f t="shared" si="3"/>
        <v>0.43300443214131473</v>
      </c>
      <c r="C43" s="19">
        <f t="shared" si="0"/>
        <v>0.1003319772144053</v>
      </c>
      <c r="D43" s="19">
        <f t="shared" si="4"/>
        <v>0.1003319772144053</v>
      </c>
      <c r="E43" s="68">
        <f t="shared" si="1"/>
        <v>-1.5842936129374592</v>
      </c>
    </row>
    <row r="44" spans="1:5" x14ac:dyDescent="0.25">
      <c r="A44" s="84">
        <f t="shared" si="2"/>
        <v>1.6500000000000008</v>
      </c>
      <c r="B44" s="69">
        <f t="shared" si="3"/>
        <v>0.43802103100203499</v>
      </c>
      <c r="C44" s="19">
        <f t="shared" si="0"/>
        <v>2.1117296567532334E-2</v>
      </c>
      <c r="D44" s="19">
        <f t="shared" si="4"/>
        <v>2.1117296567532334E-2</v>
      </c>
      <c r="E44" s="68">
        <f t="shared" si="1"/>
        <v>-1.6973861261856389</v>
      </c>
    </row>
    <row r="45" spans="1:5" x14ac:dyDescent="0.25">
      <c r="A45" s="84">
        <f t="shared" si="2"/>
        <v>1.7000000000000008</v>
      </c>
      <c r="B45" s="69">
        <f t="shared" si="3"/>
        <v>0.4390768958304116</v>
      </c>
      <c r="C45" s="19">
        <f t="shared" si="0"/>
        <v>-6.3752009741749618E-2</v>
      </c>
      <c r="D45" s="19">
        <f t="shared" si="4"/>
        <v>-6.3752009741749618E-2</v>
      </c>
      <c r="E45" s="68">
        <f t="shared" si="1"/>
        <v>-1.7951139619025407</v>
      </c>
    </row>
    <row r="46" spans="1:5" x14ac:dyDescent="0.25">
      <c r="A46" s="84">
        <f t="shared" si="2"/>
        <v>1.7500000000000009</v>
      </c>
      <c r="B46" s="69">
        <f t="shared" si="3"/>
        <v>0.4358892953433241</v>
      </c>
      <c r="C46" s="19">
        <f t="shared" si="0"/>
        <v>-0.15350770783687667</v>
      </c>
      <c r="D46" s="19">
        <f t="shared" si="4"/>
        <v>-0.15350770783687667</v>
      </c>
      <c r="E46" s="68">
        <f t="shared" si="1"/>
        <v>-1.8755286280655801</v>
      </c>
    </row>
    <row r="47" spans="1:5" x14ac:dyDescent="0.25">
      <c r="A47" s="84">
        <f t="shared" si="2"/>
        <v>1.8000000000000009</v>
      </c>
      <c r="B47" s="69">
        <f t="shared" si="3"/>
        <v>0.42821390995148029</v>
      </c>
      <c r="C47" s="19">
        <f t="shared" si="0"/>
        <v>-0.24728413924015569</v>
      </c>
      <c r="D47" s="19">
        <f t="shared" si="4"/>
        <v>-0.24728413924015569</v>
      </c>
      <c r="E47" s="68">
        <f t="shared" si="1"/>
        <v>-1.936838246210814</v>
      </c>
    </row>
    <row r="48" spans="1:5" x14ac:dyDescent="0.25">
      <c r="A48" s="84">
        <f t="shared" si="2"/>
        <v>1.850000000000001</v>
      </c>
      <c r="B48" s="69">
        <f t="shared" si="3"/>
        <v>0.41584970298947249</v>
      </c>
      <c r="C48" s="19">
        <f t="shared" si="0"/>
        <v>-0.34412605155069642</v>
      </c>
      <c r="D48" s="19">
        <f t="shared" si="4"/>
        <v>-0.34412605155069642</v>
      </c>
      <c r="E48" s="68">
        <f t="shared" si="1"/>
        <v>-1.9774341589082982</v>
      </c>
    </row>
    <row r="49" spans="1:5" x14ac:dyDescent="0.25">
      <c r="A49" s="84">
        <f t="shared" si="2"/>
        <v>1.900000000000001</v>
      </c>
      <c r="B49" s="69">
        <f t="shared" si="3"/>
        <v>0.39864340041193769</v>
      </c>
      <c r="C49" s="19">
        <f t="shared" si="0"/>
        <v>-0.44299775949611131</v>
      </c>
      <c r="D49" s="19">
        <f t="shared" si="4"/>
        <v>-0.44299775949611131</v>
      </c>
      <c r="E49" s="68">
        <f t="shared" si="1"/>
        <v>-1.9959158828845007</v>
      </c>
    </row>
    <row r="50" spans="1:5" x14ac:dyDescent="0.25">
      <c r="A50" s="84">
        <f t="shared" si="2"/>
        <v>1.9500000000000011</v>
      </c>
      <c r="B50" s="69">
        <f t="shared" si="3"/>
        <v>0.37649351243713214</v>
      </c>
      <c r="C50" s="19">
        <f t="shared" si="0"/>
        <v>-0.54279355364033632</v>
      </c>
      <c r="D50" s="19">
        <f t="shared" si="4"/>
        <v>-0.54279355364033632</v>
      </c>
      <c r="E50" s="68">
        <f t="shared" si="1"/>
        <v>-1.9911140802114273</v>
      </c>
    </row>
    <row r="51" spans="1:5" x14ac:dyDescent="0.25">
      <c r="A51" s="84">
        <f t="shared" si="2"/>
        <v>2.0000000000000009</v>
      </c>
      <c r="B51" s="69">
        <f t="shared" si="3"/>
        <v>0.34935383475511533</v>
      </c>
      <c r="C51" s="19">
        <f t="shared" si="0"/>
        <v>-0.64234925765090767</v>
      </c>
      <c r="D51" s="19">
        <f t="shared" si="4"/>
        <v>-0.64234925765090767</v>
      </c>
      <c r="E51" s="68">
        <f t="shared" si="1"/>
        <v>-1.96211123783477</v>
      </c>
    </row>
    <row r="52" spans="1:5" x14ac:dyDescent="0.25">
      <c r="A52" s="84">
        <f t="shared" si="2"/>
        <v>2.0500000000000007</v>
      </c>
      <c r="B52" s="69">
        <f t="shared" si="3"/>
        <v>0.31723637187256992</v>
      </c>
      <c r="C52" s="19">
        <f t="shared" si="0"/>
        <v>-0.74045481954264614</v>
      </c>
      <c r="D52" s="19">
        <f t="shared" si="4"/>
        <v>-0.74045481954264614</v>
      </c>
      <c r="E52" s="68">
        <f t="shared" si="1"/>
        <v>-1.9082597673681776</v>
      </c>
    </row>
    <row r="53" spans="1:5" x14ac:dyDescent="0.25">
      <c r="A53" s="84">
        <f t="shared" si="2"/>
        <v>2.1000000000000005</v>
      </c>
      <c r="B53" s="69">
        <f t="shared" si="3"/>
        <v>0.2802136308954376</v>
      </c>
      <c r="C53" s="19">
        <f t="shared" si="0"/>
        <v>-0.83586780791105508</v>
      </c>
      <c r="D53" s="19">
        <f t="shared" si="4"/>
        <v>-0.83586780791105508</v>
      </c>
      <c r="E53" s="68">
        <f t="shared" si="1"/>
        <v>-1.8291972623430917</v>
      </c>
    </row>
    <row r="54" spans="1:5" x14ac:dyDescent="0.25">
      <c r="A54" s="84">
        <f t="shared" si="2"/>
        <v>2.1500000000000004</v>
      </c>
      <c r="B54" s="69">
        <f t="shared" si="3"/>
        <v>0.23842024049988486</v>
      </c>
      <c r="C54" s="19">
        <f t="shared" si="0"/>
        <v>-0.92732767102820968</v>
      </c>
      <c r="D54" s="19">
        <f t="shared" si="4"/>
        <v>-0.92732767102820968</v>
      </c>
      <c r="E54" s="68">
        <f t="shared" si="1"/>
        <v>-1.7248586787364621</v>
      </c>
    </row>
    <row r="55" spans="1:5" x14ac:dyDescent="0.25">
      <c r="A55" s="84">
        <f t="shared" si="2"/>
        <v>2.2000000000000002</v>
      </c>
      <c r="B55" s="69">
        <f t="shared" si="3"/>
        <v>0.19205385694847438</v>
      </c>
      <c r="C55" s="19">
        <f t="shared" si="0"/>
        <v>-1.0135706049650328</v>
      </c>
      <c r="D55" s="19">
        <f t="shared" si="4"/>
        <v>-1.0135706049650328</v>
      </c>
      <c r="E55" s="68">
        <f t="shared" si="1"/>
        <v>-1.5954852363245928</v>
      </c>
    </row>
    <row r="56" spans="1:5" x14ac:dyDescent="0.25">
      <c r="A56" s="84">
        <f t="shared" si="2"/>
        <v>2.25</v>
      </c>
      <c r="B56" s="69">
        <f t="shared" si="3"/>
        <v>0.14137532670022274</v>
      </c>
      <c r="C56" s="19">
        <f t="shared" si="0"/>
        <v>-1.0933448667812624</v>
      </c>
      <c r="D56" s="19">
        <f t="shared" si="4"/>
        <v>-1.0933448667812624</v>
      </c>
      <c r="E56" s="68">
        <f t="shared" si="1"/>
        <v>-1.4416298729152204</v>
      </c>
    </row>
    <row r="57" spans="1:5" x14ac:dyDescent="0.25">
      <c r="A57" s="84">
        <f t="shared" si="2"/>
        <v>2.2999999999999998</v>
      </c>
      <c r="B57" s="69">
        <f t="shared" si="3"/>
        <v>8.6708083361159621E-2</v>
      </c>
      <c r="C57" s="19">
        <f t="shared" si="0"/>
        <v>-1.1654263604270234</v>
      </c>
      <c r="D57" s="19">
        <f t="shared" si="4"/>
        <v>-1.1654263604270234</v>
      </c>
      <c r="E57" s="68">
        <f t="shared" si="1"/>
        <v>-1.2641591204417528</v>
      </c>
    </row>
    <row r="58" spans="1:5" x14ac:dyDescent="0.25">
      <c r="A58" s="84">
        <f t="shared" si="2"/>
        <v>2.3499999999999996</v>
      </c>
      <c r="B58" s="69">
        <f t="shared" si="3"/>
        <v>2.8436765339808448E-2</v>
      </c>
      <c r="C58" s="19">
        <f t="shared" si="0"/>
        <v>-1.2286343164491111</v>
      </c>
      <c r="D58" s="19">
        <f t="shared" si="4"/>
        <v>-1.2286343164491111</v>
      </c>
      <c r="E58" s="68">
        <f t="shared" si="1"/>
        <v>-1.0642513108821374</v>
      </c>
    </row>
    <row r="59" spans="1:5" x14ac:dyDescent="0.25">
      <c r="A59" s="84">
        <f t="shared" si="2"/>
        <v>2.3999999999999995</v>
      </c>
      <c r="B59" s="69">
        <f t="shared" si="3"/>
        <v>-3.2994950482647112E-2</v>
      </c>
      <c r="C59" s="19">
        <f t="shared" si="0"/>
        <v>-1.2818468819932181</v>
      </c>
      <c r="D59" s="19">
        <f t="shared" si="4"/>
        <v>-1.2818468819932181</v>
      </c>
      <c r="E59" s="68">
        <f t="shared" si="1"/>
        <v>-0.84339106058140167</v>
      </c>
    </row>
    <row r="60" spans="1:5" x14ac:dyDescent="0.25">
      <c r="A60" s="84">
        <f t="shared" si="2"/>
        <v>2.4499999999999993</v>
      </c>
      <c r="B60" s="69">
        <f t="shared" si="3"/>
        <v>-9.7087294582308012E-2</v>
      </c>
      <c r="C60" s="19">
        <f t="shared" si="0"/>
        <v>-1.3240164350222881</v>
      </c>
      <c r="D60" s="19">
        <f t="shared" si="4"/>
        <v>-1.3240164350222881</v>
      </c>
      <c r="E60" s="68">
        <f t="shared" si="1"/>
        <v>-0.60336002337939143</v>
      </c>
    </row>
    <row r="61" spans="1:5" x14ac:dyDescent="0.25">
      <c r="A61" s="84">
        <f t="shared" si="2"/>
        <v>2.4999999999999991</v>
      </c>
      <c r="B61" s="69">
        <f t="shared" si="3"/>
        <v>-0.16328811633342241</v>
      </c>
      <c r="C61" s="19">
        <f t="shared" si="0"/>
        <v>-1.3541844361912576</v>
      </c>
      <c r="D61" s="19">
        <f t="shared" si="4"/>
        <v>-1.3541844361912576</v>
      </c>
      <c r="E61" s="68">
        <f t="shared" si="1"/>
        <v>-0.34622394552275237</v>
      </c>
    </row>
    <row r="62" spans="1:5" x14ac:dyDescent="0.25">
      <c r="A62" s="84">
        <f t="shared" si="2"/>
        <v>2.5499999999999989</v>
      </c>
      <c r="B62" s="69">
        <f t="shared" si="3"/>
        <v>-0.23099733814298529</v>
      </c>
      <c r="C62" s="19">
        <f t="shared" si="0"/>
        <v>-1.3714956334673953</v>
      </c>
      <c r="D62" s="19">
        <f t="shared" si="4"/>
        <v>-1.3714956334673953</v>
      </c>
      <c r="E62" s="68">
        <f t="shared" si="1"/>
        <v>-7.4316098207587111E-2</v>
      </c>
    </row>
    <row r="63" spans="1:5" x14ac:dyDescent="0.25">
      <c r="A63" s="84">
        <f t="shared" si="2"/>
        <v>2.5999999999999988</v>
      </c>
      <c r="B63" s="69">
        <f t="shared" si="3"/>
        <v>-0.29957211981635506</v>
      </c>
      <c r="C63" s="19">
        <f t="shared" si="0"/>
        <v>-1.3752114383777747</v>
      </c>
      <c r="D63" s="19">
        <f t="shared" si="4"/>
        <v>-1.3752114383777747</v>
      </c>
      <c r="E63" s="68">
        <f t="shared" si="1"/>
        <v>0.20978279371782071</v>
      </c>
    </row>
    <row r="64" spans="1:5" x14ac:dyDescent="0.25">
      <c r="A64" s="84">
        <f t="shared" si="2"/>
        <v>2.6499999999999986</v>
      </c>
      <c r="B64" s="69">
        <f t="shared" si="3"/>
        <v>-0.3683326917352438</v>
      </c>
      <c r="C64" s="19">
        <f t="shared" si="0"/>
        <v>-1.3647222986918837</v>
      </c>
      <c r="D64" s="19">
        <f t="shared" si="4"/>
        <v>-1.3647222986918837</v>
      </c>
      <c r="E64" s="68">
        <f t="shared" si="1"/>
        <v>0.50326796634085025</v>
      </c>
    </row>
    <row r="65" spans="1:5" x14ac:dyDescent="0.25">
      <c r="A65" s="84">
        <f t="shared" si="2"/>
        <v>2.6999999999999984</v>
      </c>
      <c r="B65" s="69">
        <f t="shared" si="3"/>
        <v>-0.43656880666983799</v>
      </c>
      <c r="C65" s="19">
        <f t="shared" si="0"/>
        <v>-1.3395589003748412</v>
      </c>
      <c r="D65" s="19">
        <f t="shared" si="4"/>
        <v>-1.3395589003748412</v>
      </c>
      <c r="E65" s="68">
        <f t="shared" si="1"/>
        <v>0.80313717313409072</v>
      </c>
    </row>
    <row r="66" spans="1:5" x14ac:dyDescent="0.25">
      <c r="A66" s="84">
        <f t="shared" si="2"/>
        <v>2.7499999999999982</v>
      </c>
      <c r="B66" s="69">
        <f t="shared" si="3"/>
        <v>-0.5035467516885801</v>
      </c>
      <c r="C66" s="19">
        <f t="shared" si="0"/>
        <v>-1.2994020417181367</v>
      </c>
      <c r="D66" s="19">
        <f t="shared" si="4"/>
        <v>-1.2994020417181367</v>
      </c>
      <c r="E66" s="68">
        <f t="shared" si="1"/>
        <v>1.1062201425699807</v>
      </c>
    </row>
    <row r="67" spans="1:5" x14ac:dyDescent="0.25">
      <c r="A67" s="84">
        <f t="shared" si="2"/>
        <v>2.799999999999998</v>
      </c>
      <c r="B67" s="69">
        <f t="shared" si="3"/>
        <v>-0.56851685377448691</v>
      </c>
      <c r="C67" s="19">
        <f t="shared" si="0"/>
        <v>-1.2440910345896377</v>
      </c>
      <c r="D67" s="19">
        <f t="shared" si="4"/>
        <v>-1.2440910345896377</v>
      </c>
      <c r="E67" s="68">
        <f t="shared" si="1"/>
        <v>1.4092106590077556</v>
      </c>
    </row>
    <row r="68" spans="1:5" x14ac:dyDescent="0.25">
      <c r="A68" s="84">
        <f t="shared" si="2"/>
        <v>2.8499999999999979</v>
      </c>
      <c r="B68" s="69">
        <f t="shared" si="3"/>
        <v>-0.63072140550396882</v>
      </c>
      <c r="C68" s="19">
        <f t="shared" si="0"/>
        <v>-1.1736305016392499</v>
      </c>
      <c r="D68" s="19">
        <f t="shared" si="4"/>
        <v>-1.1736305016392499</v>
      </c>
      <c r="E68" s="68">
        <f t="shared" si="1"/>
        <v>1.708700954278493</v>
      </c>
    </row>
    <row r="69" spans="1:5" x14ac:dyDescent="0.25">
      <c r="A69" s="84">
        <f t="shared" si="2"/>
        <v>2.8999999999999977</v>
      </c>
      <c r="B69" s="69">
        <f t="shared" si="3"/>
        <v>-0.68940293058593127</v>
      </c>
      <c r="C69" s="19">
        <f t="shared" si="0"/>
        <v>-1.0881954539253251</v>
      </c>
      <c r="D69" s="19">
        <f t="shared" si="4"/>
        <v>-1.0881954539253251</v>
      </c>
      <c r="E69" s="68">
        <f t="shared" si="1"/>
        <v>2.0012180656489269</v>
      </c>
    </row>
    <row r="70" spans="1:5" x14ac:dyDescent="0.25">
      <c r="A70" s="84">
        <f t="shared" si="2"/>
        <v>2.9499999999999975</v>
      </c>
      <c r="B70" s="69">
        <f t="shared" si="3"/>
        <v>-0.74381270328219751</v>
      </c>
      <c r="C70" s="19">
        <f t="shared" si="0"/>
        <v>-0.98813455064287881</v>
      </c>
      <c r="D70" s="19">
        <f t="shared" si="4"/>
        <v>-0.98813455064287881</v>
      </c>
      <c r="E70" s="68">
        <f t="shared" si="1"/>
        <v>2.2832617874308934</v>
      </c>
    </row>
    <row r="71" spans="1:5" x14ac:dyDescent="0.25">
      <c r="A71" s="84">
        <f t="shared" si="2"/>
        <v>2.9999999999999973</v>
      </c>
      <c r="B71" s="69">
        <f t="shared" si="3"/>
        <v>-0.79321943081434143</v>
      </c>
      <c r="C71" s="19">
        <f t="shared" si="0"/>
        <v>-0.87397146127133407</v>
      </c>
      <c r="D71" s="19">
        <f t="shared" si="4"/>
        <v>-0.87397146127133407</v>
      </c>
      <c r="E71" s="68">
        <f t="shared" si="1"/>
        <v>2.5513438187845949</v>
      </c>
    </row>
    <row r="72" spans="1:5" x14ac:dyDescent="0.25">
      <c r="A72" s="84">
        <f t="shared" si="2"/>
        <v>3.0499999999999972</v>
      </c>
      <c r="B72" s="69">
        <f t="shared" si="3"/>
        <v>-0.83691800387790816</v>
      </c>
      <c r="C72" s="19">
        <f t="shared" si="0"/>
        <v>-0.74640427033210432</v>
      </c>
      <c r="D72" s="19">
        <f t="shared" si="4"/>
        <v>-0.74640427033210432</v>
      </c>
      <c r="E72" s="68">
        <f t="shared" si="1"/>
        <v>2.8020276895687561</v>
      </c>
    </row>
    <row r="73" spans="1:5" x14ac:dyDescent="0.25">
      <c r="A73" s="84">
        <f t="shared" si="2"/>
        <v>3.099999999999997</v>
      </c>
      <c r="B73" s="69">
        <f t="shared" si="3"/>
        <v>-0.87423821739451335</v>
      </c>
      <c r="C73" s="19">
        <f t="shared" si="0"/>
        <v>-0.60630288585366654</v>
      </c>
      <c r="D73" s="19">
        <f t="shared" si="4"/>
        <v>-0.60630288585366654</v>
      </c>
      <c r="E73" s="68">
        <f t="shared" si="1"/>
        <v>3.031969029707823</v>
      </c>
    </row>
    <row r="74" spans="1:5" x14ac:dyDescent="0.25">
      <c r="A74" s="84">
        <f t="shared" si="2"/>
        <v>3.1499999999999968</v>
      </c>
      <c r="B74" s="69">
        <f t="shared" si="3"/>
        <v>-0.90455336168719669</v>
      </c>
      <c r="C74" s="19">
        <f t="shared" si="0"/>
        <v>-0.45470443436827535</v>
      </c>
      <c r="D74" s="19">
        <f t="shared" si="4"/>
        <v>-0.45470443436827535</v>
      </c>
      <c r="E74" s="68">
        <f t="shared" si="1"/>
        <v>3.2379557357214481</v>
      </c>
    </row>
    <row r="75" spans="1:5" x14ac:dyDescent="0.25">
      <c r="A75" s="84">
        <f t="shared" si="2"/>
        <v>3.1999999999999966</v>
      </c>
      <c r="B75" s="69">
        <f t="shared" si="3"/>
        <v>-0.92728858340561049</v>
      </c>
      <c r="C75" s="19">
        <f t="shared" ref="C75:C138" si="5">D75</f>
        <v>-0.29280664758220293</v>
      </c>
      <c r="D75" s="19">
        <f t="shared" si="4"/>
        <v>-0.29280664758220293</v>
      </c>
      <c r="E75" s="68">
        <f t="shared" ref="E75:E138" si="6" xml:space="preserve"> -R_x/L_x*D75-1/(L_x*C_x)*B75+E0_x*SIN(w_x*A75)/L_x</f>
        <v>3.4169475809935754</v>
      </c>
    </row>
    <row r="76" spans="1:5" x14ac:dyDescent="0.25">
      <c r="A76" s="84">
        <f t="shared" ref="A76:A139" si="7">A75+$A$8</f>
        <v>3.2499999999999964</v>
      </c>
      <c r="B76" s="69">
        <f t="shared" ref="B76:B139" si="8">B75+C75*$A$8</f>
        <v>-0.9419289157847206</v>
      </c>
      <c r="C76" s="19">
        <f t="shared" si="5"/>
        <v>-0.12195926853252415</v>
      </c>
      <c r="D76" s="19">
        <f t="shared" ref="D76:D139" si="9">D75+E75*$A$8</f>
        <v>-0.12195926853252415</v>
      </c>
      <c r="E76" s="68">
        <f t="shared" si="6"/>
        <v>3.5661148141977144</v>
      </c>
    </row>
    <row r="77" spans="1:5" x14ac:dyDescent="0.25">
      <c r="A77" s="84">
        <f t="shared" si="7"/>
        <v>3.2999999999999963</v>
      </c>
      <c r="B77" s="69">
        <f t="shared" si="8"/>
        <v>-0.94802687921134676</v>
      </c>
      <c r="C77" s="19">
        <f t="shared" si="5"/>
        <v>5.6346472177361578E-2</v>
      </c>
      <c r="D77" s="19">
        <f t="shared" si="9"/>
        <v>5.6346472177361578E-2</v>
      </c>
      <c r="E77" s="68">
        <f t="shared" si="6"/>
        <v>3.6828752931398347</v>
      </c>
    </row>
    <row r="78" spans="1:5" x14ac:dyDescent="0.25">
      <c r="A78" s="84">
        <f t="shared" si="7"/>
        <v>3.3499999999999961</v>
      </c>
      <c r="B78" s="69">
        <f t="shared" si="8"/>
        <v>-0.94520955560247866</v>
      </c>
      <c r="C78" s="19">
        <f t="shared" si="5"/>
        <v>0.24049023683435333</v>
      </c>
      <c r="D78" s="19">
        <f t="shared" si="9"/>
        <v>0.24049023683435333</v>
      </c>
      <c r="E78" s="68">
        <f t="shared" si="6"/>
        <v>3.7649297091762963</v>
      </c>
    </row>
    <row r="79" spans="1:5" x14ac:dyDescent="0.25">
      <c r="A79" s="84">
        <f t="shared" si="7"/>
        <v>3.3999999999999959</v>
      </c>
      <c r="B79" s="69">
        <f t="shared" si="8"/>
        <v>-0.93318504376076095</v>
      </c>
      <c r="C79" s="19">
        <f t="shared" si="5"/>
        <v>0.42873672229316817</v>
      </c>
      <c r="D79" s="19">
        <f t="shared" si="9"/>
        <v>0.42873672229316817</v>
      </c>
      <c r="E79" s="68">
        <f t="shared" si="6"/>
        <v>3.8102944703021233</v>
      </c>
    </row>
    <row r="80" spans="1:5" x14ac:dyDescent="0.25">
      <c r="A80" s="84">
        <f t="shared" si="7"/>
        <v>3.4499999999999957</v>
      </c>
      <c r="B80" s="69">
        <f t="shared" si="8"/>
        <v>-0.91174820764610254</v>
      </c>
      <c r="C80" s="19">
        <f t="shared" si="5"/>
        <v>0.61925144580827429</v>
      </c>
      <c r="D80" s="19">
        <f t="shared" si="9"/>
        <v>0.61925144580827429</v>
      </c>
      <c r="E80" s="68">
        <f t="shared" si="6"/>
        <v>3.8173318289209344</v>
      </c>
    </row>
    <row r="81" spans="1:5" x14ac:dyDescent="0.25">
      <c r="A81" s="84">
        <f t="shared" si="7"/>
        <v>3.4999999999999956</v>
      </c>
      <c r="B81" s="69">
        <f t="shared" si="8"/>
        <v>-0.88078563535568888</v>
      </c>
      <c r="C81" s="19">
        <f t="shared" si="5"/>
        <v>0.81011803725432108</v>
      </c>
      <c r="D81" s="19">
        <f t="shared" si="9"/>
        <v>0.81011803725432108</v>
      </c>
      <c r="E81" s="68">
        <f t="shared" si="6"/>
        <v>3.7847768630826435</v>
      </c>
    </row>
    <row r="82" spans="1:5" x14ac:dyDescent="0.25">
      <c r="A82" s="84">
        <f t="shared" si="7"/>
        <v>3.5499999999999954</v>
      </c>
      <c r="B82" s="69">
        <f t="shared" si="8"/>
        <v>-0.8402797334929728</v>
      </c>
      <c r="C82" s="19">
        <f t="shared" si="5"/>
        <v>0.99935688040845327</v>
      </c>
      <c r="D82" s="19">
        <f t="shared" si="9"/>
        <v>0.99935688040845327</v>
      </c>
      <c r="E82" s="68">
        <f t="shared" si="6"/>
        <v>3.7117609474352999</v>
      </c>
    </row>
    <row r="83" spans="1:5" x14ac:dyDescent="0.25">
      <c r="A83" s="84">
        <f t="shared" si="7"/>
        <v>3.5999999999999952</v>
      </c>
      <c r="B83" s="69">
        <f t="shared" si="8"/>
        <v>-0.79031188947255016</v>
      </c>
      <c r="C83" s="19">
        <f t="shared" si="5"/>
        <v>1.1849449277802182</v>
      </c>
      <c r="D83" s="19">
        <f t="shared" si="9"/>
        <v>1.1849449277802182</v>
      </c>
      <c r="E83" s="68">
        <f t="shared" si="6"/>
        <v>3.5978313820560164</v>
      </c>
    </row>
    <row r="84" spans="1:5" x14ac:dyDescent="0.25">
      <c r="A84" s="84">
        <f t="shared" si="7"/>
        <v>3.649999999999995</v>
      </c>
      <c r="B84" s="69">
        <f t="shared" si="8"/>
        <v>-0.73106464308353925</v>
      </c>
      <c r="C84" s="19">
        <f t="shared" si="5"/>
        <v>1.3648364968830191</v>
      </c>
      <c r="D84" s="19">
        <f t="shared" si="9"/>
        <v>1.3648364968830191</v>
      </c>
      <c r="E84" s="68">
        <f t="shared" si="6"/>
        <v>3.4429668834243721</v>
      </c>
    </row>
    <row r="85" spans="1:5" x14ac:dyDescent="0.25">
      <c r="A85" s="84">
        <f t="shared" si="7"/>
        <v>3.6999999999999948</v>
      </c>
      <c r="B85" s="69">
        <f t="shared" si="8"/>
        <v>-0.66282281823938827</v>
      </c>
      <c r="C85" s="19">
        <f t="shared" si="5"/>
        <v>1.5369848410542377</v>
      </c>
      <c r="D85" s="19">
        <f t="shared" si="9"/>
        <v>1.5369848410542377</v>
      </c>
      <c r="E85" s="68">
        <f t="shared" si="6"/>
        <v>3.2475886817521071</v>
      </c>
    </row>
    <row r="86" spans="1:5" x14ac:dyDescent="0.25">
      <c r="A86" s="84">
        <f t="shared" si="7"/>
        <v>3.7499999999999947</v>
      </c>
      <c r="B86" s="69">
        <f t="shared" si="8"/>
        <v>-0.58597357618667634</v>
      </c>
      <c r="C86" s="19">
        <f t="shared" si="5"/>
        <v>1.6993642751418432</v>
      </c>
      <c r="D86" s="19">
        <f t="shared" si="9"/>
        <v>1.6993642751418432</v>
      </c>
      <c r="E86" s="68">
        <f t="shared" si="6"/>
        <v>3.0125670123108694</v>
      </c>
    </row>
    <row r="87" spans="1:5" x14ac:dyDescent="0.25">
      <c r="A87" s="84">
        <f t="shared" si="7"/>
        <v>3.7999999999999945</v>
      </c>
      <c r="B87" s="69">
        <f t="shared" si="8"/>
        <v>-0.50100536242958416</v>
      </c>
      <c r="C87" s="19">
        <f t="shared" si="5"/>
        <v>1.8499926257573867</v>
      </c>
      <c r="D87" s="19">
        <f t="shared" si="9"/>
        <v>1.8499926257573867</v>
      </c>
      <c r="E87" s="68">
        <f t="shared" si="6"/>
        <v>2.7392228348879715</v>
      </c>
    </row>
    <row r="88" spans="1:5" x14ac:dyDescent="0.25">
      <c r="A88" s="84">
        <f t="shared" si="7"/>
        <v>3.8499999999999943</v>
      </c>
      <c r="B88" s="69">
        <f t="shared" si="8"/>
        <v>-0.40850573114171485</v>
      </c>
      <c r="C88" s="19">
        <f t="shared" si="5"/>
        <v>1.9869537675017852</v>
      </c>
      <c r="D88" s="19">
        <f t="shared" si="9"/>
        <v>1.9869537675017852</v>
      </c>
      <c r="E88" s="68">
        <f t="shared" si="6"/>
        <v>2.4293246645918165</v>
      </c>
    </row>
    <row r="89" spans="1:5" x14ac:dyDescent="0.25">
      <c r="A89" s="84">
        <f t="shared" si="7"/>
        <v>3.8999999999999941</v>
      </c>
      <c r="B89" s="69">
        <f t="shared" si="8"/>
        <v>-0.30915804276662556</v>
      </c>
      <c r="C89" s="19">
        <f t="shared" si="5"/>
        <v>2.108420000731376</v>
      </c>
      <c r="D89" s="19">
        <f t="shared" si="9"/>
        <v>2.108420000731376</v>
      </c>
      <c r="E89" s="68">
        <f t="shared" si="6"/>
        <v>2.0850804484326115</v>
      </c>
    </row>
    <row r="90" spans="1:5" x14ac:dyDescent="0.25">
      <c r="A90" s="84">
        <f t="shared" si="7"/>
        <v>3.949999999999994</v>
      </c>
      <c r="B90" s="69">
        <f t="shared" si="8"/>
        <v>-0.20373704273005677</v>
      </c>
      <c r="C90" s="19">
        <f t="shared" si="5"/>
        <v>2.2126740231530064</v>
      </c>
      <c r="D90" s="19">
        <f t="shared" si="9"/>
        <v>2.2126740231530064</v>
      </c>
      <c r="E90" s="68">
        <f t="shared" si="6"/>
        <v>1.7091244748986787</v>
      </c>
    </row>
    <row r="91" spans="1:5" x14ac:dyDescent="0.25">
      <c r="A91" s="84">
        <f t="shared" si="7"/>
        <v>3.9999999999999938</v>
      </c>
      <c r="B91" s="69">
        <f t="shared" si="8"/>
        <v>-9.3103341572406448E-2</v>
      </c>
      <c r="C91" s="19">
        <f t="shared" si="5"/>
        <v>2.2981302468979403</v>
      </c>
      <c r="D91" s="19">
        <f t="shared" si="9"/>
        <v>2.2981302468979403</v>
      </c>
      <c r="E91" s="68">
        <f t="shared" si="6"/>
        <v>1.3044993575880075</v>
      </c>
    </row>
    <row r="92" spans="1:5" x14ac:dyDescent="0.25">
      <c r="A92" s="84">
        <f t="shared" si="7"/>
        <v>4.0499999999999936</v>
      </c>
      <c r="B92" s="69">
        <f t="shared" si="8"/>
        <v>2.1803170772490568E-2</v>
      </c>
      <c r="C92" s="19">
        <f t="shared" si="5"/>
        <v>2.3633552147773407</v>
      </c>
      <c r="D92" s="19">
        <f t="shared" si="9"/>
        <v>2.3633552147773407</v>
      </c>
      <c r="E92" s="68">
        <f t="shared" si="6"/>
        <v>0.87463318827305514</v>
      </c>
    </row>
    <row r="93" spans="1:5" x14ac:dyDescent="0.25">
      <c r="A93" s="84">
        <f t="shared" si="7"/>
        <v>4.0999999999999934</v>
      </c>
      <c r="B93" s="69">
        <f t="shared" si="8"/>
        <v>0.13997093151135759</v>
      </c>
      <c r="C93" s="19">
        <f t="shared" si="5"/>
        <v>2.4070868741909934</v>
      </c>
      <c r="D93" s="19">
        <f t="shared" si="9"/>
        <v>2.4070868741909934</v>
      </c>
      <c r="E93" s="68">
        <f t="shared" si="6"/>
        <v>0.42331200899522692</v>
      </c>
    </row>
    <row r="94" spans="1:5" x14ac:dyDescent="0.25">
      <c r="A94" s="84">
        <f t="shared" si="7"/>
        <v>4.1499999999999932</v>
      </c>
      <c r="B94" s="69">
        <f t="shared" si="8"/>
        <v>0.26032527522090726</v>
      </c>
      <c r="C94" s="19">
        <f t="shared" si="5"/>
        <v>2.4282524746407548</v>
      </c>
      <c r="D94" s="19">
        <f t="shared" si="9"/>
        <v>2.4282524746407548</v>
      </c>
      <c r="E94" s="68">
        <f t="shared" si="6"/>
        <v>-4.5352193682652975E-2</v>
      </c>
    </row>
    <row r="95" spans="1:5" x14ac:dyDescent="0.25">
      <c r="A95" s="84">
        <f t="shared" si="7"/>
        <v>4.1999999999999931</v>
      </c>
      <c r="B95" s="69">
        <f t="shared" si="8"/>
        <v>0.38173789895294502</v>
      </c>
      <c r="C95" s="19">
        <f t="shared" si="5"/>
        <v>2.425984864956622</v>
      </c>
      <c r="D95" s="19">
        <f t="shared" si="9"/>
        <v>2.425984864956622</v>
      </c>
      <c r="E95" s="68">
        <f t="shared" si="6"/>
        <v>-0.52695771688004234</v>
      </c>
    </row>
    <row r="96" spans="1:5" x14ac:dyDescent="0.25">
      <c r="A96" s="84">
        <f t="shared" si="7"/>
        <v>4.2499999999999929</v>
      </c>
      <c r="B96" s="69">
        <f t="shared" si="8"/>
        <v>0.50303714220077611</v>
      </c>
      <c r="C96" s="19">
        <f t="shared" si="5"/>
        <v>2.39963697911262</v>
      </c>
      <c r="D96" s="19">
        <f t="shared" si="9"/>
        <v>2.39963697911262</v>
      </c>
      <c r="E96" s="68">
        <f t="shared" si="6"/>
        <v>-1.0168532862725701</v>
      </c>
    </row>
    <row r="97" spans="1:5" x14ac:dyDescent="0.25">
      <c r="A97" s="84">
        <f t="shared" si="7"/>
        <v>4.2999999999999927</v>
      </c>
      <c r="B97" s="69">
        <f t="shared" si="8"/>
        <v>0.62301899115640713</v>
      </c>
      <c r="C97" s="19">
        <f t="shared" si="5"/>
        <v>2.3487943147989916</v>
      </c>
      <c r="D97" s="19">
        <f t="shared" si="9"/>
        <v>2.3487943147989916</v>
      </c>
      <c r="E97" s="68">
        <f t="shared" si="6"/>
        <v>-1.5101817638790336</v>
      </c>
    </row>
    <row r="98" spans="1:5" x14ac:dyDescent="0.25">
      <c r="A98" s="84">
        <f t="shared" si="7"/>
        <v>4.3499999999999925</v>
      </c>
      <c r="B98" s="69">
        <f t="shared" si="8"/>
        <v>0.74045870689635673</v>
      </c>
      <c r="C98" s="19">
        <f t="shared" si="5"/>
        <v>2.2732852266050401</v>
      </c>
      <c r="D98" s="19">
        <f t="shared" si="9"/>
        <v>2.2732852266050401</v>
      </c>
      <c r="E98" s="68">
        <f t="shared" si="6"/>
        <v>-2.0019270200166579</v>
      </c>
    </row>
    <row r="99" spans="1:5" x14ac:dyDescent="0.25">
      <c r="A99" s="84">
        <f t="shared" si="7"/>
        <v>4.3999999999999924</v>
      </c>
      <c r="B99" s="69">
        <f t="shared" si="8"/>
        <v>0.85412296822660871</v>
      </c>
      <c r="C99" s="19">
        <f t="shared" si="5"/>
        <v>2.173188875604207</v>
      </c>
      <c r="D99" s="19">
        <f t="shared" si="9"/>
        <v>2.173188875604207</v>
      </c>
      <c r="E99" s="68">
        <f t="shared" si="6"/>
        <v>-2.4869635292059327</v>
      </c>
    </row>
    <row r="100" spans="1:5" x14ac:dyDescent="0.25">
      <c r="A100" s="84">
        <f t="shared" si="7"/>
        <v>4.4499999999999922</v>
      </c>
      <c r="B100" s="69">
        <f t="shared" si="8"/>
        <v>0.96278241200681913</v>
      </c>
      <c r="C100" s="19">
        <f t="shared" si="5"/>
        <v>2.0488406991439105</v>
      </c>
      <c r="D100" s="19">
        <f t="shared" si="9"/>
        <v>2.0488406991439105</v>
      </c>
      <c r="E100" s="68">
        <f t="shared" si="6"/>
        <v>-2.9601082123474192</v>
      </c>
    </row>
    <row r="101" spans="1:5" x14ac:dyDescent="0.25">
      <c r="A101" s="84">
        <f t="shared" si="7"/>
        <v>4.499999999999992</v>
      </c>
      <c r="B101" s="69">
        <f t="shared" si="8"/>
        <v>1.0652244469640146</v>
      </c>
      <c r="C101" s="19">
        <f t="shared" si="5"/>
        <v>1.9008352885265396</v>
      </c>
      <c r="D101" s="19">
        <f t="shared" si="9"/>
        <v>1.9008352885265396</v>
      </c>
      <c r="E101" s="68">
        <f t="shared" si="6"/>
        <v>-3.4161740145144943</v>
      </c>
    </row>
    <row r="102" spans="1:5" x14ac:dyDescent="0.25">
      <c r="A102" s="84">
        <f t="shared" si="7"/>
        <v>4.5499999999999918</v>
      </c>
      <c r="B102" s="69">
        <f t="shared" si="8"/>
        <v>1.1602662113903417</v>
      </c>
      <c r="C102" s="19">
        <f t="shared" si="5"/>
        <v>1.7300265878008148</v>
      </c>
      <c r="D102" s="19">
        <f t="shared" si="9"/>
        <v>1.7300265878008148</v>
      </c>
      <c r="E102" s="68">
        <f t="shared" si="6"/>
        <v>-3.8500246796328712</v>
      </c>
    </row>
    <row r="103" spans="1:5" x14ac:dyDescent="0.25">
      <c r="A103" s="84">
        <f t="shared" si="7"/>
        <v>4.5999999999999917</v>
      </c>
      <c r="B103" s="69">
        <f t="shared" si="8"/>
        <v>1.2467675407803824</v>
      </c>
      <c r="C103" s="19">
        <f t="shared" si="5"/>
        <v>1.5375253538191711</v>
      </c>
      <c r="D103" s="19">
        <f t="shared" si="9"/>
        <v>1.5375253538191711</v>
      </c>
      <c r="E103" s="68">
        <f t="shared" si="6"/>
        <v>-4.2566301605287302</v>
      </c>
    </row>
    <row r="104" spans="1:5" x14ac:dyDescent="0.25">
      <c r="A104" s="84">
        <f t="shared" si="7"/>
        <v>4.6499999999999915</v>
      </c>
      <c r="B104" s="69">
        <f t="shared" si="8"/>
        <v>1.3236438084713411</v>
      </c>
      <c r="C104" s="19">
        <f t="shared" si="5"/>
        <v>1.3246938457927346</v>
      </c>
      <c r="D104" s="19">
        <f t="shared" si="9"/>
        <v>1.3246938457927346</v>
      </c>
      <c r="E104" s="68">
        <f t="shared" si="6"/>
        <v>-4.631122085650615</v>
      </c>
    </row>
    <row r="105" spans="1:5" x14ac:dyDescent="0.25">
      <c r="A105" s="84">
        <f t="shared" si="7"/>
        <v>4.6999999999999913</v>
      </c>
      <c r="B105" s="69">
        <f t="shared" si="8"/>
        <v>1.3898785007609777</v>
      </c>
      <c r="C105" s="19">
        <f t="shared" si="5"/>
        <v>1.0931377415102039</v>
      </c>
      <c r="D105" s="19">
        <f t="shared" si="9"/>
        <v>1.0931377415102039</v>
      </c>
      <c r="E105" s="68">
        <f t="shared" si="6"/>
        <v>-4.9688486924793862</v>
      </c>
    </row>
    <row r="106" spans="1:5" x14ac:dyDescent="0.25">
      <c r="A106" s="84">
        <f t="shared" si="7"/>
        <v>4.7499999999999911</v>
      </c>
      <c r="B106" s="69">
        <f t="shared" si="8"/>
        <v>1.4445353878364879</v>
      </c>
      <c r="C106" s="19">
        <f t="shared" si="5"/>
        <v>0.84469530688623462</v>
      </c>
      <c r="D106" s="19">
        <f t="shared" si="9"/>
        <v>0.84469530688623462</v>
      </c>
      <c r="E106" s="68">
        <f t="shared" si="6"/>
        <v>-5.2654286324503463</v>
      </c>
    </row>
    <row r="107" spans="1:5" x14ac:dyDescent="0.25">
      <c r="A107" s="84">
        <f t="shared" si="7"/>
        <v>4.7999999999999909</v>
      </c>
      <c r="B107" s="69">
        <f t="shared" si="8"/>
        <v>1.4867701531807997</v>
      </c>
      <c r="C107" s="19">
        <f t="shared" si="5"/>
        <v>0.5814238752637173</v>
      </c>
      <c r="D107" s="19">
        <f t="shared" si="9"/>
        <v>0.5814238752637173</v>
      </c>
      <c r="E107" s="68">
        <f t="shared" si="6"/>
        <v>-5.5168030532755665</v>
      </c>
    </row>
    <row r="108" spans="1:5" x14ac:dyDescent="0.25">
      <c r="A108" s="84">
        <f t="shared" si="7"/>
        <v>4.8499999999999908</v>
      </c>
      <c r="B108" s="69">
        <f t="shared" si="8"/>
        <v>1.5158413469439855</v>
      </c>
      <c r="C108" s="19">
        <f t="shared" si="5"/>
        <v>0.30558372259993899</v>
      </c>
      <c r="D108" s="19">
        <f t="shared" si="9"/>
        <v>0.30558372259993899</v>
      </c>
      <c r="E108" s="68">
        <f t="shared" si="6"/>
        <v>-5.7192853719615577</v>
      </c>
    </row>
    <row r="109" spans="1:5" x14ac:dyDescent="0.25">
      <c r="A109" s="84">
        <f t="shared" si="7"/>
        <v>4.8999999999999906</v>
      </c>
      <c r="B109" s="69">
        <f t="shared" si="8"/>
        <v>1.5311205330739825</v>
      </c>
      <c r="C109" s="19">
        <f t="shared" si="5"/>
        <v>1.9619454001861103E-2</v>
      </c>
      <c r="D109" s="19">
        <f t="shared" si="9"/>
        <v>1.9619454001861103E-2</v>
      </c>
      <c r="E109" s="68">
        <f t="shared" si="6"/>
        <v>-5.8696081655911794</v>
      </c>
    </row>
    <row r="110" spans="1:5" x14ac:dyDescent="0.25">
      <c r="A110" s="84">
        <f t="shared" si="7"/>
        <v>4.9499999999999904</v>
      </c>
      <c r="B110" s="69">
        <f t="shared" si="8"/>
        <v>1.5321015057740757</v>
      </c>
      <c r="C110" s="19">
        <f t="shared" si="5"/>
        <v>-0.27386095427769785</v>
      </c>
      <c r="D110" s="19">
        <f t="shared" si="9"/>
        <v>-0.27386095427769785</v>
      </c>
      <c r="E110" s="68">
        <f t="shared" si="6"/>
        <v>-5.9649666270350652</v>
      </c>
    </row>
    <row r="111" spans="1:5" x14ac:dyDescent="0.25">
      <c r="A111" s="84">
        <f t="shared" si="7"/>
        <v>4.9999999999999902</v>
      </c>
      <c r="B111" s="69">
        <f t="shared" si="8"/>
        <v>1.5184084580601909</v>
      </c>
      <c r="C111" s="19">
        <f t="shared" si="5"/>
        <v>-0.57210928562945118</v>
      </c>
      <c r="D111" s="19">
        <f t="shared" si="9"/>
        <v>-0.57210928562945118</v>
      </c>
      <c r="E111" s="68">
        <f t="shared" si="6"/>
        <v>-6.0030580590652738</v>
      </c>
    </row>
    <row r="112" spans="1:5" x14ac:dyDescent="0.25">
      <c r="A112" s="84">
        <f t="shared" si="7"/>
        <v>5.0499999999999901</v>
      </c>
      <c r="B112" s="69">
        <f t="shared" si="8"/>
        <v>1.4898029937787183</v>
      </c>
      <c r="C112" s="19">
        <f t="shared" si="5"/>
        <v>-0.87226218858271487</v>
      </c>
      <c r="D112" s="19">
        <f t="shared" si="9"/>
        <v>-0.87226218858271487</v>
      </c>
      <c r="E112" s="68">
        <f t="shared" si="6"/>
        <v>-5.9821169126835967</v>
      </c>
    </row>
    <row r="113" spans="1:5" x14ac:dyDescent="0.25">
      <c r="A113" s="84">
        <f t="shared" si="7"/>
        <v>5.0999999999999899</v>
      </c>
      <c r="B113" s="69">
        <f t="shared" si="8"/>
        <v>1.4461898843495826</v>
      </c>
      <c r="C113" s="19">
        <f t="shared" si="5"/>
        <v>-1.1713680342168948</v>
      </c>
      <c r="D113" s="19">
        <f t="shared" si="9"/>
        <v>-1.1713680342168948</v>
      </c>
      <c r="E113" s="68">
        <f t="shared" si="6"/>
        <v>-5.9009449136031957</v>
      </c>
    </row>
    <row r="114" spans="1:5" x14ac:dyDescent="0.25">
      <c r="A114" s="84">
        <f t="shared" si="7"/>
        <v>5.1499999999999897</v>
      </c>
      <c r="B114" s="69">
        <f t="shared" si="8"/>
        <v>1.3876214826387379</v>
      </c>
      <c r="C114" s="19">
        <f t="shared" si="5"/>
        <v>-1.4664152798970547</v>
      </c>
      <c r="D114" s="19">
        <f t="shared" si="9"/>
        <v>-1.4664152798970547</v>
      </c>
      <c r="E114" s="68">
        <f t="shared" si="6"/>
        <v>-5.7589358644248954</v>
      </c>
    </row>
    <row r="115" spans="1:5" x14ac:dyDescent="0.25">
      <c r="A115" s="84">
        <f t="shared" si="7"/>
        <v>5.1999999999999895</v>
      </c>
      <c r="B115" s="69">
        <f t="shared" si="8"/>
        <v>1.3143007186438851</v>
      </c>
      <c r="C115" s="19">
        <f t="shared" si="5"/>
        <v>-1.7543620731182994</v>
      </c>
      <c r="D115" s="19">
        <f t="shared" si="9"/>
        <v>-1.7543620731182994</v>
      </c>
      <c r="E115" s="68">
        <f t="shared" si="6"/>
        <v>-5.5560947587553642</v>
      </c>
    </row>
    <row r="116" spans="1:5" x14ac:dyDescent="0.25">
      <c r="A116" s="84">
        <f t="shared" si="7"/>
        <v>5.2499999999999893</v>
      </c>
      <c r="B116" s="69">
        <f t="shared" si="8"/>
        <v>1.2265826149879702</v>
      </c>
      <c r="C116" s="19">
        <f t="shared" si="5"/>
        <v>-2.0321668110560678</v>
      </c>
      <c r="D116" s="19">
        <f t="shared" si="9"/>
        <v>-2.0321668110560678</v>
      </c>
      <c r="E116" s="68">
        <f t="shared" si="6"/>
        <v>-5.2930508968913843</v>
      </c>
    </row>
    <row r="117" spans="1:5" x14ac:dyDescent="0.25">
      <c r="A117" s="84">
        <f t="shared" si="7"/>
        <v>5.2999999999999892</v>
      </c>
      <c r="B117" s="69">
        <f t="shared" si="8"/>
        <v>1.1249742744351667</v>
      </c>
      <c r="C117" s="19">
        <f t="shared" si="5"/>
        <v>-2.2968193559006371</v>
      </c>
      <c r="D117" s="19">
        <f t="shared" si="9"/>
        <v>-2.2968193559006371</v>
      </c>
      <c r="E117" s="68">
        <f t="shared" si="6"/>
        <v>-4.9710647502540484</v>
      </c>
    </row>
    <row r="118" spans="1:5" x14ac:dyDescent="0.25">
      <c r="A118" s="84">
        <f t="shared" si="7"/>
        <v>5.349999999999989</v>
      </c>
      <c r="B118" s="69">
        <f t="shared" si="8"/>
        <v>1.0101333066401348</v>
      </c>
      <c r="C118" s="19">
        <f t="shared" si="5"/>
        <v>-2.5453725934133393</v>
      </c>
      <c r="D118" s="19">
        <f t="shared" si="9"/>
        <v>-2.5453725934133393</v>
      </c>
      <c r="E118" s="68">
        <f t="shared" si="6"/>
        <v>-4.5920283829594331</v>
      </c>
    </row>
    <row r="119" spans="1:5" x14ac:dyDescent="0.25">
      <c r="A119" s="84">
        <f t="shared" si="7"/>
        <v>5.3999999999999888</v>
      </c>
      <c r="B119" s="69">
        <f t="shared" si="8"/>
        <v>0.8828646769694678</v>
      </c>
      <c r="C119" s="19">
        <f t="shared" si="5"/>
        <v>-2.7749740125613109</v>
      </c>
      <c r="D119" s="19">
        <f t="shared" si="9"/>
        <v>-2.7749740125613109</v>
      </c>
      <c r="E119" s="68">
        <f t="shared" si="6"/>
        <v>-4.1584593031716661</v>
      </c>
    </row>
    <row r="120" spans="1:5" x14ac:dyDescent="0.25">
      <c r="A120" s="84">
        <f t="shared" si="7"/>
        <v>5.4499999999999886</v>
      </c>
      <c r="B120" s="69">
        <f t="shared" si="8"/>
        <v>0.74411597634140225</v>
      </c>
      <c r="C120" s="19">
        <f t="shared" si="5"/>
        <v>-2.9828969777198941</v>
      </c>
      <c r="D120" s="19">
        <f t="shared" si="9"/>
        <v>-2.9828969777198941</v>
      </c>
      <c r="E120" s="68">
        <f t="shared" si="6"/>
        <v>-3.6734876835733101</v>
      </c>
    </row>
    <row r="121" spans="1:5" x14ac:dyDescent="0.25">
      <c r="A121" s="84">
        <f t="shared" si="7"/>
        <v>5.4999999999999885</v>
      </c>
      <c r="B121" s="69">
        <f t="shared" si="8"/>
        <v>0.59497112745540748</v>
      </c>
      <c r="C121" s="19">
        <f t="shared" si="5"/>
        <v>-3.1665713618985598</v>
      </c>
      <c r="D121" s="19">
        <f t="shared" si="9"/>
        <v>-3.1665713618985598</v>
      </c>
      <c r="E121" s="68">
        <f t="shared" si="6"/>
        <v>-3.1408369587439515</v>
      </c>
    </row>
    <row r="122" spans="1:5" x14ac:dyDescent="0.25">
      <c r="A122" s="84">
        <f t="shared" si="7"/>
        <v>5.5499999999999883</v>
      </c>
      <c r="B122" s="69">
        <f t="shared" si="8"/>
        <v>0.43664255936047947</v>
      </c>
      <c r="C122" s="19">
        <f t="shared" si="5"/>
        <v>-3.3236132098357576</v>
      </c>
      <c r="D122" s="19">
        <f t="shared" si="9"/>
        <v>-3.3236132098357576</v>
      </c>
      <c r="E122" s="68">
        <f t="shared" si="6"/>
        <v>-2.5647978767701152</v>
      </c>
    </row>
    <row r="123" spans="1:5" x14ac:dyDescent="0.25">
      <c r="A123" s="84">
        <f t="shared" si="7"/>
        <v>5.5999999999999881</v>
      </c>
      <c r="B123" s="69">
        <f t="shared" si="8"/>
        <v>0.27046189886869154</v>
      </c>
      <c r="C123" s="19">
        <f t="shared" si="5"/>
        <v>-3.4518531036742632</v>
      </c>
      <c r="D123" s="19">
        <f t="shared" si="9"/>
        <v>-3.4518531036742632</v>
      </c>
      <c r="E123" s="68">
        <f t="shared" si="6"/>
        <v>-1.9501961523051241</v>
      </c>
    </row>
    <row r="124" spans="1:5" x14ac:dyDescent="0.25">
      <c r="A124" s="84">
        <f t="shared" si="7"/>
        <v>5.6499999999999879</v>
      </c>
      <c r="B124" s="69">
        <f t="shared" si="8"/>
        <v>9.7869243684978374E-2</v>
      </c>
      <c r="C124" s="19">
        <f t="shared" si="5"/>
        <v>-3.5493629112895193</v>
      </c>
      <c r="D124" s="19">
        <f t="shared" si="9"/>
        <v>-3.5493629112895193</v>
      </c>
      <c r="E124" s="68">
        <f t="shared" si="6"/>
        <v>-1.3023539378292122</v>
      </c>
    </row>
    <row r="125" spans="1:5" x14ac:dyDescent="0.25">
      <c r="A125" s="84">
        <f t="shared" si="7"/>
        <v>5.6999999999999877</v>
      </c>
      <c r="B125" s="69">
        <f t="shared" si="8"/>
        <v>-7.9598901879497613E-2</v>
      </c>
      <c r="C125" s="19">
        <f t="shared" si="5"/>
        <v>-3.6144806081809797</v>
      </c>
      <c r="D125" s="19">
        <f t="shared" si="9"/>
        <v>-3.6144806081809797</v>
      </c>
      <c r="E125" s="68">
        <f t="shared" si="6"/>
        <v>-0.62704539829322714</v>
      </c>
    </row>
    <row r="126" spans="1:5" x14ac:dyDescent="0.25">
      <c r="A126" s="84">
        <f t="shared" si="7"/>
        <v>5.7499999999999876</v>
      </c>
      <c r="B126" s="69">
        <f t="shared" si="8"/>
        <v>-0.26032293228854664</v>
      </c>
      <c r="C126" s="19">
        <f t="shared" si="5"/>
        <v>-3.645832878095641</v>
      </c>
      <c r="D126" s="19">
        <f t="shared" si="9"/>
        <v>-3.645832878095641</v>
      </c>
      <c r="E126" s="68">
        <f t="shared" si="6"/>
        <v>6.955325907040466E-2</v>
      </c>
    </row>
    <row r="127" spans="1:5" x14ac:dyDescent="0.25">
      <c r="A127" s="84">
        <f t="shared" si="7"/>
        <v>5.7999999999999874</v>
      </c>
      <c r="B127" s="69">
        <f t="shared" si="8"/>
        <v>-0.44261457619332867</v>
      </c>
      <c r="C127" s="19">
        <f t="shared" si="5"/>
        <v>-3.6423552151421208</v>
      </c>
      <c r="D127" s="19">
        <f t="shared" si="9"/>
        <v>-3.6423552151421208</v>
      </c>
      <c r="E127" s="68">
        <f t="shared" si="6"/>
        <v>0.78091888394433628</v>
      </c>
    </row>
    <row r="128" spans="1:5" x14ac:dyDescent="0.25">
      <c r="A128" s="84">
        <f t="shared" si="7"/>
        <v>5.8499999999999872</v>
      </c>
      <c r="B128" s="69">
        <f t="shared" si="8"/>
        <v>-0.62473233695043473</v>
      </c>
      <c r="C128" s="19">
        <f t="shared" si="5"/>
        <v>-3.6033092709449042</v>
      </c>
      <c r="D128" s="19">
        <f t="shared" si="9"/>
        <v>-3.6033092709449042</v>
      </c>
      <c r="E128" s="68">
        <f t="shared" si="6"/>
        <v>1.5002411345332995</v>
      </c>
    </row>
    <row r="129" spans="1:5" x14ac:dyDescent="0.25">
      <c r="A129" s="84">
        <f t="shared" si="7"/>
        <v>5.899999999999987</v>
      </c>
      <c r="B129" s="69">
        <f t="shared" si="8"/>
        <v>-0.80489780049767989</v>
      </c>
      <c r="C129" s="19">
        <f t="shared" si="5"/>
        <v>-3.5282972142182394</v>
      </c>
      <c r="D129" s="19">
        <f t="shared" si="9"/>
        <v>-3.5282972142182394</v>
      </c>
      <c r="E129" s="68">
        <f t="shared" si="6"/>
        <v>2.2204863481682198</v>
      </c>
    </row>
    <row r="130" spans="1:5" x14ac:dyDescent="0.25">
      <c r="A130" s="84">
        <f t="shared" si="7"/>
        <v>5.9499999999999869</v>
      </c>
      <c r="B130" s="69">
        <f t="shared" si="8"/>
        <v>-0.98131266120859184</v>
      </c>
      <c r="C130" s="19">
        <f t="shared" si="5"/>
        <v>-3.4172728968098283</v>
      </c>
      <c r="D130" s="19">
        <f t="shared" si="9"/>
        <v>-3.4172728968098283</v>
      </c>
      <c r="E130" s="68">
        <f t="shared" si="6"/>
        <v>2.9344649452905771</v>
      </c>
    </row>
    <row r="131" spans="1:5" x14ac:dyDescent="0.25">
      <c r="A131" s="84">
        <f t="shared" si="7"/>
        <v>5.9999999999999867</v>
      </c>
      <c r="B131" s="69">
        <f t="shared" si="8"/>
        <v>-1.1521763060490833</v>
      </c>
      <c r="C131" s="19">
        <f t="shared" si="5"/>
        <v>-3.2705496495452993</v>
      </c>
      <c r="D131" s="19">
        <f t="shared" si="9"/>
        <v>-3.2705496495452993</v>
      </c>
      <c r="E131" s="68">
        <f t="shared" si="6"/>
        <v>3.6349017342265437</v>
      </c>
    </row>
    <row r="132" spans="1:5" x14ac:dyDescent="0.25">
      <c r="A132" s="84">
        <f t="shared" si="7"/>
        <v>6.0499999999999865</v>
      </c>
      <c r="B132" s="69">
        <f t="shared" si="8"/>
        <v>-1.3157037885263483</v>
      </c>
      <c r="C132" s="19">
        <f t="shared" si="5"/>
        <v>-3.088804562833972</v>
      </c>
      <c r="D132" s="19">
        <f t="shared" si="9"/>
        <v>-3.088804562833972</v>
      </c>
      <c r="E132" s="68">
        <f t="shared" si="6"/>
        <v>4.3145084429895597</v>
      </c>
    </row>
    <row r="133" spans="1:5" x14ac:dyDescent="0.25">
      <c r="A133" s="84">
        <f t="shared" si="7"/>
        <v>6.0999999999999863</v>
      </c>
      <c r="B133" s="69">
        <f t="shared" si="8"/>
        <v>-1.4701440166680468</v>
      </c>
      <c r="C133" s="19">
        <f t="shared" si="5"/>
        <v>-2.873079140684494</v>
      </c>
      <c r="D133" s="19">
        <f t="shared" si="9"/>
        <v>-2.873079140684494</v>
      </c>
      <c r="E133" s="68">
        <f t="shared" si="6"/>
        <v>4.9660577695026156</v>
      </c>
    </row>
    <row r="134" spans="1:5" x14ac:dyDescent="0.25">
      <c r="A134" s="84">
        <f t="shared" si="7"/>
        <v>6.1499999999999861</v>
      </c>
      <c r="B134" s="69">
        <f t="shared" si="8"/>
        <v>-1.6137979737022716</v>
      </c>
      <c r="C134" s="19">
        <f t="shared" si="5"/>
        <v>-2.6247762522093634</v>
      </c>
      <c r="D134" s="19">
        <f t="shared" si="9"/>
        <v>-2.6247762522093634</v>
      </c>
      <c r="E134" s="68">
        <f t="shared" si="6"/>
        <v>5.5824582135703062</v>
      </c>
    </row>
    <row r="135" spans="1:5" x14ac:dyDescent="0.25">
      <c r="A135" s="84">
        <f t="shared" si="7"/>
        <v>6.199999999999986</v>
      </c>
      <c r="B135" s="69">
        <f t="shared" si="8"/>
        <v>-1.7450367863127398</v>
      </c>
      <c r="C135" s="19">
        <f t="shared" si="5"/>
        <v>-2.345653341530848</v>
      </c>
      <c r="D135" s="19">
        <f t="shared" si="9"/>
        <v>-2.345653341530848</v>
      </c>
      <c r="E135" s="68">
        <f t="shared" si="6"/>
        <v>6.1568289330549142</v>
      </c>
    </row>
    <row r="136" spans="1:5" x14ac:dyDescent="0.25">
      <c r="A136" s="84">
        <f t="shared" si="7"/>
        <v>6.2499999999999858</v>
      </c>
      <c r="B136" s="69">
        <f t="shared" si="8"/>
        <v>-1.8623194533892822</v>
      </c>
      <c r="C136" s="19">
        <f t="shared" si="5"/>
        <v>-2.0378118948781023</v>
      </c>
      <c r="D136" s="19">
        <f t="shared" si="9"/>
        <v>-2.0378118948781023</v>
      </c>
      <c r="E136" s="68">
        <f t="shared" si="6"/>
        <v>6.682573853350684</v>
      </c>
    </row>
    <row r="137" spans="1:5" x14ac:dyDescent="0.25">
      <c r="A137" s="84">
        <f t="shared" si="7"/>
        <v>6.2999999999999856</v>
      </c>
      <c r="B137" s="69">
        <f t="shared" si="8"/>
        <v>-1.9642100481331872</v>
      </c>
      <c r="C137" s="19">
        <f t="shared" si="5"/>
        <v>-1.7036832022105681</v>
      </c>
      <c r="D137" s="19">
        <f t="shared" si="9"/>
        <v>-1.7036832022105681</v>
      </c>
      <c r="E137" s="68">
        <f t="shared" si="6"/>
        <v>7.1534542536632468</v>
      </c>
    </row>
    <row r="138" spans="1:5" x14ac:dyDescent="0.25">
      <c r="A138" s="84">
        <f t="shared" si="7"/>
        <v>6.3499999999999854</v>
      </c>
      <c r="B138" s="69">
        <f t="shared" si="8"/>
        <v>-2.0493942082437155</v>
      </c>
      <c r="C138" s="19">
        <f t="shared" si="5"/>
        <v>-1.3460104895274059</v>
      </c>
      <c r="D138" s="19">
        <f t="shared" si="9"/>
        <v>-1.3460104895274059</v>
      </c>
      <c r="E138" s="68">
        <f t="shared" si="6"/>
        <v>7.5636590559673058</v>
      </c>
    </row>
    <row r="139" spans="1:5" x14ac:dyDescent="0.25">
      <c r="A139" s="84">
        <f t="shared" si="7"/>
        <v>6.3999999999999853</v>
      </c>
      <c r="B139" s="69">
        <f t="shared" si="8"/>
        <v>-2.1166947327200858</v>
      </c>
      <c r="C139" s="19">
        <f t="shared" ref="C139:C202" si="10">D139</f>
        <v>-0.96782753672904054</v>
      </c>
      <c r="D139" s="19">
        <f t="shared" si="9"/>
        <v>-0.96782753672904054</v>
      </c>
      <c r="E139" s="68">
        <f t="shared" ref="E139:E202" si="11" xml:space="preserve"> -R_x/L_x*D139-1/(L_x*C_x)*B139+E0_x*SIN(w_x*A139)/L_x</f>
        <v>7.9078720529355326</v>
      </c>
    </row>
    <row r="140" spans="1:5" x14ac:dyDescent="0.25">
      <c r="A140" s="84">
        <f t="shared" ref="A140:A203" si="12">A139+$A$8</f>
        <v>6.4499999999999851</v>
      </c>
      <c r="B140" s="69">
        <f t="shared" ref="B140:B203" si="13">B139+C139*$A$8</f>
        <v>-2.1650861095565377</v>
      </c>
      <c r="C140" s="19">
        <f t="shared" si="10"/>
        <v>-0.57243393408226395</v>
      </c>
      <c r="D140" s="19">
        <f t="shared" ref="D140:D203" si="14">D139+E139*$A$8</f>
        <v>-0.57243393408226395</v>
      </c>
      <c r="E140" s="68">
        <f t="shared" si="11"/>
        <v>8.1813353296236873</v>
      </c>
    </row>
    <row r="141" spans="1:5" x14ac:dyDescent="0.25">
      <c r="A141" s="84">
        <f t="shared" si="12"/>
        <v>6.4999999999999849</v>
      </c>
      <c r="B141" s="69">
        <f t="shared" si="13"/>
        <v>-2.193707806260651</v>
      </c>
      <c r="C141" s="19">
        <f t="shared" si="10"/>
        <v>-0.16336716760107955</v>
      </c>
      <c r="D141" s="19">
        <f t="shared" si="14"/>
        <v>-0.16336716760107955</v>
      </c>
      <c r="E141" s="68">
        <f t="shared" si="11"/>
        <v>8.3799081601960985</v>
      </c>
    </row>
    <row r="142" spans="1:5" x14ac:dyDescent="0.25">
      <c r="A142" s="84">
        <f t="shared" si="12"/>
        <v>6.5499999999999847</v>
      </c>
      <c r="B142" s="69">
        <f t="shared" si="13"/>
        <v>-2.201876164640705</v>
      </c>
      <c r="C142" s="19">
        <f t="shared" si="10"/>
        <v>0.25562824040872539</v>
      </c>
      <c r="D142" s="19">
        <f t="shared" si="14"/>
        <v>0.25562824040872539</v>
      </c>
      <c r="E142" s="68">
        <f t="shared" si="11"/>
        <v>8.500120695333047</v>
      </c>
    </row>
    <row r="143" spans="1:5" x14ac:dyDescent="0.25">
      <c r="A143" s="84">
        <f t="shared" si="12"/>
        <v>6.5999999999999845</v>
      </c>
      <c r="B143" s="69">
        <f t="shared" si="13"/>
        <v>-2.1890947526202686</v>
      </c>
      <c r="C143" s="19">
        <f t="shared" si="10"/>
        <v>0.68063427517537778</v>
      </c>
      <c r="D143" s="19">
        <f t="shared" si="14"/>
        <v>0.68063427517537778</v>
      </c>
      <c r="E143" s="68">
        <f t="shared" si="11"/>
        <v>8.5392217979444904</v>
      </c>
    </row>
    <row r="144" spans="1:5" x14ac:dyDescent="0.25">
      <c r="A144" s="84">
        <f t="shared" si="12"/>
        <v>6.6499999999999844</v>
      </c>
      <c r="B144" s="69">
        <f t="shared" si="13"/>
        <v>-2.1550630388615</v>
      </c>
      <c r="C144" s="19">
        <f t="shared" si="10"/>
        <v>1.1075953650726023</v>
      </c>
      <c r="D144" s="19">
        <f t="shared" si="14"/>
        <v>1.1075953650726023</v>
      </c>
      <c r="E144" s="68">
        <f t="shared" si="11"/>
        <v>8.4952204341080844</v>
      </c>
    </row>
    <row r="145" spans="1:5" x14ac:dyDescent="0.25">
      <c r="A145" s="84">
        <f t="shared" si="12"/>
        <v>6.6999999999999842</v>
      </c>
      <c r="B145" s="69">
        <f t="shared" si="13"/>
        <v>-2.0996832706078701</v>
      </c>
      <c r="C145" s="19">
        <f t="shared" si="10"/>
        <v>1.5323563867780066</v>
      </c>
      <c r="D145" s="19">
        <f t="shared" si="14"/>
        <v>1.5323563867780066</v>
      </c>
      <c r="E145" s="68">
        <f t="shared" si="11"/>
        <v>8.3669200823581438</v>
      </c>
    </row>
    <row r="146" spans="1:5" x14ac:dyDescent="0.25">
      <c r="A146" s="84">
        <f t="shared" si="12"/>
        <v>6.749999999999984</v>
      </c>
      <c r="B146" s="69">
        <f t="shared" si="13"/>
        <v>-2.0230654512689696</v>
      </c>
      <c r="C146" s="19">
        <f t="shared" si="10"/>
        <v>1.9507023908959138</v>
      </c>
      <c r="D146" s="19">
        <f t="shared" si="14"/>
        <v>1.9507023908959138</v>
      </c>
      <c r="E146" s="68">
        <f t="shared" si="11"/>
        <v>8.1539456871033877</v>
      </c>
    </row>
    <row r="147" spans="1:5" x14ac:dyDescent="0.25">
      <c r="A147" s="84">
        <f t="shared" si="12"/>
        <v>6.7999999999999838</v>
      </c>
      <c r="B147" s="69">
        <f t="shared" si="13"/>
        <v>-1.9255303317241739</v>
      </c>
      <c r="C147" s="19">
        <f t="shared" si="10"/>
        <v>2.358399675251083</v>
      </c>
      <c r="D147" s="19">
        <f t="shared" si="14"/>
        <v>2.358399675251083</v>
      </c>
      <c r="E147" s="68">
        <f t="shared" si="11"/>
        <v>7.8567627504985573</v>
      </c>
    </row>
    <row r="148" spans="1:5" x14ac:dyDescent="0.25">
      <c r="A148" s="84">
        <f t="shared" si="12"/>
        <v>6.8499999999999837</v>
      </c>
      <c r="B148" s="69">
        <f t="shared" si="13"/>
        <v>-1.8076103479616197</v>
      </c>
      <c r="C148" s="19">
        <f t="shared" si="10"/>
        <v>2.7512378127760106</v>
      </c>
      <c r="D148" s="19">
        <f t="shared" si="14"/>
        <v>2.7512378127760106</v>
      </c>
      <c r="E148" s="68">
        <f t="shared" si="11"/>
        <v>7.4766882309229503</v>
      </c>
    </row>
    <row r="149" spans="1:5" x14ac:dyDescent="0.25">
      <c r="A149" s="84">
        <f t="shared" si="12"/>
        <v>6.8999999999999835</v>
      </c>
      <c r="B149" s="69">
        <f t="shared" si="13"/>
        <v>-1.6700484573228191</v>
      </c>
      <c r="C149" s="19">
        <f t="shared" si="10"/>
        <v>3.125072224322158</v>
      </c>
      <c r="D149" s="19">
        <f t="shared" si="14"/>
        <v>3.125072224322158</v>
      </c>
      <c r="E149" s="68">
        <f t="shared" si="11"/>
        <v>7.0158929946484072</v>
      </c>
    </row>
    <row r="150" spans="1:5" x14ac:dyDescent="0.25">
      <c r="A150" s="84">
        <f t="shared" si="12"/>
        <v>6.9499999999999833</v>
      </c>
      <c r="B150" s="69">
        <f t="shared" si="13"/>
        <v>-1.5137948461067112</v>
      </c>
      <c r="C150" s="19">
        <f t="shared" si="10"/>
        <v>3.4758668740545784</v>
      </c>
      <c r="D150" s="19">
        <f t="shared" si="14"/>
        <v>3.4758668740545784</v>
      </c>
      <c r="E150" s="68">
        <f t="shared" si="11"/>
        <v>6.4773956495737677</v>
      </c>
    </row>
    <row r="151" spans="1:5" x14ac:dyDescent="0.25">
      <c r="A151" s="84">
        <f t="shared" si="12"/>
        <v>6.9999999999999831</v>
      </c>
      <c r="B151" s="69">
        <f t="shared" si="13"/>
        <v>-1.3400015024039824</v>
      </c>
      <c r="C151" s="19">
        <f t="shared" si="10"/>
        <v>3.7997366565332666</v>
      </c>
      <c r="D151" s="19">
        <f t="shared" si="14"/>
        <v>3.7997366565332666</v>
      </c>
      <c r="E151" s="68">
        <f t="shared" si="11"/>
        <v>5.8650476752747656</v>
      </c>
    </row>
    <row r="152" spans="1:5" x14ac:dyDescent="0.25">
      <c r="A152" s="84">
        <f t="shared" si="12"/>
        <v>7.0499999999999829</v>
      </c>
      <c r="B152" s="69">
        <f t="shared" si="13"/>
        <v>-1.150014669577319</v>
      </c>
      <c r="C152" s="19">
        <f t="shared" si="10"/>
        <v>4.0929890402970051</v>
      </c>
      <c r="D152" s="19">
        <f t="shared" si="14"/>
        <v>4.0929890402970051</v>
      </c>
      <c r="E152" s="68">
        <f t="shared" si="11"/>
        <v>5.1835098512368711</v>
      </c>
    </row>
    <row r="153" spans="1:5" x14ac:dyDescent="0.25">
      <c r="A153" s="84">
        <f t="shared" si="12"/>
        <v>7.0999999999999828</v>
      </c>
      <c r="B153" s="69">
        <f t="shared" si="13"/>
        <v>-0.94536521756246872</v>
      </c>
      <c r="C153" s="19">
        <f t="shared" si="10"/>
        <v>4.3521645328588487</v>
      </c>
      <c r="D153" s="19">
        <f t="shared" si="14"/>
        <v>4.3521645328588487</v>
      </c>
      <c r="E153" s="68">
        <f t="shared" si="11"/>
        <v>4.438220074137579</v>
      </c>
    </row>
    <row r="154" spans="1:5" x14ac:dyDescent="0.25">
      <c r="A154" s="84">
        <f t="shared" si="12"/>
        <v>7.1499999999999826</v>
      </c>
      <c r="B154" s="69">
        <f t="shared" si="13"/>
        <v>-0.72775699091952628</v>
      </c>
      <c r="C154" s="19">
        <f t="shared" si="10"/>
        <v>4.5740755365657275</v>
      </c>
      <c r="D154" s="19">
        <f t="shared" si="14"/>
        <v>4.5740755365657275</v>
      </c>
      <c r="E154" s="68">
        <f t="shared" si="11"/>
        <v>3.635352744530477</v>
      </c>
    </row>
    <row r="155" spans="1:5" x14ac:dyDescent="0.25">
      <c r="A155" s="84">
        <f t="shared" si="12"/>
        <v>7.1999999999999824</v>
      </c>
      <c r="B155" s="69">
        <f t="shared" si="13"/>
        <v>-0.49905321409123993</v>
      </c>
      <c r="C155" s="19">
        <f t="shared" si="10"/>
        <v>4.7558431737922513</v>
      </c>
      <c r="D155" s="19">
        <f t="shared" si="14"/>
        <v>4.7558431737922513</v>
      </c>
      <c r="E155" s="68">
        <f t="shared" si="11"/>
        <v>2.7817699923448629</v>
      </c>
    </row>
    <row r="156" spans="1:5" x14ac:dyDescent="0.25">
      <c r="A156" s="84">
        <f t="shared" si="12"/>
        <v>7.2499999999999822</v>
      </c>
      <c r="B156" s="69">
        <f t="shared" si="13"/>
        <v>-0.26126105540162736</v>
      </c>
      <c r="C156" s="19">
        <f t="shared" si="10"/>
        <v>4.8949316734094941</v>
      </c>
      <c r="D156" s="19">
        <f t="shared" si="14"/>
        <v>4.8949316734094941</v>
      </c>
      <c r="E156" s="68">
        <f t="shared" si="11"/>
        <v>1.8849650983306947</v>
      </c>
    </row>
    <row r="157" spans="1:5" x14ac:dyDescent="0.25">
      <c r="A157" s="84">
        <f t="shared" si="12"/>
        <v>7.2999999999999821</v>
      </c>
      <c r="B157" s="69">
        <f t="shared" si="13"/>
        <v>-1.6514471731152641E-2</v>
      </c>
      <c r="C157" s="19">
        <f t="shared" si="10"/>
        <v>4.9891799283260285</v>
      </c>
      <c r="D157" s="19">
        <f t="shared" si="14"/>
        <v>4.9891799283260285</v>
      </c>
      <c r="E157" s="68">
        <f t="shared" si="11"/>
        <v>0.95299855402915967</v>
      </c>
    </row>
    <row r="158" spans="1:5" x14ac:dyDescent="0.25">
      <c r="A158" s="84">
        <f t="shared" si="12"/>
        <v>7.3499999999999819</v>
      </c>
      <c r="B158" s="69">
        <f t="shared" si="13"/>
        <v>0.23294452468514878</v>
      </c>
      <c r="C158" s="19">
        <f t="shared" si="10"/>
        <v>5.0368298560274862</v>
      </c>
      <c r="D158" s="19">
        <f t="shared" si="14"/>
        <v>5.0368298560274862</v>
      </c>
      <c r="E158" s="68">
        <f t="shared" si="11"/>
        <v>-5.5727148768571766E-3</v>
      </c>
    </row>
    <row r="159" spans="1:5" x14ac:dyDescent="0.25">
      <c r="A159" s="84">
        <f t="shared" si="12"/>
        <v>7.3999999999999817</v>
      </c>
      <c r="B159" s="69">
        <f t="shared" si="13"/>
        <v>0.48478601748652306</v>
      </c>
      <c r="C159" s="19">
        <f t="shared" si="10"/>
        <v>5.0365512202836431</v>
      </c>
      <c r="D159" s="19">
        <f t="shared" si="14"/>
        <v>5.0365512202836431</v>
      </c>
      <c r="E159" s="68">
        <f t="shared" si="11"/>
        <v>-0.98177235877196523</v>
      </c>
    </row>
    <row r="160" spans="1:5" x14ac:dyDescent="0.25">
      <c r="A160" s="84">
        <f t="shared" si="12"/>
        <v>7.4499999999999815</v>
      </c>
      <c r="B160" s="69">
        <f t="shared" si="13"/>
        <v>0.7366135785007053</v>
      </c>
      <c r="C160" s="19">
        <f t="shared" si="10"/>
        <v>4.9874626023450448</v>
      </c>
      <c r="D160" s="19">
        <f t="shared" si="14"/>
        <v>4.9874626023450448</v>
      </c>
      <c r="E160" s="68">
        <f t="shared" si="11"/>
        <v>-1.9662871715413976</v>
      </c>
    </row>
    <row r="161" spans="1:5" x14ac:dyDescent="0.25">
      <c r="A161" s="84">
        <f t="shared" si="12"/>
        <v>7.4999999999999813</v>
      </c>
      <c r="B161" s="69">
        <f t="shared" si="13"/>
        <v>0.98598670861795756</v>
      </c>
      <c r="C161" s="19">
        <f t="shared" si="10"/>
        <v>4.8891482437679752</v>
      </c>
      <c r="D161" s="19">
        <f t="shared" si="14"/>
        <v>4.8891482437679752</v>
      </c>
      <c r="E161" s="68">
        <f t="shared" si="11"/>
        <v>-2.9495544713727799</v>
      </c>
    </row>
    <row r="162" spans="1:5" x14ac:dyDescent="0.25">
      <c r="A162" s="84">
        <f t="shared" si="12"/>
        <v>7.5499999999999812</v>
      </c>
      <c r="B162" s="69">
        <f t="shared" si="13"/>
        <v>1.2304441208063563</v>
      </c>
      <c r="C162" s="19">
        <f t="shared" si="10"/>
        <v>4.7416705201993361</v>
      </c>
      <c r="D162" s="19">
        <f t="shared" si="14"/>
        <v>4.7416705201993361</v>
      </c>
      <c r="E162" s="68">
        <f t="shared" si="11"/>
        <v>-3.9218534900855926</v>
      </c>
    </row>
    <row r="163" spans="1:5" x14ac:dyDescent="0.25">
      <c r="A163" s="84">
        <f t="shared" si="12"/>
        <v>7.599999999999981</v>
      </c>
      <c r="B163" s="69">
        <f t="shared" si="13"/>
        <v>1.4675276468163232</v>
      </c>
      <c r="C163" s="19">
        <f t="shared" si="10"/>
        <v>4.5455778456950569</v>
      </c>
      <c r="D163" s="19">
        <f t="shared" si="14"/>
        <v>4.5455778456950569</v>
      </c>
      <c r="E163" s="68">
        <f t="shared" si="11"/>
        <v>-4.8733999124180976</v>
      </c>
    </row>
    <row r="164" spans="1:5" x14ac:dyDescent="0.25">
      <c r="A164" s="84">
        <f t="shared" si="12"/>
        <v>7.6499999999999808</v>
      </c>
      <c r="B164" s="69">
        <f t="shared" si="13"/>
        <v>1.694806539101076</v>
      </c>
      <c r="C164" s="19">
        <f t="shared" si="10"/>
        <v>4.3019078500741523</v>
      </c>
      <c r="D164" s="19">
        <f t="shared" si="14"/>
        <v>4.3019078500741523</v>
      </c>
      <c r="E164" s="68">
        <f t="shared" si="11"/>
        <v>-5.7944426608873894</v>
      </c>
    </row>
    <row r="165" spans="1:5" x14ac:dyDescent="0.25">
      <c r="A165" s="84">
        <f t="shared" si="12"/>
        <v>7.6999999999999806</v>
      </c>
      <c r="B165" s="69">
        <f t="shared" si="13"/>
        <v>1.9099019316047836</v>
      </c>
      <c r="C165" s="19">
        <f t="shared" si="10"/>
        <v>4.0121857170297828</v>
      </c>
      <c r="D165" s="19">
        <f t="shared" si="14"/>
        <v>4.0121857170297828</v>
      </c>
      <c r="E165" s="68">
        <f t="shared" si="11"/>
        <v>-6.6753619845266998</v>
      </c>
    </row>
    <row r="166" spans="1:5" x14ac:dyDescent="0.25">
      <c r="A166" s="84">
        <f t="shared" si="12"/>
        <v>7.7499999999999805</v>
      </c>
      <c r="B166" s="69">
        <f t="shared" si="13"/>
        <v>2.1105112174562728</v>
      </c>
      <c r="C166" s="19">
        <f t="shared" si="10"/>
        <v>3.678417617803448</v>
      </c>
      <c r="D166" s="19">
        <f t="shared" si="14"/>
        <v>3.678417617803448</v>
      </c>
      <c r="E166" s="68">
        <f t="shared" si="11"/>
        <v>-7.5067678815040564</v>
      </c>
    </row>
    <row r="167" spans="1:5" x14ac:dyDescent="0.25">
      <c r="A167" s="84">
        <f t="shared" si="12"/>
        <v>7.7999999999999803</v>
      </c>
      <c r="B167" s="69">
        <f t="shared" si="13"/>
        <v>2.2944320983464452</v>
      </c>
      <c r="C167" s="19">
        <f t="shared" si="10"/>
        <v>3.3030792237282451</v>
      </c>
      <c r="D167" s="19">
        <f t="shared" si="14"/>
        <v>3.3030792237282451</v>
      </c>
      <c r="E167" s="68">
        <f t="shared" si="11"/>
        <v>-8.2795978667620993</v>
      </c>
    </row>
    <row r="168" spans="1:5" x14ac:dyDescent="0.25">
      <c r="A168" s="84">
        <f t="shared" si="12"/>
        <v>7.8499999999999801</v>
      </c>
      <c r="B168" s="69">
        <f t="shared" si="13"/>
        <v>2.4595860595328576</v>
      </c>
      <c r="C168" s="19">
        <f t="shared" si="10"/>
        <v>2.88909933039014</v>
      </c>
      <c r="D168" s="19">
        <f t="shared" si="14"/>
        <v>2.88909933039014</v>
      </c>
      <c r="E168" s="68">
        <f t="shared" si="11"/>
        <v>-8.9852130867242543</v>
      </c>
    </row>
    <row r="169" spans="1:5" x14ac:dyDescent="0.25">
      <c r="A169" s="84">
        <f t="shared" si="12"/>
        <v>7.8999999999999799</v>
      </c>
      <c r="B169" s="69">
        <f t="shared" si="13"/>
        <v>2.6040410260523648</v>
      </c>
      <c r="C169" s="19">
        <f t="shared" si="10"/>
        <v>2.4398386760539275</v>
      </c>
      <c r="D169" s="19">
        <f t="shared" si="14"/>
        <v>2.4398386760539275</v>
      </c>
      <c r="E169" s="68">
        <f t="shared" si="11"/>
        <v>-9.6154917840264584</v>
      </c>
    </row>
    <row r="170" spans="1:5" x14ac:dyDescent="0.25">
      <c r="A170" s="84">
        <f t="shared" si="12"/>
        <v>7.9499999999999797</v>
      </c>
      <c r="B170" s="69">
        <f t="shared" si="13"/>
        <v>2.7260329598550612</v>
      </c>
      <c r="C170" s="19">
        <f t="shared" si="10"/>
        <v>1.9590640868526046</v>
      </c>
      <c r="D170" s="19">
        <f t="shared" si="14"/>
        <v>1.9590640868526046</v>
      </c>
      <c r="E170" s="68">
        <f t="shared" si="11"/>
        <v>-10.162919126296543</v>
      </c>
    </row>
    <row r="171" spans="1:5" x14ac:dyDescent="0.25">
      <c r="A171" s="84">
        <f t="shared" si="12"/>
        <v>7.9999999999999796</v>
      </c>
      <c r="B171" s="69">
        <f t="shared" si="13"/>
        <v>2.8239861641976916</v>
      </c>
      <c r="C171" s="19">
        <f t="shared" si="10"/>
        <v>1.4509181305377774</v>
      </c>
      <c r="D171" s="19">
        <f t="shared" si="14"/>
        <v>1.4509181305377774</v>
      </c>
      <c r="E171" s="68">
        <f t="shared" si="11"/>
        <v>-10.620672434253771</v>
      </c>
    </row>
    <row r="172" spans="1:5" x14ac:dyDescent="0.25">
      <c r="A172" s="84">
        <f t="shared" si="12"/>
        <v>8.0499999999999794</v>
      </c>
      <c r="B172" s="69">
        <f t="shared" si="13"/>
        <v>2.8965320707245805</v>
      </c>
      <c r="C172" s="19">
        <f t="shared" si="10"/>
        <v>0.91988450882508876</v>
      </c>
      <c r="D172" s="19">
        <f t="shared" si="14"/>
        <v>0.91988450882508876</v>
      </c>
      <c r="E172" s="68">
        <f t="shared" si="11"/>
        <v>-10.982700875774185</v>
      </c>
    </row>
    <row r="173" spans="1:5" x14ac:dyDescent="0.25">
      <c r="A173" s="84">
        <f t="shared" si="12"/>
        <v>8.0999999999999801</v>
      </c>
      <c r="B173" s="69">
        <f t="shared" si="13"/>
        <v>2.9425262961658349</v>
      </c>
      <c r="C173" s="19">
        <f t="shared" si="10"/>
        <v>0.37074946503637951</v>
      </c>
      <c r="D173" s="19">
        <f t="shared" si="14"/>
        <v>0.37074946503637951</v>
      </c>
      <c r="E173" s="68">
        <f t="shared" si="11"/>
        <v>-11.243798733894565</v>
      </c>
    </row>
    <row r="174" spans="1:5" x14ac:dyDescent="0.25">
      <c r="A174" s="84">
        <f t="shared" si="12"/>
        <v>8.1499999999999808</v>
      </c>
      <c r="B174" s="69">
        <f t="shared" si="13"/>
        <v>2.9610637694176538</v>
      </c>
      <c r="C174" s="19">
        <f t="shared" si="10"/>
        <v>-0.19144047165834877</v>
      </c>
      <c r="D174" s="19">
        <f t="shared" si="14"/>
        <v>-0.19144047165834877</v>
      </c>
      <c r="E174" s="68">
        <f t="shared" si="11"/>
        <v>-11.399671407735873</v>
      </c>
    </row>
    <row r="175" spans="1:5" x14ac:dyDescent="0.25">
      <c r="A175" s="84">
        <f t="shared" si="12"/>
        <v>8.1999999999999815</v>
      </c>
      <c r="B175" s="69">
        <f t="shared" si="13"/>
        <v>2.9514917458347365</v>
      </c>
      <c r="C175" s="19">
        <f t="shared" si="10"/>
        <v>-0.76142404204514247</v>
      </c>
      <c r="D175" s="19">
        <f t="shared" si="14"/>
        <v>-0.76142404204514247</v>
      </c>
      <c r="E175" s="68">
        <f t="shared" si="11"/>
        <v>-11.446993365640925</v>
      </c>
    </row>
    <row r="176" spans="1:5" x14ac:dyDescent="0.25">
      <c r="A176" s="84">
        <f t="shared" si="12"/>
        <v>8.2499999999999822</v>
      </c>
      <c r="B176" s="69">
        <f t="shared" si="13"/>
        <v>2.9134205437324794</v>
      </c>
      <c r="C176" s="19">
        <f t="shared" si="10"/>
        <v>-1.3337737103271887</v>
      </c>
      <c r="D176" s="19">
        <f t="shared" si="14"/>
        <v>-1.3337737103271887</v>
      </c>
      <c r="E176" s="68">
        <f t="shared" si="11"/>
        <v>-11.383457338964917</v>
      </c>
    </row>
    <row r="177" spans="1:5" x14ac:dyDescent="0.25">
      <c r="A177" s="84">
        <f t="shared" si="12"/>
        <v>8.2999999999999829</v>
      </c>
      <c r="B177" s="69">
        <f t="shared" si="13"/>
        <v>2.8467318582161201</v>
      </c>
      <c r="C177" s="19">
        <f t="shared" si="10"/>
        <v>-1.9029465772754346</v>
      </c>
      <c r="D177" s="19">
        <f t="shared" si="14"/>
        <v>-1.9029465772754346</v>
      </c>
      <c r="E177" s="68">
        <f t="shared" si="11"/>
        <v>-11.207814122359222</v>
      </c>
    </row>
    <row r="178" spans="1:5" x14ac:dyDescent="0.25">
      <c r="A178" s="84">
        <f t="shared" si="12"/>
        <v>8.3499999999999837</v>
      </c>
      <c r="B178" s="69">
        <f t="shared" si="13"/>
        <v>2.7515845293523484</v>
      </c>
      <c r="C178" s="19">
        <f t="shared" si="10"/>
        <v>-2.463337283393396</v>
      </c>
      <c r="D178" s="19">
        <f t="shared" si="14"/>
        <v>-2.463337283393396</v>
      </c>
      <c r="E178" s="68">
        <f t="shared" si="11"/>
        <v>-10.919902431383823</v>
      </c>
    </row>
    <row r="179" spans="1:5" x14ac:dyDescent="0.25">
      <c r="A179" s="84">
        <f t="shared" si="12"/>
        <v>8.3999999999999844</v>
      </c>
      <c r="B179" s="69">
        <f t="shared" si="13"/>
        <v>2.6284176651826785</v>
      </c>
      <c r="C179" s="19">
        <f t="shared" si="10"/>
        <v>-3.0093324049625871</v>
      </c>
      <c r="D179" s="19">
        <f t="shared" si="14"/>
        <v>-3.0093324049625871</v>
      </c>
      <c r="E179" s="68">
        <f t="shared" si="11"/>
        <v>-10.520668360120693</v>
      </c>
    </row>
    <row r="180" spans="1:5" x14ac:dyDescent="0.25">
      <c r="A180" s="84">
        <f t="shared" si="12"/>
        <v>8.4499999999999851</v>
      </c>
      <c r="B180" s="69">
        <f t="shared" si="13"/>
        <v>2.477951044934549</v>
      </c>
      <c r="C180" s="19">
        <f t="shared" si="10"/>
        <v>-3.5353658229686218</v>
      </c>
      <c r="D180" s="19">
        <f t="shared" si="14"/>
        <v>-3.5353658229686218</v>
      </c>
      <c r="E180" s="68">
        <f t="shared" si="11"/>
        <v>-10.012174079307822</v>
      </c>
    </row>
    <row r="181" spans="1:5" x14ac:dyDescent="0.25">
      <c r="A181" s="84">
        <f t="shared" si="12"/>
        <v>8.4999999999999858</v>
      </c>
      <c r="B181" s="69">
        <f t="shared" si="13"/>
        <v>2.3011827537861178</v>
      </c>
      <c r="C181" s="19">
        <f t="shared" si="10"/>
        <v>-4.0359745269340133</v>
      </c>
      <c r="D181" s="19">
        <f t="shared" si="14"/>
        <v>-4.0359745269340133</v>
      </c>
      <c r="E181" s="68">
        <f t="shared" si="11"/>
        <v>-9.3975955184666322</v>
      </c>
    </row>
    <row r="182" spans="1:5" x14ac:dyDescent="0.25">
      <c r="A182" s="84">
        <f t="shared" si="12"/>
        <v>8.5499999999999865</v>
      </c>
      <c r="B182" s="69">
        <f t="shared" si="13"/>
        <v>2.0993840274394171</v>
      </c>
      <c r="C182" s="19">
        <f t="shared" si="10"/>
        <v>-4.5058543028573448</v>
      </c>
      <c r="D182" s="19">
        <f t="shared" si="14"/>
        <v>-4.5058543028573448</v>
      </c>
      <c r="E182" s="68">
        <f t="shared" si="11"/>
        <v>-8.6812088825851621</v>
      </c>
    </row>
    <row r="183" spans="1:5" x14ac:dyDescent="0.25">
      <c r="A183" s="84">
        <f t="shared" si="12"/>
        <v>8.5999999999999872</v>
      </c>
      <c r="B183" s="69">
        <f t="shared" si="13"/>
        <v>1.8740913122965499</v>
      </c>
      <c r="C183" s="19">
        <f t="shared" si="10"/>
        <v>-4.9399147469866032</v>
      </c>
      <c r="D183" s="19">
        <f t="shared" si="14"/>
        <v>-4.9399147469866032</v>
      </c>
      <c r="E183" s="68">
        <f t="shared" si="11"/>
        <v>-7.8683659641203718</v>
      </c>
    </row>
    <row r="184" spans="1:5" x14ac:dyDescent="0.25">
      <c r="A184" s="84">
        <f t="shared" si="12"/>
        <v>8.6499999999999879</v>
      </c>
      <c r="B184" s="69">
        <f t="shared" si="13"/>
        <v>1.6270955749472198</v>
      </c>
      <c r="C184" s="19">
        <f t="shared" si="10"/>
        <v>-5.3333330451926217</v>
      </c>
      <c r="D184" s="19">
        <f t="shared" si="14"/>
        <v>-5.3333330451926217</v>
      </c>
      <c r="E184" s="68">
        <f t="shared" si="11"/>
        <v>-6.9654583233239693</v>
      </c>
    </row>
    <row r="185" spans="1:5" x14ac:dyDescent="0.25">
      <c r="A185" s="84">
        <f t="shared" si="12"/>
        <v>8.6999999999999886</v>
      </c>
      <c r="B185" s="69">
        <f t="shared" si="13"/>
        <v>1.3604289226875887</v>
      </c>
      <c r="C185" s="19">
        <f t="shared" si="10"/>
        <v>-5.6816059613588203</v>
      </c>
      <c r="D185" s="19">
        <f t="shared" si="14"/>
        <v>-5.6816059613588203</v>
      </c>
      <c r="E185" s="68">
        <f t="shared" si="11"/>
        <v>-5.9798705230702502</v>
      </c>
    </row>
    <row r="186" spans="1:5" x14ac:dyDescent="0.25">
      <c r="A186" s="84">
        <f t="shared" si="12"/>
        <v>8.7499999999999893</v>
      </c>
      <c r="B186" s="69">
        <f t="shared" si="13"/>
        <v>1.0763486246196476</v>
      </c>
      <c r="C186" s="19">
        <f t="shared" si="10"/>
        <v>-5.9805994875123325</v>
      </c>
      <c r="D186" s="19">
        <f t="shared" si="14"/>
        <v>-5.9805994875123325</v>
      </c>
      <c r="E186" s="68">
        <f t="shared" si="11"/>
        <v>-4.9199227173391424</v>
      </c>
    </row>
    <row r="187" spans="1:5" x14ac:dyDescent="0.25">
      <c r="A187" s="84">
        <f t="shared" si="12"/>
        <v>8.7999999999999901</v>
      </c>
      <c r="B187" s="69">
        <f t="shared" si="13"/>
        <v>0.77731865024403102</v>
      </c>
      <c r="C187" s="19">
        <f t="shared" si="10"/>
        <v>-6.2265956233792892</v>
      </c>
      <c r="D187" s="19">
        <f t="shared" si="14"/>
        <v>-6.2265956233792892</v>
      </c>
      <c r="E187" s="68">
        <f t="shared" si="11"/>
        <v>-3.7948030041369756</v>
      </c>
    </row>
    <row r="188" spans="1:5" x14ac:dyDescent="0.25">
      <c r="A188" s="84">
        <f t="shared" si="12"/>
        <v>8.8499999999999908</v>
      </c>
      <c r="B188" s="69">
        <f t="shared" si="13"/>
        <v>0.46598886907506654</v>
      </c>
      <c r="C188" s="19">
        <f t="shared" si="10"/>
        <v>-6.4163357735861384</v>
      </c>
      <c r="D188" s="19">
        <f t="shared" si="14"/>
        <v>-6.4163357735861384</v>
      </c>
      <c r="E188" s="68">
        <f t="shared" si="11"/>
        <v>-2.6144900627722931</v>
      </c>
    </row>
    <row r="189" spans="1:5" x14ac:dyDescent="0.25">
      <c r="A189" s="84">
        <f t="shared" si="12"/>
        <v>8.8999999999999915</v>
      </c>
      <c r="B189" s="69">
        <f t="shared" si="13"/>
        <v>0.14517208039575957</v>
      </c>
      <c r="C189" s="19">
        <f t="shared" si="10"/>
        <v>-6.5470602767247534</v>
      </c>
      <c r="D189" s="19">
        <f t="shared" si="14"/>
        <v>-6.5470602767247534</v>
      </c>
      <c r="E189" s="68">
        <f t="shared" si="11"/>
        <v>-1.3896667009051842</v>
      </c>
    </row>
    <row r="190" spans="1:5" x14ac:dyDescent="0.25">
      <c r="A190" s="84">
        <f t="shared" si="12"/>
        <v>8.9499999999999922</v>
      </c>
      <c r="B190" s="69">
        <f t="shared" si="13"/>
        <v>-0.18218093344047814</v>
      </c>
      <c r="C190" s="19">
        <f t="shared" si="10"/>
        <v>-6.6165436117700125</v>
      </c>
      <c r="D190" s="19">
        <f t="shared" si="14"/>
        <v>-6.6165436117700125</v>
      </c>
      <c r="E190" s="68">
        <f t="shared" si="11"/>
        <v>-0.13162503753669474</v>
      </c>
    </row>
    <row r="191" spans="1:5" x14ac:dyDescent="0.25">
      <c r="A191" s="84">
        <f t="shared" si="12"/>
        <v>8.9999999999999929</v>
      </c>
      <c r="B191" s="69">
        <f t="shared" si="13"/>
        <v>-0.51300811402897883</v>
      </c>
      <c r="C191" s="19">
        <f t="shared" si="10"/>
        <v>-6.6231248636468472</v>
      </c>
      <c r="D191" s="19">
        <f t="shared" si="14"/>
        <v>-6.6231248636468472</v>
      </c>
      <c r="E191" s="68">
        <f t="shared" si="11"/>
        <v>1.1478358569860792</v>
      </c>
    </row>
    <row r="192" spans="1:5" x14ac:dyDescent="0.25">
      <c r="A192" s="84">
        <f t="shared" si="12"/>
        <v>9.0499999999999936</v>
      </c>
      <c r="B192" s="69">
        <f t="shared" si="13"/>
        <v>-0.84416435721132121</v>
      </c>
      <c r="C192" s="19">
        <f t="shared" si="10"/>
        <v>-6.5657330707975436</v>
      </c>
      <c r="D192" s="19">
        <f t="shared" si="14"/>
        <v>-6.5657330707975436</v>
      </c>
      <c r="E192" s="68">
        <f t="shared" si="11"/>
        <v>2.4365189548462789</v>
      </c>
    </row>
    <row r="193" spans="1:5" x14ac:dyDescent="0.25">
      <c r="A193" s="84">
        <f t="shared" si="12"/>
        <v>9.0999999999999943</v>
      </c>
      <c r="B193" s="69">
        <f t="shared" si="13"/>
        <v>-1.1724510107511983</v>
      </c>
      <c r="C193" s="19">
        <f t="shared" si="10"/>
        <v>-6.4439071230552294</v>
      </c>
      <c r="D193" s="19">
        <f t="shared" si="14"/>
        <v>-6.4439071230552294</v>
      </c>
      <c r="E193" s="68">
        <f t="shared" si="11"/>
        <v>3.7219439092540076</v>
      </c>
    </row>
    <row r="194" spans="1:5" x14ac:dyDescent="0.25">
      <c r="A194" s="84">
        <f t="shared" si="12"/>
        <v>9.149999999999995</v>
      </c>
      <c r="B194" s="69">
        <f t="shared" si="13"/>
        <v>-1.4946463669039598</v>
      </c>
      <c r="C194" s="19">
        <f t="shared" si="10"/>
        <v>-6.257809927592529</v>
      </c>
      <c r="D194" s="19">
        <f t="shared" si="14"/>
        <v>-6.257809927592529</v>
      </c>
      <c r="E194" s="68">
        <f t="shared" si="11"/>
        <v>4.9914662769351077</v>
      </c>
    </row>
    <row r="195" spans="1:5" x14ac:dyDescent="0.25">
      <c r="A195" s="84">
        <f t="shared" si="12"/>
        <v>9.1999999999999957</v>
      </c>
      <c r="B195" s="69">
        <f t="shared" si="13"/>
        <v>-1.8075368632835862</v>
      </c>
      <c r="C195" s="19">
        <f t="shared" si="10"/>
        <v>-6.0082366137457734</v>
      </c>
      <c r="D195" s="19">
        <f t="shared" si="14"/>
        <v>-6.0082366137457734</v>
      </c>
      <c r="E195" s="68">
        <f t="shared" si="11"/>
        <v>6.2324002022526743</v>
      </c>
    </row>
    <row r="196" spans="1:5" x14ac:dyDescent="0.25">
      <c r="A196" s="84">
        <f t="shared" si="12"/>
        <v>9.2499999999999964</v>
      </c>
      <c r="B196" s="69">
        <f t="shared" si="13"/>
        <v>-2.1079486939708749</v>
      </c>
      <c r="C196" s="19">
        <f t="shared" si="10"/>
        <v>-5.6966166036331396</v>
      </c>
      <c r="D196" s="19">
        <f t="shared" si="14"/>
        <v>-5.6966166036331396</v>
      </c>
      <c r="E196" s="68">
        <f t="shared" si="11"/>
        <v>7.4321433892671926</v>
      </c>
    </row>
    <row r="197" spans="1:5" x14ac:dyDescent="0.25">
      <c r="A197" s="84">
        <f t="shared" si="12"/>
        <v>9.2999999999999972</v>
      </c>
      <c r="B197" s="69">
        <f t="shared" si="13"/>
        <v>-2.392779524152532</v>
      </c>
      <c r="C197" s="19">
        <f t="shared" si="10"/>
        <v>-5.3250094341697798</v>
      </c>
      <c r="D197" s="19">
        <f t="shared" si="14"/>
        <v>-5.3250094341697798</v>
      </c>
      <c r="E197" s="68">
        <f t="shared" si="11"/>
        <v>8.5783031477679241</v>
      </c>
    </row>
    <row r="198" spans="1:5" x14ac:dyDescent="0.25">
      <c r="A198" s="84">
        <f t="shared" si="12"/>
        <v>9.3499999999999979</v>
      </c>
      <c r="B198" s="69">
        <f t="shared" si="13"/>
        <v>-2.6590299958610211</v>
      </c>
      <c r="C198" s="19">
        <f t="shared" si="10"/>
        <v>-4.8960942767813833</v>
      </c>
      <c r="D198" s="19">
        <f t="shared" si="14"/>
        <v>-4.8960942767813833</v>
      </c>
      <c r="E198" s="68">
        <f t="shared" si="11"/>
        <v>9.6588222706593783</v>
      </c>
    </row>
    <row r="199" spans="1:5" x14ac:dyDescent="0.25">
      <c r="A199" s="84">
        <f t="shared" si="12"/>
        <v>9.3999999999999986</v>
      </c>
      <c r="B199" s="69">
        <f t="shared" si="13"/>
        <v>-2.9038347097000901</v>
      </c>
      <c r="C199" s="19">
        <f t="shared" si="10"/>
        <v>-4.4131531632484142</v>
      </c>
      <c r="D199" s="19">
        <f t="shared" si="14"/>
        <v>-4.4131531632484142</v>
      </c>
      <c r="E199" s="68">
        <f t="shared" si="11"/>
        <v>10.66210348351537</v>
      </c>
    </row>
    <row r="200" spans="1:5" x14ac:dyDescent="0.25">
      <c r="A200" s="84">
        <f t="shared" si="12"/>
        <v>9.4499999999999993</v>
      </c>
      <c r="B200" s="69">
        <f t="shared" si="13"/>
        <v>-3.1244923678625107</v>
      </c>
      <c r="C200" s="19">
        <f t="shared" si="10"/>
        <v>-3.8800479890726458</v>
      </c>
      <c r="D200" s="19">
        <f t="shared" si="14"/>
        <v>-3.8800479890726458</v>
      </c>
      <c r="E200" s="68">
        <f t="shared" si="11"/>
        <v>11.577131202956949</v>
      </c>
    </row>
    <row r="201" spans="1:5" x14ac:dyDescent="0.25">
      <c r="A201" s="84">
        <f t="shared" si="12"/>
        <v>9.5</v>
      </c>
      <c r="B201" s="69">
        <f t="shared" si="13"/>
        <v>-3.3184947673161429</v>
      </c>
      <c r="C201" s="19">
        <f t="shared" si="10"/>
        <v>-3.3011914289247981</v>
      </c>
      <c r="D201" s="19">
        <f t="shared" si="14"/>
        <v>-3.3011914289247981</v>
      </c>
      <c r="E201" s="68">
        <f t="shared" si="11"/>
        <v>12.393589348986009</v>
      </c>
    </row>
    <row r="202" spans="1:5" x14ac:dyDescent="0.25">
      <c r="A202" s="84">
        <f t="shared" si="12"/>
        <v>9.5500000000000007</v>
      </c>
      <c r="B202" s="69">
        <f t="shared" si="13"/>
        <v>-3.4835543387623829</v>
      </c>
      <c r="C202" s="19">
        <f t="shared" si="10"/>
        <v>-2.6815119614754979</v>
      </c>
      <c r="D202" s="19">
        <f t="shared" si="14"/>
        <v>-2.6815119614754979</v>
      </c>
      <c r="E202" s="68">
        <f t="shared" si="11"/>
        <v>13.101973977606164</v>
      </c>
    </row>
    <row r="203" spans="1:5" x14ac:dyDescent="0.25">
      <c r="A203" s="84">
        <f t="shared" si="12"/>
        <v>9.6000000000000014</v>
      </c>
      <c r="B203" s="69">
        <f t="shared" si="13"/>
        <v>-3.617629936836158</v>
      </c>
      <c r="C203" s="19">
        <f t="shared" ref="C203:C266" si="15">D203</f>
        <v>-2.0264132625951898</v>
      </c>
      <c r="D203" s="19">
        <f t="shared" si="14"/>
        <v>-2.0264132625951898</v>
      </c>
      <c r="E203" s="68">
        <f t="shared" ref="E203:E266" si="16" xml:space="preserve"> -R_x/L_x*D203-1/(L_x*C_x)*B203+E0_x*SIN(w_x*A203)/L_x</f>
        <v>13.693699533951431</v>
      </c>
    </row>
    <row r="204" spans="1:5" x14ac:dyDescent="0.25">
      <c r="A204" s="84">
        <f t="shared" ref="A204:A267" si="17">A203+$A$8</f>
        <v>9.6500000000000021</v>
      </c>
      <c r="B204" s="69">
        <f t="shared" ref="B204:B267" si="18">B203+C203*$A$8</f>
        <v>-3.7189505999659174</v>
      </c>
      <c r="C204" s="19">
        <f t="shared" si="15"/>
        <v>-1.3417282858976183</v>
      </c>
      <c r="D204" s="19">
        <f t="shared" ref="D204:D267" si="19">D203+E203*$A$8</f>
        <v>-1.3417282858976183</v>
      </c>
      <c r="E204" s="68">
        <f t="shared" si="16"/>
        <v>14.161197572558381</v>
      </c>
    </row>
    <row r="205" spans="1:5" x14ac:dyDescent="0.25">
      <c r="A205" s="84">
        <f t="shared" si="17"/>
        <v>9.7000000000000028</v>
      </c>
      <c r="B205" s="69">
        <f t="shared" si="18"/>
        <v>-3.7860370142607982</v>
      </c>
      <c r="C205" s="19">
        <f t="shared" si="15"/>
        <v>-0.6336684072696992</v>
      </c>
      <c r="D205" s="19">
        <f t="shared" si="19"/>
        <v>-0.6336684072696992</v>
      </c>
      <c r="E205" s="68">
        <f t="shared" si="16"/>
        <v>14.498006850066663</v>
      </c>
    </row>
    <row r="206" spans="1:5" x14ac:dyDescent="0.25">
      <c r="A206" s="84">
        <f t="shared" si="17"/>
        <v>9.7500000000000036</v>
      </c>
      <c r="B206" s="69">
        <f t="shared" si="18"/>
        <v>-3.8177204346242832</v>
      </c>
      <c r="C206" s="19">
        <f t="shared" si="15"/>
        <v>9.1231935233633932E-2</v>
      </c>
      <c r="D206" s="19">
        <f t="shared" si="19"/>
        <v>9.1231935233633932E-2</v>
      </c>
      <c r="E206" s="68">
        <f t="shared" si="16"/>
        <v>14.698853766097102</v>
      </c>
    </row>
    <row r="207" spans="1:5" x14ac:dyDescent="0.25">
      <c r="A207" s="84">
        <f t="shared" si="17"/>
        <v>9.8000000000000043</v>
      </c>
      <c r="B207" s="69">
        <f t="shared" si="18"/>
        <v>-3.8131588378626016</v>
      </c>
      <c r="C207" s="19">
        <f t="shared" si="15"/>
        <v>0.82617462353848903</v>
      </c>
      <c r="D207" s="19">
        <f t="shared" si="19"/>
        <v>0.82617462353848903</v>
      </c>
      <c r="E207" s="68">
        <f t="shared" si="16"/>
        <v>14.759722209792058</v>
      </c>
    </row>
    <row r="208" spans="1:5" x14ac:dyDescent="0.25">
      <c r="A208" s="84">
        <f t="shared" si="17"/>
        <v>9.850000000000005</v>
      </c>
      <c r="B208" s="69">
        <f t="shared" si="18"/>
        <v>-3.7718501066856773</v>
      </c>
      <c r="C208" s="19">
        <f t="shared" si="15"/>
        <v>1.5641607340280919</v>
      </c>
      <c r="D208" s="19">
        <f t="shared" si="19"/>
        <v>1.5641607340280919</v>
      </c>
      <c r="E208" s="68">
        <f t="shared" si="16"/>
        <v>14.677911961844137</v>
      </c>
    </row>
    <row r="209" spans="1:5" x14ac:dyDescent="0.25">
      <c r="A209" s="84">
        <f t="shared" si="17"/>
        <v>9.9000000000000057</v>
      </c>
      <c r="B209" s="69">
        <f t="shared" si="18"/>
        <v>-3.6936420699842727</v>
      </c>
      <c r="C209" s="19">
        <f t="shared" si="15"/>
        <v>2.2980563321202987</v>
      </c>
      <c r="D209" s="19">
        <f t="shared" si="19"/>
        <v>2.2980563321202987</v>
      </c>
      <c r="E209" s="68">
        <f t="shared" si="16"/>
        <v>14.452084904006332</v>
      </c>
    </row>
    <row r="210" spans="1:5" x14ac:dyDescent="0.25">
      <c r="A210" s="84">
        <f t="shared" si="17"/>
        <v>9.9500000000000064</v>
      </c>
      <c r="B210" s="69">
        <f t="shared" si="18"/>
        <v>-3.5787392533782576</v>
      </c>
      <c r="C210" s="19">
        <f t="shared" si="15"/>
        <v>3.0206605773206152</v>
      </c>
      <c r="D210" s="19">
        <f t="shared" si="19"/>
        <v>3.0206605773206152</v>
      </c>
      <c r="E210" s="68">
        <f t="shared" si="16"/>
        <v>14.082298399178375</v>
      </c>
    </row>
    <row r="211" spans="1:5" x14ac:dyDescent="0.25">
      <c r="A211" s="84">
        <f t="shared" si="17"/>
        <v>10.000000000000007</v>
      </c>
      <c r="B211" s="69">
        <f t="shared" si="18"/>
        <v>-3.4277062245122267</v>
      </c>
      <c r="C211" s="19">
        <f t="shared" si="15"/>
        <v>3.7247754972795342</v>
      </c>
      <c r="D211" s="19">
        <f t="shared" si="19"/>
        <v>3.7247754972795342</v>
      </c>
      <c r="E211" s="68">
        <f t="shared" si="16"/>
        <v>13.570025324208235</v>
      </c>
    </row>
    <row r="212" spans="1:5" x14ac:dyDescent="0.25">
      <c r="A212" s="84">
        <f t="shared" si="17"/>
        <v>10.050000000000008</v>
      </c>
      <c r="B212" s="69">
        <f t="shared" si="18"/>
        <v>-3.2414674496482498</v>
      </c>
      <c r="C212" s="19">
        <f t="shared" si="15"/>
        <v>4.4032767634899459</v>
      </c>
      <c r="D212" s="19">
        <f t="shared" si="19"/>
        <v>4.4032767634899459</v>
      </c>
      <c r="E212" s="68">
        <f t="shared" si="16"/>
        <v>12.918160363448779</v>
      </c>
    </row>
    <row r="213" spans="1:5" x14ac:dyDescent="0.25">
      <c r="A213" s="84">
        <f t="shared" si="17"/>
        <v>10.100000000000009</v>
      </c>
      <c r="B213" s="69">
        <f t="shared" si="18"/>
        <v>-3.0213036114737526</v>
      </c>
      <c r="C213" s="19">
        <f t="shared" si="15"/>
        <v>5.0491847816623849</v>
      </c>
      <c r="D213" s="19">
        <f t="shared" si="19"/>
        <v>5.0491847816623849</v>
      </c>
      <c r="E213" s="68">
        <f t="shared" si="16"/>
        <v>12.131012302697384</v>
      </c>
    </row>
    <row r="214" spans="1:5" x14ac:dyDescent="0.25">
      <c r="A214" s="84">
        <f t="shared" si="17"/>
        <v>10.150000000000009</v>
      </c>
      <c r="B214" s="69">
        <f t="shared" si="18"/>
        <v>-2.7688443723906335</v>
      </c>
      <c r="C214" s="19">
        <f t="shared" si="15"/>
        <v>5.6557353967972546</v>
      </c>
      <c r="D214" s="19">
        <f t="shared" si="19"/>
        <v>5.6557353967972546</v>
      </c>
      <c r="E214" s="68">
        <f t="shared" si="16"/>
        <v>11.214282199179134</v>
      </c>
    </row>
    <row r="215" spans="1:5" x14ac:dyDescent="0.25">
      <c r="A215" s="84">
        <f t="shared" si="17"/>
        <v>10.20000000000001</v>
      </c>
      <c r="B215" s="69">
        <f t="shared" si="18"/>
        <v>-2.4860576025507708</v>
      </c>
      <c r="C215" s="19">
        <f t="shared" si="15"/>
        <v>6.2164495067562111</v>
      </c>
      <c r="D215" s="19">
        <f t="shared" si="19"/>
        <v>6.2164495067562111</v>
      </c>
      <c r="E215" s="68">
        <f t="shared" si="16"/>
        <v>10.175027442407309</v>
      </c>
    </row>
    <row r="216" spans="1:5" x14ac:dyDescent="0.25">
      <c r="A216" s="84">
        <f t="shared" si="17"/>
        <v>10.250000000000011</v>
      </c>
      <c r="B216" s="69">
        <f t="shared" si="18"/>
        <v>-2.17523512721296</v>
      </c>
      <c r="C216" s="19">
        <f t="shared" si="15"/>
        <v>6.7252008788765769</v>
      </c>
      <c r="D216" s="19">
        <f t="shared" si="19"/>
        <v>6.7252008788765769</v>
      </c>
      <c r="E216" s="68">
        <f t="shared" si="16"/>
        <v>9.0216118617156251</v>
      </c>
    </row>
    <row r="217" spans="1:5" x14ac:dyDescent="0.25">
      <c r="A217" s="84">
        <f t="shared" si="17"/>
        <v>10.300000000000011</v>
      </c>
      <c r="B217" s="69">
        <f t="shared" si="18"/>
        <v>-1.8389750832691312</v>
      </c>
      <c r="C217" s="19">
        <f t="shared" si="15"/>
        <v>7.1762814719623584</v>
      </c>
      <c r="D217" s="19">
        <f t="shared" si="19"/>
        <v>7.1762814719623584</v>
      </c>
      <c r="E217" s="68">
        <f t="shared" si="16"/>
        <v>7.7636421776157114</v>
      </c>
    </row>
    <row r="218" spans="1:5" x14ac:dyDescent="0.25">
      <c r="A218" s="84">
        <f t="shared" si="17"/>
        <v>10.350000000000012</v>
      </c>
      <c r="B218" s="69">
        <f t="shared" si="18"/>
        <v>-1.4801610096710132</v>
      </c>
      <c r="C218" s="19">
        <f t="shared" si="15"/>
        <v>7.5644635808431442</v>
      </c>
      <c r="D218" s="19">
        <f t="shared" si="19"/>
        <v>7.5644635808431442</v>
      </c>
      <c r="E218" s="68">
        <f t="shared" si="16"/>
        <v>6.4118912344781913</v>
      </c>
    </row>
    <row r="219" spans="1:5" x14ac:dyDescent="0.25">
      <c r="A219" s="84">
        <f t="shared" si="17"/>
        <v>10.400000000000013</v>
      </c>
      <c r="B219" s="69">
        <f t="shared" si="18"/>
        <v>-1.1019378306288559</v>
      </c>
      <c r="C219" s="19">
        <f t="shared" si="15"/>
        <v>7.8850581425670541</v>
      </c>
      <c r="D219" s="19">
        <f t="shared" si="19"/>
        <v>7.8850581425670541</v>
      </c>
      <c r="E219" s="68">
        <f t="shared" si="16"/>
        <v>4.9782085899467479</v>
      </c>
    </row>
    <row r="220" spans="1:5" x14ac:dyDescent="0.25">
      <c r="A220" s="84">
        <f t="shared" si="17"/>
        <v>10.450000000000014</v>
      </c>
      <c r="B220" s="69">
        <f t="shared" si="18"/>
        <v>-0.70768492350050316</v>
      </c>
      <c r="C220" s="19">
        <f t="shared" si="15"/>
        <v>8.1339685720643917</v>
      </c>
      <c r="D220" s="19">
        <f t="shared" si="19"/>
        <v>8.1339685720643917</v>
      </c>
      <c r="E220" s="68">
        <f t="shared" si="16"/>
        <v>3.4754191705553179</v>
      </c>
    </row>
    <row r="221" spans="1:5" x14ac:dyDescent="0.25">
      <c r="A221" s="84">
        <f t="shared" si="17"/>
        <v>10.500000000000014</v>
      </c>
      <c r="B221" s="69">
        <f t="shared" si="18"/>
        <v>-0.30098649489728357</v>
      </c>
      <c r="C221" s="19">
        <f t="shared" si="15"/>
        <v>8.3077395305921584</v>
      </c>
      <c r="D221" s="19">
        <f t="shared" si="19"/>
        <v>8.3077395305921584</v>
      </c>
      <c r="E221" s="68">
        <f t="shared" si="16"/>
        <v>1.9172108318344527</v>
      </c>
    </row>
    <row r="222" spans="1:5" x14ac:dyDescent="0.25">
      <c r="A222" s="84">
        <f t="shared" si="17"/>
        <v>10.550000000000015</v>
      </c>
      <c r="B222" s="69">
        <f t="shared" si="18"/>
        <v>0.11440048163232436</v>
      </c>
      <c r="C222" s="19">
        <f t="shared" si="15"/>
        <v>8.4036000721838811</v>
      </c>
      <c r="D222" s="19">
        <f t="shared" si="19"/>
        <v>8.4036000721838811</v>
      </c>
      <c r="E222" s="68">
        <f t="shared" si="16"/>
        <v>0.31801178340214087</v>
      </c>
    </row>
    <row r="223" spans="1:5" x14ac:dyDescent="0.25">
      <c r="A223" s="84">
        <f t="shared" si="17"/>
        <v>10.600000000000016</v>
      </c>
      <c r="B223" s="69">
        <f t="shared" si="18"/>
        <v>0.53458048524151836</v>
      </c>
      <c r="C223" s="19">
        <f t="shared" si="15"/>
        <v>8.4195006613539878</v>
      </c>
      <c r="D223" s="19">
        <f t="shared" si="19"/>
        <v>8.4195006613539878</v>
      </c>
      <c r="E223" s="68">
        <f t="shared" si="16"/>
        <v>-1.3071410461764694</v>
      </c>
    </row>
    <row r="224" spans="1:5" x14ac:dyDescent="0.25">
      <c r="A224" s="84">
        <f t="shared" si="17"/>
        <v>10.650000000000016</v>
      </c>
      <c r="B224" s="69">
        <f t="shared" si="18"/>
        <v>0.9555555183092177</v>
      </c>
      <c r="C224" s="19">
        <f t="shared" si="15"/>
        <v>8.3541436090451651</v>
      </c>
      <c r="D224" s="19">
        <f t="shared" si="19"/>
        <v>8.3541436090451651</v>
      </c>
      <c r="E224" s="68">
        <f t="shared" si="16"/>
        <v>-2.9427415248577393</v>
      </c>
    </row>
    <row r="225" spans="1:5" x14ac:dyDescent="0.25">
      <c r="A225" s="84">
        <f t="shared" si="17"/>
        <v>10.700000000000017</v>
      </c>
      <c r="B225" s="69">
        <f t="shared" si="18"/>
        <v>1.373262698761476</v>
      </c>
      <c r="C225" s="19">
        <f t="shared" si="15"/>
        <v>8.2070065328022785</v>
      </c>
      <c r="D225" s="19">
        <f t="shared" si="19"/>
        <v>8.2070065328022785</v>
      </c>
      <c r="E225" s="68">
        <f t="shared" si="16"/>
        <v>-4.5729604382428013</v>
      </c>
    </row>
    <row r="226" spans="1:5" x14ac:dyDescent="0.25">
      <c r="A226" s="84">
        <f t="shared" si="17"/>
        <v>10.750000000000018</v>
      </c>
      <c r="B226" s="69">
        <f t="shared" si="18"/>
        <v>1.7836130254015901</v>
      </c>
      <c r="C226" s="19">
        <f t="shared" si="15"/>
        <v>7.9783585108901383</v>
      </c>
      <c r="D226" s="19">
        <f t="shared" si="19"/>
        <v>7.9783585108901383</v>
      </c>
      <c r="E226" s="68">
        <f t="shared" si="16"/>
        <v>-6.1817968583450762</v>
      </c>
    </row>
    <row r="227" spans="1:5" x14ac:dyDescent="0.25">
      <c r="A227" s="84">
        <f t="shared" si="17"/>
        <v>10.800000000000018</v>
      </c>
      <c r="B227" s="69">
        <f t="shared" si="18"/>
        <v>2.1825309509460968</v>
      </c>
      <c r="C227" s="19">
        <f t="shared" si="15"/>
        <v>7.6692686679728848</v>
      </c>
      <c r="D227" s="19">
        <f t="shared" si="19"/>
        <v>7.6692686679728848</v>
      </c>
      <c r="E227" s="68">
        <f t="shared" si="16"/>
        <v>-7.7532333310770492</v>
      </c>
    </row>
    <row r="228" spans="1:5" x14ac:dyDescent="0.25">
      <c r="A228" s="84">
        <f t="shared" si="17"/>
        <v>10.850000000000019</v>
      </c>
      <c r="B228" s="69">
        <f t="shared" si="18"/>
        <v>2.5659943843447413</v>
      </c>
      <c r="C228" s="19">
        <f t="shared" si="15"/>
        <v>7.2816070014190322</v>
      </c>
      <c r="D228" s="19">
        <f t="shared" si="19"/>
        <v>7.2816070014190322</v>
      </c>
      <c r="E228" s="68">
        <f t="shared" si="16"/>
        <v>-9.2713933959146324</v>
      </c>
    </row>
    <row r="229" spans="1:5" x14ac:dyDescent="0.25">
      <c r="A229" s="84">
        <f t="shared" si="17"/>
        <v>10.90000000000002</v>
      </c>
      <c r="B229" s="69">
        <f t="shared" si="18"/>
        <v>2.930074734415693</v>
      </c>
      <c r="C229" s="19">
        <f t="shared" si="15"/>
        <v>6.8180373316233007</v>
      </c>
      <c r="D229" s="19">
        <f t="shared" si="19"/>
        <v>6.8180373316233007</v>
      </c>
      <c r="E229" s="68">
        <f t="shared" si="16"/>
        <v>-10.720699907632454</v>
      </c>
    </row>
    <row r="230" spans="1:5" x14ac:dyDescent="0.25">
      <c r="A230" s="84">
        <f t="shared" si="17"/>
        <v>10.950000000000021</v>
      </c>
      <c r="B230" s="69">
        <f t="shared" si="18"/>
        <v>3.2709766009968582</v>
      </c>
      <c r="C230" s="19">
        <f t="shared" si="15"/>
        <v>6.2820023362416784</v>
      </c>
      <c r="D230" s="19">
        <f t="shared" si="19"/>
        <v>6.2820023362416784</v>
      </c>
      <c r="E230" s="68">
        <f t="shared" si="16"/>
        <v>-12.086032601113692</v>
      </c>
    </row>
    <row r="231" spans="1:5" x14ac:dyDescent="0.25">
      <c r="A231" s="84">
        <f t="shared" si="17"/>
        <v>11.000000000000021</v>
      </c>
      <c r="B231" s="69">
        <f t="shared" si="18"/>
        <v>3.585076717808942</v>
      </c>
      <c r="C231" s="19">
        <f t="shared" si="15"/>
        <v>5.6777007061859939</v>
      </c>
      <c r="D231" s="19">
        <f t="shared" si="19"/>
        <v>5.6777007061859939</v>
      </c>
      <c r="E231" s="68">
        <f t="shared" si="16"/>
        <v>-13.352883326507641</v>
      </c>
    </row>
    <row r="232" spans="1:5" x14ac:dyDescent="0.25">
      <c r="A232" s="84">
        <f t="shared" si="17"/>
        <v>11.050000000000022</v>
      </c>
      <c r="B232" s="69">
        <f t="shared" si="18"/>
        <v>3.8689617531182416</v>
      </c>
      <c r="C232" s="19">
        <f t="shared" si="15"/>
        <v>5.0100565398606118</v>
      </c>
      <c r="D232" s="19">
        <f t="shared" si="19"/>
        <v>5.0100565398606118</v>
      </c>
      <c r="E232" s="68">
        <f t="shared" si="16"/>
        <v>-14.507507383776103</v>
      </c>
    </row>
    <row r="233" spans="1:5" x14ac:dyDescent="0.25">
      <c r="A233" s="84">
        <f t="shared" si="17"/>
        <v>11.100000000000023</v>
      </c>
      <c r="B233" s="69">
        <f t="shared" si="18"/>
        <v>4.1194645801112726</v>
      </c>
      <c r="C233" s="19">
        <f t="shared" si="15"/>
        <v>4.2846811706718064</v>
      </c>
      <c r="D233" s="19">
        <f t="shared" si="19"/>
        <v>4.2846811706718064</v>
      </c>
      <c r="E233" s="68">
        <f t="shared" si="16"/>
        <v>-15.537069403123715</v>
      </c>
    </row>
    <row r="234" spans="1:5" x14ac:dyDescent="0.25">
      <c r="A234" s="84">
        <f t="shared" si="17"/>
        <v>11.150000000000023</v>
      </c>
      <c r="B234" s="69">
        <f t="shared" si="18"/>
        <v>4.3336986386448633</v>
      </c>
      <c r="C234" s="19">
        <f t="shared" si="15"/>
        <v>3.5078277005156204</v>
      </c>
      <c r="D234" s="19">
        <f t="shared" si="19"/>
        <v>3.5078277005156204</v>
      </c>
      <c r="E234" s="68">
        <f t="shared" si="16"/>
        <v>-16.429782250981269</v>
      </c>
    </row>
    <row r="235" spans="1:5" x14ac:dyDescent="0.25">
      <c r="A235" s="84">
        <f t="shared" si="17"/>
        <v>11.200000000000024</v>
      </c>
      <c r="B235" s="69">
        <f t="shared" si="18"/>
        <v>4.5090900236706446</v>
      </c>
      <c r="C235" s="19">
        <f t="shared" si="15"/>
        <v>2.6863385879665569</v>
      </c>
      <c r="D235" s="19">
        <f t="shared" si="19"/>
        <v>2.6863385879665569</v>
      </c>
      <c r="E235" s="68">
        <f t="shared" si="16"/>
        <v>-17.175037489980902</v>
      </c>
    </row>
    <row r="236" spans="1:5" x14ac:dyDescent="0.25">
      <c r="A236" s="84">
        <f t="shared" si="17"/>
        <v>11.250000000000025</v>
      </c>
      <c r="B236" s="69">
        <f t="shared" si="18"/>
        <v>4.6434069530689728</v>
      </c>
      <c r="C236" s="19">
        <f t="shared" si="15"/>
        <v>1.8275867134675119</v>
      </c>
      <c r="D236" s="19">
        <f t="shared" si="19"/>
        <v>1.8275867134675119</v>
      </c>
      <c r="E236" s="68">
        <f t="shared" si="16"/>
        <v>-17.76352598544678</v>
      </c>
    </row>
    <row r="237" spans="1:5" x14ac:dyDescent="0.25">
      <c r="A237" s="84">
        <f t="shared" si="17"/>
        <v>11.300000000000026</v>
      </c>
      <c r="B237" s="69">
        <f t="shared" si="18"/>
        <v>4.734786288742348</v>
      </c>
      <c r="C237" s="19">
        <f t="shared" si="15"/>
        <v>0.9394104141951729</v>
      </c>
      <c r="D237" s="19">
        <f t="shared" si="19"/>
        <v>0.9394104141951729</v>
      </c>
      <c r="E237" s="68">
        <f t="shared" si="16"/>
        <v>-18.187347329886457</v>
      </c>
    </row>
    <row r="238" spans="1:5" x14ac:dyDescent="0.25">
      <c r="A238" s="84">
        <f t="shared" si="17"/>
        <v>11.350000000000026</v>
      </c>
      <c r="B238" s="69">
        <f t="shared" si="18"/>
        <v>4.7817568094521068</v>
      </c>
      <c r="C238" s="19">
        <f t="shared" si="15"/>
        <v>3.0043047700849979E-2</v>
      </c>
      <c r="D238" s="19">
        <f t="shared" si="19"/>
        <v>3.0043047700849979E-2</v>
      </c>
      <c r="E238" s="68">
        <f t="shared" si="16"/>
        <v>-18.440106850213191</v>
      </c>
    </row>
    <row r="239" spans="1:5" x14ac:dyDescent="0.25">
      <c r="A239" s="84">
        <f t="shared" si="17"/>
        <v>11.400000000000027</v>
      </c>
      <c r="B239" s="69">
        <f t="shared" si="18"/>
        <v>4.7832589618371495</v>
      </c>
      <c r="C239" s="19">
        <f t="shared" si="15"/>
        <v>-0.8919622948098096</v>
      </c>
      <c r="D239" s="19">
        <f t="shared" si="19"/>
        <v>-0.8919622948098096</v>
      </c>
      <c r="E239" s="68">
        <f t="shared" si="16"/>
        <v>-18.516999069215419</v>
      </c>
    </row>
    <row r="240" spans="1:5" x14ac:dyDescent="0.25">
      <c r="A240" s="84">
        <f t="shared" si="17"/>
        <v>11.450000000000028</v>
      </c>
      <c r="B240" s="69">
        <f t="shared" si="18"/>
        <v>4.7386608470966589</v>
      </c>
      <c r="C240" s="19">
        <f t="shared" si="15"/>
        <v>-1.8178122482705805</v>
      </c>
      <c r="D240" s="19">
        <f t="shared" si="19"/>
        <v>-1.8178122482705805</v>
      </c>
      <c r="E240" s="68">
        <f t="shared" si="16"/>
        <v>-18.414876612227399</v>
      </c>
    </row>
    <row r="241" spans="1:5" x14ac:dyDescent="0.25">
      <c r="A241" s="84">
        <f t="shared" si="17"/>
        <v>11.500000000000028</v>
      </c>
      <c r="B241" s="69">
        <f t="shared" si="18"/>
        <v>4.6477702346831302</v>
      </c>
      <c r="C241" s="19">
        <f t="shared" si="15"/>
        <v>-2.7385560788819507</v>
      </c>
      <c r="D241" s="19">
        <f t="shared" si="19"/>
        <v>-2.7385560788819507</v>
      </c>
      <c r="E241" s="68">
        <f t="shared" si="16"/>
        <v>-18.132303681018428</v>
      </c>
    </row>
    <row r="242" spans="1:5" x14ac:dyDescent="0.25">
      <c r="A242" s="84">
        <f t="shared" si="17"/>
        <v>11.550000000000029</v>
      </c>
      <c r="B242" s="69">
        <f t="shared" si="18"/>
        <v>4.5108424307390322</v>
      </c>
      <c r="C242" s="19">
        <f t="shared" si="15"/>
        <v>-3.6451712629328723</v>
      </c>
      <c r="D242" s="19">
        <f t="shared" si="19"/>
        <v>-3.6451712629328723</v>
      </c>
      <c r="E242" s="68">
        <f t="shared" si="16"/>
        <v>-17.669593358451298</v>
      </c>
    </row>
    <row r="243" spans="1:5" x14ac:dyDescent="0.25">
      <c r="A243" s="84">
        <f t="shared" si="17"/>
        <v>11.60000000000003</v>
      </c>
      <c r="B243" s="69">
        <f t="shared" si="18"/>
        <v>4.3285838675923882</v>
      </c>
      <c r="C243" s="19">
        <f t="shared" si="15"/>
        <v>-4.528650930855437</v>
      </c>
      <c r="D243" s="19">
        <f t="shared" si="19"/>
        <v>-4.528650930855437</v>
      </c>
      <c r="E243" s="68">
        <f t="shared" si="16"/>
        <v>-17.028828158187775</v>
      </c>
    </row>
    <row r="244" spans="1:5" x14ac:dyDescent="0.25">
      <c r="A244" s="84">
        <f t="shared" si="17"/>
        <v>11.650000000000031</v>
      </c>
      <c r="B244" s="69">
        <f t="shared" si="18"/>
        <v>4.1021513210496163</v>
      </c>
      <c r="C244" s="19">
        <f t="shared" si="15"/>
        <v>-5.3800923387648254</v>
      </c>
      <c r="D244" s="19">
        <f t="shared" si="19"/>
        <v>-5.3800923387648254</v>
      </c>
      <c r="E244" s="68">
        <f t="shared" si="16"/>
        <v>-16.21386339225641</v>
      </c>
    </row>
    <row r="245" spans="1:5" x14ac:dyDescent="0.25">
      <c r="A245" s="84">
        <f t="shared" si="17"/>
        <v>11.700000000000031</v>
      </c>
      <c r="B245" s="69">
        <f t="shared" si="18"/>
        <v>3.8331467041113751</v>
      </c>
      <c r="C245" s="19">
        <f t="shared" si="15"/>
        <v>-6.1907855083776457</v>
      </c>
      <c r="D245" s="19">
        <f t="shared" si="19"/>
        <v>-6.1907855083776457</v>
      </c>
      <c r="E245" s="68">
        <f t="shared" si="16"/>
        <v>-15.230313094166164</v>
      </c>
    </row>
    <row r="246" spans="1:5" x14ac:dyDescent="0.25">
      <c r="A246" s="84">
        <f t="shared" si="17"/>
        <v>11.750000000000032</v>
      </c>
      <c r="B246" s="69">
        <f t="shared" si="18"/>
        <v>3.5236074286924928</v>
      </c>
      <c r="C246" s="19">
        <f t="shared" si="15"/>
        <v>-6.9523011630859539</v>
      </c>
      <c r="D246" s="19">
        <f t="shared" si="19"/>
        <v>-6.9523011630859539</v>
      </c>
      <c r="E246" s="68">
        <f t="shared" si="16"/>
        <v>-14.085518404885928</v>
      </c>
    </row>
    <row r="247" spans="1:5" x14ac:dyDescent="0.25">
      <c r="A247" s="84">
        <f t="shared" si="17"/>
        <v>11.800000000000033</v>
      </c>
      <c r="B247" s="69">
        <f t="shared" si="18"/>
        <v>3.1759923705381952</v>
      </c>
      <c r="C247" s="19">
        <f t="shared" si="15"/>
        <v>-7.6565770833302507</v>
      </c>
      <c r="D247" s="19">
        <f t="shared" si="19"/>
        <v>-7.6565770833302507</v>
      </c>
      <c r="E247" s="68">
        <f t="shared" si="16"/>
        <v>-12.788498501786085</v>
      </c>
    </row>
    <row r="248" spans="1:5" x14ac:dyDescent="0.25">
      <c r="A248" s="84">
        <f t="shared" si="17"/>
        <v>11.850000000000033</v>
      </c>
      <c r="B248" s="69">
        <f t="shared" si="18"/>
        <v>2.7931635163716826</v>
      </c>
      <c r="C248" s="19">
        <f t="shared" si="15"/>
        <v>-8.2960020084195545</v>
      </c>
      <c r="D248" s="19">
        <f t="shared" si="19"/>
        <v>-8.2960020084195545</v>
      </c>
      <c r="E248" s="68">
        <f t="shared" si="16"/>
        <v>-11.349884324871073</v>
      </c>
    </row>
    <row r="249" spans="1:5" x14ac:dyDescent="0.25">
      <c r="A249" s="84">
        <f t="shared" si="17"/>
        <v>11.900000000000034</v>
      </c>
      <c r="B249" s="69">
        <f t="shared" si="18"/>
        <v>2.3783634159507048</v>
      </c>
      <c r="C249" s="19">
        <f t="shared" si="15"/>
        <v>-8.863496224663109</v>
      </c>
      <c r="D249" s="19">
        <f t="shared" si="19"/>
        <v>-8.863496224663109</v>
      </c>
      <c r="E249" s="68">
        <f t="shared" si="16"/>
        <v>-9.7818355286048071</v>
      </c>
    </row>
    <row r="250" spans="1:5" x14ac:dyDescent="0.25">
      <c r="A250" s="84">
        <f t="shared" si="17"/>
        <v>11.950000000000035</v>
      </c>
      <c r="B250" s="69">
        <f t="shared" si="18"/>
        <v>1.9351886047175493</v>
      </c>
      <c r="C250" s="19">
        <f t="shared" si="15"/>
        <v>-9.3525880010933502</v>
      </c>
      <c r="D250" s="19">
        <f t="shared" si="19"/>
        <v>-9.3525880010933502</v>
      </c>
      <c r="E250" s="68">
        <f t="shared" si="16"/>
        <v>-8.0979412596056726</v>
      </c>
    </row>
    <row r="251" spans="1:5" x14ac:dyDescent="0.25">
      <c r="A251" s="84">
        <f t="shared" si="17"/>
        <v>12.000000000000036</v>
      </c>
      <c r="B251" s="69">
        <f t="shared" si="18"/>
        <v>1.4675592046628818</v>
      </c>
      <c r="C251" s="19">
        <f t="shared" si="15"/>
        <v>-9.7574850640736344</v>
      </c>
      <c r="D251" s="19">
        <f t="shared" si="19"/>
        <v>-9.7574850640736344</v>
      </c>
      <c r="E251" s="68">
        <f t="shared" si="16"/>
        <v>-6.3131055287259272</v>
      </c>
    </row>
    <row r="252" spans="1:5" x14ac:dyDescent="0.25">
      <c r="A252" s="84">
        <f t="shared" si="17"/>
        <v>12.050000000000036</v>
      </c>
      <c r="B252" s="69">
        <f t="shared" si="18"/>
        <v>0.97968495145920009</v>
      </c>
      <c r="C252" s="19">
        <f t="shared" si="15"/>
        <v>-10.07314034050993</v>
      </c>
      <c r="D252" s="19">
        <f t="shared" si="19"/>
        <v>-10.07314034050993</v>
      </c>
      <c r="E252" s="68">
        <f t="shared" si="16"/>
        <v>-4.4434181088076077</v>
      </c>
    </row>
    <row r="253" spans="1:5" x14ac:dyDescent="0.25">
      <c r="A253" s="84">
        <f t="shared" si="17"/>
        <v>12.100000000000037</v>
      </c>
      <c r="B253" s="69">
        <f t="shared" si="18"/>
        <v>0.47602793443370361</v>
      </c>
      <c r="C253" s="19">
        <f t="shared" si="15"/>
        <v>-10.295311245950311</v>
      </c>
      <c r="D253" s="19">
        <f t="shared" si="19"/>
        <v>-10.295311245950311</v>
      </c>
      <c r="E253" s="68">
        <f t="shared" si="16"/>
        <v>-2.5060120450316976</v>
      </c>
    </row>
    <row r="254" spans="1:5" x14ac:dyDescent="0.25">
      <c r="A254" s="84">
        <f t="shared" si="17"/>
        <v>12.150000000000038</v>
      </c>
      <c r="B254" s="69">
        <f t="shared" si="18"/>
        <v>-3.8737627863811963E-2</v>
      </c>
      <c r="C254" s="19">
        <f t="shared" si="15"/>
        <v>-10.420611848201895</v>
      </c>
      <c r="D254" s="19">
        <f t="shared" si="19"/>
        <v>-10.420611848201895</v>
      </c>
      <c r="E254" s="68">
        <f t="shared" si="16"/>
        <v>-0.51890901160831926</v>
      </c>
    </row>
    <row r="255" spans="1:5" x14ac:dyDescent="0.25">
      <c r="A255" s="84">
        <f t="shared" si="17"/>
        <v>12.200000000000038</v>
      </c>
      <c r="B255" s="69">
        <f t="shared" si="18"/>
        <v>-0.55976822027390671</v>
      </c>
      <c r="C255" s="19">
        <f t="shared" si="15"/>
        <v>-10.446557298782311</v>
      </c>
      <c r="D255" s="19">
        <f t="shared" si="19"/>
        <v>-10.446557298782311</v>
      </c>
      <c r="E255" s="68">
        <f t="shared" si="16"/>
        <v>1.4991461149818206</v>
      </c>
    </row>
    <row r="256" spans="1:5" x14ac:dyDescent="0.25">
      <c r="A256" s="84">
        <f t="shared" si="17"/>
        <v>12.250000000000039</v>
      </c>
      <c r="B256" s="69">
        <f t="shared" si="18"/>
        <v>-1.0820960852130224</v>
      </c>
      <c r="C256" s="19">
        <f t="shared" si="15"/>
        <v>-10.37159999303322</v>
      </c>
      <c r="D256" s="19">
        <f t="shared" si="19"/>
        <v>-10.37159999303322</v>
      </c>
      <c r="E256" s="68">
        <f t="shared" si="16"/>
        <v>3.5288599713813333</v>
      </c>
    </row>
    <row r="257" spans="1:5" x14ac:dyDescent="0.25">
      <c r="A257" s="84">
        <f t="shared" si="17"/>
        <v>12.30000000000004</v>
      </c>
      <c r="B257" s="69">
        <f t="shared" si="18"/>
        <v>-1.6006760848646833</v>
      </c>
      <c r="C257" s="19">
        <f t="shared" si="15"/>
        <v>-10.195156994464153</v>
      </c>
      <c r="D257" s="19">
        <f t="shared" si="19"/>
        <v>-10.195156994464153</v>
      </c>
      <c r="E257" s="68">
        <f t="shared" si="16"/>
        <v>5.5505731052194465</v>
      </c>
    </row>
    <row r="258" spans="1:5" x14ac:dyDescent="0.25">
      <c r="A258" s="84">
        <f t="shared" si="17"/>
        <v>12.350000000000041</v>
      </c>
      <c r="B258" s="69">
        <f t="shared" si="18"/>
        <v>-2.1104339345878911</v>
      </c>
      <c r="C258" s="19">
        <f t="shared" si="15"/>
        <v>-9.9176283392031799</v>
      </c>
      <c r="D258" s="19">
        <f t="shared" si="19"/>
        <v>-9.9176283392031799</v>
      </c>
      <c r="E258" s="68">
        <f t="shared" si="16"/>
        <v>7.5444483524540189</v>
      </c>
    </row>
    <row r="259" spans="1:5" x14ac:dyDescent="0.25">
      <c r="A259" s="84">
        <f t="shared" si="17"/>
        <v>12.400000000000041</v>
      </c>
      <c r="B259" s="69">
        <f t="shared" si="18"/>
        <v>-2.6063153515480502</v>
      </c>
      <c r="C259" s="19">
        <f t="shared" si="15"/>
        <v>-9.5404059215804793</v>
      </c>
      <c r="D259" s="19">
        <f t="shared" si="19"/>
        <v>-9.5404059215804793</v>
      </c>
      <c r="E259" s="68">
        <f t="shared" si="16"/>
        <v>9.4906634100520399</v>
      </c>
    </row>
    <row r="260" spans="1:5" x14ac:dyDescent="0.25">
      <c r="A260" s="84">
        <f t="shared" si="17"/>
        <v>12.450000000000042</v>
      </c>
      <c r="B260" s="69">
        <f t="shared" si="18"/>
        <v>-3.0833356476270741</v>
      </c>
      <c r="C260" s="19">
        <f t="shared" si="15"/>
        <v>-9.0658727510778778</v>
      </c>
      <c r="D260" s="19">
        <f t="shared" si="19"/>
        <v>-9.0658727510778778</v>
      </c>
      <c r="E260" s="68">
        <f t="shared" si="16"/>
        <v>11.369605755400739</v>
      </c>
    </row>
    <row r="261" spans="1:5" x14ac:dyDescent="0.25">
      <c r="A261" s="84">
        <f t="shared" si="17"/>
        <v>12.500000000000043</v>
      </c>
      <c r="B261" s="69">
        <f t="shared" si="18"/>
        <v>-3.5366292851809682</v>
      </c>
      <c r="C261" s="19">
        <f t="shared" si="15"/>
        <v>-8.4973924633078415</v>
      </c>
      <c r="D261" s="19">
        <f t="shared" si="19"/>
        <v>-8.4973924633078415</v>
      </c>
      <c r="E261" s="68">
        <f t="shared" si="16"/>
        <v>13.162068016907456</v>
      </c>
    </row>
    <row r="262" spans="1:5" x14ac:dyDescent="0.25">
      <c r="A262" s="84">
        <f t="shared" si="17"/>
        <v>12.550000000000043</v>
      </c>
      <c r="B262" s="69">
        <f t="shared" si="18"/>
        <v>-3.9614989083463605</v>
      </c>
      <c r="C262" s="19">
        <f t="shared" si="15"/>
        <v>-7.8392890624624689</v>
      </c>
      <c r="D262" s="19">
        <f t="shared" si="19"/>
        <v>-7.8392890624624689</v>
      </c>
      <c r="E262" s="68">
        <f t="shared" si="16"/>
        <v>14.849441871534726</v>
      </c>
    </row>
    <row r="263" spans="1:5" x14ac:dyDescent="0.25">
      <c r="A263" s="84">
        <f t="shared" si="17"/>
        <v>12.600000000000044</v>
      </c>
      <c r="B263" s="69">
        <f t="shared" si="18"/>
        <v>-4.3534633614694842</v>
      </c>
      <c r="C263" s="19">
        <f t="shared" si="15"/>
        <v>-7.096816968885733</v>
      </c>
      <c r="D263" s="19">
        <f t="shared" si="19"/>
        <v>-7.096816968885733</v>
      </c>
      <c r="E263" s="68">
        <f t="shared" si="16"/>
        <v>16.41390853504269</v>
      </c>
    </row>
    <row r="264" spans="1:5" x14ac:dyDescent="0.25">
      <c r="A264" s="84">
        <f t="shared" si="17"/>
        <v>12.650000000000045</v>
      </c>
      <c r="B264" s="69">
        <f t="shared" si="18"/>
        <v>-4.7083042099137709</v>
      </c>
      <c r="C264" s="19">
        <f t="shared" si="15"/>
        <v>-6.2761215421335983</v>
      </c>
      <c r="D264" s="19">
        <f t="shared" si="19"/>
        <v>-6.2761215421335983</v>
      </c>
      <c r="E264" s="68">
        <f t="shared" si="16"/>
        <v>17.838623919808761</v>
      </c>
    </row>
    <row r="265" spans="1:5" x14ac:dyDescent="0.25">
      <c r="A265" s="84">
        <f t="shared" si="17"/>
        <v>12.700000000000045</v>
      </c>
      <c r="B265" s="69">
        <f t="shared" si="18"/>
        <v>-5.0221102870204506</v>
      </c>
      <c r="C265" s="19">
        <f t="shared" si="15"/>
        <v>-5.3841903461431606</v>
      </c>
      <c r="D265" s="19">
        <f t="shared" si="19"/>
        <v>-5.3841903461431606</v>
      </c>
      <c r="E265" s="68">
        <f t="shared" si="16"/>
        <v>19.107896563413572</v>
      </c>
    </row>
    <row r="266" spans="1:5" x14ac:dyDescent="0.25">
      <c r="A266" s="84">
        <f t="shared" si="17"/>
        <v>12.750000000000046</v>
      </c>
      <c r="B266" s="69">
        <f t="shared" si="18"/>
        <v>-5.2913198043276086</v>
      </c>
      <c r="C266" s="19">
        <f t="shared" si="15"/>
        <v>-4.4287955179724818</v>
      </c>
      <c r="D266" s="19">
        <f t="shared" si="19"/>
        <v>-4.4287955179724818</v>
      </c>
      <c r="E266" s="68">
        <f t="shared" si="16"/>
        <v>20.207356478681813</v>
      </c>
    </row>
    <row r="267" spans="1:5" x14ac:dyDescent="0.25">
      <c r="A267" s="84">
        <f t="shared" si="17"/>
        <v>12.800000000000047</v>
      </c>
      <c r="B267" s="69">
        <f t="shared" si="18"/>
        <v>-5.5127595802262324</v>
      </c>
      <c r="C267" s="19">
        <f t="shared" ref="C267:C296" si="20">D267</f>
        <v>-3.4184276940383911</v>
      </c>
      <c r="D267" s="19">
        <f t="shared" si="19"/>
        <v>-3.4184276940383911</v>
      </c>
      <c r="E267" s="68">
        <f t="shared" ref="E267:E296" si="21" xml:space="preserve"> -R_x/L_x*D267-1/(L_x*C_x)*B267+E0_x*SIN(w_x*A267)/L_x</f>
        <v>21.124113142314595</v>
      </c>
    </row>
    <row r="268" spans="1:5" x14ac:dyDescent="0.25">
      <c r="A268" s="84">
        <f t="shared" ref="A268:A296" si="22">A267+$A$8</f>
        <v>12.850000000000048</v>
      </c>
      <c r="B268" s="69">
        <f t="shared" ref="B268:B296" si="23">B267+C267*$A$8</f>
        <v>-5.6836809649281523</v>
      </c>
      <c r="C268" s="19">
        <f t="shared" si="20"/>
        <v>-2.3622220369226614</v>
      </c>
      <c r="D268" s="19">
        <f t="shared" ref="D268:D296" si="24">D267+E267*$A$8</f>
        <v>-2.3622220369226614</v>
      </c>
      <c r="E268" s="68">
        <f t="shared" si="21"/>
        <v>21.846900924222119</v>
      </c>
    </row>
    <row r="269" spans="1:5" x14ac:dyDescent="0.25">
      <c r="A269" s="84">
        <f t="shared" si="22"/>
        <v>12.900000000000048</v>
      </c>
      <c r="B269" s="69">
        <f t="shared" si="23"/>
        <v>-5.8017920667742855</v>
      </c>
      <c r="C269" s="19">
        <f t="shared" si="20"/>
        <v>-1.2698769907115555</v>
      </c>
      <c r="D269" s="19">
        <f t="shared" si="24"/>
        <v>-1.2698769907115555</v>
      </c>
      <c r="E269" s="68">
        <f t="shared" si="21"/>
        <v>22.366210362548628</v>
      </c>
    </row>
    <row r="270" spans="1:5" x14ac:dyDescent="0.25">
      <c r="A270" s="84">
        <f t="shared" si="22"/>
        <v>12.950000000000049</v>
      </c>
      <c r="B270" s="69">
        <f t="shared" si="23"/>
        <v>-5.8652859163098636</v>
      </c>
      <c r="C270" s="19">
        <f t="shared" si="20"/>
        <v>-0.15156647258412392</v>
      </c>
      <c r="D270" s="19">
        <f t="shared" si="24"/>
        <v>-0.15156647258412392</v>
      </c>
      <c r="E270" s="68">
        <f t="shared" si="21"/>
        <v>22.674403809375779</v>
      </c>
    </row>
    <row r="271" spans="1:5" x14ac:dyDescent="0.25">
      <c r="A271" s="84">
        <f t="shared" si="22"/>
        <v>13.00000000000005</v>
      </c>
      <c r="B271" s="69">
        <f t="shared" si="23"/>
        <v>-5.8728642399390703</v>
      </c>
      <c r="C271" s="19">
        <f t="shared" si="20"/>
        <v>0.9821537178846651</v>
      </c>
      <c r="D271" s="19">
        <f t="shared" si="24"/>
        <v>0.9821537178846651</v>
      </c>
      <c r="E271" s="68">
        <f t="shared" si="21"/>
        <v>22.765814108215878</v>
      </c>
    </row>
    <row r="272" spans="1:5" x14ac:dyDescent="0.25">
      <c r="A272" s="84">
        <f t="shared" si="22"/>
        <v>13.05000000000005</v>
      </c>
      <c r="B272" s="69">
        <f t="shared" si="23"/>
        <v>-5.8237565540448371</v>
      </c>
      <c r="C272" s="19">
        <f t="shared" si="20"/>
        <v>2.1204444232954591</v>
      </c>
      <c r="D272" s="19">
        <f t="shared" si="24"/>
        <v>2.1204444232954591</v>
      </c>
      <c r="E272" s="68">
        <f t="shared" si="21"/>
        <v>22.63682511551076</v>
      </c>
    </row>
    <row r="273" spans="1:5" x14ac:dyDescent="0.25">
      <c r="A273" s="84">
        <f t="shared" si="22"/>
        <v>13.100000000000051</v>
      </c>
      <c r="B273" s="69">
        <f t="shared" si="23"/>
        <v>-5.7177343328800641</v>
      </c>
      <c r="C273" s="19">
        <f t="shared" si="20"/>
        <v>3.2522856790709973</v>
      </c>
      <c r="D273" s="19">
        <f t="shared" si="24"/>
        <v>3.2522856790709973</v>
      </c>
      <c r="E273" s="68">
        <f t="shared" si="21"/>
        <v>22.285933043118838</v>
      </c>
    </row>
    <row r="274" spans="1:5" x14ac:dyDescent="0.25">
      <c r="A274" s="84">
        <f t="shared" si="22"/>
        <v>13.150000000000052</v>
      </c>
      <c r="B274" s="69">
        <f t="shared" si="23"/>
        <v>-5.555120048926514</v>
      </c>
      <c r="C274" s="19">
        <f t="shared" si="20"/>
        <v>4.3665823312269394</v>
      </c>
      <c r="D274" s="19">
        <f t="shared" si="24"/>
        <v>4.3665823312269394</v>
      </c>
      <c r="E274" s="68">
        <f t="shared" si="21"/>
        <v>21.713787775734545</v>
      </c>
    </row>
    <row r="275" spans="1:5" x14ac:dyDescent="0.25">
      <c r="A275" s="84">
        <f t="shared" si="22"/>
        <v>13.200000000000053</v>
      </c>
      <c r="B275" s="69">
        <f t="shared" si="23"/>
        <v>-5.336790932365167</v>
      </c>
      <c r="C275" s="19">
        <f t="shared" si="20"/>
        <v>5.452271720013667</v>
      </c>
      <c r="D275" s="19">
        <f t="shared" si="24"/>
        <v>5.452271720013667</v>
      </c>
      <c r="E275" s="68">
        <f t="shared" si="21"/>
        <v>20.923213504733368</v>
      </c>
    </row>
    <row r="276" spans="1:5" x14ac:dyDescent="0.25">
      <c r="A276" s="84">
        <f t="shared" si="22"/>
        <v>13.250000000000053</v>
      </c>
      <c r="B276" s="69">
        <f t="shared" si="23"/>
        <v>-5.0641773463644837</v>
      </c>
      <c r="C276" s="19">
        <f t="shared" si="20"/>
        <v>6.4984323952503358</v>
      </c>
      <c r="D276" s="19">
        <f t="shared" si="24"/>
        <v>6.4984323952503358</v>
      </c>
      <c r="E276" s="68">
        <f t="shared" si="21"/>
        <v>19.919208216339257</v>
      </c>
    </row>
    <row r="277" spans="1:5" x14ac:dyDescent="0.25">
      <c r="A277" s="84">
        <f t="shared" si="22"/>
        <v>13.300000000000054</v>
      </c>
      <c r="B277" s="69">
        <f t="shared" si="23"/>
        <v>-4.739255726601967</v>
      </c>
      <c r="C277" s="19">
        <f t="shared" si="20"/>
        <v>7.4943928060672986</v>
      </c>
      <c r="D277" s="19">
        <f t="shared" si="24"/>
        <v>7.4943928060672986</v>
      </c>
      <c r="E277" s="68">
        <f t="shared" si="21"/>
        <v>18.708921775427783</v>
      </c>
    </row>
    <row r="278" spans="1:5" x14ac:dyDescent="0.25">
      <c r="A278" s="84">
        <f t="shared" si="22"/>
        <v>13.350000000000055</v>
      </c>
      <c r="B278" s="69">
        <f t="shared" si="23"/>
        <v>-4.3645360862986022</v>
      </c>
      <c r="C278" s="19">
        <f t="shared" si="20"/>
        <v>8.4298388948386886</v>
      </c>
      <c r="D278" s="19">
        <f t="shared" si="24"/>
        <v>8.4298388948386886</v>
      </c>
      <c r="E278" s="68">
        <f t="shared" si="21"/>
        <v>17.301612554773708</v>
      </c>
    </row>
    <row r="279" spans="1:5" x14ac:dyDescent="0.25">
      <c r="A279" s="84">
        <f t="shared" si="22"/>
        <v>13.400000000000055</v>
      </c>
      <c r="B279" s="69">
        <f t="shared" si="23"/>
        <v>-3.9430441415566677</v>
      </c>
      <c r="C279" s="19">
        <f t="shared" si="20"/>
        <v>9.2949195225773735</v>
      </c>
      <c r="D279" s="19">
        <f t="shared" si="24"/>
        <v>9.2949195225773735</v>
      </c>
      <c r="E279" s="68">
        <f t="shared" si="21"/>
        <v>15.708582771117344</v>
      </c>
    </row>
    <row r="280" spans="1:5" x14ac:dyDescent="0.25">
      <c r="A280" s="84">
        <f t="shared" si="22"/>
        <v>13.450000000000056</v>
      </c>
      <c r="B280" s="69">
        <f t="shared" si="23"/>
        <v>-3.4782981654277991</v>
      </c>
      <c r="C280" s="19">
        <f t="shared" si="20"/>
        <v>10.080348661133241</v>
      </c>
      <c r="D280" s="19">
        <f t="shared" si="24"/>
        <v>10.080348661133241</v>
      </c>
      <c r="E280" s="68">
        <f t="shared" si="21"/>
        <v>13.943092901997115</v>
      </c>
    </row>
    <row r="281" spans="1:5" x14ac:dyDescent="0.25">
      <c r="A281" s="84">
        <f t="shared" si="22"/>
        <v>13.500000000000057</v>
      </c>
      <c r="B281" s="69">
        <f t="shared" si="23"/>
        <v>-2.9742807323711369</v>
      </c>
      <c r="C281" s="19">
        <f t="shared" si="20"/>
        <v>10.777503306233097</v>
      </c>
      <c r="D281" s="19">
        <f t="shared" si="24"/>
        <v>10.777503306233097</v>
      </c>
      <c r="E281" s="68">
        <f t="shared" si="21"/>
        <v>12.020255768777339</v>
      </c>
    </row>
    <row r="282" spans="1:5" x14ac:dyDescent="0.25">
      <c r="A282" s="84">
        <f t="shared" si="22"/>
        <v>13.550000000000058</v>
      </c>
      <c r="B282" s="69">
        <f t="shared" si="23"/>
        <v>-2.4354055670594819</v>
      </c>
      <c r="C282" s="19">
        <f t="shared" si="20"/>
        <v>11.378516094671964</v>
      </c>
      <c r="D282" s="19">
        <f t="shared" si="24"/>
        <v>11.378516094671964</v>
      </c>
      <c r="E282" s="68">
        <f t="shared" si="21"/>
        <v>9.9569110795778411</v>
      </c>
    </row>
    <row r="283" spans="1:5" x14ac:dyDescent="0.25">
      <c r="A283" s="84">
        <f t="shared" si="22"/>
        <v>13.600000000000058</v>
      </c>
      <c r="B283" s="69">
        <f t="shared" si="23"/>
        <v>-1.8664797623258838</v>
      </c>
      <c r="C283" s="19">
        <f t="shared" si="20"/>
        <v>11.876361648650857</v>
      </c>
      <c r="D283" s="19">
        <f t="shared" si="24"/>
        <v>11.876361648650857</v>
      </c>
      <c r="E283" s="68">
        <f t="shared" si="21"/>
        <v>7.7714814287782525</v>
      </c>
    </row>
    <row r="284" spans="1:5" x14ac:dyDescent="0.25">
      <c r="A284" s="84">
        <f t="shared" si="22"/>
        <v>13.650000000000059</v>
      </c>
      <c r="B284" s="69">
        <f t="shared" si="23"/>
        <v>-1.272661679893341</v>
      </c>
      <c r="C284" s="19">
        <f t="shared" si="20"/>
        <v>12.264935720089769</v>
      </c>
      <c r="D284" s="19">
        <f t="shared" si="24"/>
        <v>12.264935720089769</v>
      </c>
      <c r="E284" s="68">
        <f t="shared" si="21"/>
        <v>5.4838109453455877</v>
      </c>
    </row>
    <row r="285" spans="1:5" x14ac:dyDescent="0.25">
      <c r="A285" s="84">
        <f t="shared" si="22"/>
        <v>13.70000000000006</v>
      </c>
      <c r="B285" s="69">
        <f t="shared" si="23"/>
        <v>-0.65941489388885255</v>
      </c>
      <c r="C285" s="19">
        <f t="shared" si="20"/>
        <v>12.539126267357048</v>
      </c>
      <c r="D285" s="19">
        <f t="shared" si="24"/>
        <v>12.539126267357048</v>
      </c>
      <c r="E285" s="68">
        <f t="shared" si="21"/>
        <v>3.1149879683877826</v>
      </c>
    </row>
    <row r="286" spans="1:5" x14ac:dyDescent="0.25">
      <c r="A286" s="84">
        <f t="shared" si="22"/>
        <v>13.75000000000006</v>
      </c>
      <c r="B286" s="69">
        <f t="shared" si="23"/>
        <v>-3.2458580521000147E-2</v>
      </c>
      <c r="C286" s="19">
        <f t="shared" si="20"/>
        <v>12.694875665776436</v>
      </c>
      <c r="D286" s="19">
        <f t="shared" si="24"/>
        <v>12.694875665776436</v>
      </c>
      <c r="E286" s="68">
        <f t="shared" si="21"/>
        <v>0.68715330310570955</v>
      </c>
    </row>
    <row r="287" spans="1:5" x14ac:dyDescent="0.25">
      <c r="A287" s="84">
        <f t="shared" si="22"/>
        <v>13.800000000000061</v>
      </c>
      <c r="B287" s="69">
        <f t="shared" si="23"/>
        <v>0.60228520276782171</v>
      </c>
      <c r="C287" s="19">
        <f t="shared" si="20"/>
        <v>12.729233330931722</v>
      </c>
      <c r="D287" s="19">
        <f t="shared" si="24"/>
        <v>12.729233330931722</v>
      </c>
      <c r="E287" s="68">
        <f t="shared" si="21"/>
        <v>-1.776704228169927</v>
      </c>
    </row>
    <row r="288" spans="1:5" x14ac:dyDescent="0.25">
      <c r="A288" s="84">
        <f t="shared" si="22"/>
        <v>13.850000000000062</v>
      </c>
      <c r="B288" s="69">
        <f t="shared" si="23"/>
        <v>1.2387468693144079</v>
      </c>
      <c r="C288" s="19">
        <f t="shared" si="20"/>
        <v>12.640398119523226</v>
      </c>
      <c r="D288" s="19">
        <f t="shared" si="24"/>
        <v>12.640398119523226</v>
      </c>
      <c r="E288" s="68">
        <f t="shared" si="21"/>
        <v>-4.2529630786765624</v>
      </c>
    </row>
    <row r="289" spans="1:5" x14ac:dyDescent="0.25">
      <c r="A289" s="84">
        <f t="shared" si="22"/>
        <v>13.900000000000063</v>
      </c>
      <c r="B289" s="69">
        <f t="shared" si="23"/>
        <v>1.8707667752905692</v>
      </c>
      <c r="C289" s="19">
        <f t="shared" si="20"/>
        <v>12.427749965589397</v>
      </c>
      <c r="D289" s="19">
        <f t="shared" si="24"/>
        <v>12.427749965589397</v>
      </c>
      <c r="E289" s="68">
        <f t="shared" si="21"/>
        <v>-6.7175931226333558</v>
      </c>
    </row>
    <row r="290" spans="1:5" x14ac:dyDescent="0.25">
      <c r="A290" s="84">
        <f t="shared" si="22"/>
        <v>13.950000000000063</v>
      </c>
      <c r="B290" s="69">
        <f t="shared" si="23"/>
        <v>2.4921542735700393</v>
      </c>
      <c r="C290" s="19">
        <f t="shared" si="20"/>
        <v>12.091870309457729</v>
      </c>
      <c r="D290" s="19">
        <f t="shared" si="24"/>
        <v>12.091870309457729</v>
      </c>
      <c r="E290" s="68">
        <f t="shared" si="21"/>
        <v>-9.1463865506562971</v>
      </c>
    </row>
    <row r="291" spans="1:5" x14ac:dyDescent="0.25">
      <c r="A291" s="84">
        <f t="shared" si="22"/>
        <v>14.000000000000064</v>
      </c>
      <c r="B291" s="69">
        <f t="shared" si="23"/>
        <v>3.0967477890429258</v>
      </c>
      <c r="C291" s="19">
        <f t="shared" si="20"/>
        <v>11.634550981924914</v>
      </c>
      <c r="D291" s="19">
        <f t="shared" si="24"/>
        <v>11.634550981924914</v>
      </c>
      <c r="E291" s="68">
        <f t="shared" si="21"/>
        <v>-11.515193320237293</v>
      </c>
    </row>
    <row r="292" spans="1:5" x14ac:dyDescent="0.25">
      <c r="A292" s="84">
        <f t="shared" si="22"/>
        <v>14.050000000000065</v>
      </c>
      <c r="B292" s="69">
        <f t="shared" si="23"/>
        <v>3.6784753381391715</v>
      </c>
      <c r="C292" s="19">
        <f t="shared" si="20"/>
        <v>11.05879131591305</v>
      </c>
      <c r="D292" s="19">
        <f t="shared" si="24"/>
        <v>11.05879131591305</v>
      </c>
      <c r="E292" s="68">
        <f t="shared" si="21"/>
        <v>-13.800158894746405</v>
      </c>
    </row>
    <row r="293" spans="1:5" x14ac:dyDescent="0.25">
      <c r="A293" s="84">
        <f t="shared" si="22"/>
        <v>14.100000000000065</v>
      </c>
      <c r="B293" s="69">
        <f t="shared" si="23"/>
        <v>4.2314149039348239</v>
      </c>
      <c r="C293" s="19">
        <f t="shared" si="20"/>
        <v>10.368783371175729</v>
      </c>
      <c r="D293" s="19">
        <f t="shared" si="24"/>
        <v>10.368783371175729</v>
      </c>
      <c r="E293" s="68">
        <f t="shared" si="21"/>
        <v>-15.97796195439185</v>
      </c>
    </row>
    <row r="294" spans="1:5" x14ac:dyDescent="0.25">
      <c r="A294" s="84">
        <f t="shared" si="22"/>
        <v>14.150000000000066</v>
      </c>
      <c r="B294" s="69">
        <f t="shared" si="23"/>
        <v>4.7498540724936102</v>
      </c>
      <c r="C294" s="19">
        <f t="shared" si="20"/>
        <v>9.569885273456137</v>
      </c>
      <c r="D294" s="19">
        <f t="shared" si="24"/>
        <v>9.569885273456137</v>
      </c>
      <c r="E294" s="68">
        <f t="shared" si="21"/>
        <v>-18.026049734881397</v>
      </c>
    </row>
    <row r="295" spans="1:5" x14ac:dyDescent="0.25">
      <c r="A295" s="84">
        <f t="shared" si="22"/>
        <v>14.200000000000067</v>
      </c>
      <c r="B295" s="69">
        <f t="shared" si="23"/>
        <v>5.2283483361664169</v>
      </c>
      <c r="C295" s="19">
        <f t="shared" si="20"/>
        <v>8.6685827867120668</v>
      </c>
      <c r="D295" s="19">
        <f t="shared" si="24"/>
        <v>8.6685827867120668</v>
      </c>
      <c r="E295" s="68">
        <f t="shared" si="21"/>
        <v>-19.922868644713731</v>
      </c>
    </row>
    <row r="296" spans="1:5" x14ac:dyDescent="0.25">
      <c r="A296" s="84">
        <f t="shared" si="22"/>
        <v>14.250000000000068</v>
      </c>
      <c r="B296" s="69">
        <f t="shared" si="23"/>
        <v>5.6617774755020207</v>
      </c>
      <c r="C296" s="19">
        <f t="shared" si="20"/>
        <v>7.6724393544763805</v>
      </c>
      <c r="D296" s="19">
        <f t="shared" si="24"/>
        <v>7.6724393544763805</v>
      </c>
      <c r="E296" s="68">
        <f t="shared" si="21"/>
        <v>-21.648087830410859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00"/>
  <sheetViews>
    <sheetView topLeftCell="A993" zoomScale="210" zoomScaleNormal="210" workbookViewId="0">
      <selection activeCell="B1" sqref="B1"/>
    </sheetView>
  </sheetViews>
  <sheetFormatPr defaultRowHeight="15" x14ac:dyDescent="0.25"/>
  <sheetData>
    <row r="1" spans="1:5" x14ac:dyDescent="0.25">
      <c r="A1" s="212" t="s">
        <v>291</v>
      </c>
    </row>
    <row r="2" spans="1:5" x14ac:dyDescent="0.25">
      <c r="B2" t="s">
        <v>290</v>
      </c>
      <c r="C2" s="34"/>
      <c r="D2" s="34"/>
    </row>
    <row r="3" spans="1:5" x14ac:dyDescent="0.25">
      <c r="B3" t="s">
        <v>122</v>
      </c>
    </row>
    <row r="4" spans="1:5" ht="15.75" thickBot="1" x14ac:dyDescent="0.3">
      <c r="B4" t="s">
        <v>289</v>
      </c>
    </row>
    <row r="5" spans="1:5" x14ac:dyDescent="0.25">
      <c r="A5" s="197" t="s">
        <v>260</v>
      </c>
      <c r="B5" s="196"/>
      <c r="C5" s="195"/>
    </row>
    <row r="6" spans="1:5" ht="15.75" thickBot="1" x14ac:dyDescent="0.3">
      <c r="A6" s="194" t="s">
        <v>258</v>
      </c>
      <c r="B6" s="193"/>
      <c r="C6" s="192"/>
    </row>
    <row r="7" spans="1:5" x14ac:dyDescent="0.25">
      <c r="A7" t="s">
        <v>127</v>
      </c>
      <c r="B7" t="s">
        <v>97</v>
      </c>
    </row>
    <row r="8" spans="1:5" x14ac:dyDescent="0.25">
      <c r="A8" s="48" t="s">
        <v>76</v>
      </c>
      <c r="B8" s="16"/>
    </row>
    <row r="9" spans="1:5" x14ac:dyDescent="0.25">
      <c r="A9" s="206">
        <v>0.1</v>
      </c>
      <c r="B9" s="16"/>
      <c r="D9" s="213"/>
    </row>
    <row r="10" spans="1:5" x14ac:dyDescent="0.25">
      <c r="C10" s="48"/>
      <c r="D10" s="48"/>
    </row>
    <row r="11" spans="1:5" ht="15.75" thickBot="1" x14ac:dyDescent="0.3">
      <c r="A11" s="202" t="s">
        <v>4</v>
      </c>
      <c r="B11" s="211" t="s">
        <v>245</v>
      </c>
      <c r="C11" s="210" t="s">
        <v>246</v>
      </c>
      <c r="D11" s="210" t="s">
        <v>251</v>
      </c>
      <c r="E11" s="209" t="s">
        <v>254</v>
      </c>
    </row>
    <row r="12" spans="1:5" x14ac:dyDescent="0.25">
      <c r="A12" s="200">
        <v>0</v>
      </c>
      <c r="B12" s="208">
        <v>0</v>
      </c>
      <c r="C12" s="19">
        <f t="shared" ref="C12:C75" si="0">D12</f>
        <v>0</v>
      </c>
      <c r="D12" s="207">
        <v>0</v>
      </c>
      <c r="E12" s="68">
        <f t="shared" ref="E12:E75" si="1" xml:space="preserve"> -R_x/L_x*D12-1/(L_x*C_x)*B12+E0_x*SIN(w_x*A12)/L_x</f>
        <v>0</v>
      </c>
    </row>
    <row r="13" spans="1:5" x14ac:dyDescent="0.25">
      <c r="A13" s="84">
        <f t="shared" ref="A13:A76" si="2">A12+$A$9</f>
        <v>0.1</v>
      </c>
      <c r="B13" s="69">
        <f t="shared" ref="B13:B76" ca="1" si="3">IF($B$7="n",$B$12,$A$9/2*(C13+C12)+B12)</f>
        <v>4.6037985350111138E-4</v>
      </c>
      <c r="C13" s="19">
        <f t="shared" ca="1" si="0"/>
        <v>9.2075970700222273E-3</v>
      </c>
      <c r="D13" s="19">
        <f t="shared" ref="D13:D76" ca="1" si="4">IF($B$7="n",$D$12,$A$9/2*(E13+E12)+D12)</f>
        <v>9.2075970700222273E-3</v>
      </c>
      <c r="E13" s="68">
        <f t="shared" ca="1" si="1"/>
        <v>0.18415194140044455</v>
      </c>
    </row>
    <row r="14" spans="1:5" x14ac:dyDescent="0.25">
      <c r="A14" s="84">
        <f t="shared" si="2"/>
        <v>0.2</v>
      </c>
      <c r="B14" s="69">
        <f t="shared" ca="1" si="3"/>
        <v>2.7279799029632755E-3</v>
      </c>
      <c r="C14" s="19">
        <f t="shared" ca="1" si="0"/>
        <v>3.6144403919221052E-2</v>
      </c>
      <c r="D14" s="19">
        <f t="shared" ca="1" si="4"/>
        <v>3.6144403919221052E-2</v>
      </c>
      <c r="E14" s="68">
        <f t="shared" ca="1" si="1"/>
        <v>0.35458419558353199</v>
      </c>
    </row>
    <row r="15" spans="1:5" x14ac:dyDescent="0.25">
      <c r="A15" s="84">
        <f t="shared" si="2"/>
        <v>0.30000000000000004</v>
      </c>
      <c r="B15" s="69">
        <f t="shared" ca="1" si="3"/>
        <v>8.4747425411919562E-3</v>
      </c>
      <c r="C15" s="19">
        <f t="shared" ca="1" si="0"/>
        <v>7.8790848845352535E-2</v>
      </c>
      <c r="D15" s="19">
        <f t="shared" ca="1" si="4"/>
        <v>7.8790848845352535E-2</v>
      </c>
      <c r="E15" s="68">
        <f t="shared" ca="1" si="1"/>
        <v>0.49834470293909783</v>
      </c>
    </row>
    <row r="16" spans="1:5" x14ac:dyDescent="0.25">
      <c r="A16" s="84">
        <f t="shared" si="2"/>
        <v>0.4</v>
      </c>
      <c r="B16" s="69">
        <f t="shared" ca="1" si="3"/>
        <v>1.9109635261244675E-2</v>
      </c>
      <c r="C16" s="19">
        <f t="shared" ca="1" si="0"/>
        <v>0.13390700555570181</v>
      </c>
      <c r="D16" s="19">
        <f t="shared" ca="1" si="4"/>
        <v>0.13390700555570181</v>
      </c>
      <c r="E16" s="68">
        <f t="shared" ca="1" si="1"/>
        <v>0.60397843126788764</v>
      </c>
    </row>
    <row r="17" spans="1:5" x14ac:dyDescent="0.25">
      <c r="A17" s="84">
        <f t="shared" si="2"/>
        <v>0.5</v>
      </c>
      <c r="B17" s="69">
        <f t="shared" ca="1" si="3"/>
        <v>3.5665737162703451E-2</v>
      </c>
      <c r="C17" s="19">
        <f t="shared" ca="1" si="0"/>
        <v>0.19721503247347366</v>
      </c>
      <c r="D17" s="19">
        <f t="shared" ca="1" si="4"/>
        <v>0.19721503247347366</v>
      </c>
      <c r="E17" s="68">
        <f t="shared" ca="1" si="1"/>
        <v>0.66218210708754954</v>
      </c>
    </row>
    <row r="18" spans="1:5" x14ac:dyDescent="0.25">
      <c r="A18" s="84">
        <f t="shared" si="2"/>
        <v>0.6</v>
      </c>
      <c r="B18" s="69">
        <f t="shared" ca="1" si="3"/>
        <v>5.8708574006911082E-2</v>
      </c>
      <c r="C18" s="19">
        <f t="shared" ca="1" si="0"/>
        <v>0.26364170441067891</v>
      </c>
      <c r="D18" s="19">
        <f t="shared" ca="1" si="4"/>
        <v>0.26364170441067891</v>
      </c>
      <c r="E18" s="68">
        <f t="shared" ca="1" si="1"/>
        <v>0.66635133165655547</v>
      </c>
    </row>
    <row r="19" spans="1:5" x14ac:dyDescent="0.25">
      <c r="A19" s="84">
        <f t="shared" si="2"/>
        <v>0.7</v>
      </c>
      <c r="B19" s="69">
        <f t="shared" ca="1" si="3"/>
        <v>8.827110322346636E-2</v>
      </c>
      <c r="C19" s="19">
        <f t="shared" ca="1" si="0"/>
        <v>0.32760887992042664</v>
      </c>
      <c r="D19" s="19">
        <f t="shared" ca="1" si="4"/>
        <v>0.32760887992042664</v>
      </c>
      <c r="E19" s="68">
        <f t="shared" ca="1" si="1"/>
        <v>0.61299217853839916</v>
      </c>
    </row>
    <row r="20" spans="1:5" x14ac:dyDescent="0.25">
      <c r="A20" s="84">
        <f t="shared" si="2"/>
        <v>0.79999999999999993</v>
      </c>
      <c r="B20" s="69">
        <f t="shared" ca="1" si="3"/>
        <v>0.12381941100137564</v>
      </c>
      <c r="C20" s="19">
        <f t="shared" ca="1" si="0"/>
        <v>0.38335727563775912</v>
      </c>
      <c r="D20" s="19">
        <f t="shared" ca="1" si="4"/>
        <v>0.38335727563775912</v>
      </c>
      <c r="E20" s="68">
        <f t="shared" ca="1" si="1"/>
        <v>0.50197573580825061</v>
      </c>
    </row>
    <row r="21" spans="1:5" x14ac:dyDescent="0.25">
      <c r="A21" s="84">
        <f t="shared" si="2"/>
        <v>0.89999999999999991</v>
      </c>
      <c r="B21" s="69">
        <f t="shared" ca="1" si="3"/>
        <v>0.16425163154956415</v>
      </c>
      <c r="C21" s="19">
        <f t="shared" ca="1" si="0"/>
        <v>0.42528713532601103</v>
      </c>
      <c r="D21" s="19">
        <f t="shared" ca="1" si="4"/>
        <v>0.42528713532601103</v>
      </c>
      <c r="E21" s="68">
        <f t="shared" ca="1" si="1"/>
        <v>0.33662145795678822</v>
      </c>
    </row>
    <row r="22" spans="1:5" x14ac:dyDescent="0.25">
      <c r="A22" s="84">
        <f t="shared" si="2"/>
        <v>0.99999999999999989</v>
      </c>
      <c r="B22" s="69">
        <f t="shared" ca="1" si="3"/>
        <v>0.2079309069665003</v>
      </c>
      <c r="C22" s="19">
        <f t="shared" ca="1" si="0"/>
        <v>0.44829837301271169</v>
      </c>
      <c r="D22" s="19">
        <f t="shared" ca="1" si="4"/>
        <v>0.44829837301271169</v>
      </c>
      <c r="E22" s="68">
        <f t="shared" ca="1" si="1"/>
        <v>0.1236032957772244</v>
      </c>
    </row>
    <row r="23" spans="1:5" x14ac:dyDescent="0.25">
      <c r="A23" s="84">
        <f t="shared" si="2"/>
        <v>1.0999999999999999</v>
      </c>
      <c r="B23" s="69">
        <f t="shared" ca="1" si="3"/>
        <v>0.25275145503203167</v>
      </c>
      <c r="C23" s="19">
        <f t="shared" ca="1" si="0"/>
        <v>0.44811258829791567</v>
      </c>
      <c r="D23" s="19">
        <f t="shared" ca="1" si="4"/>
        <v>0.44811258829791567</v>
      </c>
      <c r="E23" s="68">
        <f t="shared" ca="1" si="1"/>
        <v>-0.12731899007314473</v>
      </c>
    </row>
    <row r="24" spans="1:5" x14ac:dyDescent="0.25">
      <c r="A24" s="84">
        <f t="shared" si="2"/>
        <v>1.2</v>
      </c>
      <c r="B24" s="69">
        <f t="shared" ca="1" si="3"/>
        <v>0.29623508504106266</v>
      </c>
      <c r="C24" s="19">
        <f t="shared" ca="1" si="0"/>
        <v>0.42156001188270359</v>
      </c>
      <c r="D24" s="19">
        <f t="shared" ca="1" si="4"/>
        <v>0.42156001188270359</v>
      </c>
      <c r="E24" s="68">
        <f t="shared" ca="1" si="1"/>
        <v>-0.40373253823109645</v>
      </c>
    </row>
    <row r="25" spans="1:5" x14ac:dyDescent="0.25">
      <c r="A25" s="84">
        <f t="shared" si="2"/>
        <v>1.3</v>
      </c>
      <c r="B25" s="69">
        <f t="shared" ca="1" si="3"/>
        <v>0.33565388145930863</v>
      </c>
      <c r="C25" s="19">
        <f t="shared" ca="1" si="0"/>
        <v>0.36681591648221512</v>
      </c>
      <c r="D25" s="19">
        <f t="shared" ca="1" si="4"/>
        <v>0.36681591648221512</v>
      </c>
      <c r="E25" s="68">
        <f t="shared" ca="1" si="1"/>
        <v>-0.69114936977867325</v>
      </c>
    </row>
    <row r="26" spans="1:5" x14ac:dyDescent="0.25">
      <c r="A26" s="84">
        <f t="shared" si="2"/>
        <v>1.4000000000000001</v>
      </c>
      <c r="B26" s="69">
        <f t="shared" ca="1" si="3"/>
        <v>0.36817334033230875</v>
      </c>
      <c r="C26" s="19">
        <f t="shared" ca="1" si="0"/>
        <v>0.28357326097778707</v>
      </c>
      <c r="D26" s="19">
        <f t="shared" ca="1" si="4"/>
        <v>0.28357326097778707</v>
      </c>
      <c r="E26" s="68">
        <f t="shared" ca="1" si="1"/>
        <v>-0.97370374030988804</v>
      </c>
    </row>
    <row r="27" spans="1:5" x14ac:dyDescent="0.25">
      <c r="A27" s="84">
        <f t="shared" si="2"/>
        <v>1.5000000000000002</v>
      </c>
      <c r="B27" s="69">
        <f t="shared" ca="1" si="3"/>
        <v>0.39100906475272823</v>
      </c>
      <c r="C27" s="19">
        <f t="shared" ca="1" si="0"/>
        <v>0.17314122743060292</v>
      </c>
      <c r="D27" s="19">
        <f t="shared" ca="1" si="4"/>
        <v>0.17314122743060292</v>
      </c>
      <c r="E27" s="68">
        <f t="shared" ca="1" si="1"/>
        <v>-1.2349369306337945</v>
      </c>
    </row>
    <row r="28" spans="1:5" x14ac:dyDescent="0.25">
      <c r="A28" s="84">
        <f t="shared" si="2"/>
        <v>1.6000000000000003</v>
      </c>
      <c r="B28" s="69">
        <f t="shared" ca="1" si="3"/>
        <v>0.40158926282997381</v>
      </c>
      <c r="C28" s="19">
        <f t="shared" ca="1" si="0"/>
        <v>3.846273411430845E-2</v>
      </c>
      <c r="D28" s="19">
        <f t="shared" ca="1" si="4"/>
        <v>3.846273411430845E-2</v>
      </c>
      <c r="E28" s="68">
        <f t="shared" ca="1" si="1"/>
        <v>-1.4586329356920946</v>
      </c>
    </row>
    <row r="29" spans="1:5" x14ac:dyDescent="0.25">
      <c r="A29" s="84">
        <f t="shared" si="2"/>
        <v>1.7000000000000004</v>
      </c>
      <c r="B29" s="69">
        <f t="shared" ca="1" si="3"/>
        <v>0.39771479005517046</v>
      </c>
      <c r="C29" s="19">
        <f t="shared" ca="1" si="0"/>
        <v>-0.11595218961037507</v>
      </c>
      <c r="D29" s="19">
        <f t="shared" ca="1" si="4"/>
        <v>-0.11595218961037507</v>
      </c>
      <c r="E29" s="68">
        <f t="shared" ca="1" si="1"/>
        <v>-1.6296655388015753</v>
      </c>
    </row>
    <row r="30" spans="1:5" x14ac:dyDescent="0.25">
      <c r="A30" s="84">
        <f t="shared" si="2"/>
        <v>1.8000000000000005</v>
      </c>
      <c r="B30" s="69">
        <f t="shared" ca="1" si="3"/>
        <v>0.3777083670605117</v>
      </c>
      <c r="C30" s="19">
        <f t="shared" ca="1" si="0"/>
        <v>-0.28417627028280079</v>
      </c>
      <c r="D30" s="19">
        <f t="shared" ca="1" si="4"/>
        <v>-0.28417627028280079</v>
      </c>
      <c r="E30" s="68">
        <f t="shared" ca="1" si="1"/>
        <v>-1.7348160746469388</v>
      </c>
    </row>
    <row r="31" spans="1:5" x14ac:dyDescent="0.25">
      <c r="A31" s="84">
        <f t="shared" si="2"/>
        <v>1.9000000000000006</v>
      </c>
      <c r="B31" s="69">
        <f t="shared" ca="1" si="3"/>
        <v>0.34054489519061626</v>
      </c>
      <c r="C31" s="19">
        <f t="shared" ca="1" si="0"/>
        <v>-0.45909316711510845</v>
      </c>
      <c r="D31" s="19">
        <f t="shared" ca="1" si="4"/>
        <v>-0.45909316711510845</v>
      </c>
      <c r="E31" s="68">
        <f t="shared" ca="1" si="1"/>
        <v>-1.7635218619992143</v>
      </c>
    </row>
    <row r="32" spans="1:5" x14ac:dyDescent="0.25">
      <c r="A32" s="84">
        <f t="shared" si="2"/>
        <v>2.0000000000000004</v>
      </c>
      <c r="B32" s="69">
        <f t="shared" ca="1" si="3"/>
        <v>0.28595547928422932</v>
      </c>
      <c r="C32" s="19">
        <f t="shared" ca="1" si="0"/>
        <v>-0.63269515101263041</v>
      </c>
      <c r="D32" s="19">
        <f t="shared" ca="1" si="4"/>
        <v>-0.63269515101263041</v>
      </c>
      <c r="E32" s="68">
        <f t="shared" ca="1" si="1"/>
        <v>-1.7085178159512253</v>
      </c>
    </row>
    <row r="33" spans="1:5" x14ac:dyDescent="0.25">
      <c r="A33" s="84">
        <f t="shared" si="2"/>
        <v>2.1000000000000005</v>
      </c>
      <c r="B33" s="69">
        <f t="shared" ca="1" si="3"/>
        <v>0.21449882455067809</v>
      </c>
      <c r="C33" s="19">
        <f t="shared" ca="1" si="0"/>
        <v>-0.79643794365839438</v>
      </c>
      <c r="D33" s="19">
        <f t="shared" ca="1" si="4"/>
        <v>-0.79643794365839438</v>
      </c>
      <c r="E33" s="68">
        <f t="shared" ca="1" si="1"/>
        <v>-1.5663380369640536</v>
      </c>
    </row>
    <row r="34" spans="1:5" x14ac:dyDescent="0.25">
      <c r="A34" s="84">
        <f t="shared" si="2"/>
        <v>2.2000000000000006</v>
      </c>
      <c r="B34" s="69">
        <f t="shared" ca="1" si="3"/>
        <v>0.1275950599713879</v>
      </c>
      <c r="C34" s="19">
        <f t="shared" ca="1" si="0"/>
        <v>-0.94163734792740938</v>
      </c>
      <c r="D34" s="19">
        <f t="shared" ca="1" si="4"/>
        <v>-0.94163734792740938</v>
      </c>
      <c r="E34" s="68">
        <f t="shared" ca="1" si="1"/>
        <v>-1.337650048416247</v>
      </c>
    </row>
    <row r="35" spans="1:5" x14ac:dyDescent="0.25">
      <c r="A35" s="84">
        <f t="shared" si="2"/>
        <v>2.3000000000000007</v>
      </c>
      <c r="B35" s="69">
        <f t="shared" ca="1" si="3"/>
        <v>2.7518696128825293E-2</v>
      </c>
      <c r="C35" s="19">
        <f t="shared" ca="1" si="0"/>
        <v>-1.0598899289238426</v>
      </c>
      <c r="D35" s="19">
        <f t="shared" ca="1" si="4"/>
        <v>-1.0598899289238426</v>
      </c>
      <c r="E35" s="68">
        <f t="shared" ca="1" si="1"/>
        <v>-1.0274015715124158</v>
      </c>
    </row>
    <row r="36" spans="1:5" x14ac:dyDescent="0.25">
      <c r="A36" s="84">
        <f t="shared" si="2"/>
        <v>2.4000000000000008</v>
      </c>
      <c r="B36" s="69">
        <f t="shared" ca="1" si="3"/>
        <v>-8.2650720642198014E-2</v>
      </c>
      <c r="C36" s="19">
        <f t="shared" ca="1" si="0"/>
        <v>-1.1434984064966234</v>
      </c>
      <c r="D36" s="19">
        <f t="shared" ca="1" si="4"/>
        <v>-1.1434984064966234</v>
      </c>
      <c r="E36" s="68">
        <f t="shared" ca="1" si="1"/>
        <v>-0.64476797994319845</v>
      </c>
    </row>
    <row r="37" spans="1:5" x14ac:dyDescent="0.25">
      <c r="A37" s="84">
        <f t="shared" si="2"/>
        <v>2.5000000000000009</v>
      </c>
      <c r="B37" s="69">
        <f t="shared" ca="1" si="3"/>
        <v>-0.19911972501867276</v>
      </c>
      <c r="C37" s="19">
        <f t="shared" ca="1" si="0"/>
        <v>-1.1858816810328709</v>
      </c>
      <c r="D37" s="19">
        <f t="shared" ca="1" si="4"/>
        <v>-1.1858816810328709</v>
      </c>
      <c r="E37" s="68">
        <f t="shared" ca="1" si="1"/>
        <v>-0.20289751078175111</v>
      </c>
    </row>
    <row r="38" spans="1:5" x14ac:dyDescent="0.25">
      <c r="A38" s="84">
        <f t="shared" si="2"/>
        <v>2.600000000000001</v>
      </c>
      <c r="B38" s="69">
        <f t="shared" ca="1" si="3"/>
        <v>-0.31751128823047847</v>
      </c>
      <c r="C38" s="19">
        <f t="shared" ca="1" si="0"/>
        <v>-1.1819495832032427</v>
      </c>
      <c r="D38" s="19">
        <f t="shared" ca="1" si="4"/>
        <v>-1.1819495832032427</v>
      </c>
      <c r="E38" s="68">
        <f t="shared" ca="1" si="1"/>
        <v>0.28153946737431501</v>
      </c>
    </row>
    <row r="39" spans="1:5" x14ac:dyDescent="0.25">
      <c r="A39" s="84">
        <f t="shared" si="2"/>
        <v>2.7000000000000011</v>
      </c>
      <c r="B39" s="69">
        <f t="shared" ca="1" si="3"/>
        <v>-0.43302994358042585</v>
      </c>
      <c r="C39" s="19">
        <f t="shared" ca="1" si="0"/>
        <v>-1.1284235237957048</v>
      </c>
      <c r="D39" s="19">
        <f t="shared" ca="1" si="4"/>
        <v>-1.1284235237957048</v>
      </c>
      <c r="E39" s="68">
        <f t="shared" ca="1" si="1"/>
        <v>0.78898172077644391</v>
      </c>
    </row>
    <row r="40" spans="1:5" x14ac:dyDescent="0.25">
      <c r="A40" s="84">
        <f t="shared" si="2"/>
        <v>2.8000000000000012</v>
      </c>
      <c r="B40" s="69">
        <f t="shared" ca="1" si="3"/>
        <v>-0.54065542925572352</v>
      </c>
      <c r="C40" s="19">
        <f t="shared" ca="1" si="0"/>
        <v>-1.0240861897102473</v>
      </c>
      <c r="D40" s="19">
        <f t="shared" ca="1" si="4"/>
        <v>-1.0240861897102473</v>
      </c>
      <c r="E40" s="68">
        <f t="shared" ca="1" si="1"/>
        <v>1.2977649609327051</v>
      </c>
    </row>
    <row r="41" spans="1:5" x14ac:dyDescent="0.25">
      <c r="A41" s="84">
        <f t="shared" si="2"/>
        <v>2.9000000000000012</v>
      </c>
      <c r="B41" s="69">
        <f t="shared" ca="1" si="3"/>
        <v>-0.63535704947143912</v>
      </c>
      <c r="C41" s="19">
        <f t="shared" ca="1" si="0"/>
        <v>-0.86994621460406396</v>
      </c>
      <c r="D41" s="19">
        <f t="shared" ca="1" si="4"/>
        <v>-0.86994621460406396</v>
      </c>
      <c r="E41" s="68">
        <f t="shared" ca="1" si="1"/>
        <v>1.7850345411909632</v>
      </c>
    </row>
    <row r="42" spans="1:5" x14ac:dyDescent="0.25">
      <c r="A42" s="84">
        <f t="shared" si="2"/>
        <v>3.0000000000000013</v>
      </c>
      <c r="B42" s="69">
        <f t="shared" ca="1" si="3"/>
        <v>-0.71231972211886141</v>
      </c>
      <c r="C42" s="19">
        <f t="shared" ca="1" si="0"/>
        <v>-0.66930723834438177</v>
      </c>
      <c r="D42" s="19">
        <f t="shared" ca="1" si="4"/>
        <v>-0.66930723834438177</v>
      </c>
      <c r="E42" s="68">
        <f t="shared" ca="1" si="1"/>
        <v>2.2277449840026806</v>
      </c>
    </row>
    <row r="43" spans="1:5" x14ac:dyDescent="0.25">
      <c r="A43" s="84">
        <f t="shared" si="2"/>
        <v>3.1000000000000014</v>
      </c>
      <c r="B43" s="69">
        <f t="shared" ca="1" si="3"/>
        <v>-0.76717182484452318</v>
      </c>
      <c r="C43" s="19">
        <f t="shared" ca="1" si="0"/>
        <v>-0.42773481616885423</v>
      </c>
      <c r="D43" s="19">
        <f t="shared" ca="1" si="4"/>
        <v>-0.42773481616885423</v>
      </c>
      <c r="E43" s="68">
        <f t="shared" ca="1" si="1"/>
        <v>2.6037034595078703</v>
      </c>
    </row>
    <row r="44" spans="1:5" x14ac:dyDescent="0.25">
      <c r="A44" s="84">
        <f t="shared" si="2"/>
        <v>3.2000000000000015</v>
      </c>
      <c r="B44" s="69">
        <f t="shared" ca="1" si="3"/>
        <v>-0.79620451949921889</v>
      </c>
      <c r="C44" s="19">
        <f t="shared" ca="1" si="0"/>
        <v>-0.15291907692505979</v>
      </c>
      <c r="D44" s="19">
        <f t="shared" ca="1" si="4"/>
        <v>-0.15291907692505979</v>
      </c>
      <c r="E44" s="68">
        <f t="shared" ca="1" si="1"/>
        <v>2.8926113253680183</v>
      </c>
    </row>
    <row r="45" spans="1:5" x14ac:dyDescent="0.25">
      <c r="A45" s="84">
        <f t="shared" si="2"/>
        <v>3.3000000000000016</v>
      </c>
      <c r="B45" s="69">
        <f t="shared" ca="1" si="3"/>
        <v>-0.79657225686887989</v>
      </c>
      <c r="C45" s="19">
        <f t="shared" ca="1" si="0"/>
        <v>0.14556432953184006</v>
      </c>
      <c r="D45" s="19">
        <f t="shared" ca="1" si="4"/>
        <v>0.14556432953184006</v>
      </c>
      <c r="E45" s="68">
        <f t="shared" ca="1" si="1"/>
        <v>3.0770568037699779</v>
      </c>
    </row>
    <row r="46" spans="1:5" x14ac:dyDescent="0.25">
      <c r="A46" s="84">
        <f t="shared" si="2"/>
        <v>3.4000000000000017</v>
      </c>
      <c r="B46" s="69">
        <f t="shared" ca="1" si="3"/>
        <v>-0.76646464967140915</v>
      </c>
      <c r="C46" s="19">
        <f t="shared" ca="1" si="0"/>
        <v>0.45658781441757534</v>
      </c>
      <c r="D46" s="19">
        <f t="shared" ca="1" si="4"/>
        <v>0.45658781441757534</v>
      </c>
      <c r="E46" s="68">
        <f t="shared" ca="1" si="1"/>
        <v>3.1434128939447277</v>
      </c>
    </row>
    <row r="47" spans="1:5" x14ac:dyDescent="0.25">
      <c r="A47" s="84">
        <f t="shared" si="2"/>
        <v>3.5000000000000018</v>
      </c>
      <c r="B47" s="69">
        <f t="shared" ca="1" si="3"/>
        <v>-0.70524084177291091</v>
      </c>
      <c r="C47" s="19">
        <f t="shared" ca="1" si="0"/>
        <v>0.76788834355238889</v>
      </c>
      <c r="D47" s="19">
        <f t="shared" ca="1" si="4"/>
        <v>0.76788834355238889</v>
      </c>
      <c r="E47" s="68">
        <f t="shared" ca="1" si="1"/>
        <v>3.0825976887515427</v>
      </c>
    </row>
    <row r="48" spans="1:5" x14ac:dyDescent="0.25">
      <c r="A48" s="84">
        <f t="shared" si="2"/>
        <v>3.6000000000000019</v>
      </c>
      <c r="B48" s="69">
        <f t="shared" ca="1" si="3"/>
        <v>-0.61351886498552333</v>
      </c>
      <c r="C48" s="19">
        <f t="shared" ca="1" si="0"/>
        <v>1.0665511921953621</v>
      </c>
      <c r="D48" s="19">
        <f t="shared" ca="1" si="4"/>
        <v>1.0665511921953621</v>
      </c>
      <c r="E48" s="68">
        <f t="shared" ca="1" si="1"/>
        <v>2.8906592841079202</v>
      </c>
    </row>
    <row r="49" spans="1:5" x14ac:dyDescent="0.25">
      <c r="A49" s="84">
        <f t="shared" si="2"/>
        <v>3.700000000000002</v>
      </c>
      <c r="B49" s="69">
        <f t="shared" ca="1" si="3"/>
        <v>-0.49321421191458503</v>
      </c>
      <c r="C49" s="19">
        <f t="shared" ca="1" si="0"/>
        <v>1.3395418692234033</v>
      </c>
      <c r="D49" s="19">
        <f t="shared" ca="1" si="4"/>
        <v>1.3395418692234033</v>
      </c>
      <c r="E49" s="68">
        <f t="shared" ca="1" si="1"/>
        <v>2.5691542564529053</v>
      </c>
    </row>
    <row r="50" spans="1:5" x14ac:dyDescent="0.25">
      <c r="A50" s="84">
        <f t="shared" si="2"/>
        <v>3.800000000000002</v>
      </c>
      <c r="B50" s="69">
        <f t="shared" ca="1" si="3"/>
        <v>-0.34752389691899832</v>
      </c>
      <c r="C50" s="19">
        <f t="shared" ca="1" si="0"/>
        <v>1.5742644306883307</v>
      </c>
      <c r="D50" s="19">
        <f t="shared" ca="1" si="4"/>
        <v>1.5742644306883307</v>
      </c>
      <c r="E50" s="68">
        <f t="shared" ca="1" si="1"/>
        <v>2.1252969728456379</v>
      </c>
    </row>
    <row r="51" spans="1:5" x14ac:dyDescent="0.25">
      <c r="A51" s="84">
        <f t="shared" si="2"/>
        <v>3.9000000000000021</v>
      </c>
      <c r="B51" s="69">
        <f t="shared" ca="1" si="3"/>
        <v>-0.18085454527191669</v>
      </c>
      <c r="C51" s="19">
        <f t="shared" ca="1" si="0"/>
        <v>1.7591226022533017</v>
      </c>
      <c r="D51" s="19">
        <f t="shared" ca="1" si="4"/>
        <v>1.7591226022533017</v>
      </c>
      <c r="E51" s="68">
        <f t="shared" ca="1" si="1"/>
        <v>1.5718664584537838</v>
      </c>
    </row>
    <row r="52" spans="1:5" x14ac:dyDescent="0.25">
      <c r="A52" s="84">
        <f t="shared" si="2"/>
        <v>4.0000000000000018</v>
      </c>
      <c r="B52" s="69">
        <f t="shared" ca="1" si="3"/>
        <v>1.304550572073182E-3</v>
      </c>
      <c r="C52" s="19">
        <f t="shared" ca="1" si="0"/>
        <v>1.8840593146264957</v>
      </c>
      <c r="D52" s="19">
        <f t="shared" ca="1" si="4"/>
        <v>1.8840593146264957</v>
      </c>
      <c r="E52" s="68">
        <f t="shared" ca="1" si="1"/>
        <v>0.92686778901009448</v>
      </c>
    </row>
    <row r="53" spans="1:5" x14ac:dyDescent="0.25">
      <c r="A53" s="84">
        <f t="shared" si="2"/>
        <v>4.1000000000000014</v>
      </c>
      <c r="B53" s="69">
        <f t="shared" ca="1" si="3"/>
        <v>0.1925600404404452</v>
      </c>
      <c r="C53" s="19">
        <f t="shared" ca="1" si="0"/>
        <v>1.9410504827409443</v>
      </c>
      <c r="D53" s="19">
        <f t="shared" ca="1" si="4"/>
        <v>1.9410504827409443</v>
      </c>
      <c r="E53" s="68">
        <f t="shared" ca="1" si="1"/>
        <v>0.21295557327887926</v>
      </c>
    </row>
    <row r="54" spans="1:5" x14ac:dyDescent="0.25">
      <c r="A54" s="84">
        <f t="shared" si="2"/>
        <v>4.2000000000000011</v>
      </c>
      <c r="B54" s="69">
        <f t="shared" ca="1" si="3"/>
        <v>0.3858390716287784</v>
      </c>
      <c r="C54" s="19">
        <f t="shared" ca="1" si="0"/>
        <v>1.9245301410257194</v>
      </c>
      <c r="D54" s="19">
        <f t="shared" ca="1" si="4"/>
        <v>1.9245301410257194</v>
      </c>
      <c r="E54" s="68">
        <f t="shared" ca="1" si="1"/>
        <v>-0.54336240758337595</v>
      </c>
    </row>
    <row r="55" spans="1:5" x14ac:dyDescent="0.25">
      <c r="A55" s="84">
        <f t="shared" si="2"/>
        <v>4.3000000000000007</v>
      </c>
      <c r="B55" s="69">
        <f t="shared" ca="1" si="3"/>
        <v>0.57365189625174096</v>
      </c>
      <c r="C55" s="19">
        <f t="shared" ca="1" si="0"/>
        <v>1.831726351433532</v>
      </c>
      <c r="D55" s="19">
        <f t="shared" ca="1" si="4"/>
        <v>1.831726351433532</v>
      </c>
      <c r="E55" s="68">
        <f t="shared" ca="1" si="1"/>
        <v>-1.3127133842603715</v>
      </c>
    </row>
    <row r="56" spans="1:5" x14ac:dyDescent="0.25">
      <c r="A56" s="84">
        <f t="shared" si="2"/>
        <v>4.4000000000000004</v>
      </c>
      <c r="B56" s="69">
        <f t="shared" ca="1" si="3"/>
        <v>0.74838274137989558</v>
      </c>
      <c r="C56" s="19">
        <f t="shared" ca="1" si="0"/>
        <v>1.6628905511295591</v>
      </c>
      <c r="D56" s="19">
        <f t="shared" ca="1" si="4"/>
        <v>1.6628905511295591</v>
      </c>
      <c r="E56" s="68">
        <f t="shared" ca="1" si="1"/>
        <v>-2.0640026218190859</v>
      </c>
    </row>
    <row r="57" spans="1:5" x14ac:dyDescent="0.25">
      <c r="A57" s="84">
        <f t="shared" si="2"/>
        <v>4.5</v>
      </c>
      <c r="B57" s="69">
        <f t="shared" ca="1" si="3"/>
        <v>0.90259762314025516</v>
      </c>
      <c r="C57" s="19">
        <f t="shared" ca="1" si="0"/>
        <v>1.4214070840776316</v>
      </c>
      <c r="D57" s="19">
        <f t="shared" ca="1" si="4"/>
        <v>1.4214070840776316</v>
      </c>
      <c r="E57" s="68">
        <f t="shared" ca="1" si="1"/>
        <v>-2.7656667192194639</v>
      </c>
    </row>
    <row r="58" spans="1:5" x14ac:dyDescent="0.25">
      <c r="A58" s="84">
        <f t="shared" si="2"/>
        <v>4.5999999999999996</v>
      </c>
      <c r="B58" s="69">
        <f t="shared" ca="1" si="3"/>
        <v>1.029356697778665</v>
      </c>
      <c r="C58" s="19">
        <f t="shared" ca="1" si="0"/>
        <v>1.1137744086905648</v>
      </c>
      <c r="D58" s="19">
        <f t="shared" ca="1" si="4"/>
        <v>1.1137744086905648</v>
      </c>
      <c r="E58" s="68">
        <f t="shared" ca="1" si="1"/>
        <v>-3.3869867885218712</v>
      </c>
    </row>
    <row r="59" spans="1:5" x14ac:dyDescent="0.25">
      <c r="A59" s="84">
        <f t="shared" si="2"/>
        <v>4.6999999999999993</v>
      </c>
      <c r="B59" s="69">
        <f t="shared" ca="1" si="3"/>
        <v>1.1225181534186417</v>
      </c>
      <c r="C59" s="19">
        <f t="shared" ca="1" si="0"/>
        <v>0.74945470410896853</v>
      </c>
      <c r="D59" s="19">
        <f t="shared" ca="1" si="4"/>
        <v>0.74945470410896853</v>
      </c>
      <c r="E59" s="68">
        <f t="shared" ca="1" si="1"/>
        <v>-3.8994073031100536</v>
      </c>
    </row>
    <row r="60" spans="1:5" x14ac:dyDescent="0.25">
      <c r="A60" s="84">
        <f t="shared" si="2"/>
        <v>4.7999999999999989</v>
      </c>
      <c r="B60" s="69">
        <f t="shared" ca="1" si="3"/>
        <v>1.1770205935350322</v>
      </c>
      <c r="C60" s="19">
        <f t="shared" ca="1" si="0"/>
        <v>0.34059409821884024</v>
      </c>
      <c r="D60" s="19">
        <f t="shared" ca="1" si="4"/>
        <v>0.34059409821884024</v>
      </c>
      <c r="E60" s="68">
        <f t="shared" ca="1" si="1"/>
        <v>-4.2778048146925114</v>
      </c>
    </row>
    <row r="61" spans="1:5" x14ac:dyDescent="0.25">
      <c r="A61" s="84">
        <f t="shared" si="2"/>
        <v>4.8999999999999986</v>
      </c>
      <c r="B61" s="69">
        <f t="shared" ca="1" si="3"/>
        <v>1.1891313626108384</v>
      </c>
      <c r="C61" s="19">
        <f t="shared" ca="1" si="0"/>
        <v>-9.8378716702716196E-2</v>
      </c>
      <c r="D61" s="19">
        <f t="shared" ca="1" si="4"/>
        <v>-9.8378716702716196E-2</v>
      </c>
      <c r="E61" s="68">
        <f t="shared" ca="1" si="1"/>
        <v>-4.5016514837386161</v>
      </c>
    </row>
    <row r="62" spans="1:5" x14ac:dyDescent="0.25">
      <c r="A62" s="84">
        <f t="shared" si="2"/>
        <v>4.9999999999999982</v>
      </c>
      <c r="B62" s="69">
        <f t="shared" ca="1" si="3"/>
        <v>1.1566493085783751</v>
      </c>
      <c r="C62" s="19">
        <f t="shared" ca="1" si="0"/>
        <v>-0.55126236394654837</v>
      </c>
      <c r="D62" s="19">
        <f t="shared" ca="1" si="4"/>
        <v>-0.55126236394654837</v>
      </c>
      <c r="E62" s="68">
        <f t="shared" ca="1" si="1"/>
        <v>-4.5560214611380268</v>
      </c>
    </row>
    <row r="63" spans="1:5" x14ac:dyDescent="0.25">
      <c r="A63" s="84">
        <f t="shared" si="2"/>
        <v>5.0999999999999979</v>
      </c>
      <c r="B63" s="69">
        <f t="shared" ca="1" si="3"/>
        <v>1.0790520347429338</v>
      </c>
      <c r="C63" s="19">
        <f t="shared" ca="1" si="0"/>
        <v>-1.0006831127622804</v>
      </c>
      <c r="D63" s="19">
        <f t="shared" ca="1" si="4"/>
        <v>-1.0006831127622804</v>
      </c>
      <c r="E63" s="68">
        <f t="shared" ca="1" si="1"/>
        <v>-4.4323935151766136</v>
      </c>
    </row>
    <row r="64" spans="1:5" x14ac:dyDescent="0.25">
      <c r="A64" s="84">
        <f t="shared" si="2"/>
        <v>5.1999999999999975</v>
      </c>
      <c r="B64" s="69">
        <f t="shared" ca="1" si="3"/>
        <v>0.95757971283991539</v>
      </c>
      <c r="C64" s="19">
        <f t="shared" ca="1" si="0"/>
        <v>-1.4287633252980863</v>
      </c>
      <c r="D64" s="19">
        <f t="shared" ca="1" si="4"/>
        <v>-1.4287633252980863</v>
      </c>
      <c r="E64" s="68">
        <f t="shared" ca="1" si="1"/>
        <v>-4.1292107355395009</v>
      </c>
    </row>
    <row r="65" spans="1:5" x14ac:dyDescent="0.25">
      <c r="A65" s="84">
        <f t="shared" si="2"/>
        <v>5.2999999999999972</v>
      </c>
      <c r="B65" s="69">
        <f t="shared" ca="1" si="3"/>
        <v>0.79524993499007379</v>
      </c>
      <c r="C65" s="19">
        <f t="shared" ca="1" si="0"/>
        <v>-1.8178322316987456</v>
      </c>
      <c r="D65" s="19">
        <f t="shared" ca="1" si="4"/>
        <v>-1.8178322316987456</v>
      </c>
      <c r="E65" s="68">
        <f t="shared" ca="1" si="1"/>
        <v>-3.652167392473689</v>
      </c>
    </row>
    <row r="66" spans="1:5" x14ac:dyDescent="0.25">
      <c r="A66" s="84">
        <f t="shared" si="2"/>
        <v>5.3999999999999968</v>
      </c>
      <c r="B66" s="69">
        <f t="shared" ca="1" si="3"/>
        <v>0.59680078401067371</v>
      </c>
      <c r="C66" s="19">
        <f t="shared" ca="1" si="0"/>
        <v>-2.1511507878892555</v>
      </c>
      <c r="D66" s="19">
        <f t="shared" ca="1" si="4"/>
        <v>-2.1511507878892555</v>
      </c>
      <c r="E66" s="68">
        <f t="shared" ca="1" si="1"/>
        <v>-3.0142037313365027</v>
      </c>
    </row>
    <row r="67" spans="1:5" x14ac:dyDescent="0.25">
      <c r="A67" s="84">
        <f t="shared" si="2"/>
        <v>5.4999999999999964</v>
      </c>
      <c r="B67" s="69">
        <f t="shared" ca="1" si="3"/>
        <v>0.36856219284267433</v>
      </c>
      <c r="C67" s="19">
        <f t="shared" ca="1" si="0"/>
        <v>-2.4136210354707321</v>
      </c>
      <c r="D67" s="19">
        <f t="shared" ca="1" si="4"/>
        <v>-2.4136210354707321</v>
      </c>
      <c r="E67" s="68">
        <f t="shared" ca="1" si="1"/>
        <v>-2.2352012202930283</v>
      </c>
    </row>
    <row r="68" spans="1:5" x14ac:dyDescent="0.25">
      <c r="A68" s="84">
        <f t="shared" si="2"/>
        <v>5.5999999999999961</v>
      </c>
      <c r="B68" s="69">
        <f t="shared" ca="1" si="3"/>
        <v>0.11825862856712138</v>
      </c>
      <c r="C68" s="19">
        <f t="shared" ca="1" si="0"/>
        <v>-2.5924502500403261</v>
      </c>
      <c r="D68" s="19">
        <f t="shared" ca="1" si="4"/>
        <v>-2.5924502500403261</v>
      </c>
      <c r="E68" s="68">
        <f t="shared" ca="1" si="1"/>
        <v>-1.3413830710988506</v>
      </c>
    </row>
    <row r="69" spans="1:5" x14ac:dyDescent="0.25">
      <c r="A69" s="84">
        <f t="shared" si="2"/>
        <v>5.6999999999999957</v>
      </c>
      <c r="B69" s="69">
        <f t="shared" ca="1" si="3"/>
        <v>-0.14525094715761033</v>
      </c>
      <c r="C69" s="19">
        <f t="shared" ca="1" si="0"/>
        <v>-2.6777412644543079</v>
      </c>
      <c r="D69" s="19">
        <f t="shared" ca="1" si="4"/>
        <v>-2.6777412644543079</v>
      </c>
      <c r="E69" s="68">
        <f t="shared" ca="1" si="1"/>
        <v>-0.36443721718078148</v>
      </c>
    </row>
    <row r="70" spans="1:5" x14ac:dyDescent="0.25">
      <c r="A70" s="84">
        <f t="shared" si="2"/>
        <v>5.7999999999999954</v>
      </c>
      <c r="B70" s="69">
        <f t="shared" ca="1" si="3"/>
        <v>-0.41228714376046094</v>
      </c>
      <c r="C70" s="19">
        <f t="shared" ca="1" si="0"/>
        <v>-2.6629826676027037</v>
      </c>
      <c r="D70" s="19">
        <f t="shared" ca="1" si="4"/>
        <v>-2.6629826676027037</v>
      </c>
      <c r="E70" s="68">
        <f t="shared" ca="1" si="1"/>
        <v>0.65960915421286337</v>
      </c>
    </row>
    <row r="71" spans="1:5" x14ac:dyDescent="0.25">
      <c r="A71" s="84">
        <f t="shared" si="2"/>
        <v>5.899999999999995</v>
      </c>
      <c r="B71" s="69">
        <f t="shared" ca="1" si="3"/>
        <v>-0.67270707897995585</v>
      </c>
      <c r="C71" s="19">
        <f t="shared" ca="1" si="0"/>
        <v>-2.5454160367871945</v>
      </c>
      <c r="D71" s="19">
        <f t="shared" ca="1" si="4"/>
        <v>-2.5454160367871945</v>
      </c>
      <c r="E71" s="68">
        <f t="shared" ca="1" si="1"/>
        <v>1.691723462097324</v>
      </c>
    </row>
    <row r="72" spans="1:5" x14ac:dyDescent="0.25">
      <c r="A72" s="84">
        <f t="shared" si="2"/>
        <v>5.9999999999999947</v>
      </c>
      <c r="B72" s="69">
        <f t="shared" ca="1" si="3"/>
        <v>-0.91629097299837281</v>
      </c>
      <c r="C72" s="19">
        <f t="shared" ca="1" si="0"/>
        <v>-2.3262618435811433</v>
      </c>
      <c r="D72" s="19">
        <f t="shared" ca="1" si="4"/>
        <v>-2.3262618435811433</v>
      </c>
      <c r="E72" s="68">
        <f t="shared" ca="1" si="1"/>
        <v>2.691360402023705</v>
      </c>
    </row>
    <row r="73" spans="1:5" x14ac:dyDescent="0.25">
      <c r="A73" s="84">
        <f t="shared" si="2"/>
        <v>6.0999999999999943</v>
      </c>
      <c r="B73" s="69">
        <f t="shared" ca="1" si="3"/>
        <v>-1.1331436159350017</v>
      </c>
      <c r="C73" s="19">
        <f t="shared" ca="1" si="0"/>
        <v>-2.0107910151514359</v>
      </c>
      <c r="D73" s="19">
        <f t="shared" ca="1" si="4"/>
        <v>-2.0107910151514359</v>
      </c>
      <c r="E73" s="68">
        <f t="shared" ca="1" si="1"/>
        <v>3.6180561665704416</v>
      </c>
    </row>
    <row r="74" spans="1:5" x14ac:dyDescent="0.25">
      <c r="A74" s="84">
        <f t="shared" si="2"/>
        <v>6.199999999999994</v>
      </c>
      <c r="B74" s="69">
        <f t="shared" ca="1" si="3"/>
        <v>-1.3140949233309003</v>
      </c>
      <c r="C74" s="19">
        <f t="shared" ca="1" si="0"/>
        <v>-1.6082351327665356</v>
      </c>
      <c r="D74" s="19">
        <f t="shared" ca="1" si="4"/>
        <v>-1.6082351327665356</v>
      </c>
      <c r="E74" s="68">
        <f t="shared" ca="1" si="1"/>
        <v>4.4330614811275639</v>
      </c>
    </row>
    <row r="75" spans="1:5" x14ac:dyDescent="0.25">
      <c r="A75" s="84">
        <f t="shared" si="2"/>
        <v>6.2999999999999936</v>
      </c>
      <c r="B75" s="69">
        <f t="shared" ca="1" si="3"/>
        <v>-1.4510834136157511</v>
      </c>
      <c r="C75" s="19">
        <f t="shared" ca="1" si="0"/>
        <v>-1.1315346729304818</v>
      </c>
      <c r="D75" s="19">
        <f t="shared" ca="1" si="4"/>
        <v>-1.1315346729304818</v>
      </c>
      <c r="E75" s="68">
        <f t="shared" ca="1" si="1"/>
        <v>5.1009477155935139</v>
      </c>
    </row>
    <row r="76" spans="1:5" x14ac:dyDescent="0.25">
      <c r="A76" s="84">
        <f t="shared" si="2"/>
        <v>6.3999999999999932</v>
      </c>
      <c r="B76" s="69">
        <f t="shared" ca="1" si="3"/>
        <v>-1.5375067116977006</v>
      </c>
      <c r="C76" s="19">
        <f t="shared" ref="C76:C139" ca="1" si="5">D76</f>
        <v>-0.59693128870850587</v>
      </c>
      <c r="D76" s="19">
        <f t="shared" ca="1" si="4"/>
        <v>-0.59693128870850587</v>
      </c>
      <c r="E76" s="68">
        <f t="shared" ref="E76:E139" ca="1" si="6" xml:space="preserve"> -R_x/L_x*D76-1/(L_x*C_x)*B76+E0_x*SIN(w_x*A76)/L_x</f>
        <v>5.5911199688460043</v>
      </c>
    </row>
    <row r="77" spans="1:5" x14ac:dyDescent="0.25">
      <c r="A77" s="84">
        <f t="shared" ref="A77:A140" si="7">A76+$A$9</f>
        <v>6.4999999999999929</v>
      </c>
      <c r="B77" s="69">
        <f t="shared" ref="B77:B140" ca="1" si="8">IF($B$7="n",$B$12,$A$9/2*(C77+C76)+B76)</f>
        <v>-1.5685241072361904</v>
      </c>
      <c r="C77" s="19">
        <f t="shared" ca="1" si="5"/>
        <v>-2.3416622061292025E-2</v>
      </c>
      <c r="D77" s="19">
        <f t="shared" ref="D77:D140" ca="1" si="9">IF($B$7="n",$D$12,$A$9/2*(E77+E76)+D76)</f>
        <v>-2.3416622061292025E-2</v>
      </c>
      <c r="E77" s="68">
        <f t="shared" ca="1" si="6"/>
        <v>5.8791733640982713</v>
      </c>
    </row>
    <row r="78" spans="1:5" x14ac:dyDescent="0.25">
      <c r="A78" s="84">
        <f t="shared" si="7"/>
        <v>6.5999999999999925</v>
      </c>
      <c r="B78" s="69">
        <f t="shared" ca="1" si="8"/>
        <v>-1.541297751547936</v>
      </c>
      <c r="C78" s="19">
        <f t="shared" ca="1" si="5"/>
        <v>0.56794373582638025</v>
      </c>
      <c r="D78" s="19">
        <f t="shared" ca="1" si="9"/>
        <v>0.56794373582638025</v>
      </c>
      <c r="E78" s="68">
        <f t="shared" ca="1" si="6"/>
        <v>5.9480337936551733</v>
      </c>
    </row>
    <row r="79" spans="1:5" x14ac:dyDescent="0.25">
      <c r="A79" s="84">
        <f t="shared" si="7"/>
        <v>6.6999999999999922</v>
      </c>
      <c r="B79" s="69">
        <f t="shared" ca="1" si="8"/>
        <v>-1.4551612138429142</v>
      </c>
      <c r="C79" s="19">
        <f t="shared" ca="1" si="5"/>
        <v>1.1547870182740558</v>
      </c>
      <c r="D79" s="19">
        <f t="shared" ca="1" si="9"/>
        <v>1.1547870182740558</v>
      </c>
      <c r="E79" s="68">
        <f t="shared" ca="1" si="6"/>
        <v>5.7888318552983362</v>
      </c>
    </row>
    <row r="80" spans="1:5" x14ac:dyDescent="0.25">
      <c r="A80" s="84">
        <f t="shared" si="7"/>
        <v>6.7999999999999918</v>
      </c>
      <c r="B80" s="69">
        <f t="shared" ca="1" si="8"/>
        <v>-1.3117067612061961</v>
      </c>
      <c r="C80" s="19">
        <f t="shared" ca="1" si="5"/>
        <v>1.7143020344603057</v>
      </c>
      <c r="D80" s="19">
        <f t="shared" ca="1" si="9"/>
        <v>1.7143020344603057</v>
      </c>
      <c r="E80" s="68">
        <f t="shared" ca="1" si="6"/>
        <v>5.4014684684266605</v>
      </c>
    </row>
    <row r="81" spans="1:5" x14ac:dyDescent="0.25">
      <c r="A81" s="84">
        <f t="shared" si="7"/>
        <v>6.8999999999999915</v>
      </c>
      <c r="B81" s="69">
        <f t="shared" ca="1" si="8"/>
        <v>-1.1147857808670356</v>
      </c>
      <c r="C81" s="19">
        <f t="shared" ca="1" si="5"/>
        <v>2.224117572322903</v>
      </c>
      <c r="D81" s="19">
        <f t="shared" ca="1" si="9"/>
        <v>2.224117572322903</v>
      </c>
      <c r="E81" s="68">
        <f t="shared" ca="1" si="6"/>
        <v>4.7948422888252864</v>
      </c>
    </row>
    <row r="82" spans="1:5" x14ac:dyDescent="0.25">
      <c r="A82" s="84">
        <f t="shared" si="7"/>
        <v>6.9999999999999911</v>
      </c>
      <c r="B82" s="69">
        <f t="shared" ca="1" si="8"/>
        <v>-0.87042011262231189</v>
      </c>
      <c r="C82" s="19">
        <f t="shared" ca="1" si="5"/>
        <v>2.6631957925715724</v>
      </c>
      <c r="D82" s="19">
        <f t="shared" ca="1" si="9"/>
        <v>2.6631957925715724</v>
      </c>
      <c r="E82" s="68">
        <f t="shared" ca="1" si="6"/>
        <v>3.9867221161480968</v>
      </c>
    </row>
    <row r="83" spans="1:5" x14ac:dyDescent="0.25">
      <c r="A83" s="84">
        <f t="shared" si="7"/>
        <v>7.0999999999999908</v>
      </c>
      <c r="B83" s="69">
        <f t="shared" ca="1" si="8"/>
        <v>-0.5866255743218467</v>
      </c>
      <c r="C83" s="19">
        <f t="shared" ca="1" si="5"/>
        <v>3.0126949734377324</v>
      </c>
      <c r="D83" s="19">
        <f t="shared" ca="1" si="9"/>
        <v>3.0126949734377324</v>
      </c>
      <c r="E83" s="68">
        <f t="shared" ca="1" si="6"/>
        <v>3.0032615011751016</v>
      </c>
    </row>
    <row r="84" spans="1:5" x14ac:dyDescent="0.25">
      <c r="A84" s="84">
        <f t="shared" si="7"/>
        <v>7.1999999999999904</v>
      </c>
      <c r="B84" s="69">
        <f t="shared" ca="1" si="8"/>
        <v>-0.27315250533186725</v>
      </c>
      <c r="C84" s="19">
        <f t="shared" ca="1" si="5"/>
        <v>3.2567664063618564</v>
      </c>
      <c r="D84" s="19">
        <f t="shared" ca="1" si="9"/>
        <v>3.2567664063618564</v>
      </c>
      <c r="E84" s="68">
        <f t="shared" ca="1" si="6"/>
        <v>1.8781671573073819</v>
      </c>
    </row>
    <row r="85" spans="1:5" x14ac:dyDescent="0.25">
      <c r="A85" s="84">
        <f t="shared" si="7"/>
        <v>7.2999999999999901</v>
      </c>
      <c r="B85" s="69">
        <f t="shared" ca="1" si="8"/>
        <v>5.8848420658760614E-2</v>
      </c>
      <c r="C85" s="19">
        <f t="shared" ca="1" si="5"/>
        <v>3.383252113450701</v>
      </c>
      <c r="D85" s="19">
        <f t="shared" ca="1" si="9"/>
        <v>3.383252113450701</v>
      </c>
      <c r="E85" s="68">
        <f t="shared" ca="1" si="6"/>
        <v>0.6515469844695132</v>
      </c>
    </row>
    <row r="86" spans="1:5" x14ac:dyDescent="0.25">
      <c r="A86" s="84">
        <f t="shared" si="7"/>
        <v>7.3999999999999897</v>
      </c>
      <c r="B86" s="69">
        <f t="shared" ca="1" si="8"/>
        <v>0.39722369182469291</v>
      </c>
      <c r="C86" s="19">
        <f t="shared" ca="1" si="5"/>
        <v>3.3842533098679448</v>
      </c>
      <c r="D86" s="19">
        <f t="shared" ca="1" si="9"/>
        <v>3.3842533098679448</v>
      </c>
      <c r="E86" s="68">
        <f t="shared" ca="1" si="6"/>
        <v>-0.6315230561246401</v>
      </c>
    </row>
    <row r="87" spans="1:5" x14ac:dyDescent="0.25">
      <c r="A87" s="84">
        <f t="shared" si="7"/>
        <v>7.4999999999999893</v>
      </c>
      <c r="B87" s="69">
        <f t="shared" ca="1" si="8"/>
        <v>0.72926356047418162</v>
      </c>
      <c r="C87" s="19">
        <f t="shared" ca="1" si="5"/>
        <v>3.256544063121829</v>
      </c>
      <c r="D87" s="19">
        <f t="shared" ca="1" si="9"/>
        <v>3.256544063121829</v>
      </c>
      <c r="E87" s="68">
        <f t="shared" ca="1" si="6"/>
        <v>-1.9226618787976744</v>
      </c>
    </row>
    <row r="88" spans="1:5" x14ac:dyDescent="0.25">
      <c r="A88" s="84">
        <f t="shared" si="7"/>
        <v>7.599999999999989</v>
      </c>
      <c r="B88" s="69">
        <f t="shared" ca="1" si="8"/>
        <v>1.0421812760163252</v>
      </c>
      <c r="C88" s="19">
        <f t="shared" ca="1" si="5"/>
        <v>3.00181024772104</v>
      </c>
      <c r="D88" s="19">
        <f t="shared" ca="1" si="9"/>
        <v>3.00181024772104</v>
      </c>
      <c r="E88" s="68">
        <f t="shared" ca="1" si="6"/>
        <v>-3.1720144292181072</v>
      </c>
    </row>
    <row r="89" spans="1:5" x14ac:dyDescent="0.25">
      <c r="A89" s="84">
        <f t="shared" si="7"/>
        <v>7.6999999999999886</v>
      </c>
      <c r="B89" s="69">
        <f t="shared" ca="1" si="8"/>
        <v>1.3236068109605099</v>
      </c>
      <c r="C89" s="19">
        <f t="shared" ca="1" si="5"/>
        <v>2.6267004511626544</v>
      </c>
      <c r="D89" s="19">
        <f t="shared" ca="1" si="9"/>
        <v>2.6267004511626544</v>
      </c>
      <c r="E89" s="68">
        <f t="shared" ca="1" si="6"/>
        <v>-4.3301815019496086</v>
      </c>
    </row>
    <row r="90" spans="1:5" x14ac:dyDescent="0.25">
      <c r="A90" s="84">
        <f t="shared" si="7"/>
        <v>7.7999999999999883</v>
      </c>
      <c r="B90" s="69">
        <f t="shared" ca="1" si="8"/>
        <v>1.5620759689489709</v>
      </c>
      <c r="C90" s="19">
        <f t="shared" ca="1" si="5"/>
        <v>2.1426827086065634</v>
      </c>
      <c r="D90" s="19">
        <f t="shared" ca="1" si="9"/>
        <v>2.1426827086065634</v>
      </c>
      <c r="E90" s="68">
        <f t="shared" ca="1" si="6"/>
        <v>-5.3501733491722092</v>
      </c>
    </row>
    <row r="91" spans="1:5" x14ac:dyDescent="0.25">
      <c r="A91" s="84">
        <f t="shared" si="7"/>
        <v>7.8999999999999879</v>
      </c>
      <c r="B91" s="69">
        <f t="shared" ca="1" si="8"/>
        <v>1.7474955319179746</v>
      </c>
      <c r="C91" s="19">
        <f t="shared" ca="1" si="5"/>
        <v>1.5657085507735076</v>
      </c>
      <c r="D91" s="19">
        <f t="shared" ca="1" si="9"/>
        <v>1.5657085507735076</v>
      </c>
      <c r="E91" s="68">
        <f t="shared" ca="1" si="6"/>
        <v>-6.1893098074889057</v>
      </c>
    </row>
    <row r="92" spans="1:5" x14ac:dyDescent="0.25">
      <c r="A92" s="84">
        <f t="shared" si="7"/>
        <v>7.9999999999999876</v>
      </c>
      <c r="B92" s="69">
        <f t="shared" ca="1" si="8"/>
        <v>1.8715656366662827</v>
      </c>
      <c r="C92" s="19">
        <f t="shared" ca="1" si="5"/>
        <v>0.91569354419265492</v>
      </c>
      <c r="D92" s="19">
        <f t="shared" ca="1" si="9"/>
        <v>0.91569354419265492</v>
      </c>
      <c r="E92" s="68">
        <f t="shared" ca="1" si="6"/>
        <v>-6.8109903241281469</v>
      </c>
    </row>
    <row r="93" spans="1:5" x14ac:dyDescent="0.25">
      <c r="A93" s="84">
        <f t="shared" si="7"/>
        <v>8.0999999999999872</v>
      </c>
      <c r="B93" s="69">
        <f t="shared" ca="1" si="8"/>
        <v>1.9281418627744058</v>
      </c>
      <c r="C93" s="19">
        <f t="shared" ca="1" si="5"/>
        <v>0.21583097796980455</v>
      </c>
      <c r="D93" s="19">
        <f t="shared" ca="1" si="9"/>
        <v>0.21583097796980455</v>
      </c>
      <c r="E93" s="68">
        <f t="shared" ca="1" si="6"/>
        <v>-7.1862610003288587</v>
      </c>
    </row>
    <row r="94" spans="1:5" x14ac:dyDescent="0.25">
      <c r="A94" s="84">
        <f t="shared" si="7"/>
        <v>8.1999999999999869</v>
      </c>
      <c r="B94" s="69">
        <f t="shared" ca="1" si="8"/>
        <v>1.9135215268463457</v>
      </c>
      <c r="C94" s="19">
        <f t="shared" ca="1" si="5"/>
        <v>-0.50823769653100703</v>
      </c>
      <c r="D94" s="19">
        <f t="shared" ca="1" si="9"/>
        <v>-0.50823769653100703</v>
      </c>
      <c r="E94" s="68">
        <f t="shared" ca="1" si="6"/>
        <v>-7.2951124896873711</v>
      </c>
    </row>
    <row r="95" spans="1:5" x14ac:dyDescent="0.25">
      <c r="A95" s="84">
        <f t="shared" si="7"/>
        <v>8.2999999999999865</v>
      </c>
      <c r="B95" s="69">
        <f t="shared" ca="1" si="8"/>
        <v>1.8266413457874155</v>
      </c>
      <c r="C95" s="19">
        <f t="shared" ca="1" si="5"/>
        <v>-1.2293659246475963</v>
      </c>
      <c r="D95" s="19">
        <f t="shared" ca="1" si="9"/>
        <v>-1.2293659246475963</v>
      </c>
      <c r="E95" s="68">
        <f t="shared" ca="1" si="6"/>
        <v>-7.1274520726444122</v>
      </c>
    </row>
    <row r="96" spans="1:5" x14ac:dyDescent="0.25">
      <c r="A96" s="84">
        <f t="shared" si="7"/>
        <v>8.3999999999999861</v>
      </c>
      <c r="B96" s="69">
        <f t="shared" ca="1" si="8"/>
        <v>1.6691768602896733</v>
      </c>
      <c r="C96" s="19">
        <f t="shared" ca="1" si="5"/>
        <v>-1.9199237853072506</v>
      </c>
      <c r="D96" s="19">
        <f t="shared" ca="1" si="9"/>
        <v>-1.9199237853072506</v>
      </c>
      <c r="E96" s="68">
        <f t="shared" ca="1" si="6"/>
        <v>-6.6837051405486756</v>
      </c>
    </row>
    <row r="97" spans="1:5" x14ac:dyDescent="0.25">
      <c r="A97" s="84">
        <f t="shared" si="7"/>
        <v>8.4999999999999858</v>
      </c>
      <c r="B97" s="69">
        <f t="shared" ca="1" si="8"/>
        <v>1.4455376808408624</v>
      </c>
      <c r="C97" s="19">
        <f t="shared" ca="1" si="5"/>
        <v>-2.5528598036689649</v>
      </c>
      <c r="D97" s="19">
        <f t="shared" ca="1" si="9"/>
        <v>-2.5528598036689649</v>
      </c>
      <c r="E97" s="68">
        <f t="shared" ca="1" si="6"/>
        <v>-5.9750152266856107</v>
      </c>
    </row>
    <row r="98" spans="1:5" x14ac:dyDescent="0.25">
      <c r="A98" s="84">
        <f t="shared" si="7"/>
        <v>8.5999999999999854</v>
      </c>
      <c r="B98" s="69">
        <f t="shared" ca="1" si="8"/>
        <v>1.1627565946731846</v>
      </c>
      <c r="C98" s="19">
        <f t="shared" ca="1" si="5"/>
        <v>-3.1027619196845908</v>
      </c>
      <c r="D98" s="19">
        <f t="shared" ca="1" si="9"/>
        <v>-3.1027619196845908</v>
      </c>
      <c r="E98" s="68">
        <f t="shared" ca="1" si="6"/>
        <v>-5.023027093626907</v>
      </c>
    </row>
    <row r="99" spans="1:5" x14ac:dyDescent="0.25">
      <c r="A99" s="84">
        <f t="shared" si="7"/>
        <v>8.6999999999999851</v>
      </c>
      <c r="B99" s="69">
        <f t="shared" ca="1" si="8"/>
        <v>0.83027470088104804</v>
      </c>
      <c r="C99" s="19">
        <f t="shared" ca="1" si="5"/>
        <v>-3.5468759561581402</v>
      </c>
      <c r="D99" s="19">
        <f t="shared" ca="1" si="9"/>
        <v>-3.5468759561581402</v>
      </c>
      <c r="E99" s="68">
        <f t="shared" ca="1" si="6"/>
        <v>-3.8592536358440817</v>
      </c>
    </row>
    <row r="100" spans="1:5" x14ac:dyDescent="0.25">
      <c r="A100" s="84">
        <f t="shared" si="7"/>
        <v>8.7999999999999847</v>
      </c>
      <c r="B100" s="69">
        <f t="shared" ca="1" si="8"/>
        <v>0.45962886155219973</v>
      </c>
      <c r="C100" s="19">
        <f t="shared" ca="1" si="5"/>
        <v>-3.8660408304188265</v>
      </c>
      <c r="D100" s="19">
        <f t="shared" ca="1" si="9"/>
        <v>-3.8660408304188265</v>
      </c>
      <c r="E100" s="68">
        <f t="shared" ca="1" si="6"/>
        <v>-2.5240438493696429</v>
      </c>
    </row>
    <row r="101" spans="1:5" x14ac:dyDescent="0.25">
      <c r="A101" s="84">
        <f t="shared" si="7"/>
        <v>8.8999999999999844</v>
      </c>
      <c r="B101" s="69">
        <f t="shared" ca="1" si="8"/>
        <v>6.40517058797897E-2</v>
      </c>
      <c r="C101" s="19">
        <f t="shared" ca="1" si="5"/>
        <v>-4.0455022830293732</v>
      </c>
      <c r="D101" s="19">
        <f t="shared" ca="1" si="9"/>
        <v>-4.0455022830293732</v>
      </c>
      <c r="E101" s="68">
        <f t="shared" ca="1" si="6"/>
        <v>-1.0651852028412965</v>
      </c>
    </row>
    <row r="102" spans="1:5" x14ac:dyDescent="0.25">
      <c r="A102" s="84">
        <f t="shared" si="7"/>
        <v>8.999999999999984</v>
      </c>
      <c r="B102" s="69">
        <f t="shared" ca="1" si="8"/>
        <v>-0.34200195735453015</v>
      </c>
      <c r="C102" s="19">
        <f t="shared" ca="1" si="5"/>
        <v>-4.0755709816570231</v>
      </c>
      <c r="D102" s="19">
        <f t="shared" ca="1" si="9"/>
        <v>-4.0755709816570231</v>
      </c>
      <c r="E102" s="68">
        <f t="shared" ca="1" si="6"/>
        <v>0.46381123028829041</v>
      </c>
    </row>
    <row r="103" spans="1:5" x14ac:dyDescent="0.25">
      <c r="A103" s="84">
        <f t="shared" si="7"/>
        <v>9.0999999999999837</v>
      </c>
      <c r="B103" s="69">
        <f t="shared" ca="1" si="8"/>
        <v>-0.74338532453355322</v>
      </c>
      <c r="C103" s="19">
        <f t="shared" ca="1" si="5"/>
        <v>-3.9520963619234371</v>
      </c>
      <c r="D103" s="19">
        <f t="shared" ca="1" si="9"/>
        <v>-3.9520963619234371</v>
      </c>
      <c r="E103" s="68">
        <f t="shared" ca="1" si="6"/>
        <v>2.0056811643834327</v>
      </c>
    </row>
    <row r="104" spans="1:5" x14ac:dyDescent="0.25">
      <c r="A104" s="84">
        <f t="shared" si="7"/>
        <v>9.1999999999999833</v>
      </c>
      <c r="B104" s="69">
        <f t="shared" ca="1" si="8"/>
        <v>-1.1248268573684579</v>
      </c>
      <c r="C104" s="19">
        <f t="shared" ca="1" si="5"/>
        <v>-3.6767342947746573</v>
      </c>
      <c r="D104" s="19">
        <f t="shared" ca="1" si="9"/>
        <v>-3.6767342947746573</v>
      </c>
      <c r="E104" s="68">
        <f t="shared" ca="1" si="6"/>
        <v>3.5015601785921628</v>
      </c>
    </row>
    <row r="105" spans="1:5" x14ac:dyDescent="0.25">
      <c r="A105" s="84">
        <f t="shared" si="7"/>
        <v>9.2999999999999829</v>
      </c>
      <c r="B105" s="69">
        <f t="shared" ca="1" si="8"/>
        <v>-1.4715132908629196</v>
      </c>
      <c r="C105" s="19">
        <f t="shared" ca="1" si="5"/>
        <v>-3.2569943751145756</v>
      </c>
      <c r="D105" s="19">
        <f t="shared" ca="1" si="9"/>
        <v>-3.2569943751145756</v>
      </c>
      <c r="E105" s="68">
        <f t="shared" ca="1" si="6"/>
        <v>4.8932382146094708</v>
      </c>
    </row>
    <row r="106" spans="1:5" x14ac:dyDescent="0.25">
      <c r="A106" s="84">
        <f t="shared" si="7"/>
        <v>9.3999999999999826</v>
      </c>
      <c r="B106" s="69">
        <f t="shared" ca="1" si="8"/>
        <v>-1.7696660606198673</v>
      </c>
      <c r="C106" s="19">
        <f t="shared" ca="1" si="5"/>
        <v>-2.7060610200243786</v>
      </c>
      <c r="D106" s="19">
        <f t="shared" ca="1" si="9"/>
        <v>-2.7060610200243786</v>
      </c>
      <c r="E106" s="68">
        <f t="shared" ca="1" si="6"/>
        <v>6.1254288871944702</v>
      </c>
    </row>
    <row r="107" spans="1:5" x14ac:dyDescent="0.25">
      <c r="A107" s="84">
        <f t="shared" si="7"/>
        <v>9.4999999999999822</v>
      </c>
      <c r="B107" s="69">
        <f t="shared" ca="1" si="8"/>
        <v>-2.0070886779257577</v>
      </c>
      <c r="C107" s="19">
        <f t="shared" ca="1" si="5"/>
        <v>-2.0423913260934325</v>
      </c>
      <c r="D107" s="19">
        <f t="shared" ca="1" si="9"/>
        <v>-2.0423913260934325</v>
      </c>
      <c r="E107" s="68">
        <f t="shared" ca="1" si="6"/>
        <v>7.1479649914244519</v>
      </c>
    </row>
    <row r="108" spans="1:5" x14ac:dyDescent="0.25">
      <c r="A108" s="84">
        <f t="shared" si="7"/>
        <v>9.5999999999999819</v>
      </c>
      <c r="B108" s="69">
        <f t="shared" ca="1" si="8"/>
        <v>-2.1736633154356664</v>
      </c>
      <c r="C108" s="19">
        <f t="shared" ca="1" si="5"/>
        <v>-1.289101424104738</v>
      </c>
      <c r="D108" s="19">
        <f t="shared" ca="1" si="9"/>
        <v>-1.289101424104738</v>
      </c>
      <c r="E108" s="68">
        <f t="shared" ca="1" si="6"/>
        <v>7.9178330483494408</v>
      </c>
    </row>
    <row r="109" spans="1:5" x14ac:dyDescent="0.25">
      <c r="A109" s="84">
        <f t="shared" si="7"/>
        <v>9.6999999999999815</v>
      </c>
      <c r="B109" s="69">
        <f t="shared" ca="1" si="8"/>
        <v>-2.2617764636066418</v>
      </c>
      <c r="C109" s="19">
        <f t="shared" ca="1" si="5"/>
        <v>-0.47316153931476568</v>
      </c>
      <c r="D109" s="19">
        <f t="shared" ca="1" si="9"/>
        <v>-0.47316153931476568</v>
      </c>
      <c r="E109" s="68">
        <f t="shared" ca="1" si="6"/>
        <v>8.4009646474500066</v>
      </c>
    </row>
    <row r="110" spans="1:5" x14ac:dyDescent="0.25">
      <c r="A110" s="84">
        <f t="shared" si="7"/>
        <v>9.7999999999999812</v>
      </c>
      <c r="B110" s="69">
        <f t="shared" ca="1" si="8"/>
        <v>-2.2666559294788509</v>
      </c>
      <c r="C110" s="19">
        <f t="shared" ca="1" si="5"/>
        <v>0.37557222187058559</v>
      </c>
      <c r="D110" s="19">
        <f t="shared" ca="1" si="9"/>
        <v>0.37557222187058559</v>
      </c>
      <c r="E110" s="68">
        <f t="shared" ca="1" si="6"/>
        <v>8.5737105762570174</v>
      </c>
    </row>
    <row r="111" spans="1:5" x14ac:dyDescent="0.25">
      <c r="A111" s="84">
        <f t="shared" si="7"/>
        <v>9.8999999999999808</v>
      </c>
      <c r="B111" s="69">
        <f t="shared" ca="1" si="8"/>
        <v>-2.1866045933574028</v>
      </c>
      <c r="C111" s="19">
        <f t="shared" ca="1" si="5"/>
        <v>1.225454500558377</v>
      </c>
      <c r="D111" s="19">
        <f t="shared" ca="1" si="9"/>
        <v>1.225454500558377</v>
      </c>
      <c r="E111" s="68">
        <f t="shared" ca="1" si="6"/>
        <v>8.423934997498808</v>
      </c>
    </row>
    <row r="112" spans="1:5" x14ac:dyDescent="0.25">
      <c r="A112" s="84">
        <f t="shared" si="7"/>
        <v>9.9999999999999805</v>
      </c>
      <c r="B112" s="69">
        <f t="shared" ca="1" si="8"/>
        <v>-2.0231201037053661</v>
      </c>
      <c r="C112" s="19">
        <f t="shared" ca="1" si="5"/>
        <v>2.0442352924823544</v>
      </c>
      <c r="D112" s="19">
        <f t="shared" ca="1" si="9"/>
        <v>2.0442352924823544</v>
      </c>
      <c r="E112" s="68">
        <f t="shared" ca="1" si="6"/>
        <v>7.9516808409807433</v>
      </c>
    </row>
    <row r="113" spans="1:5" x14ac:dyDescent="0.25">
      <c r="A113" s="84">
        <f t="shared" si="7"/>
        <v>10.09999999999998</v>
      </c>
      <c r="B113" s="69">
        <f t="shared" ca="1" si="8"/>
        <v>-1.7808939383293791</v>
      </c>
      <c r="C113" s="19">
        <f t="shared" ca="1" si="5"/>
        <v>2.8002880150373834</v>
      </c>
      <c r="D113" s="19">
        <f t="shared" ca="1" si="9"/>
        <v>2.8002880150373834</v>
      </c>
      <c r="E113" s="68">
        <f t="shared" ca="1" si="6"/>
        <v>7.1693736101198375</v>
      </c>
    </row>
    <row r="114" spans="1:5" x14ac:dyDescent="0.25">
      <c r="A114" s="84">
        <f t="shared" si="7"/>
        <v>10.19999999999998</v>
      </c>
      <c r="B114" s="69">
        <f t="shared" ca="1" si="8"/>
        <v>-1.4676878319008226</v>
      </c>
      <c r="C114" s="19">
        <f t="shared" ca="1" si="5"/>
        <v>3.4638341135337485</v>
      </c>
      <c r="D114" s="19">
        <f t="shared" ca="1" si="9"/>
        <v>3.4638341135337485</v>
      </c>
      <c r="E114" s="68">
        <f t="shared" ca="1" si="6"/>
        <v>6.1015483598074605</v>
      </c>
    </row>
    <row r="115" spans="1:5" x14ac:dyDescent="0.25">
      <c r="A115" s="84">
        <f t="shared" si="7"/>
        <v>10.299999999999979</v>
      </c>
      <c r="B115" s="69">
        <f t="shared" ca="1" si="8"/>
        <v>-1.094090292115427</v>
      </c>
      <c r="C115" s="19">
        <f t="shared" ca="1" si="5"/>
        <v>4.0081166821741636</v>
      </c>
      <c r="D115" s="19">
        <f t="shared" ca="1" si="9"/>
        <v>4.0081166821741636</v>
      </c>
      <c r="E115" s="68">
        <f t="shared" ca="1" si="6"/>
        <v>4.7841030130008395</v>
      </c>
    </row>
    <row r="116" spans="1:5" x14ac:dyDescent="0.25">
      <c r="A116" s="84">
        <f t="shared" si="7"/>
        <v>10.399999999999979</v>
      </c>
      <c r="B116" s="69">
        <f t="shared" ca="1" si="8"/>
        <v>-0.67316061702666363</v>
      </c>
      <c r="C116" s="19">
        <f t="shared" ca="1" si="5"/>
        <v>4.4104768196011017</v>
      </c>
      <c r="D116" s="19">
        <f t="shared" ca="1" si="9"/>
        <v>4.4104768196011017</v>
      </c>
      <c r="E116" s="68">
        <f t="shared" ca="1" si="6"/>
        <v>3.2630997355379261</v>
      </c>
    </row>
    <row r="117" spans="1:5" x14ac:dyDescent="0.25">
      <c r="A117" s="84">
        <f t="shared" si="7"/>
        <v>10.499999999999979</v>
      </c>
      <c r="B117" s="69">
        <f t="shared" ca="1" si="8"/>
        <v>-0.21997230059118356</v>
      </c>
      <c r="C117" s="19">
        <f t="shared" ca="1" si="5"/>
        <v>4.6532895091084985</v>
      </c>
      <c r="D117" s="19">
        <f t="shared" ca="1" si="9"/>
        <v>4.6532895091084985</v>
      </c>
      <c r="E117" s="68">
        <f t="shared" ca="1" si="6"/>
        <v>1.5931540546100078</v>
      </c>
    </row>
    <row r="118" spans="1:5" x14ac:dyDescent="0.25">
      <c r="A118" s="84">
        <f t="shared" si="7"/>
        <v>10.599999999999978</v>
      </c>
      <c r="B118" s="69">
        <f t="shared" ca="1" si="8"/>
        <v>0.24892820563679724</v>
      </c>
      <c r="C118" s="19">
        <f t="shared" ca="1" si="5"/>
        <v>4.7247206154511172</v>
      </c>
      <c r="D118" s="19">
        <f t="shared" ca="1" si="9"/>
        <v>4.7247206154511172</v>
      </c>
      <c r="E118" s="68">
        <f t="shared" ca="1" si="6"/>
        <v>-0.1645319277576246</v>
      </c>
    </row>
    <row r="119" spans="1:5" x14ac:dyDescent="0.25">
      <c r="A119" s="84">
        <f t="shared" si="7"/>
        <v>10.699999999999978</v>
      </c>
      <c r="B119" s="69">
        <f t="shared" ca="1" si="8"/>
        <v>0.71612788441041841</v>
      </c>
      <c r="C119" s="19">
        <f t="shared" ca="1" si="5"/>
        <v>4.6192729600213056</v>
      </c>
      <c r="D119" s="19">
        <f t="shared" ca="1" si="9"/>
        <v>4.6192729600213056</v>
      </c>
      <c r="E119" s="68">
        <f t="shared" ca="1" si="6"/>
        <v>-1.9444211808385998</v>
      </c>
    </row>
    <row r="120" spans="1:5" x14ac:dyDescent="0.25">
      <c r="A120" s="84">
        <f t="shared" si="7"/>
        <v>10.799999999999978</v>
      </c>
      <c r="B120" s="69">
        <f t="shared" ca="1" si="8"/>
        <v>1.1639963897447732</v>
      </c>
      <c r="C120" s="19">
        <f t="shared" ca="1" si="5"/>
        <v>4.3380971466657874</v>
      </c>
      <c r="D120" s="19">
        <f t="shared" ca="1" si="9"/>
        <v>4.3380971466657874</v>
      </c>
      <c r="E120" s="68">
        <f t="shared" ca="1" si="6"/>
        <v>-3.6790950862717708</v>
      </c>
    </row>
    <row r="121" spans="1:5" x14ac:dyDescent="0.25">
      <c r="A121" s="84">
        <f t="shared" si="7"/>
        <v>10.899999999999977</v>
      </c>
      <c r="B121" s="69">
        <f t="shared" ca="1" si="8"/>
        <v>1.5753538260106419</v>
      </c>
      <c r="C121" s="19">
        <f t="shared" ca="1" si="5"/>
        <v>3.889051578651586</v>
      </c>
      <c r="D121" s="19">
        <f t="shared" ca="1" si="9"/>
        <v>3.889051578651586</v>
      </c>
      <c r="E121" s="68">
        <f t="shared" ca="1" si="6"/>
        <v>-5.3018162740122525</v>
      </c>
    </row>
    <row r="122" spans="1:5" x14ac:dyDescent="0.25">
      <c r="A122" s="84">
        <f t="shared" si="7"/>
        <v>10.999999999999977</v>
      </c>
      <c r="B122" s="69">
        <f t="shared" ca="1" si="8"/>
        <v>1.9341316852005843</v>
      </c>
      <c r="C122" s="19">
        <f t="shared" ca="1" si="5"/>
        <v>3.2865056051472634</v>
      </c>
      <c r="D122" s="19">
        <f t="shared" ca="1" si="9"/>
        <v>3.2865056051472634</v>
      </c>
      <c r="E122" s="68">
        <f t="shared" ca="1" si="6"/>
        <v>-6.7491031960741985</v>
      </c>
    </row>
    <row r="123" spans="1:5" x14ac:dyDescent="0.25">
      <c r="A123" s="84">
        <f t="shared" si="7"/>
        <v>11.099999999999977</v>
      </c>
      <c r="B123" s="69">
        <f t="shared" ca="1" si="8"/>
        <v>2.2260014455628006</v>
      </c>
      <c r="C123" s="19">
        <f t="shared" ca="1" si="5"/>
        <v>2.5508896020970635</v>
      </c>
      <c r="D123" s="19">
        <f t="shared" ca="1" si="9"/>
        <v>2.5508896020970635</v>
      </c>
      <c r="E123" s="68">
        <f t="shared" ca="1" si="6"/>
        <v>-7.9632168649297963</v>
      </c>
    </row>
    <row r="124" spans="1:5" x14ac:dyDescent="0.25">
      <c r="A124" s="84">
        <f t="shared" si="7"/>
        <v>11.199999999999976</v>
      </c>
      <c r="B124" s="69">
        <f t="shared" ca="1" si="8"/>
        <v>2.4389462080415214</v>
      </c>
      <c r="C124" s="19">
        <f t="shared" ca="1" si="5"/>
        <v>1.7080056474773553</v>
      </c>
      <c r="D124" s="19">
        <f t="shared" ca="1" si="9"/>
        <v>1.7080056474773553</v>
      </c>
      <c r="E124" s="68">
        <f t="shared" ca="1" si="6"/>
        <v>-8.8944622274643663</v>
      </c>
    </row>
    <row r="125" spans="1:5" x14ac:dyDescent="0.25">
      <c r="A125" s="84">
        <f t="shared" si="7"/>
        <v>11.299999999999976</v>
      </c>
      <c r="B125" s="69">
        <f t="shared" ca="1" si="8"/>
        <v>2.5637525859240631</v>
      </c>
      <c r="C125" s="19">
        <f t="shared" ca="1" si="5"/>
        <v>0.78812191017347422</v>
      </c>
      <c r="D125" s="19">
        <f t="shared" ca="1" si="9"/>
        <v>0.78812191017347422</v>
      </c>
      <c r="E125" s="68">
        <f t="shared" ca="1" si="6"/>
        <v>-9.503212518613255</v>
      </c>
    </row>
    <row r="126" spans="1:5" x14ac:dyDescent="0.25">
      <c r="A126" s="84">
        <f t="shared" si="7"/>
        <v>11.399999999999975</v>
      </c>
      <c r="B126" s="69">
        <f t="shared" ca="1" si="8"/>
        <v>2.594402809495258</v>
      </c>
      <c r="C126" s="19">
        <f t="shared" ca="1" si="5"/>
        <v>-0.17511743874957741</v>
      </c>
      <c r="D126" s="19">
        <f t="shared" ca="1" si="9"/>
        <v>-0.17511743874957741</v>
      </c>
      <c r="E126" s="68">
        <f t="shared" ca="1" si="6"/>
        <v>-9.7615744598477772</v>
      </c>
    </row>
    <row r="127" spans="1:5" x14ac:dyDescent="0.25">
      <c r="A127" s="84">
        <f t="shared" si="7"/>
        <v>11.499999999999975</v>
      </c>
      <c r="B127" s="69">
        <f t="shared" ca="1" si="8"/>
        <v>2.5283505669455111</v>
      </c>
      <c r="C127" s="19">
        <f t="shared" ca="1" si="5"/>
        <v>-1.1459274122453595</v>
      </c>
      <c r="D127" s="19">
        <f t="shared" ca="1" si="9"/>
        <v>-1.1459274122453595</v>
      </c>
      <c r="E127" s="68">
        <f t="shared" ca="1" si="6"/>
        <v>-9.6546250100678606</v>
      </c>
    </row>
    <row r="128" spans="1:5" x14ac:dyDescent="0.25">
      <c r="A128" s="84">
        <f t="shared" si="7"/>
        <v>11.599999999999975</v>
      </c>
      <c r="B128" s="69">
        <f t="shared" ca="1" si="8"/>
        <v>2.3666683479962973</v>
      </c>
      <c r="C128" s="19">
        <f t="shared" ca="1" si="5"/>
        <v>-2.0877169667389182</v>
      </c>
      <c r="D128" s="19">
        <f t="shared" ca="1" si="9"/>
        <v>-2.0877169667389182</v>
      </c>
      <c r="E128" s="68">
        <f t="shared" ca="1" si="6"/>
        <v>-9.1811660798033117</v>
      </c>
    </row>
    <row r="129" spans="1:5" x14ac:dyDescent="0.25">
      <c r="A129" s="84">
        <f t="shared" si="7"/>
        <v>11.699999999999974</v>
      </c>
      <c r="B129" s="69">
        <f t="shared" ca="1" si="8"/>
        <v>2.1140588321075207</v>
      </c>
      <c r="C129" s="19">
        <f t="shared" ca="1" si="5"/>
        <v>-2.9644733510366157</v>
      </c>
      <c r="D129" s="19">
        <f t="shared" ca="1" si="9"/>
        <v>-2.9644733510366157</v>
      </c>
      <c r="E129" s="68">
        <f t="shared" ca="1" si="6"/>
        <v>-8.3539616061506408</v>
      </c>
    </row>
    <row r="130" spans="1:5" x14ac:dyDescent="0.25">
      <c r="A130" s="84">
        <f t="shared" si="7"/>
        <v>11.799999999999974</v>
      </c>
      <c r="B130" s="69">
        <f t="shared" ca="1" si="8"/>
        <v>1.7787279905340589</v>
      </c>
      <c r="C130" s="19">
        <f t="shared" ca="1" si="5"/>
        <v>-3.7421434804326195</v>
      </c>
      <c r="D130" s="19">
        <f t="shared" ca="1" si="9"/>
        <v>-3.7421434804326195</v>
      </c>
      <c r="E130" s="68">
        <f t="shared" ca="1" si="6"/>
        <v>-7.1994409817694311</v>
      </c>
    </row>
    <row r="131" spans="1:5" x14ac:dyDescent="0.25">
      <c r="A131" s="84">
        <f t="shared" si="7"/>
        <v>11.899999999999974</v>
      </c>
      <c r="B131" s="69">
        <f t="shared" ca="1" si="8"/>
        <v>1.3721228568063055</v>
      </c>
      <c r="C131" s="19">
        <f t="shared" ca="1" si="5"/>
        <v>-4.3899591941224463</v>
      </c>
      <c r="D131" s="19">
        <f t="shared" ca="1" si="9"/>
        <v>-4.3899591941224463</v>
      </c>
      <c r="E131" s="68">
        <f t="shared" ca="1" si="6"/>
        <v>-5.7568732920271</v>
      </c>
    </row>
    <row r="132" spans="1:5" x14ac:dyDescent="0.25">
      <c r="A132" s="84">
        <f t="shared" si="7"/>
        <v>11.999999999999973</v>
      </c>
      <c r="B132" s="69">
        <f t="shared" ca="1" si="8"/>
        <v>0.90854216078099737</v>
      </c>
      <c r="C132" s="19">
        <f t="shared" ca="1" si="5"/>
        <v>-4.881654726383716</v>
      </c>
      <c r="D132" s="19">
        <f t="shared" ca="1" si="9"/>
        <v>-4.881654726383716</v>
      </c>
      <c r="E132" s="68">
        <f t="shared" ca="1" si="6"/>
        <v>-4.0770373531982873</v>
      </c>
    </row>
    <row r="133" spans="1:5" x14ac:dyDescent="0.25">
      <c r="A133" s="84">
        <f t="shared" si="7"/>
        <v>12.099999999999973</v>
      </c>
      <c r="B133" s="69">
        <f t="shared" ca="1" si="8"/>
        <v>0.40463301385285944</v>
      </c>
      <c r="C133" s="19">
        <f t="shared" ca="1" si="5"/>
        <v>-5.1965282121790413</v>
      </c>
      <c r="D133" s="19">
        <f t="shared" ca="1" si="9"/>
        <v>-5.1965282121790413</v>
      </c>
      <c r="E133" s="68">
        <f t="shared" ca="1" si="6"/>
        <v>-2.2204323627082245</v>
      </c>
    </row>
    <row r="134" spans="1:5" x14ac:dyDescent="0.25">
      <c r="A134" s="84">
        <f t="shared" si="7"/>
        <v>12.199999999999973</v>
      </c>
      <c r="B134" s="69">
        <f t="shared" ca="1" si="8"/>
        <v>-0.1212086189971282</v>
      </c>
      <c r="C134" s="19">
        <f t="shared" ca="1" si="5"/>
        <v>-5.3203044448207129</v>
      </c>
      <c r="D134" s="19">
        <f t="shared" ca="1" si="9"/>
        <v>-5.3203044448207129</v>
      </c>
      <c r="E134" s="68">
        <f t="shared" ca="1" si="6"/>
        <v>-0.25509229012520995</v>
      </c>
    </row>
    <row r="135" spans="1:5" x14ac:dyDescent="0.25">
      <c r="A135" s="84">
        <f t="shared" si="7"/>
        <v>12.299999999999972</v>
      </c>
      <c r="B135" s="69">
        <f t="shared" ca="1" si="8"/>
        <v>-0.64951200226743622</v>
      </c>
      <c r="C135" s="19">
        <f t="shared" ca="1" si="5"/>
        <v>-5.245763220585447</v>
      </c>
      <c r="D135" s="19">
        <f t="shared" ca="1" si="9"/>
        <v>-5.245763220585447</v>
      </c>
      <c r="E135" s="68">
        <f t="shared" ca="1" si="6"/>
        <v>1.7459167748305235</v>
      </c>
    </row>
    <row r="136" spans="1:5" x14ac:dyDescent="0.25">
      <c r="A136" s="84">
        <f t="shared" si="7"/>
        <v>12.399999999999972</v>
      </c>
      <c r="B136" s="69">
        <f t="shared" ca="1" si="8"/>
        <v>-1.1604554726527276</v>
      </c>
      <c r="C136" s="19">
        <f t="shared" ca="1" si="5"/>
        <v>-4.973106187120381</v>
      </c>
      <c r="D136" s="19">
        <f t="shared" ca="1" si="9"/>
        <v>-4.973106187120381</v>
      </c>
      <c r="E136" s="68">
        <f t="shared" ca="1" si="6"/>
        <v>3.7072238944707956</v>
      </c>
    </row>
    <row r="137" spans="1:5" x14ac:dyDescent="0.25">
      <c r="A137" s="84">
        <f t="shared" si="7"/>
        <v>12.499999999999972</v>
      </c>
      <c r="B137" s="69">
        <f t="shared" ca="1" si="8"/>
        <v>-1.6346130241961681</v>
      </c>
      <c r="C137" s="19">
        <f t="shared" ca="1" si="5"/>
        <v>-4.5100448437484273</v>
      </c>
      <c r="D137" s="19">
        <f t="shared" ca="1" si="9"/>
        <v>-4.5100448437484273</v>
      </c>
      <c r="E137" s="68">
        <f t="shared" ca="1" si="6"/>
        <v>5.5540029729682789</v>
      </c>
    </row>
    <row r="138" spans="1:5" x14ac:dyDescent="0.25">
      <c r="A138" s="84">
        <f t="shared" si="7"/>
        <v>12.599999999999971</v>
      </c>
      <c r="B138" s="69">
        <f t="shared" ca="1" si="8"/>
        <v>-2.0536954093224535</v>
      </c>
      <c r="C138" s="19">
        <f t="shared" ca="1" si="5"/>
        <v>-3.871602858777285</v>
      </c>
      <c r="D138" s="19">
        <f t="shared" ca="1" si="9"/>
        <v>-3.871602858777285</v>
      </c>
      <c r="E138" s="68">
        <f t="shared" ca="1" si="6"/>
        <v>7.2148367264545659</v>
      </c>
    </row>
    <row r="139" spans="1:5" x14ac:dyDescent="0.25">
      <c r="A139" s="84">
        <f t="shared" si="7"/>
        <v>12.699999999999971</v>
      </c>
      <c r="B139" s="69">
        <f t="shared" ca="1" si="8"/>
        <v>-2.4012573909363528</v>
      </c>
      <c r="C139" s="19">
        <f t="shared" ca="1" si="5"/>
        <v>-3.0796367735006989</v>
      </c>
      <c r="D139" s="19">
        <f t="shared" ca="1" si="9"/>
        <v>-3.0796367735006989</v>
      </c>
      <c r="E139" s="68">
        <f t="shared" ca="1" si="6"/>
        <v>8.6244849790771525</v>
      </c>
    </row>
    <row r="140" spans="1:5" x14ac:dyDescent="0.25">
      <c r="A140" s="84">
        <f t="shared" si="7"/>
        <v>12.799999999999971</v>
      </c>
      <c r="B140" s="69">
        <f t="shared" ca="1" si="8"/>
        <v>-2.6633437314705009</v>
      </c>
      <c r="C140" s="19">
        <f t="shared" ref="C140:C203" ca="1" si="10">D140</f>
        <v>-2.1620900371822604</v>
      </c>
      <c r="D140" s="19">
        <f t="shared" ca="1" si="9"/>
        <v>-2.1620900371822604</v>
      </c>
      <c r="E140" s="68">
        <f t="shared" ref="E140:E203" ca="1" si="11" xml:space="preserve"> -R_x/L_x*D140-1/(L_x*C_x)*B140+E0_x*SIN(w_x*A140)/L_x</f>
        <v>9.726449747291614</v>
      </c>
    </row>
    <row r="141" spans="1:5" x14ac:dyDescent="0.25">
      <c r="A141" s="84">
        <f t="shared" ref="A141:A204" si="12">A140+$A$9</f>
        <v>12.89999999999997</v>
      </c>
      <c r="B141" s="69">
        <f t="shared" ref="B141:B204" ca="1" si="13">IF($B$7="n",$B$12,$A$9/2*(C141+C140)+B140)</f>
        <v>-2.8290485203780884</v>
      </c>
      <c r="C141" s="19">
        <f t="shared" ca="1" si="10"/>
        <v>-1.1520057409694917</v>
      </c>
      <c r="D141" s="19">
        <f t="shared" ref="D141:D204" ca="1" si="14">IF($B$7="n",$D$12,$A$9/2*(E141+E140)+D140)</f>
        <v>-1.1520057409694917</v>
      </c>
      <c r="E141" s="68">
        <f t="shared" ca="1" si="11"/>
        <v>10.475236176963762</v>
      </c>
    </row>
    <row r="142" spans="1:5" x14ac:dyDescent="0.25">
      <c r="A142" s="84">
        <f t="shared" si="12"/>
        <v>12.99999999999997</v>
      </c>
      <c r="B142" s="69">
        <f t="shared" ca="1" si="13"/>
        <v>-2.8909654565955241</v>
      </c>
      <c r="C142" s="19">
        <f t="shared" ca="1" si="10"/>
        <v>-8.6332983379224126E-2</v>
      </c>
      <c r="D142" s="19">
        <f t="shared" ca="1" si="14"/>
        <v>-8.6332983379224126E-2</v>
      </c>
      <c r="E142" s="68">
        <f t="shared" ca="1" si="11"/>
        <v>10.838218974841588</v>
      </c>
    </row>
    <row r="143" spans="1:5" x14ac:dyDescent="0.25">
      <c r="A143" s="84">
        <f t="shared" si="12"/>
        <v>13.099999999999969</v>
      </c>
      <c r="B143" s="69">
        <f t="shared" ca="1" si="13"/>
        <v>-2.8455106120963825</v>
      </c>
      <c r="C143" s="19">
        <f t="shared" ca="1" si="10"/>
        <v>0.9954298733620548</v>
      </c>
      <c r="D143" s="19">
        <f t="shared" ca="1" si="14"/>
        <v>0.9954298733620548</v>
      </c>
      <c r="E143" s="68">
        <f t="shared" ca="1" si="11"/>
        <v>10.797038159983988</v>
      </c>
    </row>
    <row r="144" spans="1:5" x14ac:dyDescent="0.25">
      <c r="A144" s="84">
        <f t="shared" si="12"/>
        <v>13.199999999999969</v>
      </c>
      <c r="B144" s="69">
        <f t="shared" ca="1" si="13"/>
        <v>-2.6931038662594413</v>
      </c>
      <c r="C144" s="19">
        <f t="shared" ca="1" si="10"/>
        <v>2.0527050433767702</v>
      </c>
      <c r="D144" s="19">
        <f t="shared" ca="1" si="14"/>
        <v>2.0527050433767702</v>
      </c>
      <c r="E144" s="68">
        <f t="shared" ca="1" si="11"/>
        <v>10.348465240310324</v>
      </c>
    </row>
    <row r="145" spans="1:5" x14ac:dyDescent="0.25">
      <c r="A145" s="84">
        <f t="shared" si="12"/>
        <v>13.299999999999969</v>
      </c>
      <c r="B145" s="69">
        <f t="shared" ca="1" si="13"/>
        <v>-2.4382004471766723</v>
      </c>
      <c r="C145" s="19">
        <f t="shared" ca="1" si="10"/>
        <v>3.0453633382786087</v>
      </c>
      <c r="D145" s="19">
        <f t="shared" ca="1" si="14"/>
        <v>3.0453633382786087</v>
      </c>
      <c r="E145" s="68">
        <f t="shared" ca="1" si="11"/>
        <v>9.504700657726449</v>
      </c>
    </row>
    <row r="146" spans="1:5" x14ac:dyDescent="0.25">
      <c r="A146" s="84">
        <f t="shared" si="12"/>
        <v>13.399999999999968</v>
      </c>
      <c r="B146" s="69">
        <f t="shared" ca="1" si="13"/>
        <v>-2.0891696496953158</v>
      </c>
      <c r="C146" s="19">
        <f t="shared" ca="1" si="10"/>
        <v>3.9352526113485196</v>
      </c>
      <c r="D146" s="19">
        <f t="shared" ca="1" si="14"/>
        <v>3.9352526113485196</v>
      </c>
      <c r="E146" s="68">
        <f t="shared" ca="1" si="11"/>
        <v>8.293084803671773</v>
      </c>
    </row>
    <row r="147" spans="1:5" x14ac:dyDescent="0.25">
      <c r="A147" s="84">
        <f t="shared" si="12"/>
        <v>13.499999999999968</v>
      </c>
      <c r="B147" s="69">
        <f t="shared" ca="1" si="13"/>
        <v>-1.6580236083693594</v>
      </c>
      <c r="C147" s="19">
        <f t="shared" ca="1" si="10"/>
        <v>4.6876682151706115</v>
      </c>
      <c r="D147" s="19">
        <f t="shared" ca="1" si="14"/>
        <v>4.6876682151706115</v>
      </c>
      <c r="E147" s="68">
        <f t="shared" ca="1" si="11"/>
        <v>6.7552272727700631</v>
      </c>
    </row>
    <row r="148" spans="1:5" x14ac:dyDescent="0.25">
      <c r="A148" s="84">
        <f t="shared" si="12"/>
        <v>13.599999999999968</v>
      </c>
      <c r="B148" s="69">
        <f t="shared" ca="1" si="13"/>
        <v>-1.1600047650709768</v>
      </c>
      <c r="C148" s="19">
        <f t="shared" ca="1" si="10"/>
        <v>5.2727086507970382</v>
      </c>
      <c r="D148" s="19">
        <f t="shared" ca="1" si="14"/>
        <v>5.2727086507970382</v>
      </c>
      <c r="E148" s="68">
        <f t="shared" ca="1" si="11"/>
        <v>4.9455814397584632</v>
      </c>
    </row>
    <row r="149" spans="1:5" x14ac:dyDescent="0.25">
      <c r="A149" s="84">
        <f t="shared" si="12"/>
        <v>13.699999999999967</v>
      </c>
      <c r="B149" s="69">
        <f t="shared" ca="1" si="13"/>
        <v>-0.61304616377207555</v>
      </c>
      <c r="C149" s="19">
        <f t="shared" ca="1" si="10"/>
        <v>5.6664633751809879</v>
      </c>
      <c r="D149" s="19">
        <f t="shared" ca="1" si="14"/>
        <v>5.6664633751809879</v>
      </c>
      <c r="E149" s="68">
        <f t="shared" ca="1" si="11"/>
        <v>2.9295130479205218</v>
      </c>
    </row>
    <row r="150" spans="1:5" x14ac:dyDescent="0.25">
      <c r="A150" s="84">
        <f t="shared" si="12"/>
        <v>13.799999999999967</v>
      </c>
      <c r="B150" s="69">
        <f t="shared" ca="1" si="13"/>
        <v>-3.712371502665579E-2</v>
      </c>
      <c r="C150" s="19">
        <f t="shared" ca="1" si="10"/>
        <v>5.8519855997274064</v>
      </c>
      <c r="D150" s="19">
        <f t="shared" ca="1" si="14"/>
        <v>5.8519855997274064</v>
      </c>
      <c r="E150" s="68">
        <f t="shared" ca="1" si="11"/>
        <v>0.78093144300784811</v>
      </c>
    </row>
    <row r="151" spans="1:5" x14ac:dyDescent="0.25">
      <c r="A151" s="84">
        <f t="shared" si="12"/>
        <v>13.899999999999967</v>
      </c>
      <c r="B151" s="69">
        <f t="shared" ca="1" si="13"/>
        <v>0.54647609752467963</v>
      </c>
      <c r="C151" s="19">
        <f t="shared" ca="1" si="10"/>
        <v>5.8200106512993033</v>
      </c>
      <c r="D151" s="19">
        <f t="shared" ca="1" si="14"/>
        <v>5.8200106512993033</v>
      </c>
      <c r="E151" s="68">
        <f t="shared" ca="1" si="11"/>
        <v>-1.420430411569912</v>
      </c>
    </row>
    <row r="152" spans="1:5" x14ac:dyDescent="0.25">
      <c r="A152" s="84">
        <f t="shared" si="12"/>
        <v>13.999999999999966</v>
      </c>
      <c r="B152" s="69">
        <f t="shared" ca="1" si="13"/>
        <v>1.1159461200153673</v>
      </c>
      <c r="C152" s="19">
        <f t="shared" ca="1" si="10"/>
        <v>5.5693897985144503</v>
      </c>
      <c r="D152" s="19">
        <f t="shared" ca="1" si="14"/>
        <v>5.5693897985144503</v>
      </c>
      <c r="E152" s="68">
        <f t="shared" ca="1" si="11"/>
        <v>-3.5919866441271489</v>
      </c>
    </row>
    <row r="153" spans="1:5" x14ac:dyDescent="0.25">
      <c r="A153" s="84">
        <f t="shared" si="12"/>
        <v>14.099999999999966</v>
      </c>
      <c r="B153" s="69">
        <f t="shared" ca="1" si="13"/>
        <v>1.6497766112968941</v>
      </c>
      <c r="C153" s="19">
        <f t="shared" ca="1" si="10"/>
        <v>5.1072200271160835</v>
      </c>
      <c r="D153" s="19">
        <f t="shared" ca="1" si="14"/>
        <v>5.1072200271160835</v>
      </c>
      <c r="E153" s="68">
        <f t="shared" ca="1" si="11"/>
        <v>-5.651408783840191</v>
      </c>
    </row>
    <row r="154" spans="1:5" x14ac:dyDescent="0.25">
      <c r="A154" s="84">
        <f t="shared" si="12"/>
        <v>14.199999999999966</v>
      </c>
      <c r="B154" s="69">
        <f t="shared" ca="1" si="13"/>
        <v>2.1275706968304773</v>
      </c>
      <c r="C154" s="19">
        <f t="shared" ca="1" si="10"/>
        <v>4.4486616835555743</v>
      </c>
      <c r="D154" s="19">
        <f t="shared" ca="1" si="14"/>
        <v>4.4486616835555743</v>
      </c>
      <c r="E154" s="68">
        <f t="shared" ca="1" si="11"/>
        <v>-7.519758087369997</v>
      </c>
    </row>
    <row r="155" spans="1:5" x14ac:dyDescent="0.25">
      <c r="A155" s="84">
        <f t="shared" si="12"/>
        <v>14.299999999999965</v>
      </c>
      <c r="B155" s="69">
        <f t="shared" ca="1" si="13"/>
        <v>2.5308261692061143</v>
      </c>
      <c r="C155" s="19">
        <f t="shared" ca="1" si="10"/>
        <v>3.6164477639571619</v>
      </c>
      <c r="D155" s="19">
        <f t="shared" ca="1" si="14"/>
        <v>3.6164477639571619</v>
      </c>
      <c r="E155" s="68">
        <f t="shared" ca="1" si="11"/>
        <v>-9.1245203045982546</v>
      </c>
    </row>
    <row r="156" spans="1:5" x14ac:dyDescent="0.25">
      <c r="A156" s="84">
        <f t="shared" si="12"/>
        <v>14.399999999999965</v>
      </c>
      <c r="B156" s="69">
        <f t="shared" ca="1" si="13"/>
        <v>2.8436535801187288</v>
      </c>
      <c r="C156" s="19">
        <f t="shared" ca="1" si="10"/>
        <v>2.6401004542951254</v>
      </c>
      <c r="D156" s="19">
        <f t="shared" ca="1" si="14"/>
        <v>2.6401004542951254</v>
      </c>
      <c r="E156" s="68">
        <f t="shared" ca="1" si="11"/>
        <v>-10.402425888642469</v>
      </c>
    </row>
    <row r="157" spans="1:5" x14ac:dyDescent="0.25">
      <c r="A157" s="84">
        <f t="shared" si="12"/>
        <v>14.499999999999964</v>
      </c>
      <c r="B157" s="69">
        <f t="shared" ca="1" si="13"/>
        <v>3.0534026964245093</v>
      </c>
      <c r="C157" s="19">
        <f t="shared" ca="1" si="10"/>
        <v>1.5548818718204851</v>
      </c>
      <c r="D157" s="19">
        <f t="shared" ca="1" si="14"/>
        <v>1.5548818718204851</v>
      </c>
      <c r="E157" s="68">
        <f t="shared" ca="1" si="11"/>
        <v>-11.301945760850336</v>
      </c>
    </row>
    <row r="158" spans="1:5" x14ac:dyDescent="0.25">
      <c r="A158" s="84">
        <f t="shared" si="12"/>
        <v>14.599999999999964</v>
      </c>
      <c r="B158" s="69">
        <f t="shared" ca="1" si="13"/>
        <v>3.1511726088640142</v>
      </c>
      <c r="C158" s="19">
        <f t="shared" ca="1" si="10"/>
        <v>0.40051637696961362</v>
      </c>
      <c r="D158" s="19">
        <f t="shared" ca="1" si="14"/>
        <v>0.40051637696961362</v>
      </c>
      <c r="E158" s="68">
        <f t="shared" ca="1" si="11"/>
        <v>-11.78536413616709</v>
      </c>
    </row>
    <row r="159" spans="1:5" x14ac:dyDescent="0.25">
      <c r="A159" s="84">
        <f t="shared" si="12"/>
        <v>14.699999999999964</v>
      </c>
      <c r="B159" s="69">
        <f t="shared" ca="1" si="13"/>
        <v>3.1321849732265332</v>
      </c>
      <c r="C159" s="19">
        <f t="shared" ca="1" si="10"/>
        <v>-0.7802690897192317</v>
      </c>
      <c r="D159" s="19">
        <f t="shared" ca="1" si="14"/>
        <v>-0.7802690897192317</v>
      </c>
      <c r="E159" s="68">
        <f t="shared" ca="1" si="11"/>
        <v>-11.830345197609816</v>
      </c>
    </row>
    <row r="160" spans="1:5" x14ac:dyDescent="0.25">
      <c r="A160" s="84">
        <f t="shared" si="12"/>
        <v>14.799999999999963</v>
      </c>
      <c r="B160" s="69">
        <f t="shared" ca="1" si="13"/>
        <v>2.996004878694396</v>
      </c>
      <c r="C160" s="19">
        <f t="shared" ca="1" si="10"/>
        <v>-1.9433328009235082</v>
      </c>
      <c r="D160" s="19">
        <f t="shared" ca="1" si="14"/>
        <v>-1.9433328009235082</v>
      </c>
      <c r="E160" s="68">
        <f t="shared" ca="1" si="11"/>
        <v>-11.430929026475713</v>
      </c>
    </row>
    <row r="161" spans="1:5" x14ac:dyDescent="0.25">
      <c r="A161" s="84">
        <f t="shared" si="12"/>
        <v>14.899999999999963</v>
      </c>
      <c r="B161" s="69">
        <f t="shared" ca="1" si="13"/>
        <v>2.7465994923862613</v>
      </c>
      <c r="C161" s="19">
        <f t="shared" ca="1" si="10"/>
        <v>-3.0447749252391887</v>
      </c>
      <c r="D161" s="19">
        <f t="shared" ca="1" si="14"/>
        <v>-3.0447749252391887</v>
      </c>
      <c r="E161" s="68">
        <f t="shared" ca="1" si="11"/>
        <v>-10.597913459837894</v>
      </c>
    </row>
    <row r="162" spans="1:5" x14ac:dyDescent="0.25">
      <c r="A162" s="84">
        <f t="shared" si="12"/>
        <v>14.999999999999963</v>
      </c>
      <c r="B162" s="69">
        <f t="shared" ca="1" si="13"/>
        <v>2.3922307120542747</v>
      </c>
      <c r="C162" s="19">
        <f t="shared" ca="1" si="10"/>
        <v>-4.0426006814005451</v>
      </c>
      <c r="D162" s="19">
        <f t="shared" ca="1" si="14"/>
        <v>-4.0426006814005451</v>
      </c>
      <c r="E162" s="68">
        <f t="shared" ca="1" si="11"/>
        <v>-9.358601663389237</v>
      </c>
    </row>
    <row r="163" spans="1:5" x14ac:dyDescent="0.25">
      <c r="A163" s="84">
        <f t="shared" si="12"/>
        <v>15.099999999999962</v>
      </c>
      <c r="B163" s="69">
        <f t="shared" ca="1" si="13"/>
        <v>1.9451843415000818</v>
      </c>
      <c r="C163" s="19">
        <f t="shared" ca="1" si="10"/>
        <v>-4.8983267296833137</v>
      </c>
      <c r="D163" s="19">
        <f t="shared" ca="1" si="14"/>
        <v>-4.8983267296833137</v>
      </c>
      <c r="E163" s="68">
        <f t="shared" ca="1" si="11"/>
        <v>-7.7559193022661299</v>
      </c>
    </row>
    <row r="164" spans="1:5" x14ac:dyDescent="0.25">
      <c r="A164" s="84">
        <f t="shared" si="12"/>
        <v>15.199999999999962</v>
      </c>
      <c r="B164" s="69">
        <f t="shared" ca="1" si="13"/>
        <v>1.4213445469094075</v>
      </c>
      <c r="C164" s="19">
        <f t="shared" ca="1" si="10"/>
        <v>-5.5784691621301725</v>
      </c>
      <c r="D164" s="19">
        <f t="shared" ca="1" si="14"/>
        <v>-5.5784691621301725</v>
      </c>
      <c r="E164" s="68">
        <f t="shared" ca="1" si="11"/>
        <v>-5.846929346671037</v>
      </c>
    </row>
    <row r="165" spans="1:5" x14ac:dyDescent="0.25">
      <c r="A165" s="84">
        <f t="shared" si="12"/>
        <v>15.299999999999962</v>
      </c>
      <c r="B165" s="69">
        <f t="shared" ca="1" si="13"/>
        <v>0.83962831774306346</v>
      </c>
      <c r="C165" s="19">
        <f t="shared" ca="1" si="10"/>
        <v>-6.0558554211967071</v>
      </c>
      <c r="D165" s="19">
        <f t="shared" ca="1" si="14"/>
        <v>-6.0558554211967071</v>
      </c>
      <c r="E165" s="68">
        <f t="shared" ca="1" si="11"/>
        <v>-3.7007958346596443</v>
      </c>
    </row>
    <row r="166" spans="1:5" x14ac:dyDescent="0.25">
      <c r="A166" s="84">
        <f t="shared" si="12"/>
        <v>15.399999999999961</v>
      </c>
      <c r="B166" s="69">
        <f t="shared" ca="1" si="13"/>
        <v>0.22130011246405823</v>
      </c>
      <c r="C166" s="19">
        <f t="shared" ca="1" si="10"/>
        <v>-6.310708684383397</v>
      </c>
      <c r="D166" s="19">
        <f t="shared" ca="1" si="14"/>
        <v>-6.310708684383397</v>
      </c>
      <c r="E166" s="68">
        <f t="shared" ca="1" si="11"/>
        <v>-1.3962694290741533</v>
      </c>
    </row>
    <row r="167" spans="1:5" x14ac:dyDescent="0.25">
      <c r="A167" s="84">
        <f t="shared" si="12"/>
        <v>15.499999999999961</v>
      </c>
      <c r="B167" s="69">
        <f t="shared" ca="1" si="13"/>
        <v>-0.41080839581697692</v>
      </c>
      <c r="C167" s="19">
        <f t="shared" ca="1" si="10"/>
        <v>-6.3314614812373051</v>
      </c>
      <c r="D167" s="19">
        <f t="shared" ca="1" si="14"/>
        <v>-6.3314614812373051</v>
      </c>
      <c r="E167" s="68">
        <f t="shared" ca="1" si="11"/>
        <v>0.98121349199599095</v>
      </c>
    </row>
    <row r="168" spans="1:5" x14ac:dyDescent="0.25">
      <c r="A168" s="84">
        <f t="shared" si="12"/>
        <v>15.599999999999961</v>
      </c>
      <c r="B168" s="69">
        <f t="shared" ca="1" si="13"/>
        <v>-1.0331447328882191</v>
      </c>
      <c r="C168" s="19">
        <f t="shared" ca="1" si="10"/>
        <v>-6.115265260187539</v>
      </c>
      <c r="D168" s="19">
        <f t="shared" ca="1" si="14"/>
        <v>-6.115265260187539</v>
      </c>
      <c r="E168" s="68">
        <f t="shared" ca="1" si="11"/>
        <v>3.3427109289993244</v>
      </c>
    </row>
    <row r="169" spans="1:5" x14ac:dyDescent="0.25">
      <c r="A169" s="84">
        <f t="shared" si="12"/>
        <v>15.69999999999996</v>
      </c>
      <c r="B169" s="69">
        <f t="shared" ca="1" si="13"/>
        <v>-1.6223166923412919</v>
      </c>
      <c r="C169" s="19">
        <f t="shared" ca="1" si="10"/>
        <v>-5.6681739288739195</v>
      </c>
      <c r="D169" s="19">
        <f t="shared" ca="1" si="14"/>
        <v>-5.6681739288739195</v>
      </c>
      <c r="E169" s="68">
        <f t="shared" ca="1" si="11"/>
        <v>5.5991156972730725</v>
      </c>
    </row>
    <row r="170" spans="1:5" x14ac:dyDescent="0.25">
      <c r="A170" s="84">
        <f t="shared" si="12"/>
        <v>15.79999999999996</v>
      </c>
      <c r="B170" s="69">
        <f t="shared" ca="1" si="13"/>
        <v>-2.1559749703266045</v>
      </c>
      <c r="C170" s="19">
        <f t="shared" ca="1" si="10"/>
        <v>-5.0049916308323317</v>
      </c>
      <c r="D170" s="19">
        <f t="shared" ca="1" si="14"/>
        <v>-5.0049916308323317</v>
      </c>
      <c r="E170" s="68">
        <f t="shared" ca="1" si="11"/>
        <v>7.6645302635586816</v>
      </c>
    </row>
    <row r="171" spans="1:5" x14ac:dyDescent="0.25">
      <c r="A171" s="84">
        <f t="shared" si="12"/>
        <v>15.899999999999959</v>
      </c>
      <c r="B171" s="69">
        <f t="shared" ca="1" si="13"/>
        <v>-2.6136639384866838</v>
      </c>
      <c r="C171" s="19">
        <f t="shared" ca="1" si="10"/>
        <v>-4.148787732369251</v>
      </c>
      <c r="D171" s="19">
        <f t="shared" ca="1" si="14"/>
        <v>-4.148787732369251</v>
      </c>
      <c r="E171" s="68">
        <f t="shared" ca="1" si="11"/>
        <v>9.4595477057029225</v>
      </c>
    </row>
    <row r="172" spans="1:5" x14ac:dyDescent="0.25">
      <c r="A172" s="84">
        <f t="shared" si="12"/>
        <v>15.999999999999959</v>
      </c>
      <c r="B172" s="69">
        <f t="shared" ca="1" si="13"/>
        <v>-2.9776080597680643</v>
      </c>
      <c r="C172" s="19">
        <f t="shared" ca="1" si="10"/>
        <v>-3.1300946932583615</v>
      </c>
      <c r="D172" s="19">
        <f t="shared" ca="1" si="14"/>
        <v>-3.1300946932583615</v>
      </c>
      <c r="E172" s="68">
        <f t="shared" ca="1" si="11"/>
        <v>10.914313076514871</v>
      </c>
    </row>
    <row r="173" spans="1:5" x14ac:dyDescent="0.25">
      <c r="A173" s="84">
        <f t="shared" si="12"/>
        <v>16.099999999999959</v>
      </c>
      <c r="B173" s="69">
        <f t="shared" ca="1" si="13"/>
        <v>-3.23340362929661</v>
      </c>
      <c r="C173" s="19">
        <f t="shared" ca="1" si="10"/>
        <v>-1.9858166973125486</v>
      </c>
      <c r="D173" s="19">
        <f t="shared" ca="1" si="14"/>
        <v>-1.9858166973125486</v>
      </c>
      <c r="E173" s="68">
        <f t="shared" ca="1" si="11"/>
        <v>11.971246842401385</v>
      </c>
    </row>
    <row r="174" spans="1:5" x14ac:dyDescent="0.25">
      <c r="A174" s="84">
        <f t="shared" si="12"/>
        <v>16.19999999999996</v>
      </c>
      <c r="B174" s="69">
        <f t="shared" ca="1" si="13"/>
        <v>-3.3705888718175649</v>
      </c>
      <c r="C174" s="19">
        <f t="shared" ca="1" si="10"/>
        <v>-0.75788815310654978</v>
      </c>
      <c r="D174" s="19">
        <f t="shared" ca="1" si="14"/>
        <v>-0.75788815310654978</v>
      </c>
      <c r="E174" s="68">
        <f t="shared" ca="1" si="11"/>
        <v>12.58732404171859</v>
      </c>
    </row>
    <row r="175" spans="1:5" x14ac:dyDescent="0.25">
      <c r="A175" s="84">
        <f t="shared" si="12"/>
        <v>16.299999999999962</v>
      </c>
      <c r="B175" s="69">
        <f t="shared" ca="1" si="13"/>
        <v>-3.3830698296696968</v>
      </c>
      <c r="C175" s="19">
        <f t="shared" ca="1" si="10"/>
        <v>0.50826899606390841</v>
      </c>
      <c r="D175" s="19">
        <f t="shared" ca="1" si="14"/>
        <v>0.50826899606390841</v>
      </c>
      <c r="E175" s="68">
        <f t="shared" ca="1" si="11"/>
        <v>12.735818941690574</v>
      </c>
    </row>
    <row r="176" spans="1:5" x14ac:dyDescent="0.25">
      <c r="A176" s="84">
        <f t="shared" si="12"/>
        <v>16.399999999999963</v>
      </c>
      <c r="B176" s="69">
        <f t="shared" ca="1" si="13"/>
        <v>-3.2693847710133546</v>
      </c>
      <c r="C176" s="19">
        <f t="shared" ca="1" si="10"/>
        <v>1.76543217706294</v>
      </c>
      <c r="D176" s="19">
        <f t="shared" ca="1" si="14"/>
        <v>1.76543217706294</v>
      </c>
      <c r="E176" s="68">
        <f t="shared" ca="1" si="11"/>
        <v>12.407444678290055</v>
      </c>
    </row>
    <row r="177" spans="1:5" x14ac:dyDescent="0.25">
      <c r="A177" s="84">
        <f t="shared" si="12"/>
        <v>16.499999999999964</v>
      </c>
      <c r="B177" s="69">
        <f t="shared" ca="1" si="13"/>
        <v>-3.0327958418331313</v>
      </c>
      <c r="C177" s="19">
        <f t="shared" ca="1" si="10"/>
        <v>2.9663464065415264</v>
      </c>
      <c r="D177" s="19">
        <f t="shared" ca="1" si="14"/>
        <v>2.9663464065415264</v>
      </c>
      <c r="E177" s="68">
        <f t="shared" ca="1" si="11"/>
        <v>11.610839911281667</v>
      </c>
    </row>
    <row r="178" spans="1:5" x14ac:dyDescent="0.25">
      <c r="A178" s="84">
        <f t="shared" si="12"/>
        <v>16.599999999999966</v>
      </c>
      <c r="B178" s="69">
        <f t="shared" ca="1" si="13"/>
        <v>-2.6812031537181884</v>
      </c>
      <c r="C178" s="19">
        <f t="shared" ca="1" si="10"/>
        <v>4.0655073557573322</v>
      </c>
      <c r="D178" s="19">
        <f t="shared" ca="1" si="14"/>
        <v>4.0655073557573322</v>
      </c>
      <c r="E178" s="68">
        <f t="shared" ca="1" si="11"/>
        <v>10.37237907303445</v>
      </c>
    </row>
    <row r="179" spans="1:5" x14ac:dyDescent="0.25">
      <c r="A179" s="84">
        <f t="shared" si="12"/>
        <v>16.699999999999967</v>
      </c>
      <c r="B179" s="69">
        <f t="shared" ca="1" si="13"/>
        <v>-2.2268831994387428</v>
      </c>
      <c r="C179" s="19">
        <f t="shared" ca="1" si="10"/>
        <v>5.0208917298315781</v>
      </c>
      <c r="D179" s="19">
        <f t="shared" ca="1" si="14"/>
        <v>5.0208917298315781</v>
      </c>
      <c r="E179" s="68">
        <f t="shared" ca="1" si="11"/>
        <v>8.7353084084504662</v>
      </c>
    </row>
    <row r="180" spans="1:5" x14ac:dyDescent="0.25">
      <c r="A180" s="84">
        <f t="shared" si="12"/>
        <v>16.799999999999969</v>
      </c>
      <c r="B180" s="69">
        <f t="shared" ca="1" si="13"/>
        <v>-1.6860601661328456</v>
      </c>
      <c r="C180" s="19">
        <f t="shared" ca="1" si="10"/>
        <v>5.7955689362863625</v>
      </c>
      <c r="D180" s="19">
        <f t="shared" ca="1" si="14"/>
        <v>5.7955689362863625</v>
      </c>
      <c r="E180" s="68">
        <f t="shared" ca="1" si="11"/>
        <v>6.7582357206452244</v>
      </c>
    </row>
    <row r="181" spans="1:5" x14ac:dyDescent="0.25">
      <c r="A181" s="84">
        <f t="shared" si="12"/>
        <v>16.89999999999997</v>
      </c>
      <c r="B181" s="69">
        <f t="shared" ca="1" si="13"/>
        <v>-1.0783251167808765</v>
      </c>
      <c r="C181" s="19">
        <f t="shared" ca="1" si="10"/>
        <v>6.359132050753022</v>
      </c>
      <c r="D181" s="19">
        <f t="shared" ca="1" si="14"/>
        <v>6.359132050753022</v>
      </c>
      <c r="E181" s="68">
        <f t="shared" ca="1" si="11"/>
        <v>4.5130265686879572</v>
      </c>
    </row>
    <row r="182" spans="1:5" x14ac:dyDescent="0.25">
      <c r="A182" s="84">
        <f t="shared" si="12"/>
        <v>16.999999999999972</v>
      </c>
      <c r="B182" s="69">
        <f t="shared" ca="1" si="13"/>
        <v>-0.42592388865135444</v>
      </c>
      <c r="C182" s="19">
        <f t="shared" ca="1" si="10"/>
        <v>6.6888925118374178</v>
      </c>
      <c r="D182" s="19">
        <f t="shared" ca="1" si="14"/>
        <v>6.6888925118374178</v>
      </c>
      <c r="E182" s="68">
        <f t="shared" ca="1" si="11"/>
        <v>2.0821826529999639</v>
      </c>
    </row>
    <row r="183" spans="1:5" x14ac:dyDescent="0.25">
      <c r="A183" s="84">
        <f t="shared" si="12"/>
        <v>17.099999999999973</v>
      </c>
      <c r="B183" s="69">
        <f t="shared" ca="1" si="13"/>
        <v>0.24706031511116777</v>
      </c>
      <c r="C183" s="19">
        <f t="shared" ca="1" si="10"/>
        <v>6.7707915634130256</v>
      </c>
      <c r="D183" s="19">
        <f t="shared" ca="1" si="14"/>
        <v>6.7707915634130256</v>
      </c>
      <c r="E183" s="68">
        <f t="shared" ca="1" si="11"/>
        <v>-0.44420162148781472</v>
      </c>
    </row>
    <row r="184" spans="1:5" x14ac:dyDescent="0.25">
      <c r="A184" s="84">
        <f t="shared" si="12"/>
        <v>17.199999999999974</v>
      </c>
      <c r="B184" s="69">
        <f t="shared" ca="1" si="13"/>
        <v>0.91559948817891756</v>
      </c>
      <c r="C184" s="19">
        <f t="shared" ca="1" si="10"/>
        <v>6.5999918979419689</v>
      </c>
      <c r="D184" s="19">
        <f t="shared" ca="1" si="14"/>
        <v>6.5999918979419689</v>
      </c>
      <c r="E184" s="68">
        <f t="shared" ca="1" si="11"/>
        <v>-2.9717916879333108</v>
      </c>
    </row>
    <row r="185" spans="1:5" x14ac:dyDescent="0.25">
      <c r="A185" s="84">
        <f t="shared" si="12"/>
        <v>17.299999999999976</v>
      </c>
      <c r="B185" s="69">
        <f t="shared" ca="1" si="13"/>
        <v>1.5546553257174371</v>
      </c>
      <c r="C185" s="19">
        <f t="shared" ca="1" si="10"/>
        <v>6.1811248528284208</v>
      </c>
      <c r="D185" s="19">
        <f t="shared" ca="1" si="14"/>
        <v>6.1811248528284208</v>
      </c>
      <c r="E185" s="68">
        <f t="shared" ca="1" si="11"/>
        <v>-5.4055492143376469</v>
      </c>
    </row>
    <row r="186" spans="1:5" x14ac:dyDescent="0.25">
      <c r="A186" s="84">
        <f t="shared" si="12"/>
        <v>17.399999999999977</v>
      </c>
      <c r="B186" s="69">
        <f t="shared" ca="1" si="13"/>
        <v>2.1401206398002284</v>
      </c>
      <c r="C186" s="19">
        <f t="shared" ca="1" si="10"/>
        <v>5.5281814288273994</v>
      </c>
      <c r="D186" s="19">
        <f t="shared" ca="1" si="14"/>
        <v>5.5281814288273994</v>
      </c>
      <c r="E186" s="68">
        <f t="shared" ca="1" si="11"/>
        <v>-7.6533192656827804</v>
      </c>
    </row>
    <row r="187" spans="1:5" x14ac:dyDescent="0.25">
      <c r="A187" s="84">
        <f t="shared" si="12"/>
        <v>17.499999999999979</v>
      </c>
      <c r="B187" s="69">
        <f t="shared" ca="1" si="13"/>
        <v>2.6497321536856813</v>
      </c>
      <c r="C187" s="19">
        <f t="shared" ca="1" si="10"/>
        <v>4.6640488488816629</v>
      </c>
      <c r="D187" s="19">
        <f t="shared" ca="1" si="14"/>
        <v>4.6640488488816629</v>
      </c>
      <c r="E187" s="68">
        <f t="shared" ca="1" si="11"/>
        <v>-9.6293323332319485</v>
      </c>
    </row>
    <row r="188" spans="1:5" x14ac:dyDescent="0.25">
      <c r="A188" s="84">
        <f t="shared" si="12"/>
        <v>17.59999999999998</v>
      </c>
      <c r="B188" s="69">
        <f t="shared" ca="1" si="13"/>
        <v>3.0639199885152819</v>
      </c>
      <c r="C188" s="19">
        <f t="shared" ca="1" si="10"/>
        <v>3.6197078477103526</v>
      </c>
      <c r="D188" s="19">
        <f t="shared" ca="1" si="14"/>
        <v>3.6197078477103526</v>
      </c>
      <c r="E188" s="68">
        <f t="shared" ca="1" si="11"/>
        <v>-11.257487690194258</v>
      </c>
    </row>
    <row r="189" spans="1:5" x14ac:dyDescent="0.25">
      <c r="A189" s="84">
        <f t="shared" si="12"/>
        <v>17.699999999999982</v>
      </c>
      <c r="B189" s="69">
        <f t="shared" ca="1" si="13"/>
        <v>3.3665613240626389</v>
      </c>
      <c r="C189" s="19">
        <f t="shared" ca="1" si="10"/>
        <v>2.4331188632367899</v>
      </c>
      <c r="D189" s="19">
        <f t="shared" ca="1" si="14"/>
        <v>2.4331188632367899</v>
      </c>
      <c r="E189" s="68">
        <f t="shared" ca="1" si="11"/>
        <v>-12.474291999276986</v>
      </c>
    </row>
    <row r="190" spans="1:5" x14ac:dyDescent="0.25">
      <c r="A190" s="84">
        <f t="shared" si="12"/>
        <v>17.799999999999983</v>
      </c>
      <c r="B190" s="69">
        <f t="shared" ca="1" si="13"/>
        <v>3.5456091318410157</v>
      </c>
      <c r="C190" s="19">
        <f t="shared" ca="1" si="10"/>
        <v>1.1478372923307467</v>
      </c>
      <c r="D190" s="19">
        <f t="shared" ca="1" si="14"/>
        <v>1.1478372923307467</v>
      </c>
      <c r="E190" s="68">
        <f t="shared" ca="1" si="11"/>
        <v>-13.231339418843877</v>
      </c>
    </row>
    <row r="191" spans="1:5" x14ac:dyDescent="0.25">
      <c r="A191" s="84">
        <f t="shared" si="12"/>
        <v>17.899999999999984</v>
      </c>
      <c r="B191" s="69">
        <f t="shared" ca="1" si="13"/>
        <v>3.5935714220545094</v>
      </c>
      <c r="C191" s="19">
        <f t="shared" ca="1" si="10"/>
        <v>-0.18859148806087433</v>
      </c>
      <c r="D191" s="19">
        <f t="shared" ca="1" si="14"/>
        <v>-0.18859148806087433</v>
      </c>
      <c r="E191" s="68">
        <f t="shared" ca="1" si="11"/>
        <v>-13.497236188988539</v>
      </c>
    </row>
    <row r="192" spans="1:5" x14ac:dyDescent="0.25">
      <c r="A192" s="84">
        <f t="shared" si="12"/>
        <v>17.999999999999986</v>
      </c>
      <c r="B192" s="69">
        <f t="shared" ca="1" si="13"/>
        <v>3.5078219497415679</v>
      </c>
      <c r="C192" s="19">
        <f t="shared" ca="1" si="10"/>
        <v>-1.5263979581979519</v>
      </c>
      <c r="D192" s="19">
        <f t="shared" ca="1" si="14"/>
        <v>-1.5263979581979519</v>
      </c>
      <c r="E192" s="68">
        <f t="shared" ca="1" si="11"/>
        <v>-13.25889321375301</v>
      </c>
    </row>
    <row r="193" spans="1:5" x14ac:dyDescent="0.25">
      <c r="A193" s="84">
        <f t="shared" si="12"/>
        <v>18.099999999999987</v>
      </c>
      <c r="B193" s="69">
        <f t="shared" ca="1" si="13"/>
        <v>3.2907295865652277</v>
      </c>
      <c r="C193" s="19">
        <f t="shared" ca="1" si="10"/>
        <v>-2.8154493053288538</v>
      </c>
      <c r="D193" s="19">
        <f t="shared" ca="1" si="14"/>
        <v>-2.8154493053288538</v>
      </c>
      <c r="E193" s="68">
        <f t="shared" ca="1" si="11"/>
        <v>-12.522133728865027</v>
      </c>
    </row>
    <row r="194" spans="1:5" x14ac:dyDescent="0.25">
      <c r="A194" s="84">
        <f t="shared" si="12"/>
        <v>18.199999999999989</v>
      </c>
      <c r="B194" s="69">
        <f t="shared" ca="1" si="13"/>
        <v>2.949600349527731</v>
      </c>
      <c r="C194" s="19">
        <f t="shared" ca="1" si="10"/>
        <v>-4.007135435421084</v>
      </c>
      <c r="D194" s="19">
        <f t="shared" ca="1" si="14"/>
        <v>-4.007135435421084</v>
      </c>
      <c r="E194" s="68">
        <f t="shared" ca="1" si="11"/>
        <v>-11.311588872979572</v>
      </c>
    </row>
    <row r="195" spans="1:5" x14ac:dyDescent="0.25">
      <c r="A195" s="84">
        <f t="shared" si="12"/>
        <v>18.29999999999999</v>
      </c>
      <c r="B195" s="69">
        <f t="shared" ca="1" si="13"/>
        <v>2.4964331315674757</v>
      </c>
      <c r="C195" s="19">
        <f t="shared" ca="1" si="10"/>
        <v>-5.0562089237840224</v>
      </c>
      <c r="D195" s="19">
        <f t="shared" ca="1" si="14"/>
        <v>-5.0562089237840224</v>
      </c>
      <c r="E195" s="68">
        <f t="shared" ca="1" si="11"/>
        <v>-9.6698808942791974</v>
      </c>
    </row>
    <row r="196" spans="1:5" x14ac:dyDescent="0.25">
      <c r="A196" s="84">
        <f t="shared" si="12"/>
        <v>18.399999999999991</v>
      </c>
      <c r="B196" s="69">
        <f t="shared" ca="1" si="13"/>
        <v>1.9474972349472139</v>
      </c>
      <c r="C196" s="19">
        <f t="shared" ca="1" si="10"/>
        <v>-5.922509008621212</v>
      </c>
      <c r="D196" s="19">
        <f t="shared" ca="1" si="14"/>
        <v>-5.922509008621212</v>
      </c>
      <c r="E196" s="68">
        <f t="shared" ca="1" si="11"/>
        <v>-7.6561208024645966</v>
      </c>
    </row>
    <row r="197" spans="1:5" x14ac:dyDescent="0.25">
      <c r="A197" s="84">
        <f t="shared" si="12"/>
        <v>18.499999999999993</v>
      </c>
      <c r="B197" s="69">
        <f t="shared" ca="1" si="13"/>
        <v>1.3227465983643474</v>
      </c>
      <c r="C197" s="19">
        <f t="shared" ca="1" si="10"/>
        <v>-6.5725037230361218</v>
      </c>
      <c r="D197" s="19">
        <f t="shared" ca="1" si="14"/>
        <v>-6.5725037230361218</v>
      </c>
      <c r="E197" s="68">
        <f t="shared" ca="1" si="11"/>
        <v>-5.3437734858335961</v>
      </c>
    </row>
    <row r="198" spans="1:5" x14ac:dyDescent="0.25">
      <c r="A198" s="84">
        <f t="shared" si="12"/>
        <v>18.599999999999994</v>
      </c>
      <c r="B198" s="69">
        <f t="shared" ca="1" si="13"/>
        <v>0.64509187322331063</v>
      </c>
      <c r="C198" s="19">
        <f t="shared" ca="1" si="10"/>
        <v>-6.9805907797846132</v>
      </c>
      <c r="D198" s="19">
        <f t="shared" ca="1" si="14"/>
        <v>-6.9805907797846132</v>
      </c>
      <c r="E198" s="68">
        <f t="shared" ca="1" si="11"/>
        <v>-2.8179676491362331</v>
      </c>
    </row>
    <row r="199" spans="1:5" x14ac:dyDescent="0.25">
      <c r="A199" s="84">
        <f t="shared" si="12"/>
        <v>18.699999999999996</v>
      </c>
      <c r="B199" s="69">
        <f t="shared" ca="1" si="13"/>
        <v>-6.0442997506371055E-2</v>
      </c>
      <c r="C199" s="19">
        <f t="shared" ca="1" si="10"/>
        <v>-7.1301066348090192</v>
      </c>
      <c r="D199" s="19">
        <f t="shared" ca="1" si="14"/>
        <v>-7.1301066348090192</v>
      </c>
      <c r="E199" s="68">
        <f t="shared" ca="1" si="11"/>
        <v>-0.17234945135189528</v>
      </c>
    </row>
    <row r="200" spans="1:5" x14ac:dyDescent="0.25">
      <c r="A200" s="84">
        <f t="shared" si="12"/>
        <v>18.799999999999997</v>
      </c>
      <c r="B200" s="69">
        <f t="shared" ca="1" si="13"/>
        <v>-0.76764852610874235</v>
      </c>
      <c r="C200" s="19">
        <f t="shared" ca="1" si="10"/>
        <v>-7.0140039372384049</v>
      </c>
      <c r="D200" s="19">
        <f t="shared" ca="1" si="14"/>
        <v>-7.0140039372384049</v>
      </c>
      <c r="E200" s="68">
        <f t="shared" ca="1" si="11"/>
        <v>2.494403402764175</v>
      </c>
    </row>
    <row r="201" spans="1:5" x14ac:dyDescent="0.25">
      <c r="A201" s="84">
        <f t="shared" si="12"/>
        <v>18.899999999999999</v>
      </c>
      <c r="B201" s="69">
        <f t="shared" ca="1" si="13"/>
        <v>-1.4501072192291147</v>
      </c>
      <c r="C201" s="19">
        <f t="shared" ca="1" si="10"/>
        <v>-6.6351699251690412</v>
      </c>
      <c r="D201" s="19">
        <f t="shared" ca="1" si="14"/>
        <v>-6.6351699251690412</v>
      </c>
      <c r="E201" s="68">
        <f t="shared" ca="1" si="11"/>
        <v>5.0822768386230992</v>
      </c>
    </row>
    <row r="202" spans="1:5" x14ac:dyDescent="0.25">
      <c r="A202" s="84">
        <f t="shared" si="12"/>
        <v>19</v>
      </c>
      <c r="B202" s="69">
        <f t="shared" ca="1" si="13"/>
        <v>-2.082184304800093</v>
      </c>
      <c r="C202" s="19">
        <f t="shared" ca="1" si="10"/>
        <v>-6.0063717862505221</v>
      </c>
      <c r="D202" s="19">
        <f t="shared" ca="1" si="14"/>
        <v>-6.0063717862505221</v>
      </c>
      <c r="E202" s="68">
        <f t="shared" ca="1" si="11"/>
        <v>7.493685939747289</v>
      </c>
    </row>
    <row r="203" spans="1:5" x14ac:dyDescent="0.25">
      <c r="A203" s="84">
        <f t="shared" si="12"/>
        <v>19.100000000000001</v>
      </c>
      <c r="B203" s="69">
        <f t="shared" ca="1" si="13"/>
        <v>-2.6399943472811156</v>
      </c>
      <c r="C203" s="19">
        <f t="shared" ca="1" si="10"/>
        <v>-5.1498290633699302</v>
      </c>
      <c r="D203" s="19">
        <f t="shared" ca="1" si="14"/>
        <v>-5.1498290633699302</v>
      </c>
      <c r="E203" s="68">
        <f t="shared" ca="1" si="11"/>
        <v>9.6371685178645539</v>
      </c>
    </row>
    <row r="204" spans="1:5" x14ac:dyDescent="0.25">
      <c r="A204" s="84">
        <f t="shared" si="12"/>
        <v>19.200000000000003</v>
      </c>
      <c r="B204" s="69">
        <f t="shared" ca="1" si="13"/>
        <v>-3.1023071662760442</v>
      </c>
      <c r="C204" s="19">
        <f t="shared" ref="C204:C267" ca="1" si="15">D204</f>
        <v>-4.09642731652864</v>
      </c>
      <c r="D204" s="19">
        <f t="shared" ca="1" si="14"/>
        <v>-4.09642731652864</v>
      </c>
      <c r="E204" s="68">
        <f t="shared" ref="E204:E267" ca="1" si="16" xml:space="preserve"> -R_x/L_x*D204-1/(L_x*C_x)*B204+E0_x*SIN(w_x*A204)/L_x</f>
        <v>11.430866418961243</v>
      </c>
    </row>
    <row r="205" spans="1:5" x14ac:dyDescent="0.25">
      <c r="A205" s="84">
        <f t="shared" ref="A205:A268" si="17">A204+$A$9</f>
        <v>19.300000000000004</v>
      </c>
      <c r="B205" s="69">
        <f t="shared" ref="B205:B268" ca="1" si="18">IF($B$7="n",$B$12,$A$9/2*(C205+C204)+B204)</f>
        <v>-3.4513585778540712</v>
      </c>
      <c r="C205" s="19">
        <f t="shared" ca="1" si="15"/>
        <v>-2.8846009150319043</v>
      </c>
      <c r="D205" s="19">
        <f t="shared" ref="D205:D268" ca="1" si="19">IF($B$7="n",$D$12,$A$9/2*(E205+E204)+D204)</f>
        <v>-2.8846009150319043</v>
      </c>
      <c r="E205" s="68">
        <f t="shared" ca="1" si="16"/>
        <v>12.805661610973466</v>
      </c>
    </row>
    <row r="206" spans="1:5" x14ac:dyDescent="0.25">
      <c r="A206" s="84">
        <f t="shared" si="17"/>
        <v>19.400000000000006</v>
      </c>
      <c r="B206" s="69">
        <f t="shared" ca="1" si="18"/>
        <v>-3.6735348989685459</v>
      </c>
      <c r="C206" s="19">
        <f t="shared" ca="1" si="15"/>
        <v>-1.5589255072575856</v>
      </c>
      <c r="D206" s="19">
        <f t="shared" ca="1" si="19"/>
        <v>-1.5589255072575856</v>
      </c>
      <c r="E206" s="68">
        <f t="shared" ca="1" si="16"/>
        <v>13.707846544512904</v>
      </c>
    </row>
    <row r="207" spans="1:5" x14ac:dyDescent="0.25">
      <c r="A207" s="84">
        <f t="shared" si="17"/>
        <v>19.500000000000007</v>
      </c>
      <c r="B207" s="69">
        <f t="shared" ca="1" si="18"/>
        <v>-3.7599047699143116</v>
      </c>
      <c r="C207" s="19">
        <f t="shared" ca="1" si="15"/>
        <v>-0.16847191165773046</v>
      </c>
      <c r="D207" s="19">
        <f t="shared" ca="1" si="19"/>
        <v>-0.16847191165773046</v>
      </c>
      <c r="E207" s="68">
        <f t="shared" ca="1" si="16"/>
        <v>14.101225367484199</v>
      </c>
    </row>
    <row r="208" spans="1:5" x14ac:dyDescent="0.25">
      <c r="A208" s="84">
        <f t="shared" si="17"/>
        <v>19.600000000000009</v>
      </c>
      <c r="B208" s="69">
        <f t="shared" ca="1" si="18"/>
        <v>-3.7065774884660305</v>
      </c>
      <c r="C208" s="19">
        <f t="shared" ca="1" si="15"/>
        <v>1.2350175406233552</v>
      </c>
      <c r="D208" s="19">
        <f t="shared" ca="1" si="19"/>
        <v>1.2350175406233552</v>
      </c>
      <c r="E208" s="68">
        <f t="shared" ca="1" si="16"/>
        <v>13.968563678137512</v>
      </c>
    </row>
    <row r="209" spans="1:5" x14ac:dyDescent="0.25">
      <c r="A209" s="84">
        <f t="shared" si="17"/>
        <v>19.70000000000001</v>
      </c>
      <c r="B209" s="69">
        <f t="shared" ca="1" si="18"/>
        <v>-3.514873503124945</v>
      </c>
      <c r="C209" s="19">
        <f t="shared" ca="1" si="15"/>
        <v>2.5990621661983528</v>
      </c>
      <c r="D209" s="19">
        <f t="shared" ca="1" si="19"/>
        <v>2.5990621661983528</v>
      </c>
      <c r="E209" s="68">
        <f t="shared" ca="1" si="16"/>
        <v>13.312328833362436</v>
      </c>
    </row>
    <row r="210" spans="1:5" x14ac:dyDescent="0.25">
      <c r="A210" s="84">
        <f t="shared" si="17"/>
        <v>19.800000000000011</v>
      </c>
      <c r="B210" s="69">
        <f t="shared" ca="1" si="18"/>
        <v>-3.1912997407280743</v>
      </c>
      <c r="C210" s="19">
        <f t="shared" ca="1" si="15"/>
        <v>3.872413081739059</v>
      </c>
      <c r="D210" s="19">
        <f t="shared" ca="1" si="19"/>
        <v>3.872413081739059</v>
      </c>
      <c r="E210" s="68">
        <f t="shared" ca="1" si="16"/>
        <v>12.154689477451688</v>
      </c>
    </row>
    <row r="211" spans="1:5" x14ac:dyDescent="0.25">
      <c r="A211" s="84">
        <f t="shared" si="17"/>
        <v>19.900000000000013</v>
      </c>
      <c r="B211" s="69">
        <f t="shared" ca="1" si="18"/>
        <v>-2.7473297815697704</v>
      </c>
      <c r="C211" s="19">
        <f t="shared" ca="1" si="15"/>
        <v>5.0069861014270227</v>
      </c>
      <c r="D211" s="19">
        <f t="shared" ca="1" si="19"/>
        <v>5.0069861014270227</v>
      </c>
      <c r="E211" s="68">
        <f t="shared" ca="1" si="16"/>
        <v>10.536770916307585</v>
      </c>
    </row>
    <row r="212" spans="1:5" x14ac:dyDescent="0.25">
      <c r="A212" s="84">
        <f t="shared" si="17"/>
        <v>20.000000000000014</v>
      </c>
      <c r="B212" s="69">
        <f t="shared" ca="1" si="18"/>
        <v>-2.198996266201533</v>
      </c>
      <c r="C212" s="19">
        <f t="shared" ca="1" si="15"/>
        <v>5.9596842059377284</v>
      </c>
      <c r="D212" s="19">
        <f t="shared" ca="1" si="19"/>
        <v>5.9596842059377284</v>
      </c>
      <c r="E212" s="68">
        <f t="shared" ca="1" si="16"/>
        <v>8.5171911739065376</v>
      </c>
    </row>
    <row r="213" spans="1:5" x14ac:dyDescent="0.25">
      <c r="A213" s="84">
        <f t="shared" si="17"/>
        <v>20.100000000000016</v>
      </c>
      <c r="B213" s="69">
        <f t="shared" ca="1" si="18"/>
        <v>-1.5663100427769074</v>
      </c>
      <c r="C213" s="19">
        <f t="shared" ca="1" si="15"/>
        <v>6.6940402625547843</v>
      </c>
      <c r="D213" s="19">
        <f t="shared" ca="1" si="19"/>
        <v>6.6940402625547843</v>
      </c>
      <c r="E213" s="68">
        <f t="shared" ca="1" si="16"/>
        <v>6.1699299584345697</v>
      </c>
    </row>
    <row r="214" spans="1:5" x14ac:dyDescent="0.25">
      <c r="A214" s="84">
        <f t="shared" si="17"/>
        <v>20.200000000000017</v>
      </c>
      <c r="B214" s="69">
        <f t="shared" ca="1" si="18"/>
        <v>-0.87252717090440624</v>
      </c>
      <c r="C214" s="19">
        <f t="shared" ca="1" si="15"/>
        <v>7.1816171748952398</v>
      </c>
      <c r="D214" s="19">
        <f t="shared" ca="1" si="19"/>
        <v>7.1816171748952398</v>
      </c>
      <c r="E214" s="68">
        <f t="shared" ca="1" si="16"/>
        <v>3.5816082883745355</v>
      </c>
    </row>
    <row r="215" spans="1:5" x14ac:dyDescent="0.25">
      <c r="A215" s="84">
        <f t="shared" si="17"/>
        <v>20.300000000000018</v>
      </c>
      <c r="B215" s="69">
        <f t="shared" ca="1" si="18"/>
        <v>-0.14329073468283138</v>
      </c>
      <c r="C215" s="19">
        <f t="shared" ca="1" si="15"/>
        <v>7.4031115495362574</v>
      </c>
      <c r="D215" s="19">
        <f t="shared" ca="1" si="19"/>
        <v>7.4031115495362574</v>
      </c>
      <c r="E215" s="68">
        <f t="shared" ca="1" si="16"/>
        <v>0.84827920444581939</v>
      </c>
    </row>
    <row r="216" spans="1:5" x14ac:dyDescent="0.25">
      <c r="A216" s="84">
        <f t="shared" si="17"/>
        <v>20.40000000000002</v>
      </c>
      <c r="B216" s="69">
        <f t="shared" ca="1" si="18"/>
        <v>0.59432074064895046</v>
      </c>
      <c r="C216" s="19">
        <f t="shared" ca="1" si="15"/>
        <v>7.349117957099379</v>
      </c>
      <c r="D216" s="19">
        <f t="shared" ca="1" si="19"/>
        <v>7.349117957099379</v>
      </c>
      <c r="E216" s="68">
        <f t="shared" ca="1" si="16"/>
        <v>-1.9281510531833796</v>
      </c>
    </row>
    <row r="217" spans="1:5" x14ac:dyDescent="0.25">
      <c r="A217" s="84">
        <f t="shared" si="17"/>
        <v>20.500000000000021</v>
      </c>
      <c r="B217" s="69">
        <f t="shared" ca="1" si="18"/>
        <v>1.3128028149061346</v>
      </c>
      <c r="C217" s="19">
        <f t="shared" ca="1" si="15"/>
        <v>7.0205235280443024</v>
      </c>
      <c r="D217" s="19">
        <f t="shared" ca="1" si="19"/>
        <v>7.0205235280443024</v>
      </c>
      <c r="E217" s="68">
        <f t="shared" ca="1" si="16"/>
        <v>-4.6437375279181543</v>
      </c>
    </row>
    <row r="218" spans="1:5" x14ac:dyDescent="0.25">
      <c r="A218" s="84">
        <f t="shared" si="17"/>
        <v>20.600000000000023</v>
      </c>
      <c r="B218" s="69">
        <f t="shared" ca="1" si="18"/>
        <v>1.9852548155206402</v>
      </c>
      <c r="C218" s="19">
        <f t="shared" ca="1" si="15"/>
        <v>6.4285164842458089</v>
      </c>
      <c r="D218" s="19">
        <f t="shared" ca="1" si="19"/>
        <v>6.4285164842458089</v>
      </c>
      <c r="E218" s="68">
        <f t="shared" ca="1" si="16"/>
        <v>-7.1964033480517218</v>
      </c>
    </row>
    <row r="219" spans="1:5" x14ac:dyDescent="0.25">
      <c r="A219" s="84">
        <f t="shared" si="17"/>
        <v>20.700000000000024</v>
      </c>
      <c r="B219" s="69">
        <f t="shared" ca="1" si="18"/>
        <v>2.5863909769644784</v>
      </c>
      <c r="C219" s="19">
        <f t="shared" ca="1" si="15"/>
        <v>5.5942067446309514</v>
      </c>
      <c r="D219" s="19">
        <f t="shared" ca="1" si="19"/>
        <v>5.5942067446309514</v>
      </c>
      <c r="E219" s="68">
        <f t="shared" ca="1" si="16"/>
        <v>-9.4897914442454265</v>
      </c>
    </row>
    <row r="220" spans="1:5" x14ac:dyDescent="0.25">
      <c r="A220" s="84">
        <f t="shared" si="17"/>
        <v>20.800000000000026</v>
      </c>
      <c r="B220" s="69">
        <f t="shared" ca="1" si="18"/>
        <v>3.0934948845594081</v>
      </c>
      <c r="C220" s="19">
        <f t="shared" ca="1" si="15"/>
        <v>4.5478714072676434</v>
      </c>
      <c r="D220" s="19">
        <f t="shared" ca="1" si="19"/>
        <v>4.5478714072676434</v>
      </c>
      <c r="E220" s="68">
        <f t="shared" ca="1" si="16"/>
        <v>-11.436915303020726</v>
      </c>
    </row>
    <row r="221" spans="1:5" x14ac:dyDescent="0.25">
      <c r="A221" s="84">
        <f t="shared" si="17"/>
        <v>20.900000000000027</v>
      </c>
      <c r="B221" s="69">
        <f t="shared" ca="1" si="18"/>
        <v>3.4872810621711525</v>
      </c>
      <c r="C221" s="19">
        <f t="shared" ca="1" si="15"/>
        <v>3.3278521449672462</v>
      </c>
      <c r="D221" s="19">
        <f t="shared" ca="1" si="19"/>
        <v>3.3278521449672462</v>
      </c>
      <c r="E221" s="68">
        <f t="shared" ca="1" si="16"/>
        <v>-12.963469942987217</v>
      </c>
    </row>
    <row r="222" spans="1:5" x14ac:dyDescent="0.25">
      <c r="A222" s="84">
        <f t="shared" si="17"/>
        <v>21.000000000000028</v>
      </c>
      <c r="B222" s="69">
        <f t="shared" ca="1" si="18"/>
        <v>3.7526309101514945</v>
      </c>
      <c r="C222" s="19">
        <f t="shared" ca="1" si="15"/>
        <v>1.979144814639594</v>
      </c>
      <c r="D222" s="19">
        <f t="shared" ca="1" si="19"/>
        <v>1.979144814639594</v>
      </c>
      <c r="E222" s="68">
        <f t="shared" ca="1" si="16"/>
        <v>-14.010676663565823</v>
      </c>
    </row>
    <row r="223" spans="1:5" x14ac:dyDescent="0.25">
      <c r="A223" s="84">
        <f t="shared" si="17"/>
        <v>21.10000000000003</v>
      </c>
      <c r="B223" s="69">
        <f t="shared" ca="1" si="18"/>
        <v>3.8791748191473019</v>
      </c>
      <c r="C223" s="19">
        <f t="shared" ca="1" si="15"/>
        <v>0.55173336527655015</v>
      </c>
      <c r="D223" s="19">
        <f t="shared" ca="1" si="19"/>
        <v>0.55173336527655015</v>
      </c>
      <c r="E223" s="68">
        <f t="shared" ca="1" si="16"/>
        <v>-14.537552323695056</v>
      </c>
    </row>
    <row r="224" spans="1:5" x14ac:dyDescent="0.25">
      <c r="A224" s="84">
        <f t="shared" si="17"/>
        <v>21.200000000000031</v>
      </c>
      <c r="B224" s="69">
        <f t="shared" ca="1" si="18"/>
        <v>3.8616979865587338</v>
      </c>
      <c r="C224" s="19">
        <f t="shared" ca="1" si="15"/>
        <v>-0.90127001704790977</v>
      </c>
      <c r="D224" s="19">
        <f t="shared" ca="1" si="19"/>
        <v>-0.90127001704790977</v>
      </c>
      <c r="E224" s="68">
        <f t="shared" ca="1" si="16"/>
        <v>-14.52251532279414</v>
      </c>
    </row>
    <row r="225" spans="1:5" x14ac:dyDescent="0.25">
      <c r="A225" s="84">
        <f t="shared" si="17"/>
        <v>21.300000000000033</v>
      </c>
      <c r="B225" s="69">
        <f t="shared" ca="1" si="18"/>
        <v>3.7003540333519274</v>
      </c>
      <c r="C225" s="19">
        <f t="shared" ca="1" si="15"/>
        <v>-2.3256090470882196</v>
      </c>
      <c r="D225" s="19">
        <f t="shared" ca="1" si="19"/>
        <v>-2.3256090470882196</v>
      </c>
      <c r="E225" s="68">
        <f t="shared" ca="1" si="16"/>
        <v>-13.964265278012057</v>
      </c>
    </row>
    <row r="226" spans="1:5" x14ac:dyDescent="0.25">
      <c r="A226" s="84">
        <f t="shared" si="17"/>
        <v>21.400000000000034</v>
      </c>
      <c r="B226" s="69">
        <f t="shared" ca="1" si="18"/>
        <v>3.4006777137280979</v>
      </c>
      <c r="C226" s="19">
        <f t="shared" ca="1" si="15"/>
        <v>-3.6679173453883704</v>
      </c>
      <c r="D226" s="19">
        <f t="shared" ca="1" si="19"/>
        <v>-3.6679173453883704</v>
      </c>
      <c r="E226" s="68">
        <f t="shared" ca="1" si="16"/>
        <v>-12.881900687990965</v>
      </c>
    </row>
    <row r="227" spans="1:5" x14ac:dyDescent="0.25">
      <c r="A227" s="84">
        <f t="shared" si="17"/>
        <v>21.500000000000036</v>
      </c>
      <c r="B227" s="69">
        <f t="shared" ca="1" si="18"/>
        <v>2.9733955584337375</v>
      </c>
      <c r="C227" s="19">
        <f t="shared" ca="1" si="15"/>
        <v>-4.8777257604988344</v>
      </c>
      <c r="D227" s="19">
        <f t="shared" ca="1" si="19"/>
        <v>-4.8777257604988344</v>
      </c>
      <c r="E227" s="68">
        <f t="shared" ca="1" si="16"/>
        <v>-11.314267614218311</v>
      </c>
    </row>
    <row r="228" spans="1:5" x14ac:dyDescent="0.25">
      <c r="A228" s="84">
        <f t="shared" si="17"/>
        <v>21.600000000000037</v>
      </c>
      <c r="B228" s="69">
        <f t="shared" ca="1" si="18"/>
        <v>2.4340409095771482</v>
      </c>
      <c r="C228" s="19">
        <f t="shared" ca="1" si="15"/>
        <v>-5.9093672166329538</v>
      </c>
      <c r="D228" s="19">
        <f t="shared" ca="1" si="19"/>
        <v>-5.9093672166329538</v>
      </c>
      <c r="E228" s="68">
        <f t="shared" ca="1" si="16"/>
        <v>-9.3185615084640787</v>
      </c>
    </row>
    <row r="229" spans="1:5" x14ac:dyDescent="0.25">
      <c r="A229" s="84">
        <f t="shared" si="17"/>
        <v>21.700000000000038</v>
      </c>
      <c r="B229" s="69">
        <f t="shared" ca="1" si="18"/>
        <v>1.8023872024832133</v>
      </c>
      <c r="C229" s="19">
        <f t="shared" ca="1" si="15"/>
        <v>-6.7237069252457466</v>
      </c>
      <c r="D229" s="19">
        <f t="shared" ca="1" si="19"/>
        <v>-6.7237069252457466</v>
      </c>
      <c r="E229" s="68">
        <f t="shared" ca="1" si="16"/>
        <v>-6.9682326637917802</v>
      </c>
    </row>
    <row r="230" spans="1:5" x14ac:dyDescent="0.25">
      <c r="A230" s="84">
        <f t="shared" si="17"/>
        <v>21.80000000000004</v>
      </c>
      <c r="B230" s="69">
        <f t="shared" ca="1" si="18"/>
        <v>1.1017202475807446</v>
      </c>
      <c r="C230" s="19">
        <f t="shared" ca="1" si="15"/>
        <v>-7.2896321728036266</v>
      </c>
      <c r="D230" s="19">
        <f t="shared" ca="1" si="19"/>
        <v>-7.2896321728036266</v>
      </c>
      <c r="E230" s="68">
        <f t="shared" ca="1" si="16"/>
        <v>-4.3502722873658213</v>
      </c>
    </row>
    <row r="231" spans="1:5" x14ac:dyDescent="0.25">
      <c r="A231" s="84">
        <f t="shared" si="17"/>
        <v>21.900000000000041</v>
      </c>
      <c r="B231" s="69">
        <f t="shared" ca="1" si="18"/>
        <v>0.35797639990104957</v>
      </c>
      <c r="C231" s="19">
        <f t="shared" ca="1" si="15"/>
        <v>-7.5852447807902728</v>
      </c>
      <c r="D231" s="19">
        <f t="shared" ca="1" si="19"/>
        <v>-7.5852447807902728</v>
      </c>
      <c r="E231" s="68">
        <f t="shared" ca="1" si="16"/>
        <v>-1.561979872367097</v>
      </c>
    </row>
    <row r="232" spans="1:5" x14ac:dyDescent="0.25">
      <c r="A232" s="84">
        <f t="shared" si="17"/>
        <v>22.000000000000043</v>
      </c>
      <c r="B232" s="69">
        <f t="shared" ca="1" si="18"/>
        <v>-0.40122135904808898</v>
      </c>
      <c r="C232" s="19">
        <f t="shared" ca="1" si="15"/>
        <v>-7.598710398192499</v>
      </c>
      <c r="D232" s="19">
        <f t="shared" ca="1" si="19"/>
        <v>-7.598710398192499</v>
      </c>
      <c r="E232" s="68">
        <f t="shared" ca="1" si="16"/>
        <v>1.2926675243225709</v>
      </c>
    </row>
    <row r="233" spans="1:5" x14ac:dyDescent="0.25">
      <c r="A233" s="84">
        <f t="shared" si="17"/>
        <v>22.100000000000044</v>
      </c>
      <c r="B233" s="69">
        <f t="shared" ca="1" si="18"/>
        <v>-1.1475934598558375</v>
      </c>
      <c r="C233" s="19">
        <f t="shared" ca="1" si="15"/>
        <v>-7.3287316179624709</v>
      </c>
      <c r="D233" s="19">
        <f t="shared" ca="1" si="19"/>
        <v>-7.3287316179624709</v>
      </c>
      <c r="E233" s="68">
        <f t="shared" ca="1" si="16"/>
        <v>4.106908080278</v>
      </c>
    </row>
    <row r="234" spans="1:5" x14ac:dyDescent="0.25">
      <c r="A234" s="84">
        <f t="shared" si="17"/>
        <v>22.200000000000045</v>
      </c>
      <c r="B234" s="69">
        <f t="shared" ca="1" si="18"/>
        <v>-1.8532613420338104</v>
      </c>
      <c r="C234" s="19">
        <f t="shared" ca="1" si="15"/>
        <v>-6.7846260255969897</v>
      </c>
      <c r="D234" s="19">
        <f t="shared" ca="1" si="19"/>
        <v>-6.7846260255969897</v>
      </c>
      <c r="E234" s="68">
        <f t="shared" ca="1" si="16"/>
        <v>6.7752037670316243</v>
      </c>
    </row>
    <row r="235" spans="1:5" x14ac:dyDescent="0.25">
      <c r="A235" s="84">
        <f t="shared" si="17"/>
        <v>22.300000000000047</v>
      </c>
      <c r="B235" s="69">
        <f t="shared" ca="1" si="18"/>
        <v>-2.4917929012239468</v>
      </c>
      <c r="C235" s="19">
        <f t="shared" ca="1" si="15"/>
        <v>-5.9860051582057352</v>
      </c>
      <c r="D235" s="19">
        <f t="shared" ca="1" si="19"/>
        <v>-5.9860051582057352</v>
      </c>
      <c r="E235" s="68">
        <f t="shared" ca="1" si="16"/>
        <v>9.1972135807934592</v>
      </c>
    </row>
    <row r="236" spans="1:5" x14ac:dyDescent="0.25">
      <c r="A236" s="84">
        <f t="shared" si="17"/>
        <v>22.400000000000048</v>
      </c>
      <c r="B236" s="69">
        <f t="shared" ca="1" si="18"/>
        <v>-3.0391964298552256</v>
      </c>
      <c r="C236" s="19">
        <f t="shared" ca="1" si="15"/>
        <v>-4.9620654144198433</v>
      </c>
      <c r="D236" s="19">
        <f t="shared" ca="1" si="19"/>
        <v>-4.9620654144198433</v>
      </c>
      <c r="E236" s="68">
        <f t="shared" ca="1" si="16"/>
        <v>11.281581294924386</v>
      </c>
    </row>
    <row r="237" spans="1:5" x14ac:dyDescent="0.25">
      <c r="A237" s="84">
        <f t="shared" si="17"/>
        <v>22.50000000000005</v>
      </c>
      <c r="B237" s="69">
        <f t="shared" ca="1" si="18"/>
        <v>-3.4748255325089321</v>
      </c>
      <c r="C237" s="19">
        <f t="shared" ca="1" si="15"/>
        <v>-3.7505166386542887</v>
      </c>
      <c r="D237" s="19">
        <f t="shared" ca="1" si="19"/>
        <v>-3.7505166386542887</v>
      </c>
      <c r="E237" s="68">
        <f t="shared" ca="1" si="16"/>
        <v>12.949394220386699</v>
      </c>
    </row>
    <row r="238" spans="1:5" x14ac:dyDescent="0.25">
      <c r="A238" s="84">
        <f t="shared" si="17"/>
        <v>22.600000000000051</v>
      </c>
      <c r="B238" s="69">
        <f t="shared" ca="1" si="18"/>
        <v>-3.7821607569406597</v>
      </c>
      <c r="C238" s="19">
        <f t="shared" ca="1" si="15"/>
        <v>-2.396187849980266</v>
      </c>
      <c r="D238" s="19">
        <f t="shared" ca="1" si="19"/>
        <v>-2.396187849980266</v>
      </c>
      <c r="E238" s="68">
        <f t="shared" ca="1" si="16"/>
        <v>14.137181553093749</v>
      </c>
    </row>
    <row r="239" spans="1:5" x14ac:dyDescent="0.25">
      <c r="A239" s="84">
        <f t="shared" si="17"/>
        <v>22.700000000000053</v>
      </c>
      <c r="B239" s="69">
        <f t="shared" ca="1" si="18"/>
        <v>-3.9494382430795589</v>
      </c>
      <c r="C239" s="19">
        <f t="shared" ca="1" si="15"/>
        <v>-0.94936187279771733</v>
      </c>
      <c r="D239" s="19">
        <f t="shared" ca="1" si="19"/>
        <v>-0.94936187279771733</v>
      </c>
      <c r="E239" s="68">
        <f t="shared" ca="1" si="16"/>
        <v>14.799337990557227</v>
      </c>
    </row>
    <row r="240" spans="1:5" x14ac:dyDescent="0.25">
      <c r="A240" s="84">
        <f t="shared" si="17"/>
        <v>22.800000000000054</v>
      </c>
      <c r="B240" s="69">
        <f t="shared" ca="1" si="18"/>
        <v>-3.9701013859414895</v>
      </c>
      <c r="C240" s="19">
        <f t="shared" ca="1" si="15"/>
        <v>0.53609901555910611</v>
      </c>
      <c r="D240" s="19">
        <f t="shared" ca="1" si="19"/>
        <v>0.53609901555910611</v>
      </c>
      <c r="E240" s="68">
        <f t="shared" ca="1" si="16"/>
        <v>14.909879776579242</v>
      </c>
    </row>
    <row r="241" spans="1:5" x14ac:dyDescent="0.25">
      <c r="A241" s="84">
        <f t="shared" si="17"/>
        <v>22.900000000000055</v>
      </c>
      <c r="B241" s="69">
        <f t="shared" ca="1" si="18"/>
        <v>-3.8430581215034749</v>
      </c>
      <c r="C241" s="19">
        <f t="shared" ca="1" si="15"/>
        <v>2.0047662732011844</v>
      </c>
      <c r="D241" s="19">
        <f t="shared" ca="1" si="19"/>
        <v>2.0047662732011844</v>
      </c>
      <c r="E241" s="68">
        <f t="shared" ca="1" si="16"/>
        <v>14.463465376262322</v>
      </c>
    </row>
    <row r="242" spans="1:5" x14ac:dyDescent="0.25">
      <c r="A242" s="84">
        <f t="shared" si="17"/>
        <v>23.000000000000057</v>
      </c>
      <c r="B242" s="69">
        <f t="shared" ca="1" si="18"/>
        <v>-3.5727337291147703</v>
      </c>
      <c r="C242" s="19">
        <f t="shared" ca="1" si="15"/>
        <v>3.4017215745729095</v>
      </c>
      <c r="D242" s="19">
        <f t="shared" ca="1" si="19"/>
        <v>3.4017215745729095</v>
      </c>
      <c r="E242" s="68">
        <f t="shared" ca="1" si="16"/>
        <v>13.475640651172178</v>
      </c>
    </row>
    <row r="243" spans="1:5" x14ac:dyDescent="0.25">
      <c r="A243" s="84">
        <f t="shared" si="17"/>
        <v>23.100000000000058</v>
      </c>
      <c r="B243" s="69">
        <f t="shared" ca="1" si="18"/>
        <v>-3.1689167259016693</v>
      </c>
      <c r="C243" s="19">
        <f t="shared" ca="1" si="15"/>
        <v>4.6746184896891112</v>
      </c>
      <c r="D243" s="19">
        <f t="shared" ca="1" si="19"/>
        <v>4.6746184896891112</v>
      </c>
      <c r="E243" s="68">
        <f t="shared" ca="1" si="16"/>
        <v>11.982297651151864</v>
      </c>
    </row>
    <row r="244" spans="1:5" x14ac:dyDescent="0.25">
      <c r="A244" s="84">
        <f t="shared" si="17"/>
        <v>23.20000000000006</v>
      </c>
      <c r="B244" s="69">
        <f t="shared" ca="1" si="18"/>
        <v>-2.6464032181600396</v>
      </c>
      <c r="C244" s="19">
        <f t="shared" ca="1" si="15"/>
        <v>5.7756516651434842</v>
      </c>
      <c r="D244" s="19">
        <f t="shared" ca="1" si="19"/>
        <v>5.7756516651434842</v>
      </c>
      <c r="E244" s="68">
        <f t="shared" ca="1" si="16"/>
        <v>10.038365857935597</v>
      </c>
    </row>
    <row r="245" spans="1:5" x14ac:dyDescent="0.25">
      <c r="A245" s="84">
        <f t="shared" si="17"/>
        <v>23.300000000000061</v>
      </c>
      <c r="B245" s="69">
        <f t="shared" ca="1" si="18"/>
        <v>-2.0244526775530818</v>
      </c>
      <c r="C245" s="19">
        <f t="shared" ca="1" si="15"/>
        <v>6.6633591469956706</v>
      </c>
      <c r="D245" s="19">
        <f t="shared" ca="1" si="19"/>
        <v>6.6633591469956706</v>
      </c>
      <c r="E245" s="68">
        <f t="shared" ca="1" si="16"/>
        <v>7.7157837791081318</v>
      </c>
    </row>
    <row r="246" spans="1:5" x14ac:dyDescent="0.25">
      <c r="A246" s="84">
        <f t="shared" si="17"/>
        <v>23.400000000000063</v>
      </c>
      <c r="B246" s="69">
        <f t="shared" ca="1" si="18"/>
        <v>-1.3260752381691225</v>
      </c>
      <c r="C246" s="19">
        <f t="shared" ca="1" si="15"/>
        <v>7.3041896406835116</v>
      </c>
      <c r="D246" s="19">
        <f t="shared" ca="1" si="19"/>
        <v>7.3041896406835116</v>
      </c>
      <c r="E246" s="68">
        <f t="shared" ca="1" si="16"/>
        <v>5.1008260946486859</v>
      </c>
    </row>
    <row r="247" spans="1:5" x14ac:dyDescent="0.25">
      <c r="A247" s="84">
        <f t="shared" si="17"/>
        <v>23.500000000000064</v>
      </c>
      <c r="B247" s="69">
        <f t="shared" ca="1" si="18"/>
        <v>-0.57717699370731168</v>
      </c>
      <c r="C247" s="19">
        <f t="shared" ca="1" si="15"/>
        <v>7.6737752485527055</v>
      </c>
      <c r="D247" s="19">
        <f t="shared" ca="1" si="19"/>
        <v>7.6737752485527055</v>
      </c>
      <c r="E247" s="68">
        <f t="shared" ca="1" si="16"/>
        <v>2.2908860627351939</v>
      </c>
    </row>
    <row r="248" spans="1:5" x14ac:dyDescent="0.25">
      <c r="A248" s="84">
        <f t="shared" si="17"/>
        <v>23.600000000000065</v>
      </c>
      <c r="B248" s="69">
        <f t="shared" ca="1" si="18"/>
        <v>0.19440483045911583</v>
      </c>
      <c r="C248" s="19">
        <f t="shared" ca="1" si="15"/>
        <v>7.7578612347758433</v>
      </c>
      <c r="D248" s="19">
        <f t="shared" ca="1" si="19"/>
        <v>7.7578612347758433</v>
      </c>
      <c r="E248" s="68">
        <f t="shared" ca="1" si="16"/>
        <v>-0.60916633827244482</v>
      </c>
    </row>
    <row r="249" spans="1:5" x14ac:dyDescent="0.25">
      <c r="A249" s="84">
        <f t="shared" si="17"/>
        <v>23.700000000000067</v>
      </c>
      <c r="B249" s="69">
        <f t="shared" ca="1" si="18"/>
        <v>0.95994075355791419</v>
      </c>
      <c r="C249" s="19">
        <f t="shared" ca="1" si="15"/>
        <v>7.5528572272001222</v>
      </c>
      <c r="D249" s="19">
        <f t="shared" ca="1" si="19"/>
        <v>7.5528572272001222</v>
      </c>
      <c r="E249" s="68">
        <f t="shared" ca="1" si="16"/>
        <v>-3.4909138132419844</v>
      </c>
    </row>
    <row r="250" spans="1:5" x14ac:dyDescent="0.25">
      <c r="A250" s="84">
        <f t="shared" si="17"/>
        <v>23.800000000000068</v>
      </c>
      <c r="B250" s="69">
        <f t="shared" ca="1" si="18"/>
        <v>1.6908830395160335</v>
      </c>
      <c r="C250" s="19">
        <f t="shared" ca="1" si="15"/>
        <v>7.0659884919622629</v>
      </c>
      <c r="D250" s="19">
        <f t="shared" ca="1" si="19"/>
        <v>7.0659884919622629</v>
      </c>
      <c r="E250" s="68">
        <f t="shared" ca="1" si="16"/>
        <v>-6.2464608915151993</v>
      </c>
    </row>
    <row r="251" spans="1:5" x14ac:dyDescent="0.25">
      <c r="A251" s="84">
        <f t="shared" si="17"/>
        <v>23.90000000000007</v>
      </c>
      <c r="B251" s="69">
        <f t="shared" ca="1" si="18"/>
        <v>2.3599345127573832</v>
      </c>
      <c r="C251" s="19">
        <f t="shared" ca="1" si="15"/>
        <v>6.3150409728647343</v>
      </c>
      <c r="D251" s="19">
        <f t="shared" ca="1" si="19"/>
        <v>6.3150409728647343</v>
      </c>
      <c r="E251" s="68">
        <f t="shared" ca="1" si="16"/>
        <v>-8.7724894904353601</v>
      </c>
    </row>
    <row r="252" spans="1:5" x14ac:dyDescent="0.25">
      <c r="A252" s="84">
        <f t="shared" si="17"/>
        <v>24.000000000000071</v>
      </c>
      <c r="B252" s="69">
        <f t="shared" ca="1" si="18"/>
        <v>2.9420720166278844</v>
      </c>
      <c r="C252" s="19">
        <f t="shared" ca="1" si="15"/>
        <v>5.3277091045452911</v>
      </c>
      <c r="D252" s="19">
        <f t="shared" ca="1" si="19"/>
        <v>5.3277091045452911</v>
      </c>
      <c r="E252" s="68">
        <f t="shared" ca="1" si="16"/>
        <v>-10.974147875953504</v>
      </c>
    </row>
    <row r="253" spans="1:5" x14ac:dyDescent="0.25">
      <c r="A253" s="84">
        <f t="shared" si="17"/>
        <v>24.100000000000072</v>
      </c>
      <c r="B253" s="69">
        <f t="shared" ca="1" si="18"/>
        <v>3.4154859921901517</v>
      </c>
      <c r="C253" s="19">
        <f t="shared" ca="1" si="15"/>
        <v>4.1405704067000535</v>
      </c>
      <c r="D253" s="19">
        <f t="shared" ca="1" si="19"/>
        <v>4.1405704067000535</v>
      </c>
      <c r="E253" s="68">
        <f t="shared" ca="1" si="16"/>
        <v>-12.768626080951256</v>
      </c>
    </row>
    <row r="254" spans="1:5" x14ac:dyDescent="0.25">
      <c r="A254" s="84">
        <f t="shared" si="17"/>
        <v>24.200000000000074</v>
      </c>
      <c r="B254" s="69">
        <f t="shared" ca="1" si="18"/>
        <v>3.7624007614075281</v>
      </c>
      <c r="C254" s="19">
        <f t="shared" ca="1" si="15"/>
        <v>2.7977249776474773</v>
      </c>
      <c r="D254" s="19">
        <f t="shared" ca="1" si="19"/>
        <v>2.7977249776474773</v>
      </c>
      <c r="E254" s="68">
        <f t="shared" ca="1" si="16"/>
        <v>-14.088282500100268</v>
      </c>
    </row>
    <row r="255" spans="1:5" x14ac:dyDescent="0.25">
      <c r="A255" s="84">
        <f t="shared" si="17"/>
        <v>24.300000000000075</v>
      </c>
      <c r="B255" s="69">
        <f t="shared" ca="1" si="18"/>
        <v>3.969744544983548</v>
      </c>
      <c r="C255" s="19">
        <f t="shared" ca="1" si="15"/>
        <v>1.3491506938729243</v>
      </c>
      <c r="D255" s="19">
        <f t="shared" ca="1" si="19"/>
        <v>1.3491506938729243</v>
      </c>
      <c r="E255" s="68">
        <f t="shared" ca="1" si="16"/>
        <v>-14.88320317539079</v>
      </c>
    </row>
    <row r="256" spans="1:5" x14ac:dyDescent="0.25">
      <c r="A256" s="84">
        <f t="shared" si="17"/>
        <v>24.400000000000077</v>
      </c>
      <c r="B256" s="69">
        <f t="shared" ca="1" si="18"/>
        <v>4.0296438649625124</v>
      </c>
      <c r="C256" s="19">
        <f t="shared" ca="1" si="15"/>
        <v>-0.15116429429363221</v>
      </c>
      <c r="D256" s="19">
        <f t="shared" ca="1" si="19"/>
        <v>-0.15116429429363221</v>
      </c>
      <c r="E256" s="68">
        <f t="shared" ca="1" si="16"/>
        <v>-15.12309658794034</v>
      </c>
    </row>
    <row r="257" spans="1:5" x14ac:dyDescent="0.25">
      <c r="A257" s="84">
        <f t="shared" si="17"/>
        <v>24.500000000000078</v>
      </c>
      <c r="B257" s="69">
        <f t="shared" ca="1" si="18"/>
        <v>3.9397235646222657</v>
      </c>
      <c r="C257" s="19">
        <f t="shared" ca="1" si="15"/>
        <v>-1.647241712511303</v>
      </c>
      <c r="D257" s="19">
        <f t="shared" ca="1" si="19"/>
        <v>-1.647241712511303</v>
      </c>
      <c r="E257" s="68">
        <f t="shared" ca="1" si="16"/>
        <v>-14.798451776413076</v>
      </c>
    </row>
    <row r="258" spans="1:5" x14ac:dyDescent="0.25">
      <c r="A258" s="84">
        <f t="shared" si="17"/>
        <v>24.60000000000008</v>
      </c>
      <c r="B258" s="69">
        <f t="shared" ca="1" si="18"/>
        <v>3.7032009755155104</v>
      </c>
      <c r="C258" s="19">
        <f t="shared" ca="1" si="15"/>
        <v>-3.0832100696238052</v>
      </c>
      <c r="D258" s="19">
        <f t="shared" ca="1" si="19"/>
        <v>-3.0832100696238052</v>
      </c>
      <c r="E258" s="68">
        <f t="shared" ca="1" si="16"/>
        <v>-13.920915365836963</v>
      </c>
    </row>
    <row r="259" spans="1:5" x14ac:dyDescent="0.25">
      <c r="A259" s="84">
        <f t="shared" si="17"/>
        <v>24.700000000000081</v>
      </c>
      <c r="B259" s="69">
        <f t="shared" ca="1" si="18"/>
        <v>3.3287704987322302</v>
      </c>
      <c r="C259" s="19">
        <f t="shared" ca="1" si="15"/>
        <v>-4.4053994660418017</v>
      </c>
      <c r="D259" s="19">
        <f t="shared" ca="1" si="19"/>
        <v>-4.4053994660418017</v>
      </c>
      <c r="E259" s="68">
        <f t="shared" ca="1" si="16"/>
        <v>-12.522872562522975</v>
      </c>
    </row>
    <row r="260" spans="1:5" x14ac:dyDescent="0.25">
      <c r="A260" s="84">
        <f t="shared" si="17"/>
        <v>24.800000000000082</v>
      </c>
      <c r="B260" s="69">
        <f t="shared" ca="1" si="18"/>
        <v>2.8302827526342531</v>
      </c>
      <c r="C260" s="19">
        <f t="shared" ca="1" si="15"/>
        <v>-5.5643554559177426</v>
      </c>
      <c r="D260" s="19">
        <f t="shared" ca="1" si="19"/>
        <v>-5.5643554559177426</v>
      </c>
      <c r="E260" s="68">
        <f t="shared" ca="1" si="16"/>
        <v>-10.656247234995842</v>
      </c>
    </row>
    <row r="261" spans="1:5" x14ac:dyDescent="0.25">
      <c r="A261" s="84">
        <f t="shared" si="17"/>
        <v>24.900000000000084</v>
      </c>
      <c r="B261" s="69">
        <f t="shared" ca="1" si="18"/>
        <v>2.2262301746607522</v>
      </c>
      <c r="C261" s="19">
        <f t="shared" ca="1" si="15"/>
        <v>-6.5166961035522757</v>
      </c>
      <c r="D261" s="19">
        <f t="shared" ca="1" si="19"/>
        <v>-6.5166961035522757</v>
      </c>
      <c r="E261" s="68">
        <f t="shared" ca="1" si="16"/>
        <v>-8.3905657176948143</v>
      </c>
    </row>
    <row r="262" spans="1:5" x14ac:dyDescent="0.25">
      <c r="A262" s="84">
        <f t="shared" si="17"/>
        <v>25.000000000000085</v>
      </c>
      <c r="B262" s="69">
        <f t="shared" ca="1" si="18"/>
        <v>1.5390582579514556</v>
      </c>
      <c r="C262" s="19">
        <f t="shared" ca="1" si="15"/>
        <v>-7.226742230633656</v>
      </c>
      <c r="D262" s="19">
        <f t="shared" ca="1" si="19"/>
        <v>-7.226742230633656</v>
      </c>
      <c r="E262" s="68">
        <f t="shared" ca="1" si="16"/>
        <v>-5.8103568239327892</v>
      </c>
    </row>
    <row r="263" spans="1:5" x14ac:dyDescent="0.25">
      <c r="A263" s="84">
        <f t="shared" si="17"/>
        <v>25.100000000000087</v>
      </c>
      <c r="B263" s="69">
        <f t="shared" ca="1" si="18"/>
        <v>0.79432817862835281</v>
      </c>
      <c r="C263" s="19">
        <f t="shared" ca="1" si="15"/>
        <v>-7.6678593558283978</v>
      </c>
      <c r="D263" s="19">
        <f t="shared" ca="1" si="19"/>
        <v>-7.6678593558283978</v>
      </c>
      <c r="E263" s="68">
        <f t="shared" ca="1" si="16"/>
        <v>-3.0119856799620432</v>
      </c>
    </row>
    <row r="264" spans="1:5" x14ac:dyDescent="0.25">
      <c r="A264" s="84">
        <f t="shared" si="17"/>
        <v>25.200000000000088</v>
      </c>
      <c r="B264" s="69">
        <f t="shared" ca="1" si="18"/>
        <v>1.9762177749308441E-2</v>
      </c>
      <c r="C264" s="19">
        <f t="shared" ca="1" si="15"/>
        <v>-7.8234606617524873</v>
      </c>
      <c r="D264" s="19">
        <f t="shared" ca="1" si="19"/>
        <v>-7.8234606617524873</v>
      </c>
      <c r="E264" s="68">
        <f t="shared" ca="1" si="16"/>
        <v>-0.10004043851974088</v>
      </c>
    </row>
    <row r="265" spans="1:5" x14ac:dyDescent="0.25">
      <c r="A265" s="84">
        <f t="shared" si="17"/>
        <v>25.30000000000009</v>
      </c>
      <c r="B265" s="69">
        <f t="shared" ca="1" si="18"/>
        <v>-0.75579250922880192</v>
      </c>
      <c r="C265" s="19">
        <f t="shared" ca="1" si="15"/>
        <v>-7.6876330778097195</v>
      </c>
      <c r="D265" s="19">
        <f t="shared" ca="1" si="19"/>
        <v>-7.6876330778097195</v>
      </c>
      <c r="E265" s="68">
        <f t="shared" ca="1" si="16"/>
        <v>2.8165921173750967</v>
      </c>
    </row>
    <row r="266" spans="1:5" x14ac:dyDescent="0.25">
      <c r="A266" s="84">
        <f t="shared" si="17"/>
        <v>25.400000000000091</v>
      </c>
      <c r="B266" s="69">
        <f t="shared" ca="1" si="18"/>
        <v>-1.5034423010754541</v>
      </c>
      <c r="C266" s="19">
        <f t="shared" ca="1" si="15"/>
        <v>-7.2653627591233212</v>
      </c>
      <c r="D266" s="19">
        <f t="shared" ca="1" si="19"/>
        <v>-7.2653627591233212</v>
      </c>
      <c r="E266" s="68">
        <f t="shared" ca="1" si="16"/>
        <v>5.6288142563528645</v>
      </c>
    </row>
    <row r="267" spans="1:5" x14ac:dyDescent="0.25">
      <c r="A267" s="84">
        <f t="shared" si="17"/>
        <v>25.500000000000092</v>
      </c>
      <c r="B267" s="69">
        <f t="shared" ca="1" si="18"/>
        <v>-2.1953280058010076</v>
      </c>
      <c r="C267" s="19">
        <f t="shared" ca="1" si="15"/>
        <v>-6.5723513353877472</v>
      </c>
      <c r="D267" s="19">
        <f t="shared" ca="1" si="19"/>
        <v>-6.5723513353877472</v>
      </c>
      <c r="E267" s="68">
        <f t="shared" ca="1" si="16"/>
        <v>8.2314142183586103</v>
      </c>
    </row>
    <row r="268" spans="1:5" x14ac:dyDescent="0.25">
      <c r="A268" s="84">
        <f t="shared" si="17"/>
        <v>25.600000000000094</v>
      </c>
      <c r="B268" s="69">
        <f t="shared" ca="1" si="18"/>
        <v>-2.8056670589754384</v>
      </c>
      <c r="C268" s="19">
        <f t="shared" ref="C268:C331" ca="1" si="20">D268</f>
        <v>-5.6344297281008702</v>
      </c>
      <c r="D268" s="19">
        <f t="shared" ca="1" si="19"/>
        <v>-5.6344297281008702</v>
      </c>
      <c r="E268" s="68">
        <f t="shared" ref="E268:E331" ca="1" si="21" xml:space="preserve"> -R_x/L_x*D268-1/(L_x*C_x)*B268+E0_x*SIN(w_x*A268)/L_x</f>
        <v>10.527017927378923</v>
      </c>
    </row>
    <row r="269" spans="1:5" x14ac:dyDescent="0.25">
      <c r="A269" s="84">
        <f t="shared" ref="A269:A332" si="22">A268+$A$9</f>
        <v>25.700000000000095</v>
      </c>
      <c r="B269" s="69">
        <f t="shared" ref="B269:B332" ca="1" si="23">IF($B$7="n",$B$12,$A$9/2*(C269+C268)+B268)</f>
        <v>-3.3117181207171713</v>
      </c>
      <c r="C269" s="19">
        <f t="shared" ca="1" si="20"/>
        <v>-4.4865915067337898</v>
      </c>
      <c r="D269" s="19">
        <f t="shared" ref="D269:D332" ca="1" si="24">IF($B$7="n",$D$12,$A$9/2*(E269+E268)+D268)</f>
        <v>-4.4865915067337898</v>
      </c>
      <c r="E269" s="68">
        <f t="shared" ca="1" si="21"/>
        <v>12.429746499962674</v>
      </c>
    </row>
    <row r="270" spans="1:5" x14ac:dyDescent="0.25">
      <c r="A270" s="84">
        <f t="shared" si="22"/>
        <v>25.800000000000097</v>
      </c>
      <c r="B270" s="69">
        <f t="shared" ca="1" si="23"/>
        <v>-3.6946318010441397</v>
      </c>
      <c r="C270" s="19">
        <f t="shared" ca="1" si="20"/>
        <v>-3.171682099805575</v>
      </c>
      <c r="D270" s="19">
        <f t="shared" ca="1" si="24"/>
        <v>-3.171682099805575</v>
      </c>
      <c r="E270" s="68">
        <f t="shared" ca="1" si="21"/>
        <v>13.868441638601627</v>
      </c>
    </row>
    <row r="271" spans="1:5" x14ac:dyDescent="0.25">
      <c r="A271" s="84">
        <f t="shared" si="22"/>
        <v>25.900000000000098</v>
      </c>
      <c r="B271" s="69">
        <f t="shared" ca="1" si="23"/>
        <v>-3.9401555636657752</v>
      </c>
      <c r="C271" s="19">
        <f t="shared" ca="1" si="20"/>
        <v>-1.7387931526271352</v>
      </c>
      <c r="D271" s="19">
        <f t="shared" ca="1" si="24"/>
        <v>-1.7387931526271352</v>
      </c>
      <c r="E271" s="68">
        <f t="shared" ca="1" si="21"/>
        <v>14.789337304967166</v>
      </c>
    </row>
    <row r="272" spans="1:5" x14ac:dyDescent="0.25">
      <c r="A272" s="84">
        <f t="shared" si="22"/>
        <v>26.000000000000099</v>
      </c>
      <c r="B272" s="69">
        <f t="shared" ca="1" si="23"/>
        <v>-4.0391663432262526</v>
      </c>
      <c r="C272" s="19">
        <f t="shared" ca="1" si="20"/>
        <v>-0.24142243858241574</v>
      </c>
      <c r="D272" s="19">
        <f t="shared" ca="1" si="24"/>
        <v>-0.24142243858241574</v>
      </c>
      <c r="E272" s="68">
        <f t="shared" ca="1" si="21"/>
        <v>15.158076975927218</v>
      </c>
    </row>
    <row r="273" spans="1:5" x14ac:dyDescent="0.25">
      <c r="A273" s="84">
        <f t="shared" si="22"/>
        <v>26.100000000000101</v>
      </c>
      <c r="B273" s="69">
        <f t="shared" ca="1" si="23"/>
        <v>-3.9880108933876564</v>
      </c>
      <c r="C273" s="19">
        <f t="shared" ca="1" si="20"/>
        <v>1.2645314353543358</v>
      </c>
      <c r="D273" s="19">
        <f t="shared" ca="1" si="24"/>
        <v>1.2645314353543358</v>
      </c>
      <c r="E273" s="68">
        <f t="shared" ca="1" si="21"/>
        <v>14.96100050280781</v>
      </c>
    </row>
    <row r="274" spans="1:5" x14ac:dyDescent="0.25">
      <c r="A274" s="84">
        <f t="shared" si="22"/>
        <v>26.200000000000102</v>
      </c>
      <c r="B274" s="69">
        <f t="shared" ca="1" si="23"/>
        <v>-3.7886411181340014</v>
      </c>
      <c r="C274" s="19">
        <f t="shared" ca="1" si="20"/>
        <v>2.7228640697187645</v>
      </c>
      <c r="D274" s="19">
        <f t="shared" ca="1" si="24"/>
        <v>2.7228640697187645</v>
      </c>
      <c r="E274" s="68">
        <f t="shared" ca="1" si="21"/>
        <v>14.205652184480767</v>
      </c>
    </row>
    <row r="275" spans="1:5" x14ac:dyDescent="0.25">
      <c r="A275" s="84">
        <f t="shared" si="22"/>
        <v>26.300000000000104</v>
      </c>
      <c r="B275" s="69">
        <f t="shared" ca="1" si="23"/>
        <v>-3.448539352997134</v>
      </c>
      <c r="C275" s="19">
        <f t="shared" ca="1" si="20"/>
        <v>4.0791712330185836</v>
      </c>
      <c r="D275" s="19">
        <f t="shared" ca="1" si="24"/>
        <v>4.0791712330185836</v>
      </c>
      <c r="E275" s="68">
        <f t="shared" ca="1" si="21"/>
        <v>12.920491081515612</v>
      </c>
    </row>
    <row r="276" spans="1:5" x14ac:dyDescent="0.25">
      <c r="A276" s="84">
        <f t="shared" si="22"/>
        <v>26.400000000000105</v>
      </c>
      <c r="B276" s="69">
        <f t="shared" ca="1" si="23"/>
        <v>-2.9804364651750093</v>
      </c>
      <c r="C276" s="19">
        <f t="shared" ca="1" si="20"/>
        <v>5.2828865234239135</v>
      </c>
      <c r="D276" s="19">
        <f t="shared" ca="1" si="24"/>
        <v>5.2828865234239135</v>
      </c>
      <c r="E276" s="68">
        <f t="shared" ca="1" si="21"/>
        <v>11.153814726590973</v>
      </c>
    </row>
    <row r="277" spans="1:5" x14ac:dyDescent="0.25">
      <c r="A277" s="84">
        <f t="shared" si="22"/>
        <v>26.500000000000107</v>
      </c>
      <c r="B277" s="69">
        <f t="shared" ca="1" si="23"/>
        <v>-2.401833433307119</v>
      </c>
      <c r="C277" s="19">
        <f t="shared" ca="1" si="20"/>
        <v>6.2891741139338864</v>
      </c>
      <c r="D277" s="19">
        <f t="shared" ca="1" si="24"/>
        <v>6.2891741139338864</v>
      </c>
      <c r="E277" s="68">
        <f t="shared" ca="1" si="21"/>
        <v>8.9719370836084771</v>
      </c>
    </row>
    <row r="278" spans="1:5" x14ac:dyDescent="0.25">
      <c r="A278" s="84">
        <f t="shared" si="22"/>
        <v>26.600000000000108</v>
      </c>
      <c r="B278" s="69">
        <f t="shared" ca="1" si="23"/>
        <v>-1.7343444548318296</v>
      </c>
      <c r="C278" s="19">
        <f t="shared" ca="1" si="20"/>
        <v>7.0606054555719</v>
      </c>
      <c r="D278" s="19">
        <f t="shared" ca="1" si="24"/>
        <v>7.0606054555719</v>
      </c>
      <c r="E278" s="68">
        <f t="shared" ca="1" si="21"/>
        <v>6.4566897491517974</v>
      </c>
    </row>
    <row r="279" spans="1:5" x14ac:dyDescent="0.25">
      <c r="A279" s="84">
        <f t="shared" si="22"/>
        <v>26.700000000000109</v>
      </c>
      <c r="B279" s="69">
        <f t="shared" ca="1" si="23"/>
        <v>-1.0028863326287292</v>
      </c>
      <c r="C279" s="19">
        <f t="shared" ca="1" si="20"/>
        <v>7.5685569884901085</v>
      </c>
      <c r="D279" s="19">
        <f t="shared" ca="1" si="24"/>
        <v>7.5685569884901085</v>
      </c>
      <c r="E279" s="68">
        <f t="shared" ca="1" si="21"/>
        <v>3.7023409092123716</v>
      </c>
    </row>
    <row r="280" spans="1:5" x14ac:dyDescent="0.25">
      <c r="A280" s="84">
        <f t="shared" si="22"/>
        <v>26.800000000000111</v>
      </c>
      <c r="B280" s="69">
        <f t="shared" ca="1" si="23"/>
        <v>-0.23474466026775875</v>
      </c>
      <c r="C280" s="19">
        <f t="shared" ca="1" si="20"/>
        <v>7.7942764587292981</v>
      </c>
      <c r="D280" s="19">
        <f t="shared" ca="1" si="24"/>
        <v>7.7942764587292981</v>
      </c>
      <c r="E280" s="68">
        <f t="shared" ca="1" si="21"/>
        <v>0.81204849557142178</v>
      </c>
    </row>
    <row r="281" spans="1:5" x14ac:dyDescent="0.25">
      <c r="A281" s="84">
        <f t="shared" si="22"/>
        <v>26.900000000000112</v>
      </c>
      <c r="B281" s="69">
        <f t="shared" ca="1" si="23"/>
        <v>0.54144806059576966</v>
      </c>
      <c r="C281" s="19">
        <f t="shared" ca="1" si="20"/>
        <v>7.7295779585412676</v>
      </c>
      <c r="D281" s="19">
        <f t="shared" ca="1" si="24"/>
        <v>7.7295779585412676</v>
      </c>
      <c r="E281" s="68">
        <f t="shared" ca="1" si="21"/>
        <v>-2.1060184993320363</v>
      </c>
    </row>
    <row r="282" spans="1:5" x14ac:dyDescent="0.25">
      <c r="A282" s="84">
        <f t="shared" si="22"/>
        <v>27.000000000000114</v>
      </c>
      <c r="B282" s="69">
        <f t="shared" ca="1" si="23"/>
        <v>1.2967839498168563</v>
      </c>
      <c r="C282" s="19">
        <f t="shared" ca="1" si="20"/>
        <v>7.377139825880465</v>
      </c>
      <c r="D282" s="19">
        <f t="shared" ca="1" si="24"/>
        <v>7.377139825880465</v>
      </c>
      <c r="E282" s="68">
        <f t="shared" ca="1" si="21"/>
        <v>-4.9427441538840169</v>
      </c>
    </row>
    <row r="283" spans="1:5" x14ac:dyDescent="0.25">
      <c r="A283" s="84">
        <f t="shared" si="22"/>
        <v>27.100000000000115</v>
      </c>
      <c r="B283" s="69">
        <f t="shared" ca="1" si="23"/>
        <v>2.0031606672461142</v>
      </c>
      <c r="C283" s="19">
        <f t="shared" ca="1" si="20"/>
        <v>6.7503945227046893</v>
      </c>
      <c r="D283" s="19">
        <f t="shared" ca="1" si="24"/>
        <v>6.7503945227046893</v>
      </c>
      <c r="E283" s="68">
        <f t="shared" ca="1" si="21"/>
        <v>-7.5921619096314901</v>
      </c>
    </row>
    <row r="284" spans="1:5" x14ac:dyDescent="0.25">
      <c r="A284" s="84">
        <f t="shared" si="22"/>
        <v>27.200000000000117</v>
      </c>
      <c r="B284" s="69">
        <f t="shared" ca="1" si="23"/>
        <v>2.634331143113311</v>
      </c>
      <c r="C284" s="19">
        <f t="shared" ca="1" si="20"/>
        <v>5.8730149946392469</v>
      </c>
      <c r="D284" s="19">
        <f t="shared" ca="1" si="24"/>
        <v>5.8730149946392469</v>
      </c>
      <c r="E284" s="68">
        <f t="shared" ca="1" si="21"/>
        <v>-9.9554286516773534</v>
      </c>
    </row>
    <row r="285" spans="1:5" x14ac:dyDescent="0.25">
      <c r="A285" s="84">
        <f t="shared" si="22"/>
        <v>27.300000000000118</v>
      </c>
      <c r="B285" s="69">
        <f t="shared" ca="1" si="23"/>
        <v>3.1668827535564477</v>
      </c>
      <c r="C285" s="19">
        <f t="shared" ca="1" si="20"/>
        <v>4.7780172142234898</v>
      </c>
      <c r="D285" s="19">
        <f t="shared" ca="1" si="24"/>
        <v>4.7780172142234898</v>
      </c>
      <c r="E285" s="68">
        <f t="shared" ca="1" si="21"/>
        <v>-11.944526956637784</v>
      </c>
    </row>
    <row r="286" spans="1:5" x14ac:dyDescent="0.25">
      <c r="A286" s="84">
        <f t="shared" si="22"/>
        <v>27.400000000000119</v>
      </c>
      <c r="B286" s="69">
        <f t="shared" ca="1" si="23"/>
        <v>3.5811092668511773</v>
      </c>
      <c r="C286" s="19">
        <f t="shared" ca="1" si="20"/>
        <v>3.5065130516711038</v>
      </c>
      <c r="D286" s="19">
        <f t="shared" ca="1" si="24"/>
        <v>3.5065130516711038</v>
      </c>
      <c r="E286" s="68">
        <f t="shared" ca="1" si="21"/>
        <v>-13.485556294409928</v>
      </c>
    </row>
    <row r="287" spans="1:5" x14ac:dyDescent="0.25">
      <c r="A287" s="84">
        <f t="shared" si="22"/>
        <v>27.500000000000121</v>
      </c>
      <c r="B287" s="69">
        <f t="shared" ca="1" si="23"/>
        <v>3.8617429572033455</v>
      </c>
      <c r="C287" s="19">
        <f t="shared" ca="1" si="20"/>
        <v>2.1061607553722563</v>
      </c>
      <c r="D287" s="19">
        <f t="shared" ca="1" si="24"/>
        <v>2.1061607553722563</v>
      </c>
      <c r="E287" s="68">
        <f t="shared" ca="1" si="21"/>
        <v>-14.521489631567022</v>
      </c>
    </row>
    <row r="288" spans="1:5" x14ac:dyDescent="0.25">
      <c r="A288" s="84">
        <f t="shared" si="22"/>
        <v>27.600000000000122</v>
      </c>
      <c r="B288" s="69">
        <f t="shared" ca="1" si="23"/>
        <v>3.9985195781569551</v>
      </c>
      <c r="C288" s="19">
        <f t="shared" ca="1" si="20"/>
        <v>0.62937166369993691</v>
      </c>
      <c r="D288" s="19">
        <f t="shared" ca="1" si="24"/>
        <v>0.62937166369993691</v>
      </c>
      <c r="E288" s="68">
        <f t="shared" ca="1" si="21"/>
        <v>-15.014292201879366</v>
      </c>
    </row>
    <row r="289" spans="1:5" x14ac:dyDescent="0.25">
      <c r="A289" s="84">
        <f t="shared" si="22"/>
        <v>27.700000000000124</v>
      </c>
      <c r="B289" s="69">
        <f t="shared" ca="1" si="23"/>
        <v>3.9865552055012121</v>
      </c>
      <c r="C289" s="19">
        <f t="shared" ca="1" si="20"/>
        <v>-0.86865911681479435</v>
      </c>
      <c r="D289" s="19">
        <f t="shared" ca="1" si="24"/>
        <v>-0.86865911681479435</v>
      </c>
      <c r="E289" s="68">
        <f t="shared" ca="1" si="21"/>
        <v>-14.946323408415259</v>
      </c>
    </row>
    <row r="290" spans="1:5" x14ac:dyDescent="0.25">
      <c r="A290" s="84">
        <f t="shared" si="22"/>
        <v>27.800000000000125</v>
      </c>
      <c r="B290" s="69">
        <f t="shared" ca="1" si="23"/>
        <v>3.8265210603472357</v>
      </c>
      <c r="C290" s="19">
        <f t="shared" ca="1" si="20"/>
        <v>-2.3320237862647319</v>
      </c>
      <c r="D290" s="19">
        <f t="shared" ca="1" si="24"/>
        <v>-2.3320237862647319</v>
      </c>
      <c r="E290" s="68">
        <f t="shared" ca="1" si="21"/>
        <v>-14.320969980583488</v>
      </c>
    </row>
    <row r="291" spans="1:5" x14ac:dyDescent="0.25">
      <c r="A291" s="84">
        <f t="shared" si="22"/>
        <v>27.900000000000126</v>
      </c>
      <c r="B291" s="69">
        <f t="shared" ca="1" si="23"/>
        <v>3.5246100377799778</v>
      </c>
      <c r="C291" s="19">
        <f t="shared" ca="1" si="20"/>
        <v>-3.7061966650804266</v>
      </c>
      <c r="D291" s="19">
        <f t="shared" ca="1" si="24"/>
        <v>-3.7061966650804266</v>
      </c>
      <c r="E291" s="68">
        <f t="shared" ca="1" si="21"/>
        <v>-13.162487595730401</v>
      </c>
    </row>
    <row r="292" spans="1:5" x14ac:dyDescent="0.25">
      <c r="A292" s="84">
        <f t="shared" si="22"/>
        <v>28.000000000000128</v>
      </c>
      <c r="B292" s="69">
        <f t="shared" ca="1" si="23"/>
        <v>3.0922965070726129</v>
      </c>
      <c r="C292" s="19">
        <f t="shared" ca="1" si="20"/>
        <v>-4.940073949066873</v>
      </c>
      <c r="D292" s="19">
        <f t="shared" ca="1" si="24"/>
        <v>-4.940073949066873</v>
      </c>
      <c r="E292" s="68">
        <f t="shared" ca="1" si="21"/>
        <v>-11.515058083998532</v>
      </c>
    </row>
    <row r="293" spans="1:5" x14ac:dyDescent="0.25">
      <c r="A293" s="84">
        <f t="shared" si="22"/>
        <v>28.100000000000129</v>
      </c>
      <c r="B293" s="69">
        <f t="shared" ca="1" si="23"/>
        <v>2.5458987196239673</v>
      </c>
      <c r="C293" s="19">
        <f t="shared" ca="1" si="20"/>
        <v>-5.9878817999060407</v>
      </c>
      <c r="D293" s="19">
        <f t="shared" ca="1" si="24"/>
        <v>-5.9878817999060407</v>
      </c>
      <c r="E293" s="68">
        <f t="shared" ca="1" si="21"/>
        <v>-9.441098932784822</v>
      </c>
    </row>
    <row r="294" spans="1:5" x14ac:dyDescent="0.25">
      <c r="A294" s="84">
        <f t="shared" si="22"/>
        <v>28.200000000000131</v>
      </c>
      <c r="B294" s="69">
        <f t="shared" ca="1" si="23"/>
        <v>1.9059605673704898</v>
      </c>
      <c r="C294" s="19">
        <f t="shared" ca="1" si="20"/>
        <v>-6.8108812451635075</v>
      </c>
      <c r="D294" s="19">
        <f t="shared" ca="1" si="24"/>
        <v>-6.8108812451635075</v>
      </c>
      <c r="E294" s="68">
        <f t="shared" ca="1" si="21"/>
        <v>-7.0188899723645077</v>
      </c>
    </row>
    <row r="295" spans="1:5" x14ac:dyDescent="0.25">
      <c r="A295" s="84">
        <f t="shared" si="22"/>
        <v>28.300000000000132</v>
      </c>
      <c r="B295" s="69">
        <f t="shared" ca="1" si="23"/>
        <v>1.1964761984429697</v>
      </c>
      <c r="C295" s="19">
        <f t="shared" ca="1" si="20"/>
        <v>-7.3788061333868953</v>
      </c>
      <c r="D295" s="19">
        <f t="shared" ca="1" si="24"/>
        <v>-7.3788061333868953</v>
      </c>
      <c r="E295" s="68">
        <f t="shared" ca="1" si="21"/>
        <v>-4.3396077921032576</v>
      </c>
    </row>
    <row r="296" spans="1:5" x14ac:dyDescent="0.25">
      <c r="A296" s="84">
        <f t="shared" si="22"/>
        <v>28.400000000000134</v>
      </c>
      <c r="B296" s="69">
        <f t="shared" ca="1" si="23"/>
        <v>0.44398686402756493</v>
      </c>
      <c r="C296" s="19">
        <f t="shared" ca="1" si="20"/>
        <v>-7.6709805549211989</v>
      </c>
      <c r="D296" s="19">
        <f t="shared" ca="1" si="24"/>
        <v>-7.6709805549211989</v>
      </c>
      <c r="E296" s="68">
        <f t="shared" ca="1" si="21"/>
        <v>-1.5038806385828158</v>
      </c>
    </row>
    <row r="297" spans="1:5" x14ac:dyDescent="0.25">
      <c r="A297" s="84">
        <f t="shared" si="22"/>
        <v>28.500000000000135</v>
      </c>
      <c r="B297" s="69">
        <f t="shared" ca="1" si="23"/>
        <v>-0.32341587917952119</v>
      </c>
      <c r="C297" s="19">
        <f t="shared" ca="1" si="20"/>
        <v>-7.6770743092205223</v>
      </c>
      <c r="D297" s="19">
        <f t="shared" ca="1" si="24"/>
        <v>-7.6770743092205223</v>
      </c>
      <c r="E297" s="68">
        <f t="shared" ca="1" si="21"/>
        <v>1.3820055525963544</v>
      </c>
    </row>
    <row r="298" spans="1:5" x14ac:dyDescent="0.25">
      <c r="A298" s="84">
        <f t="shared" si="22"/>
        <v>28.600000000000136</v>
      </c>
      <c r="B298" s="69">
        <f t="shared" ca="1" si="23"/>
        <v>-1.0771430301913982</v>
      </c>
      <c r="C298" s="19">
        <f t="shared" ca="1" si="20"/>
        <v>-7.3974687110170176</v>
      </c>
      <c r="D298" s="19">
        <f t="shared" ca="1" si="24"/>
        <v>-7.3974687110170176</v>
      </c>
      <c r="E298" s="68">
        <f t="shared" ca="1" si="21"/>
        <v>4.2101064114737339</v>
      </c>
    </row>
    <row r="299" spans="1:5" x14ac:dyDescent="0.25">
      <c r="A299" s="84">
        <f t="shared" si="22"/>
        <v>28.700000000000138</v>
      </c>
      <c r="B299" s="69">
        <f t="shared" ca="1" si="23"/>
        <v>-1.7891774537138396</v>
      </c>
      <c r="C299" s="19">
        <f t="shared" ca="1" si="20"/>
        <v>-6.8432197594318103</v>
      </c>
      <c r="D299" s="19">
        <f t="shared" ca="1" si="24"/>
        <v>-6.8432197594318103</v>
      </c>
      <c r="E299" s="68">
        <f t="shared" ca="1" si="21"/>
        <v>6.8748726202304216</v>
      </c>
    </row>
    <row r="300" spans="1:5" x14ac:dyDescent="0.25">
      <c r="A300" s="84">
        <f t="shared" si="22"/>
        <v>28.800000000000139</v>
      </c>
      <c r="B300" s="69">
        <f t="shared" ca="1" si="23"/>
        <v>-2.4331194860348</v>
      </c>
      <c r="C300" s="19">
        <f t="shared" ca="1" si="20"/>
        <v>-6.0356208869873971</v>
      </c>
      <c r="D300" s="19">
        <f t="shared" ca="1" si="24"/>
        <v>-6.0356208869873971</v>
      </c>
      <c r="E300" s="68">
        <f t="shared" ca="1" si="21"/>
        <v>9.2771048286578353</v>
      </c>
    </row>
    <row r="301" spans="1:5" x14ac:dyDescent="0.25">
      <c r="A301" s="84">
        <f t="shared" si="22"/>
        <v>28.900000000000141</v>
      </c>
      <c r="B301" s="69">
        <f t="shared" ca="1" si="23"/>
        <v>-2.9851696595887618</v>
      </c>
      <c r="C301" s="19">
        <f t="shared" ca="1" si="20"/>
        <v>-5.005382584091838</v>
      </c>
      <c r="D301" s="19">
        <f t="shared" ca="1" si="24"/>
        <v>-5.005382584091838</v>
      </c>
      <c r="E301" s="68">
        <f t="shared" ca="1" si="21"/>
        <v>11.32766122925335</v>
      </c>
    </row>
    <row r="302" spans="1:5" x14ac:dyDescent="0.25">
      <c r="A302" s="84">
        <f t="shared" si="22"/>
        <v>29.000000000000142</v>
      </c>
      <c r="B302" s="69">
        <f t="shared" ca="1" si="23"/>
        <v>-3.4250118182406579</v>
      </c>
      <c r="C302" s="19">
        <f t="shared" ca="1" si="20"/>
        <v>-3.7914605889460851</v>
      </c>
      <c r="D302" s="19">
        <f t="shared" ca="1" si="24"/>
        <v>-3.7914605889460851</v>
      </c>
      <c r="E302" s="68">
        <f t="shared" ca="1" si="21"/>
        <v>12.950778673661707</v>
      </c>
    </row>
    <row r="303" spans="1:5" x14ac:dyDescent="0.25">
      <c r="A303" s="84">
        <f t="shared" si="22"/>
        <v>29.100000000000144</v>
      </c>
      <c r="B303" s="69">
        <f t="shared" ca="1" si="23"/>
        <v>-3.7365637226921424</v>
      </c>
      <c r="C303" s="19">
        <f t="shared" ca="1" si="20"/>
        <v>-2.4395775000836077</v>
      </c>
      <c r="D303" s="19">
        <f t="shared" ca="1" si="24"/>
        <v>-2.4395775000836077</v>
      </c>
      <c r="E303" s="68">
        <f t="shared" ca="1" si="21"/>
        <v>14.086883103587835</v>
      </c>
    </row>
    <row r="304" spans="1:5" x14ac:dyDescent="0.25">
      <c r="A304" s="84">
        <f t="shared" si="22"/>
        <v>29.200000000000145</v>
      </c>
      <c r="B304" s="69">
        <f t="shared" ca="1" si="23"/>
        <v>-3.9085673033771644</v>
      </c>
      <c r="C304" s="19">
        <f t="shared" ca="1" si="20"/>
        <v>-1.0004941136168322</v>
      </c>
      <c r="D304" s="19">
        <f t="shared" ca="1" si="24"/>
        <v>-1.0004941136168322</v>
      </c>
      <c r="E304" s="68">
        <f t="shared" ca="1" si="21"/>
        <v>14.694784625747676</v>
      </c>
    </row>
    <row r="305" spans="1:5" x14ac:dyDescent="0.25">
      <c r="A305" s="84">
        <f t="shared" si="22"/>
        <v>29.300000000000146</v>
      </c>
      <c r="B305" s="69">
        <f t="shared" ca="1" si="23"/>
        <v>-3.9349968130976714</v>
      </c>
      <c r="C305" s="19">
        <f t="shared" ca="1" si="20"/>
        <v>0.47190391920669494</v>
      </c>
      <c r="D305" s="19">
        <f t="shared" ca="1" si="24"/>
        <v>0.47190391920669494</v>
      </c>
      <c r="E305" s="68">
        <f t="shared" ca="1" si="21"/>
        <v>14.753176030722862</v>
      </c>
    </row>
    <row r="306" spans="1:5" x14ac:dyDescent="0.25">
      <c r="A306" s="84">
        <f t="shared" si="22"/>
        <v>29.400000000000148</v>
      </c>
      <c r="B306" s="69">
        <f t="shared" ca="1" si="23"/>
        <v>-3.8152700309960892</v>
      </c>
      <c r="C306" s="19">
        <f t="shared" ca="1" si="20"/>
        <v>1.9226317228249501</v>
      </c>
      <c r="D306" s="19">
        <f t="shared" ca="1" si="24"/>
        <v>1.9226317228249501</v>
      </c>
      <c r="E306" s="68">
        <f t="shared" ca="1" si="21"/>
        <v>14.261380041642237</v>
      </c>
    </row>
    <row r="307" spans="1:5" x14ac:dyDescent="0.25">
      <c r="A307" s="84">
        <f t="shared" si="22"/>
        <v>29.500000000000149</v>
      </c>
      <c r="B307" s="69">
        <f t="shared" ca="1" si="23"/>
        <v>-3.5542551109348008</v>
      </c>
      <c r="C307" s="19">
        <f t="shared" ca="1" si="20"/>
        <v>3.2976666784008191</v>
      </c>
      <c r="D307" s="19">
        <f t="shared" ca="1" si="24"/>
        <v>3.2976666784008191</v>
      </c>
      <c r="E307" s="68">
        <f t="shared" ca="1" si="21"/>
        <v>13.239319069875142</v>
      </c>
    </row>
    <row r="308" spans="1:5" x14ac:dyDescent="0.25">
      <c r="A308" s="84">
        <f t="shared" si="22"/>
        <v>29.600000000000151</v>
      </c>
      <c r="B308" s="69">
        <f t="shared" ca="1" si="23"/>
        <v>-3.1620733687523752</v>
      </c>
      <c r="C308" s="19">
        <f t="shared" ca="1" si="20"/>
        <v>4.5459681652476895</v>
      </c>
      <c r="D308" s="19">
        <f t="shared" ca="1" si="24"/>
        <v>4.5459681652476895</v>
      </c>
      <c r="E308" s="68">
        <f t="shared" ca="1" si="21"/>
        <v>11.726710667062262</v>
      </c>
    </row>
    <row r="309" spans="1:5" x14ac:dyDescent="0.25">
      <c r="A309" s="84">
        <f t="shared" si="22"/>
        <v>29.700000000000152</v>
      </c>
      <c r="B309" s="69">
        <f t="shared" ca="1" si="23"/>
        <v>-2.6537059728620993</v>
      </c>
      <c r="C309" s="19">
        <f t="shared" ca="1" si="20"/>
        <v>5.6213797525578295</v>
      </c>
      <c r="D309" s="19">
        <f t="shared" ca="1" si="24"/>
        <v>5.6213797525578295</v>
      </c>
      <c r="E309" s="68">
        <f t="shared" ca="1" si="21"/>
        <v>9.7815210791405374</v>
      </c>
    </row>
    <row r="310" spans="1:5" x14ac:dyDescent="0.25">
      <c r="A310" s="84">
        <f t="shared" si="22"/>
        <v>29.800000000000153</v>
      </c>
      <c r="B310" s="69">
        <f t="shared" ca="1" si="23"/>
        <v>-2.0484198518533923</v>
      </c>
      <c r="C310" s="19">
        <f t="shared" ca="1" si="20"/>
        <v>6.4843426676163141</v>
      </c>
      <c r="D310" s="19">
        <f t="shared" ca="1" si="24"/>
        <v>6.4843426676163141</v>
      </c>
      <c r="E310" s="68">
        <f t="shared" ca="1" si="21"/>
        <v>7.4777372220291527</v>
      </c>
    </row>
    <row r="311" spans="1:5" x14ac:dyDescent="0.25">
      <c r="A311" s="84">
        <f t="shared" si="22"/>
        <v>29.900000000000155</v>
      </c>
      <c r="B311" s="69">
        <f t="shared" ca="1" si="23"/>
        <v>-1.3690348846465321</v>
      </c>
      <c r="C311" s="19">
        <f t="shared" ca="1" si="20"/>
        <v>7.1033566765208871</v>
      </c>
      <c r="D311" s="19">
        <f t="shared" ca="1" si="24"/>
        <v>7.1033566765208871</v>
      </c>
      <c r="E311" s="68">
        <f t="shared" ca="1" si="21"/>
        <v>4.9025429560623115</v>
      </c>
    </row>
    <row r="312" spans="1:5" x14ac:dyDescent="0.25">
      <c r="A312" s="84">
        <f t="shared" si="22"/>
        <v>30.000000000000156</v>
      </c>
      <c r="B312" s="69">
        <f t="shared" ca="1" si="23"/>
        <v>-0.64106034016675739</v>
      </c>
      <c r="C312" s="19">
        <f t="shared" ca="1" si="20"/>
        <v>7.4561342130746073</v>
      </c>
      <c r="D312" s="19">
        <f t="shared" ca="1" si="24"/>
        <v>7.4561342130746073</v>
      </c>
      <c r="E312" s="68">
        <f t="shared" ca="1" si="21"/>
        <v>2.1530077750120937</v>
      </c>
    </row>
    <row r="313" spans="1:5" x14ac:dyDescent="0.25">
      <c r="A313" s="84">
        <f t="shared" si="22"/>
        <v>30.100000000000158</v>
      </c>
      <c r="B313" s="69">
        <f t="shared" ca="1" si="23"/>
        <v>0.10826663585855512</v>
      </c>
      <c r="C313" s="19">
        <f t="shared" ca="1" si="20"/>
        <v>7.5304053074316428</v>
      </c>
      <c r="D313" s="19">
        <f t="shared" ca="1" si="24"/>
        <v>7.5304053074316428</v>
      </c>
      <c r="E313" s="68">
        <f t="shared" ca="1" si="21"/>
        <v>-0.66758588787138107</v>
      </c>
    </row>
    <row r="314" spans="1:5" x14ac:dyDescent="0.25">
      <c r="A314" s="84">
        <f t="shared" si="22"/>
        <v>30.200000000000159</v>
      </c>
      <c r="B314" s="69">
        <f t="shared" ca="1" si="23"/>
        <v>0.85100410869814125</v>
      </c>
      <c r="C314" s="19">
        <f t="shared" ca="1" si="20"/>
        <v>7.3243441493600789</v>
      </c>
      <c r="D314" s="19">
        <f t="shared" ca="1" si="24"/>
        <v>7.3243441493600789</v>
      </c>
      <c r="E314" s="68">
        <f t="shared" ca="1" si="21"/>
        <v>-3.4536372735599015</v>
      </c>
    </row>
    <row r="315" spans="1:5" x14ac:dyDescent="0.25">
      <c r="A315" s="84">
        <f t="shared" si="22"/>
        <v>30.300000000000161</v>
      </c>
      <c r="B315" s="69">
        <f t="shared" ca="1" si="23"/>
        <v>1.5595514393980308</v>
      </c>
      <c r="C315" s="19">
        <f t="shared" ca="1" si="20"/>
        <v>6.8466024646377139</v>
      </c>
      <c r="D315" s="19">
        <f t="shared" ca="1" si="24"/>
        <v>6.8466024646377139</v>
      </c>
      <c r="E315" s="68">
        <f t="shared" ca="1" si="21"/>
        <v>-6.1011964208873977</v>
      </c>
    </row>
    <row r="316" spans="1:5" x14ac:dyDescent="0.25">
      <c r="A316" s="84">
        <f t="shared" si="22"/>
        <v>30.400000000000162</v>
      </c>
      <c r="B316" s="69">
        <f t="shared" ca="1" si="23"/>
        <v>2.2076790497012082</v>
      </c>
      <c r="C316" s="19">
        <f t="shared" ca="1" si="20"/>
        <v>6.1159497414258368</v>
      </c>
      <c r="D316" s="19">
        <f t="shared" ca="1" si="24"/>
        <v>6.1159497414258368</v>
      </c>
      <c r="E316" s="68">
        <f t="shared" ca="1" si="21"/>
        <v>-8.5118580433501538</v>
      </c>
    </row>
    <row r="317" spans="1:5" x14ac:dyDescent="0.25">
      <c r="A317" s="84">
        <f t="shared" si="22"/>
        <v>30.500000000000163</v>
      </c>
      <c r="B317" s="69">
        <f t="shared" ca="1" si="23"/>
        <v>2.7715032944185207</v>
      </c>
      <c r="C317" s="19">
        <f t="shared" ca="1" si="20"/>
        <v>5.16053515292041</v>
      </c>
      <c r="D317" s="19">
        <f t="shared" ca="1" si="24"/>
        <v>5.16053515292041</v>
      </c>
      <c r="E317" s="68">
        <f t="shared" ca="1" si="21"/>
        <v>-10.59643372675839</v>
      </c>
    </row>
    <row r="318" spans="1:5" x14ac:dyDescent="0.25">
      <c r="A318" s="84">
        <f t="shared" si="22"/>
        <v>30.600000000000165</v>
      </c>
      <c r="B318" s="69">
        <f t="shared" ca="1" si="23"/>
        <v>3.2303700632244854</v>
      </c>
      <c r="C318" s="19">
        <f t="shared" ca="1" si="20"/>
        <v>4.0168002231988833</v>
      </c>
      <c r="D318" s="19">
        <f t="shared" ca="1" si="24"/>
        <v>4.0168002231988833</v>
      </c>
      <c r="E318" s="68">
        <f t="shared" ca="1" si="21"/>
        <v>-12.278264867672133</v>
      </c>
    </row>
    <row r="319" spans="1:5" x14ac:dyDescent="0.25">
      <c r="A319" s="84">
        <f t="shared" si="22"/>
        <v>30.700000000000166</v>
      </c>
      <c r="B319" s="69">
        <f t="shared" ca="1" si="23"/>
        <v>3.5676142913765934</v>
      </c>
      <c r="C319" s="19">
        <f t="shared" ca="1" si="20"/>
        <v>2.7280843398432726</v>
      </c>
      <c r="D319" s="19">
        <f t="shared" ca="1" si="24"/>
        <v>2.7280843398432726</v>
      </c>
      <c r="E319" s="68">
        <f t="shared" ca="1" si="21"/>
        <v>-13.496052799440079</v>
      </c>
    </row>
    <row r="320" spans="1:5" x14ac:dyDescent="0.25">
      <c r="A320" s="84">
        <f t="shared" si="22"/>
        <v>30.800000000000168</v>
      </c>
      <c r="B320" s="69">
        <f t="shared" ca="1" si="23"/>
        <v>3.7711673403480939</v>
      </c>
      <c r="C320" s="19">
        <f t="shared" ca="1" si="20"/>
        <v>1.3429766395867349</v>
      </c>
      <c r="D320" s="19">
        <f t="shared" ca="1" si="24"/>
        <v>1.3429766395867349</v>
      </c>
      <c r="E320" s="68">
        <f t="shared" ca="1" si="21"/>
        <v>-14.206101205690674</v>
      </c>
    </row>
    <row r="321" spans="1:5" x14ac:dyDescent="0.25">
      <c r="A321" s="84">
        <f t="shared" si="22"/>
        <v>30.900000000000169</v>
      </c>
      <c r="B321" s="69">
        <f t="shared" ca="1" si="23"/>
        <v>3.8339900300977723</v>
      </c>
      <c r="C321" s="19">
        <f t="shared" ca="1" si="20"/>
        <v>-8.6522844593163839E-2</v>
      </c>
      <c r="D321" s="19">
        <f t="shared" ca="1" si="24"/>
        <v>-8.6522844593163839E-2</v>
      </c>
      <c r="E321" s="68">
        <f t="shared" ca="1" si="21"/>
        <v>-14.383888477907297</v>
      </c>
    </row>
    <row r="322" spans="1:5" x14ac:dyDescent="0.25">
      <c r="A322" s="84">
        <f t="shared" si="22"/>
        <v>31.000000000000171</v>
      </c>
      <c r="B322" s="69">
        <f t="shared" ca="1" si="23"/>
        <v>3.7543157412786696</v>
      </c>
      <c r="C322" s="19">
        <f t="shared" ca="1" si="20"/>
        <v>-1.5069629317888857</v>
      </c>
      <c r="D322" s="19">
        <f t="shared" ca="1" si="24"/>
        <v>-1.5069629317888857</v>
      </c>
      <c r="E322" s="68">
        <f t="shared" ca="1" si="21"/>
        <v>-14.02491326600714</v>
      </c>
    </row>
    <row r="323" spans="1:5" x14ac:dyDescent="0.25">
      <c r="A323" s="84">
        <f t="shared" si="22"/>
        <v>31.100000000000172</v>
      </c>
      <c r="B323" s="69">
        <f t="shared" ca="1" si="23"/>
        <v>3.535695204639655</v>
      </c>
      <c r="C323" s="19">
        <f t="shared" ca="1" si="20"/>
        <v>-2.8654478009914048</v>
      </c>
      <c r="D323" s="19">
        <f t="shared" ca="1" si="24"/>
        <v>-2.8654478009914048</v>
      </c>
      <c r="E323" s="68">
        <f t="shared" ca="1" si="21"/>
        <v>-13.144784118043241</v>
      </c>
    </row>
    <row r="324" spans="1:5" x14ac:dyDescent="0.25">
      <c r="A324" s="84">
        <f t="shared" si="22"/>
        <v>31.200000000000173</v>
      </c>
      <c r="B324" s="69">
        <f t="shared" ca="1" si="23"/>
        <v>3.1868420823653794</v>
      </c>
      <c r="C324" s="19">
        <f t="shared" ca="1" si="20"/>
        <v>-4.1116146444941108</v>
      </c>
      <c r="D324" s="19">
        <f t="shared" ca="1" si="24"/>
        <v>-4.1116146444941108</v>
      </c>
      <c r="E324" s="68">
        <f t="shared" ca="1" si="21"/>
        <v>-11.778552752010867</v>
      </c>
    </row>
    <row r="325" spans="1:5" x14ac:dyDescent="0.25">
      <c r="A325" s="84">
        <f t="shared" si="22"/>
        <v>31.300000000000175</v>
      </c>
      <c r="B325" s="69">
        <f t="shared" ca="1" si="23"/>
        <v>2.7212859383865444</v>
      </c>
      <c r="C325" s="19">
        <f t="shared" ca="1" si="20"/>
        <v>-5.199508235082587</v>
      </c>
      <c r="D325" s="19">
        <f t="shared" ca="1" si="24"/>
        <v>-5.199508235082587</v>
      </c>
      <c r="E325" s="68">
        <f t="shared" ca="1" si="21"/>
        <v>-9.9793190597586552</v>
      </c>
    </row>
    <row r="326" spans="1:5" x14ac:dyDescent="0.25">
      <c r="A326" s="84">
        <f t="shared" si="22"/>
        <v>31.400000000000176</v>
      </c>
      <c r="B326" s="69">
        <f t="shared" ca="1" si="23"/>
        <v>2.1568464089088808</v>
      </c>
      <c r="C326" s="19">
        <f t="shared" ca="1" si="20"/>
        <v>-6.0892823544706873</v>
      </c>
      <c r="D326" s="19">
        <f t="shared" ca="1" si="24"/>
        <v>-6.0892823544706873</v>
      </c>
      <c r="E326" s="68">
        <f t="shared" ca="1" si="21"/>
        <v>-7.816163328003344</v>
      </c>
    </row>
    <row r="327" spans="1:5" x14ac:dyDescent="0.25">
      <c r="A327" s="84">
        <f t="shared" si="22"/>
        <v>31.500000000000178</v>
      </c>
      <c r="B327" s="69">
        <f t="shared" ca="1" si="23"/>
        <v>1.5149490492899864</v>
      </c>
      <c r="C327" s="19">
        <f t="shared" ca="1" si="20"/>
        <v>-6.748664837907203</v>
      </c>
      <c r="D327" s="19">
        <f t="shared" ca="1" si="24"/>
        <v>-6.748664837907203</v>
      </c>
      <c r="E327" s="68">
        <f t="shared" ca="1" si="21"/>
        <v>-5.3714863407269622</v>
      </c>
    </row>
    <row r="328" spans="1:5" x14ac:dyDescent="0.25">
      <c r="A328" s="84">
        <f t="shared" si="22"/>
        <v>31.600000000000179</v>
      </c>
      <c r="B328" s="69">
        <f t="shared" ca="1" si="23"/>
        <v>0.81980919951058917</v>
      </c>
      <c r="C328" s="19">
        <f t="shared" ca="1" si="20"/>
        <v>-7.1541321576807402</v>
      </c>
      <c r="D328" s="19">
        <f t="shared" ca="1" si="24"/>
        <v>-7.1541321576807402</v>
      </c>
      <c r="E328" s="68">
        <f t="shared" ca="1" si="21"/>
        <v>-2.7378600547437859</v>
      </c>
    </row>
    <row r="329" spans="1:5" x14ac:dyDescent="0.25">
      <c r="A329" s="84">
        <f t="shared" si="22"/>
        <v>31.70000000000018</v>
      </c>
      <c r="B329" s="69">
        <f t="shared" ca="1" si="23"/>
        <v>9.7515059622567679E-2</v>
      </c>
      <c r="C329" s="19">
        <f t="shared" ca="1" si="20"/>
        <v>-7.2917506400796901</v>
      </c>
      <c r="D329" s="19">
        <f t="shared" ca="1" si="24"/>
        <v>-7.2917506400796901</v>
      </c>
      <c r="E329" s="68">
        <f t="shared" ca="1" si="21"/>
        <v>-1.4509593235207285E-2</v>
      </c>
    </row>
    <row r="330" spans="1:5" x14ac:dyDescent="0.25">
      <c r="A330" s="84">
        <f t="shared" si="22"/>
        <v>31.800000000000182</v>
      </c>
      <c r="B330" s="69">
        <f t="shared" ca="1" si="23"/>
        <v>-0.62495518014852858</v>
      </c>
      <c r="C330" s="19">
        <f t="shared" ca="1" si="20"/>
        <v>-7.1576541553422324</v>
      </c>
      <c r="D330" s="19">
        <f t="shared" ca="1" si="24"/>
        <v>-7.1576541553422324</v>
      </c>
      <c r="E330" s="68">
        <f t="shared" ca="1" si="21"/>
        <v>2.6964392879843571</v>
      </c>
    </row>
    <row r="331" spans="1:5" x14ac:dyDescent="0.25">
      <c r="A331" s="84">
        <f t="shared" si="22"/>
        <v>31.900000000000183</v>
      </c>
      <c r="B331" s="69">
        <f t="shared" ca="1" si="23"/>
        <v>-1.320744985389537</v>
      </c>
      <c r="C331" s="19">
        <f t="shared" ca="1" si="20"/>
        <v>-6.7581419494779364</v>
      </c>
      <c r="D331" s="19">
        <f t="shared" ca="1" si="24"/>
        <v>-6.7581419494779364</v>
      </c>
      <c r="E331" s="68">
        <f t="shared" ca="1" si="21"/>
        <v>5.293804829301564</v>
      </c>
    </row>
    <row r="332" spans="1:5" x14ac:dyDescent="0.25">
      <c r="A332" s="84">
        <f t="shared" si="22"/>
        <v>32.000000000000185</v>
      </c>
      <c r="B332" s="69">
        <f t="shared" ca="1" si="23"/>
        <v>-1.9641218164971606</v>
      </c>
      <c r="C332" s="19">
        <f t="shared" ref="C332:C395" ca="1" si="25">D332</f>
        <v>-6.1093946726745365</v>
      </c>
      <c r="D332" s="19">
        <f t="shared" ca="1" si="24"/>
        <v>-6.1093946726745365</v>
      </c>
      <c r="E332" s="68">
        <f t="shared" ref="E332:E395" ca="1" si="26" xml:space="preserve"> -R_x/L_x*D332-1/(L_x*C_x)*B332+E0_x*SIN(w_x*A332)/L_x</f>
        <v>7.6811407067664268</v>
      </c>
    </row>
    <row r="333" spans="1:5" x14ac:dyDescent="0.25">
      <c r="A333" s="84">
        <f t="shared" ref="A333:A396" si="27">A332+$A$9</f>
        <v>32.100000000000186</v>
      </c>
      <c r="B333" s="69">
        <f t="shared" ref="B333:B396" ca="1" si="28">IF($B$7="n",$B$12,$A$9/2*(C333+C332)+B332)</f>
        <v>-2.5314326028583798</v>
      </c>
      <c r="C333" s="19">
        <f t="shared" ca="1" si="25"/>
        <v>-5.2368210545498428</v>
      </c>
      <c r="D333" s="19">
        <f t="shared" ref="D333:D396" ca="1" si="29">IF($B$7="n",$D$12,$A$9/2*(E333+E332)+D332)</f>
        <v>-5.2368210545498428</v>
      </c>
      <c r="E333" s="68">
        <f t="shared" ca="1" si="26"/>
        <v>9.7703316557274444</v>
      </c>
    </row>
    <row r="334" spans="1:5" x14ac:dyDescent="0.25">
      <c r="A334" s="84">
        <f t="shared" si="27"/>
        <v>32.200000000000188</v>
      </c>
      <c r="B334" s="69">
        <f t="shared" ca="1" si="28"/>
        <v>-3.0019767324340285</v>
      </c>
      <c r="C334" s="19">
        <f t="shared" ca="1" si="25"/>
        <v>-4.17406153696313</v>
      </c>
      <c r="D334" s="19">
        <f t="shared" ca="1" si="29"/>
        <v>-4.17406153696313</v>
      </c>
      <c r="E334" s="68">
        <f t="shared" ca="1" si="26"/>
        <v>11.484858696006802</v>
      </c>
    </row>
    <row r="335" spans="1:5" x14ac:dyDescent="0.25">
      <c r="A335" s="84">
        <f t="shared" si="27"/>
        <v>32.300000000000189</v>
      </c>
      <c r="B335" s="69">
        <f t="shared" ca="1" si="28"/>
        <v>-3.3587642081979068</v>
      </c>
      <c r="C335" s="19">
        <f t="shared" ca="1" si="25"/>
        <v>-2.9616879783144352</v>
      </c>
      <c r="D335" s="19">
        <f t="shared" ca="1" si="29"/>
        <v>-2.9616879783144352</v>
      </c>
      <c r="E335" s="68">
        <f t="shared" ca="1" si="26"/>
        <v>12.762612476967089</v>
      </c>
    </row>
    <row r="336" spans="1:5" x14ac:dyDescent="0.25">
      <c r="A336" s="84">
        <f t="shared" si="27"/>
        <v>32.40000000000019</v>
      </c>
      <c r="B336" s="69">
        <f t="shared" ca="1" si="28"/>
        <v>-3.5891310975880297</v>
      </c>
      <c r="C336" s="19">
        <f t="shared" ca="1" si="25"/>
        <v>-1.6456498094880254</v>
      </c>
      <c r="D336" s="19">
        <f t="shared" ca="1" si="29"/>
        <v>-1.6456498094880254</v>
      </c>
      <c r="E336" s="68">
        <f t="shared" ca="1" si="26"/>
        <v>13.558150899561106</v>
      </c>
    </row>
    <row r="337" spans="1:5" x14ac:dyDescent="0.25">
      <c r="A337" s="84">
        <f t="shared" si="27"/>
        <v>32.500000000000192</v>
      </c>
      <c r="B337" s="69">
        <f t="shared" ca="1" si="28"/>
        <v>-3.6851899046394903</v>
      </c>
      <c r="C337" s="19">
        <f t="shared" ca="1" si="25"/>
        <v>-0.27552633154118822</v>
      </c>
      <c r="D337" s="19">
        <f t="shared" ca="1" si="29"/>
        <v>-0.27552633154118822</v>
      </c>
      <c r="E337" s="68">
        <f t="shared" ca="1" si="26"/>
        <v>13.844318659375636</v>
      </c>
    </row>
    <row r="338" spans="1:5" x14ac:dyDescent="0.25">
      <c r="A338" s="84">
        <f t="shared" si="27"/>
        <v>32.600000000000193</v>
      </c>
      <c r="B338" s="69">
        <f t="shared" ca="1" si="28"/>
        <v>-3.6440988140026103</v>
      </c>
      <c r="C338" s="19">
        <f t="shared" ca="1" si="25"/>
        <v>1.0973481442787871</v>
      </c>
      <c r="D338" s="19">
        <f t="shared" ca="1" si="29"/>
        <v>1.0973481442787871</v>
      </c>
      <c r="E338" s="68">
        <f t="shared" ca="1" si="26"/>
        <v>13.613170857023867</v>
      </c>
    </row>
    <row r="339" spans="1:5" x14ac:dyDescent="0.25">
      <c r="A339" s="84">
        <f t="shared" si="27"/>
        <v>32.700000000000195</v>
      </c>
      <c r="B339" s="69">
        <f t="shared" ca="1" si="28"/>
        <v>-3.4681406489411057</v>
      </c>
      <c r="C339" s="19">
        <f t="shared" ca="1" si="25"/>
        <v>2.4218151569513013</v>
      </c>
      <c r="D339" s="19">
        <f t="shared" ca="1" si="29"/>
        <v>2.4218151569513013</v>
      </c>
      <c r="E339" s="68">
        <f t="shared" ca="1" si="26"/>
        <v>12.876169396426411</v>
      </c>
    </row>
    <row r="340" spans="1:5" x14ac:dyDescent="0.25">
      <c r="A340" s="84">
        <f t="shared" si="27"/>
        <v>32.800000000000196</v>
      </c>
      <c r="B340" s="69">
        <f t="shared" ca="1" si="28"/>
        <v>-3.164609588455995</v>
      </c>
      <c r="C340" s="19">
        <f t="shared" ca="1" si="25"/>
        <v>3.6488060527509112</v>
      </c>
      <c r="D340" s="19">
        <f t="shared" ca="1" si="29"/>
        <v>3.6488060527509112</v>
      </c>
      <c r="E340" s="68">
        <f t="shared" ca="1" si="26"/>
        <v>11.663648519565786</v>
      </c>
    </row>
    <row r="341" spans="1:5" x14ac:dyDescent="0.25">
      <c r="A341" s="84">
        <f t="shared" si="27"/>
        <v>32.900000000000198</v>
      </c>
      <c r="B341" s="69">
        <f t="shared" ca="1" si="28"/>
        <v>-2.7455109282446402</v>
      </c>
      <c r="C341" s="19">
        <f t="shared" ca="1" si="25"/>
        <v>4.7331671514761835</v>
      </c>
      <c r="D341" s="19">
        <f t="shared" ca="1" si="29"/>
        <v>4.7331671514761835</v>
      </c>
      <c r="E341" s="68">
        <f t="shared" ca="1" si="26"/>
        <v>10.023573454939664</v>
      </c>
    </row>
    <row r="342" spans="1:5" x14ac:dyDescent="0.25">
      <c r="A342" s="84">
        <f t="shared" si="27"/>
        <v>33.000000000000199</v>
      </c>
      <c r="B342" s="69">
        <f t="shared" ca="1" si="28"/>
        <v>-2.2270861726148916</v>
      </c>
      <c r="C342" s="19">
        <f t="shared" ca="1" si="25"/>
        <v>5.635327961118783</v>
      </c>
      <c r="D342" s="19">
        <f t="shared" ca="1" si="29"/>
        <v>5.635327961118783</v>
      </c>
      <c r="E342" s="68">
        <f t="shared" ca="1" si="26"/>
        <v>8.0196427379123172</v>
      </c>
    </row>
    <row r="343" spans="1:5" x14ac:dyDescent="0.25">
      <c r="A343" s="84">
        <f t="shared" si="27"/>
        <v>33.1000000000002</v>
      </c>
      <c r="B343" s="69">
        <f t="shared" ca="1" si="28"/>
        <v>-1.629182246430424</v>
      </c>
      <c r="C343" s="19">
        <f t="shared" ca="1" si="25"/>
        <v>6.3227505625705689</v>
      </c>
      <c r="D343" s="19">
        <f t="shared" ca="1" si="29"/>
        <v>6.3227505625705689</v>
      </c>
      <c r="E343" s="68">
        <f t="shared" ca="1" si="26"/>
        <v>5.7288092911233974</v>
      </c>
    </row>
    <row r="344" spans="1:5" x14ac:dyDescent="0.25">
      <c r="A344" s="84">
        <f t="shared" si="27"/>
        <v>33.200000000000202</v>
      </c>
      <c r="B344" s="69">
        <f t="shared" ca="1" si="28"/>
        <v>-0.97448937466646091</v>
      </c>
      <c r="C344" s="19">
        <f t="shared" ca="1" si="25"/>
        <v>6.7711068727086907</v>
      </c>
      <c r="D344" s="19">
        <f t="shared" ca="1" si="29"/>
        <v>6.7711068727086907</v>
      </c>
      <c r="E344" s="68">
        <f t="shared" ca="1" si="26"/>
        <v>3.2383169116390382</v>
      </c>
    </row>
    <row r="345" spans="1:5" x14ac:dyDescent="0.25">
      <c r="A345" s="84">
        <f t="shared" si="27"/>
        <v>33.300000000000203</v>
      </c>
      <c r="B345" s="69">
        <f t="shared" ca="1" si="28"/>
        <v>-0.28767697862699182</v>
      </c>
      <c r="C345" s="19">
        <f t="shared" ca="1" si="25"/>
        <v>6.9651410480806897</v>
      </c>
      <c r="D345" s="19">
        <f t="shared" ca="1" si="29"/>
        <v>6.9651410480806897</v>
      </c>
      <c r="E345" s="68">
        <f t="shared" ca="1" si="26"/>
        <v>0.64236659580094269</v>
      </c>
    </row>
    <row r="346" spans="1:5" x14ac:dyDescent="0.25">
      <c r="A346" s="84">
        <f t="shared" si="27"/>
        <v>33.400000000000205</v>
      </c>
      <c r="B346" s="69">
        <f t="shared" ca="1" si="28"/>
        <v>0.40553939388942395</v>
      </c>
      <c r="C346" s="19">
        <f t="shared" ca="1" si="25"/>
        <v>6.8991864022476239</v>
      </c>
      <c r="D346" s="19">
        <f t="shared" ca="1" si="29"/>
        <v>6.8991864022476239</v>
      </c>
      <c r="E346" s="68">
        <f t="shared" ca="1" si="26"/>
        <v>-1.9614595124622574</v>
      </c>
    </row>
    <row r="347" spans="1:5" x14ac:dyDescent="0.25">
      <c r="A347" s="84">
        <f t="shared" si="27"/>
        <v>33.500000000000206</v>
      </c>
      <c r="B347" s="69">
        <f t="shared" ca="1" si="28"/>
        <v>1.0793646845277569</v>
      </c>
      <c r="C347" s="19">
        <f t="shared" ca="1" si="25"/>
        <v>6.5773194105190349</v>
      </c>
      <c r="D347" s="19">
        <f t="shared" ca="1" si="29"/>
        <v>6.5773194105190349</v>
      </c>
      <c r="E347" s="68">
        <f t="shared" ca="1" si="26"/>
        <v>-4.4758803221095196</v>
      </c>
    </row>
    <row r="348" spans="1:5" x14ac:dyDescent="0.25">
      <c r="A348" s="84">
        <f t="shared" si="27"/>
        <v>33.600000000000207</v>
      </c>
      <c r="B348" s="69">
        <f t="shared" ca="1" si="28"/>
        <v>1.7088880130711748</v>
      </c>
      <c r="C348" s="19">
        <f t="shared" ca="1" si="25"/>
        <v>6.0131471603493205</v>
      </c>
      <c r="D348" s="19">
        <f t="shared" ca="1" si="29"/>
        <v>6.0131471603493205</v>
      </c>
      <c r="E348" s="68">
        <f t="shared" ca="1" si="26"/>
        <v>-6.8075646812847648</v>
      </c>
    </row>
    <row r="349" spans="1:5" x14ac:dyDescent="0.25">
      <c r="A349" s="84">
        <f t="shared" si="27"/>
        <v>33.700000000000209</v>
      </c>
      <c r="B349" s="69">
        <f t="shared" ca="1" si="28"/>
        <v>2.2710072935219907</v>
      </c>
      <c r="C349" s="19">
        <f t="shared" ca="1" si="25"/>
        <v>5.2292384486670018</v>
      </c>
      <c r="D349" s="19">
        <f t="shared" ca="1" si="29"/>
        <v>5.2292384486670018</v>
      </c>
      <c r="E349" s="68">
        <f t="shared" ca="1" si="26"/>
        <v>-8.8706095523616053</v>
      </c>
    </row>
    <row r="350" spans="1:5" x14ac:dyDescent="0.25">
      <c r="A350" s="84">
        <f t="shared" si="27"/>
        <v>33.80000000000021</v>
      </c>
      <c r="B350" s="69">
        <f t="shared" ca="1" si="28"/>
        <v>2.7452803211633459</v>
      </c>
      <c r="C350" s="19">
        <f t="shared" ca="1" si="25"/>
        <v>4.2562221041600985</v>
      </c>
      <c r="D350" s="19">
        <f t="shared" ca="1" si="29"/>
        <v>4.2562221041600985</v>
      </c>
      <c r="E350" s="68">
        <f t="shared" ca="1" si="26"/>
        <v>-10.589717337776452</v>
      </c>
    </row>
    <row r="351" spans="1:5" x14ac:dyDescent="0.25">
      <c r="A351" s="84">
        <f t="shared" si="27"/>
        <v>33.900000000000212</v>
      </c>
      <c r="B351" s="69">
        <f t="shared" ca="1" si="28"/>
        <v>3.1146708523195206</v>
      </c>
      <c r="C351" s="19">
        <f t="shared" ca="1" si="25"/>
        <v>3.1315885189633912</v>
      </c>
      <c r="D351" s="19">
        <f t="shared" ca="1" si="29"/>
        <v>3.1315885189633912</v>
      </c>
      <c r="E351" s="68">
        <f t="shared" ca="1" si="26"/>
        <v>-11.902954366157687</v>
      </c>
    </row>
    <row r="352" spans="1:5" x14ac:dyDescent="0.25">
      <c r="A352" s="84">
        <f t="shared" si="27"/>
        <v>34.000000000000213</v>
      </c>
      <c r="B352" s="69">
        <f t="shared" ca="1" si="28"/>
        <v>3.366162345563291</v>
      </c>
      <c r="C352" s="19">
        <f t="shared" ca="1" si="25"/>
        <v>1.8982413459120169</v>
      </c>
      <c r="D352" s="19">
        <f t="shared" ca="1" si="29"/>
        <v>1.8982413459120169</v>
      </c>
      <c r="E352" s="68">
        <f t="shared" ca="1" si="26"/>
        <v>-12.763989094869801</v>
      </c>
    </row>
    <row r="353" spans="1:5" x14ac:dyDescent="0.25">
      <c r="A353" s="84">
        <f t="shared" si="27"/>
        <v>34.100000000000215</v>
      </c>
      <c r="B353" s="69">
        <f t="shared" ca="1" si="28"/>
        <v>3.4912171852248965</v>
      </c>
      <c r="C353" s="19">
        <f t="shared" ca="1" si="25"/>
        <v>0.60285544732009821</v>
      </c>
      <c r="D353" s="19">
        <f t="shared" ca="1" si="29"/>
        <v>0.60285544732009821</v>
      </c>
      <c r="E353" s="68">
        <f t="shared" ca="1" si="26"/>
        <v>-13.14372887696857</v>
      </c>
    </row>
    <row r="354" spans="1:5" x14ac:dyDescent="0.25">
      <c r="A354" s="84">
        <f t="shared" si="27"/>
        <v>34.200000000000216</v>
      </c>
      <c r="B354" s="69">
        <f t="shared" ca="1" si="28"/>
        <v>3.486065164301968</v>
      </c>
      <c r="C354" s="19">
        <f t="shared" ca="1" si="25"/>
        <v>-0.70589586577866648</v>
      </c>
      <c r="D354" s="19">
        <f t="shared" ca="1" si="29"/>
        <v>-0.70589586577866648</v>
      </c>
      <c r="E354" s="68">
        <f t="shared" ca="1" si="26"/>
        <v>-13.03129738500672</v>
      </c>
    </row>
    <row r="355" spans="1:5" x14ac:dyDescent="0.25">
      <c r="A355" s="84">
        <f t="shared" si="27"/>
        <v>34.300000000000217</v>
      </c>
      <c r="B355" s="69">
        <f t="shared" ca="1" si="28"/>
        <v>3.3518115340600216</v>
      </c>
      <c r="C355" s="19">
        <f t="shared" ca="1" si="25"/>
        <v>-1.9791767390602659</v>
      </c>
      <c r="D355" s="19">
        <f t="shared" ca="1" si="29"/>
        <v>-1.9791767390602659</v>
      </c>
      <c r="E355" s="68">
        <f t="shared" ca="1" si="26"/>
        <v>-12.434320080625264</v>
      </c>
    </row>
    <row r="356" spans="1:5" x14ac:dyDescent="0.25">
      <c r="A356" s="84">
        <f t="shared" si="27"/>
        <v>34.400000000000219</v>
      </c>
      <c r="B356" s="69">
        <f t="shared" ca="1" si="28"/>
        <v>3.0943617812172999</v>
      </c>
      <c r="C356" s="19">
        <f t="shared" ca="1" si="25"/>
        <v>-3.1698183177941681</v>
      </c>
      <c r="D356" s="19">
        <f t="shared" ca="1" si="29"/>
        <v>-3.1698183177941681</v>
      </c>
      <c r="E356" s="68">
        <f t="shared" ca="1" si="26"/>
        <v>-11.378511494052781</v>
      </c>
    </row>
    <row r="357" spans="1:5" x14ac:dyDescent="0.25">
      <c r="A357" s="84">
        <f t="shared" si="27"/>
        <v>34.50000000000022</v>
      </c>
      <c r="B357" s="69">
        <f t="shared" ca="1" si="28"/>
        <v>2.7241672093956009</v>
      </c>
      <c r="C357" s="19">
        <f t="shared" ca="1" si="25"/>
        <v>-4.2340731186398131</v>
      </c>
      <c r="D357" s="19">
        <f t="shared" ca="1" si="29"/>
        <v>-4.2340731186398131</v>
      </c>
      <c r="E357" s="68">
        <f t="shared" ca="1" si="26"/>
        <v>-9.9065845228601148</v>
      </c>
    </row>
    <row r="358" spans="1:5" x14ac:dyDescent="0.25">
      <c r="A358" s="84">
        <f t="shared" si="27"/>
        <v>34.600000000000222</v>
      </c>
      <c r="B358" s="69">
        <f t="shared" ca="1" si="28"/>
        <v>2.2558021175511511</v>
      </c>
      <c r="C358" s="19">
        <f t="shared" ca="1" si="25"/>
        <v>-5.13322871824918</v>
      </c>
      <c r="D358" s="19">
        <f t="shared" ca="1" si="29"/>
        <v>-5.13322871824918</v>
      </c>
      <c r="E358" s="68">
        <f t="shared" ca="1" si="26"/>
        <v>-8.0765274693272229</v>
      </c>
    </row>
    <row r="359" spans="1:5" x14ac:dyDescent="0.25">
      <c r="A359" s="84">
        <f t="shared" si="27"/>
        <v>34.700000000000223</v>
      </c>
      <c r="B359" s="69">
        <f t="shared" ca="1" si="28"/>
        <v>1.7073896316852557</v>
      </c>
      <c r="C359" s="19">
        <f t="shared" ca="1" si="25"/>
        <v>-5.8350209990687274</v>
      </c>
      <c r="D359" s="19">
        <f t="shared" ca="1" si="29"/>
        <v>-5.8350209990687274</v>
      </c>
      <c r="E359" s="68">
        <f t="shared" ca="1" si="26"/>
        <v>-5.9593181470637209</v>
      </c>
    </row>
    <row r="360" spans="1:5" x14ac:dyDescent="0.25">
      <c r="A360" s="84">
        <f t="shared" si="27"/>
        <v>34.800000000000225</v>
      </c>
      <c r="B360" s="69">
        <f t="shared" ca="1" si="28"/>
        <v>1.0998988233736098</v>
      </c>
      <c r="C360" s="19">
        <f t="shared" ca="1" si="25"/>
        <v>-6.3147951671641946</v>
      </c>
      <c r="D360" s="19">
        <f t="shared" ca="1" si="29"/>
        <v>-6.3147951671641946</v>
      </c>
      <c r="E360" s="68">
        <f t="shared" ca="1" si="26"/>
        <v>-3.6361652148456232</v>
      </c>
    </row>
    <row r="361" spans="1:5" x14ac:dyDescent="0.25">
      <c r="A361" s="84">
        <f t="shared" si="27"/>
        <v>34.900000000000226</v>
      </c>
      <c r="B361" s="69">
        <f t="shared" ca="1" si="28"/>
        <v>0.4563404332067319</v>
      </c>
      <c r="C361" s="19">
        <f t="shared" ca="1" si="25"/>
        <v>-6.5563726361733616</v>
      </c>
      <c r="D361" s="19">
        <f t="shared" ca="1" si="29"/>
        <v>-6.5563726361733616</v>
      </c>
      <c r="E361" s="68">
        <f t="shared" ca="1" si="26"/>
        <v>-1.1953841653377184</v>
      </c>
    </row>
    <row r="362" spans="1:5" x14ac:dyDescent="0.25">
      <c r="A362" s="84">
        <f t="shared" si="27"/>
        <v>35.000000000000227</v>
      </c>
      <c r="B362" s="69">
        <f t="shared" ca="1" si="28"/>
        <v>-0.19910786201208819</v>
      </c>
      <c r="C362" s="19">
        <f t="shared" ca="1" si="25"/>
        <v>-6.5525932682030401</v>
      </c>
      <c r="D362" s="19">
        <f t="shared" ca="1" si="29"/>
        <v>-6.5525932682030401</v>
      </c>
      <c r="E362" s="68">
        <f t="shared" ca="1" si="26"/>
        <v>1.2709715247441531</v>
      </c>
    </row>
    <row r="363" spans="1:5" x14ac:dyDescent="0.25">
      <c r="A363" s="84">
        <f t="shared" si="27"/>
        <v>35.100000000000229</v>
      </c>
      <c r="B363" s="69">
        <f t="shared" ca="1" si="28"/>
        <v>-0.84201327212584887</v>
      </c>
      <c r="C363" s="19">
        <f t="shared" ca="1" si="25"/>
        <v>-6.3055149340721748</v>
      </c>
      <c r="D363" s="19">
        <f t="shared" ca="1" si="29"/>
        <v>-6.3055149340721739</v>
      </c>
      <c r="E363" s="68">
        <f t="shared" ca="1" si="26"/>
        <v>3.6705951578731675</v>
      </c>
    </row>
    <row r="364" spans="1:5" x14ac:dyDescent="0.25">
      <c r="A364" s="84">
        <f t="shared" si="27"/>
        <v>35.20000000000023</v>
      </c>
      <c r="B364" s="69">
        <f t="shared" ca="1" si="28"/>
        <v>-1.4486022898941684</v>
      </c>
      <c r="C364" s="19">
        <f t="shared" ca="1" si="25"/>
        <v>-5.8262654212942175</v>
      </c>
      <c r="D364" s="19">
        <f t="shared" ca="1" si="29"/>
        <v>-5.8262654212942167</v>
      </c>
      <c r="E364" s="68">
        <f t="shared" ca="1" si="26"/>
        <v>5.9143950976859818</v>
      </c>
    </row>
    <row r="365" spans="1:5" x14ac:dyDescent="0.25">
      <c r="A365" s="84">
        <f t="shared" si="27"/>
        <v>35.300000000000232</v>
      </c>
      <c r="B365" s="69">
        <f t="shared" ca="1" si="28"/>
        <v>-1.9966433048971575</v>
      </c>
      <c r="C365" s="19">
        <f t="shared" ca="1" si="25"/>
        <v>-5.1345548787655648</v>
      </c>
      <c r="D365" s="19">
        <f t="shared" ca="1" si="29"/>
        <v>-5.134554878765563</v>
      </c>
      <c r="E365" s="68">
        <f t="shared" ca="1" si="26"/>
        <v>7.9198157528870849</v>
      </c>
    </row>
    <row r="366" spans="1:5" x14ac:dyDescent="0.25">
      <c r="A366" s="84">
        <f t="shared" si="27"/>
        <v>35.400000000000233</v>
      </c>
      <c r="B366" s="69">
        <f t="shared" ca="1" si="28"/>
        <v>-2.4662645359496418</v>
      </c>
      <c r="C366" s="19">
        <f t="shared" ca="1" si="25"/>
        <v>-4.2578697422841278</v>
      </c>
      <c r="D366" s="19">
        <f t="shared" ca="1" si="29"/>
        <v>-4.2578697422841252</v>
      </c>
      <c r="E366" s="68">
        <f t="shared" ca="1" si="26"/>
        <v>9.6138869767416733</v>
      </c>
    </row>
    <row r="367" spans="1:5" x14ac:dyDescent="0.25">
      <c r="A367" s="84">
        <f t="shared" si="27"/>
        <v>35.500000000000234</v>
      </c>
      <c r="B367" s="69">
        <f t="shared" ca="1" si="28"/>
        <v>-2.8406770707463869</v>
      </c>
      <c r="C367" s="19">
        <f t="shared" ca="1" si="25"/>
        <v>-3.2303809536507737</v>
      </c>
      <c r="D367" s="19">
        <f t="shared" ca="1" si="29"/>
        <v>-3.2303809536507706</v>
      </c>
      <c r="E367" s="68">
        <f t="shared" ca="1" si="26"/>
        <v>10.935888795925425</v>
      </c>
    </row>
    <row r="368" spans="1:5" x14ac:dyDescent="0.25">
      <c r="A368" s="84">
        <f t="shared" si="27"/>
        <v>35.600000000000236</v>
      </c>
      <c r="B368" s="69">
        <f t="shared" ca="1" si="28"/>
        <v>-3.1067766096386911</v>
      </c>
      <c r="C368" s="19">
        <f t="shared" ca="1" si="25"/>
        <v>-2.0916098241953138</v>
      </c>
      <c r="D368" s="19">
        <f t="shared" ca="1" si="29"/>
        <v>-2.0916098241953103</v>
      </c>
      <c r="E368" s="68">
        <f t="shared" ca="1" si="26"/>
        <v>11.839533793183794</v>
      </c>
    </row>
    <row r="369" spans="1:5" x14ac:dyDescent="0.25">
      <c r="A369" s="84">
        <f t="shared" si="27"/>
        <v>35.700000000000237</v>
      </c>
      <c r="B369" s="69">
        <f t="shared" ca="1" si="28"/>
        <v>-3.2556022863926701</v>
      </c>
      <c r="C369" s="19">
        <f t="shared" ca="1" si="25"/>
        <v>-0.88490371088426611</v>
      </c>
      <c r="D369" s="19">
        <f t="shared" ca="1" si="29"/>
        <v>-0.88490371088426167</v>
      </c>
      <c r="E369" s="68">
        <f t="shared" ca="1" si="26"/>
        <v>12.294588473037191</v>
      </c>
    </row>
    <row r="370" spans="1:5" x14ac:dyDescent="0.25">
      <c r="A370" s="84">
        <f t="shared" si="27"/>
        <v>35.800000000000239</v>
      </c>
      <c r="B370" s="69">
        <f t="shared" ca="1" si="28"/>
        <v>-3.2826364943249797</v>
      </c>
      <c r="C370" s="19">
        <f t="shared" ca="1" si="25"/>
        <v>0.34421955223806799</v>
      </c>
      <c r="D370" s="19">
        <f t="shared" ca="1" si="29"/>
        <v>0.34421955223807355</v>
      </c>
      <c r="E370" s="68">
        <f t="shared" ca="1" si="26"/>
        <v>12.287876789409529</v>
      </c>
    </row>
    <row r="371" spans="1:5" x14ac:dyDescent="0.25">
      <c r="A371" s="84">
        <f t="shared" si="27"/>
        <v>35.90000000000024</v>
      </c>
      <c r="B371" s="69">
        <f t="shared" ca="1" si="28"/>
        <v>-3.1879357649874098</v>
      </c>
      <c r="C371" s="19">
        <f t="shared" ca="1" si="25"/>
        <v>1.5497950345133307</v>
      </c>
      <c r="D371" s="19">
        <f t="shared" ca="1" si="29"/>
        <v>1.5497950345133376</v>
      </c>
      <c r="E371" s="68">
        <f t="shared" ca="1" si="26"/>
        <v>11.823632856095767</v>
      </c>
    </row>
    <row r="372" spans="1:5" x14ac:dyDescent="0.25">
      <c r="A372" s="84">
        <f t="shared" si="27"/>
        <v>36.000000000000242</v>
      </c>
      <c r="B372" s="69">
        <f t="shared" ca="1" si="28"/>
        <v>-2.976089192463204</v>
      </c>
      <c r="C372" s="19">
        <f t="shared" ca="1" si="25"/>
        <v>2.6871364159707829</v>
      </c>
      <c r="D372" s="19">
        <f t="shared" ca="1" si="29"/>
        <v>2.6871364159707918</v>
      </c>
      <c r="E372" s="68">
        <f t="shared" ca="1" si="26"/>
        <v>10.923194773053334</v>
      </c>
    </row>
    <row r="373" spans="1:5" x14ac:dyDescent="0.25">
      <c r="A373" s="84">
        <f t="shared" si="27"/>
        <v>36.100000000000243</v>
      </c>
      <c r="B373" s="69">
        <f t="shared" ca="1" si="28"/>
        <v>-2.656007422615744</v>
      </c>
      <c r="C373" s="19">
        <f t="shared" ca="1" si="25"/>
        <v>3.7144989809784139</v>
      </c>
      <c r="D373" s="19">
        <f t="shared" ca="1" si="29"/>
        <v>3.7144989809784255</v>
      </c>
      <c r="E373" s="68">
        <f t="shared" ca="1" si="26"/>
        <v>9.6240565270993557</v>
      </c>
    </row>
    <row r="374" spans="1:5" x14ac:dyDescent="0.25">
      <c r="A374" s="84">
        <f t="shared" si="27"/>
        <v>36.200000000000244</v>
      </c>
      <c r="B374" s="69">
        <f t="shared" ca="1" si="28"/>
        <v>-2.2405515854228857</v>
      </c>
      <c r="C374" s="19">
        <f t="shared" ca="1" si="25"/>
        <v>4.5946177628787463</v>
      </c>
      <c r="D374" s="19">
        <f t="shared" ca="1" si="29"/>
        <v>4.5946177628787606</v>
      </c>
      <c r="E374" s="68">
        <f t="shared" ca="1" si="26"/>
        <v>7.9783191109073712</v>
      </c>
    </row>
    <row r="375" spans="1:5" x14ac:dyDescent="0.25">
      <c r="A375" s="84">
        <f t="shared" si="27"/>
        <v>36.300000000000246</v>
      </c>
      <c r="B375" s="69">
        <f t="shared" ca="1" si="28"/>
        <v>-1.7460175002713056</v>
      </c>
      <c r="C375" s="19">
        <f t="shared" ca="1" si="25"/>
        <v>5.2960639401528518</v>
      </c>
      <c r="D375" s="19">
        <f t="shared" ca="1" si="29"/>
        <v>5.2960639401528695</v>
      </c>
      <c r="E375" s="68">
        <f t="shared" ca="1" si="26"/>
        <v>6.0506044345748355</v>
      </c>
    </row>
    <row r="376" spans="1:5" x14ac:dyDescent="0.25">
      <c r="A376" s="84">
        <f t="shared" si="27"/>
        <v>36.400000000000247</v>
      </c>
      <c r="B376" s="69">
        <f t="shared" ca="1" si="28"/>
        <v>-1.1914958065728096</v>
      </c>
      <c r="C376" s="19">
        <f t="shared" ca="1" si="25"/>
        <v>5.7943699338170687</v>
      </c>
      <c r="D376" s="19">
        <f t="shared" ca="1" si="29"/>
        <v>5.79436993381709</v>
      </c>
      <c r="E376" s="68">
        <f t="shared" ca="1" si="26"/>
        <v>3.9155154387096158</v>
      </c>
    </row>
    <row r="377" spans="1:5" x14ac:dyDescent="0.25">
      <c r="A377" s="84">
        <f t="shared" si="27"/>
        <v>36.500000000000249</v>
      </c>
      <c r="B377" s="69">
        <f t="shared" ca="1" si="28"/>
        <v>-0.59813316879005118</v>
      </c>
      <c r="C377" s="19">
        <f t="shared" ca="1" si="25"/>
        <v>6.0728828218380997</v>
      </c>
      <c r="D377" s="19">
        <f t="shared" ca="1" si="29"/>
        <v>6.0728828218381246</v>
      </c>
      <c r="E377" s="68">
        <f t="shared" ca="1" si="26"/>
        <v>1.6547423217111239</v>
      </c>
    </row>
    <row r="378" spans="1:5" x14ac:dyDescent="0.25">
      <c r="A378" s="84">
        <f t="shared" si="27"/>
        <v>36.60000000000025</v>
      </c>
      <c r="B378" s="69">
        <f t="shared" ca="1" si="28"/>
        <v>1.1676787608871142E-2</v>
      </c>
      <c r="C378" s="19">
        <f t="shared" ca="1" si="25"/>
        <v>6.1233163061403486</v>
      </c>
      <c r="D378" s="19">
        <f t="shared" ca="1" si="29"/>
        <v>6.1233163061403788</v>
      </c>
      <c r="E378" s="68">
        <f t="shared" ca="1" si="26"/>
        <v>-0.64607263566599094</v>
      </c>
    </row>
    <row r="379" spans="1:5" x14ac:dyDescent="0.25">
      <c r="A379" s="84">
        <f t="shared" si="27"/>
        <v>36.700000000000252</v>
      </c>
      <c r="B379" s="69">
        <f t="shared" ca="1" si="28"/>
        <v>0.61514175919450209</v>
      </c>
      <c r="C379" s="19">
        <f t="shared" ca="1" si="25"/>
        <v>5.9459831255722744</v>
      </c>
      <c r="D379" s="19">
        <f t="shared" ca="1" si="29"/>
        <v>5.9459831255723099</v>
      </c>
      <c r="E379" s="68">
        <f t="shared" ca="1" si="26"/>
        <v>-2.9005909756953323</v>
      </c>
    </row>
    <row r="380" spans="1:5" x14ac:dyDescent="0.25">
      <c r="A380" s="84">
        <f t="shared" si="27"/>
        <v>36.800000000000253</v>
      </c>
      <c r="B380" s="69">
        <f t="shared" ca="1" si="28"/>
        <v>1.1899260180780113</v>
      </c>
      <c r="C380" s="19">
        <f t="shared" ca="1" si="25"/>
        <v>5.549702052097917</v>
      </c>
      <c r="D380" s="19">
        <f t="shared" ca="1" si="29"/>
        <v>5.5497020520979596</v>
      </c>
      <c r="E380" s="68">
        <f t="shared" ca="1" si="26"/>
        <v>-5.0250304937916237</v>
      </c>
    </row>
    <row r="381" spans="1:5" x14ac:dyDescent="0.25">
      <c r="A381" s="84">
        <f t="shared" si="27"/>
        <v>36.900000000000254</v>
      </c>
      <c r="B381" s="69">
        <f t="shared" ca="1" si="28"/>
        <v>1.7149804190302314</v>
      </c>
      <c r="C381" s="19">
        <f t="shared" ca="1" si="25"/>
        <v>4.9513859669464955</v>
      </c>
      <c r="D381" s="19">
        <f t="shared" ca="1" si="29"/>
        <v>4.9513859669465461</v>
      </c>
      <c r="E381" s="68">
        <f t="shared" ca="1" si="26"/>
        <v>-6.9412912092365877</v>
      </c>
    </row>
    <row r="382" spans="1:5" x14ac:dyDescent="0.25">
      <c r="A382" s="84">
        <f t="shared" si="27"/>
        <v>37.000000000000256</v>
      </c>
      <c r="B382" s="69">
        <f t="shared" ca="1" si="28"/>
        <v>2.1713161932495897</v>
      </c>
      <c r="C382" s="19">
        <f t="shared" ca="1" si="25"/>
        <v>4.1753295174406837</v>
      </c>
      <c r="D382" s="19">
        <f t="shared" ca="1" si="29"/>
        <v>4.1753295174407423</v>
      </c>
      <c r="E382" s="68">
        <f t="shared" ca="1" si="26"/>
        <v>-8.5798377808794122</v>
      </c>
    </row>
    <row r="383" spans="1:5" x14ac:dyDescent="0.25">
      <c r="A383" s="84">
        <f t="shared" si="27"/>
        <v>37.100000000000257</v>
      </c>
      <c r="B383" s="69">
        <f t="shared" ca="1" si="28"/>
        <v>2.5426939716311958</v>
      </c>
      <c r="C383" s="19">
        <f t="shared" ca="1" si="25"/>
        <v>3.2522260501914588</v>
      </c>
      <c r="D383" s="19">
        <f t="shared" ca="1" si="29"/>
        <v>3.2522260501915268</v>
      </c>
      <c r="E383" s="68">
        <f t="shared" ca="1" si="26"/>
        <v>-9.8822315641048277</v>
      </c>
    </row>
    <row r="384" spans="1:5" x14ac:dyDescent="0.25">
      <c r="A384" s="84">
        <f t="shared" si="27"/>
        <v>37.200000000000259</v>
      </c>
      <c r="B384" s="69">
        <f t="shared" ca="1" si="28"/>
        <v>2.8162029483135891</v>
      </c>
      <c r="C384" s="19">
        <f t="shared" ca="1" si="25"/>
        <v>2.2179534834564434</v>
      </c>
      <c r="D384" s="19">
        <f t="shared" ca="1" si="29"/>
        <v>2.2179534834565215</v>
      </c>
      <c r="E384" s="68">
        <f t="shared" ca="1" si="26"/>
        <v>-10.803219770595202</v>
      </c>
    </row>
    <row r="385" spans="1:5" x14ac:dyDescent="0.25">
      <c r="A385" s="84">
        <f t="shared" si="27"/>
        <v>37.30000000000026</v>
      </c>
      <c r="B385" s="69">
        <f t="shared" ca="1" si="28"/>
        <v>2.9827094801017688</v>
      </c>
      <c r="C385" s="19">
        <f t="shared" ca="1" si="25"/>
        <v>1.1121771523071955</v>
      </c>
      <c r="D385" s="19">
        <f t="shared" ca="1" si="29"/>
        <v>1.1121771523072852</v>
      </c>
      <c r="E385" s="68">
        <f t="shared" ca="1" si="26"/>
        <v>-11.312306852389451</v>
      </c>
    </row>
    <row r="386" spans="1:5" x14ac:dyDescent="0.25">
      <c r="A386" s="84">
        <f t="shared" si="27"/>
        <v>37.400000000000261</v>
      </c>
      <c r="B386" s="69">
        <f t="shared" ca="1" si="28"/>
        <v>3.0371595442442914</v>
      </c>
      <c r="C386" s="19">
        <f t="shared" ca="1" si="25"/>
        <v>-2.3175869456684151E-2</v>
      </c>
      <c r="D386" s="19">
        <f t="shared" ca="1" si="29"/>
        <v>-2.3175869456581566E-2</v>
      </c>
      <c r="E386" s="68">
        <f t="shared" ca="1" si="26"/>
        <v>-11.394753582887814</v>
      </c>
    </row>
    <row r="387" spans="1:5" x14ac:dyDescent="0.25">
      <c r="A387" s="84">
        <f t="shared" si="27"/>
        <v>37.500000000000263</v>
      </c>
      <c r="B387" s="69">
        <f t="shared" ca="1" si="28"/>
        <v>2.9787251444684415</v>
      </c>
      <c r="C387" s="19">
        <f t="shared" ca="1" si="25"/>
        <v>-1.1455121260602408</v>
      </c>
      <c r="D387" s="19">
        <f t="shared" ca="1" si="29"/>
        <v>-1.145512126060124</v>
      </c>
      <c r="E387" s="68">
        <f t="shared" ca="1" si="26"/>
        <v>-11.051971549182969</v>
      </c>
    </row>
    <row r="388" spans="1:5" x14ac:dyDescent="0.25">
      <c r="A388" s="84">
        <f t="shared" si="27"/>
        <v>37.600000000000264</v>
      </c>
      <c r="B388" s="69">
        <f t="shared" ca="1" si="28"/>
        <v>2.8107907428985972</v>
      </c>
      <c r="C388" s="19">
        <f t="shared" ca="1" si="25"/>
        <v>-2.2131759053365512</v>
      </c>
      <c r="D388" s="19">
        <f t="shared" ca="1" si="29"/>
        <v>-2.2131759053364193</v>
      </c>
      <c r="E388" s="68">
        <f t="shared" ca="1" si="26"/>
        <v>-10.301304036342882</v>
      </c>
    </row>
    <row r="389" spans="1:5" x14ac:dyDescent="0.25">
      <c r="A389" s="84">
        <f t="shared" si="27"/>
        <v>37.700000000000266</v>
      </c>
      <c r="B389" s="69">
        <f t="shared" ca="1" si="28"/>
        <v>2.5407818730809568</v>
      </c>
      <c r="C389" s="19">
        <f t="shared" ca="1" si="25"/>
        <v>-3.1870014910161371</v>
      </c>
      <c r="D389" s="19">
        <f t="shared" ca="1" si="29"/>
        <v>-3.1870014910159896</v>
      </c>
      <c r="E389" s="68">
        <f t="shared" ca="1" si="26"/>
        <v>-9.1752076772484834</v>
      </c>
    </row>
    <row r="390" spans="1:5" x14ac:dyDescent="0.25">
      <c r="A390" s="84">
        <f t="shared" si="27"/>
        <v>37.800000000000267</v>
      </c>
      <c r="B390" s="69">
        <f t="shared" ca="1" si="28"/>
        <v>2.1798440251198512</v>
      </c>
      <c r="C390" s="19">
        <f t="shared" ca="1" si="25"/>
        <v>-4.0317554682058319</v>
      </c>
      <c r="D390" s="19">
        <f t="shared" ca="1" si="29"/>
        <v>-4.0317554682056675</v>
      </c>
      <c r="E390" s="68">
        <f t="shared" ca="1" si="26"/>
        <v>-7.7198718665450672</v>
      </c>
    </row>
    <row r="391" spans="1:5" x14ac:dyDescent="0.25">
      <c r="A391" s="84">
        <f t="shared" si="27"/>
        <v>37.900000000000269</v>
      </c>
      <c r="B391" s="69">
        <f t="shared" ca="1" si="28"/>
        <v>1.7423854637909009</v>
      </c>
      <c r="C391" s="19">
        <f t="shared" ca="1" si="25"/>
        <v>-4.7174157583729963</v>
      </c>
      <c r="D391" s="19">
        <f t="shared" ca="1" si="29"/>
        <v>-4.7174157583728151</v>
      </c>
      <c r="E391" s="68">
        <f t="shared" ca="1" si="26"/>
        <v>-5.9933339367979048</v>
      </c>
    </row>
    <row r="392" spans="1:5" x14ac:dyDescent="0.25">
      <c r="A392" s="84">
        <f t="shared" si="27"/>
        <v>38.00000000000027</v>
      </c>
      <c r="B392" s="69">
        <f t="shared" ca="1" si="28"/>
        <v>1.2455026364075734</v>
      </c>
      <c r="C392" s="19">
        <f t="shared" ca="1" si="25"/>
        <v>-5.2202407892933405</v>
      </c>
      <c r="D392" s="19">
        <f t="shared" ca="1" si="29"/>
        <v>-5.2202407892931433</v>
      </c>
      <c r="E392" s="68">
        <f t="shared" ca="1" si="26"/>
        <v>-4.0631666816087133</v>
      </c>
    </row>
    <row r="393" spans="1:5" x14ac:dyDescent="0.25">
      <c r="A393" s="84">
        <f t="shared" si="27"/>
        <v>38.100000000000271</v>
      </c>
      <c r="B393" s="69">
        <f t="shared" ca="1" si="28"/>
        <v>0.7083110650331671</v>
      </c>
      <c r="C393" s="19">
        <f t="shared" ca="1" si="25"/>
        <v>-5.5235906381945306</v>
      </c>
      <c r="D393" s="19">
        <f t="shared" ca="1" si="29"/>
        <v>-5.5235906381943174</v>
      </c>
      <c r="E393" s="68">
        <f t="shared" ca="1" si="26"/>
        <v>-2.0038302964148924</v>
      </c>
    </row>
    <row r="394" spans="1:5" x14ac:dyDescent="0.25">
      <c r="A394" s="84">
        <f t="shared" si="27"/>
        <v>38.200000000000273</v>
      </c>
      <c r="B394" s="69">
        <f t="shared" ca="1" si="28"/>
        <v>0.1512079438969588</v>
      </c>
      <c r="C394" s="19">
        <f t="shared" ca="1" si="25"/>
        <v>-5.6184717845293308</v>
      </c>
      <c r="D394" s="19">
        <f t="shared" ca="1" si="29"/>
        <v>-5.6184717845291043</v>
      </c>
      <c r="E394" s="68">
        <f t="shared" ca="1" si="26"/>
        <v>0.10620736971895894</v>
      </c>
    </row>
    <row r="395" spans="1:5" x14ac:dyDescent="0.25">
      <c r="A395" s="84">
        <f t="shared" si="27"/>
        <v>38.300000000000274</v>
      </c>
      <c r="B395" s="69">
        <f t="shared" ca="1" si="28"/>
        <v>-0.40490503959220714</v>
      </c>
      <c r="C395" s="19">
        <f t="shared" ca="1" si="25"/>
        <v>-5.5037878852536242</v>
      </c>
      <c r="D395" s="19">
        <f t="shared" ca="1" si="29"/>
        <v>-5.503787885253387</v>
      </c>
      <c r="E395" s="68">
        <f t="shared" ca="1" si="26"/>
        <v>2.1874706157950943</v>
      </c>
    </row>
    <row r="396" spans="1:5" x14ac:dyDescent="0.25">
      <c r="A396" s="84">
        <f t="shared" si="27"/>
        <v>38.400000000000276</v>
      </c>
      <c r="B396" s="69">
        <f t="shared" ca="1" si="28"/>
        <v>-0.93940894981986334</v>
      </c>
      <c r="C396" s="19">
        <f t="shared" ref="C396:C459" ca="1" si="30">D396</f>
        <v>-5.186290319299073</v>
      </c>
      <c r="D396" s="19">
        <f t="shared" ca="1" si="29"/>
        <v>-5.1862903192988297</v>
      </c>
      <c r="E396" s="68">
        <f t="shared" ref="E396:E459" ca="1" si="31" xml:space="preserve"> -R_x/L_x*D396-1/(L_x*C_x)*B396+E0_x*SIN(w_x*A396)/L_x</f>
        <v>4.1624807032956506</v>
      </c>
    </row>
    <row r="397" spans="1:5" x14ac:dyDescent="0.25">
      <c r="A397" s="84">
        <f t="shared" ref="A397:A460" si="32">A396+$A$9</f>
        <v>38.500000000000277</v>
      </c>
      <c r="B397" s="69">
        <f t="shared" ref="B397:B460" ca="1" si="33">IF($B$7="n",$B$12,$A$9/2*(C397+C396)+B396)</f>
        <v>-1.4327351508364479</v>
      </c>
      <c r="C397" s="19">
        <f t="shared" ca="1" si="30"/>
        <v>-4.6802337010321198</v>
      </c>
      <c r="D397" s="19">
        <f t="shared" ref="D397:D460" ca="1" si="34">IF($B$7="n",$D$12,$A$9/2*(E397+E396)+D396)</f>
        <v>-4.6802337010318764</v>
      </c>
      <c r="E397" s="68">
        <f t="shared" ca="1" si="31"/>
        <v>5.9586516620428576</v>
      </c>
    </row>
    <row r="398" spans="1:5" x14ac:dyDescent="0.25">
      <c r="A398" s="84">
        <f t="shared" si="32"/>
        <v>38.600000000000279</v>
      </c>
      <c r="B398" s="69">
        <f t="shared" ca="1" si="33"/>
        <v>-1.8670844707156116</v>
      </c>
      <c r="C398" s="19">
        <f t="shared" ca="1" si="30"/>
        <v>-4.0067526965505786</v>
      </c>
      <c r="D398" s="19">
        <f t="shared" ca="1" si="34"/>
        <v>-4.0067526965503433</v>
      </c>
      <c r="E398" s="68">
        <f t="shared" ca="1" si="31"/>
        <v>7.5109684275870681</v>
      </c>
    </row>
    <row r="399" spans="1:5" x14ac:dyDescent="0.25">
      <c r="A399" s="84">
        <f t="shared" si="32"/>
        <v>38.70000000000028</v>
      </c>
      <c r="B399" s="69">
        <f t="shared" ca="1" si="33"/>
        <v>-2.2270714490401278</v>
      </c>
      <c r="C399" s="19">
        <f t="shared" ca="1" si="30"/>
        <v>-3.192986869939086</v>
      </c>
      <c r="D399" s="19">
        <f t="shared" ca="1" si="34"/>
        <v>-3.1929868699388706</v>
      </c>
      <c r="E399" s="68">
        <f t="shared" ca="1" si="31"/>
        <v>8.7643481046414404</v>
      </c>
    </row>
    <row r="400" spans="1:5" x14ac:dyDescent="0.25">
      <c r="A400" s="84">
        <f t="shared" si="32"/>
        <v>38.800000000000281</v>
      </c>
      <c r="B400" s="69">
        <f t="shared" ca="1" si="33"/>
        <v>-2.5002702700347856</v>
      </c>
      <c r="C400" s="19">
        <f t="shared" ca="1" si="30"/>
        <v>-2.270989549953315</v>
      </c>
      <c r="D400" s="19">
        <f t="shared" ca="1" si="34"/>
        <v>-2.2709895499531347</v>
      </c>
      <c r="E400" s="68">
        <f t="shared" ca="1" si="31"/>
        <v>9.6755982950720725</v>
      </c>
    </row>
    <row r="401" spans="1:5" x14ac:dyDescent="0.25">
      <c r="A401" s="84">
        <f t="shared" si="32"/>
        <v>38.900000000000283</v>
      </c>
      <c r="B401" s="69">
        <f t="shared" ca="1" si="33"/>
        <v>-2.6776429724894921</v>
      </c>
      <c r="C401" s="19">
        <f t="shared" ca="1" si="30"/>
        <v>-1.2764644991399581</v>
      </c>
      <c r="D401" s="19">
        <f t="shared" ca="1" si="34"/>
        <v>-1.2764644991398315</v>
      </c>
      <c r="E401" s="68">
        <f t="shared" ca="1" si="31"/>
        <v>10.21490272119247</v>
      </c>
    </row>
    <row r="402" spans="1:5" x14ac:dyDescent="0.25">
      <c r="A402" s="84">
        <f t="shared" si="32"/>
        <v>39.000000000000284</v>
      </c>
      <c r="B402" s="69">
        <f t="shared" ca="1" si="33"/>
        <v>-2.7538352077038133</v>
      </c>
      <c r="C402" s="19">
        <f t="shared" ca="1" si="30"/>
        <v>-0.2473802051455074</v>
      </c>
      <c r="D402" s="19">
        <f t="shared" ca="1" si="34"/>
        <v>-0.24738020514545855</v>
      </c>
      <c r="E402" s="68">
        <f t="shared" ca="1" si="31"/>
        <v>10.366783158693094</v>
      </c>
    </row>
    <row r="403" spans="1:5" x14ac:dyDescent="0.25">
      <c r="A403" s="84">
        <f t="shared" si="32"/>
        <v>39.100000000000286</v>
      </c>
      <c r="B403" s="69">
        <f t="shared" ca="1" si="33"/>
        <v>-2.7273300022657421</v>
      </c>
      <c r="C403" s="19">
        <f t="shared" ca="1" si="30"/>
        <v>0.77748431390799921</v>
      </c>
      <c r="D403" s="19">
        <f t="shared" ca="1" si="34"/>
        <v>0.77748431390794059</v>
      </c>
      <c r="E403" s="68">
        <f t="shared" ca="1" si="31"/>
        <v>10.130507222372554</v>
      </c>
    </row>
    <row r="404" spans="1:5" x14ac:dyDescent="0.25">
      <c r="A404" s="84">
        <f t="shared" si="32"/>
        <v>39.200000000000287</v>
      </c>
      <c r="B404" s="69">
        <f t="shared" ca="1" si="33"/>
        <v>-2.6004554702783551</v>
      </c>
      <c r="C404" s="19">
        <f t="shared" ca="1" si="30"/>
        <v>1.7600063258409184</v>
      </c>
      <c r="D404" s="19">
        <f t="shared" ca="1" si="34"/>
        <v>1.7600063258407153</v>
      </c>
      <c r="E404" s="68">
        <f t="shared" ca="1" si="31"/>
        <v>9.5199330162800919</v>
      </c>
    </row>
    <row r="405" spans="1:5" x14ac:dyDescent="0.25">
      <c r="A405" s="84">
        <f t="shared" si="32"/>
        <v>39.300000000000288</v>
      </c>
      <c r="B405" s="69">
        <f t="shared" ca="1" si="33"/>
        <v>-2.3792479970676754</v>
      </c>
      <c r="C405" s="19">
        <f t="shared" ca="1" si="30"/>
        <v>2.6641431383739635</v>
      </c>
      <c r="D405" s="19">
        <f t="shared" ca="1" si="34"/>
        <v>2.6641431383735705</v>
      </c>
      <c r="E405" s="68">
        <f t="shared" ca="1" si="31"/>
        <v>8.5628032343735754</v>
      </c>
    </row>
    <row r="406" spans="1:5" x14ac:dyDescent="0.25">
      <c r="A406" s="84">
        <f t="shared" si="32"/>
        <v>39.40000000000029</v>
      </c>
      <c r="B406" s="69">
        <f t="shared" ca="1" si="33"/>
        <v>-2.0731778697711127</v>
      </c>
      <c r="C406" s="19">
        <f t="shared" ca="1" si="30"/>
        <v>3.45725940755867</v>
      </c>
      <c r="D406" s="19">
        <f t="shared" ca="1" si="34"/>
        <v>3.4572594075580323</v>
      </c>
      <c r="E406" s="68">
        <f t="shared" ca="1" si="31"/>
        <v>7.2995221493115325</v>
      </c>
    </row>
    <row r="407" spans="1:5" x14ac:dyDescent="0.25">
      <c r="A407" s="84">
        <f t="shared" si="32"/>
        <v>39.500000000000291</v>
      </c>
      <c r="B407" s="69">
        <f t="shared" ca="1" si="33"/>
        <v>-1.6947494529845959</v>
      </c>
      <c r="C407" s="19">
        <f t="shared" ca="1" si="30"/>
        <v>4.1113089281731279</v>
      </c>
      <c r="D407" s="19">
        <f t="shared" ca="1" si="34"/>
        <v>4.1113089281721793</v>
      </c>
      <c r="E407" s="68">
        <f t="shared" ca="1" si="31"/>
        <v>5.7814682629665004</v>
      </c>
    </row>
    <row r="408" spans="1:5" x14ac:dyDescent="0.25">
      <c r="A408" s="84">
        <f t="shared" si="32"/>
        <v>39.600000000000293</v>
      </c>
      <c r="B408" s="69">
        <f t="shared" ca="1" si="33"/>
        <v>-1.2589926082929035</v>
      </c>
      <c r="C408" s="19">
        <f t="shared" ca="1" si="30"/>
        <v>4.6038279656622372</v>
      </c>
      <c r="D408" s="19">
        <f t="shared" ca="1" si="34"/>
        <v>4.6038279656608996</v>
      </c>
      <c r="E408" s="68">
        <f t="shared" ca="1" si="31"/>
        <v>4.0689124868021018</v>
      </c>
    </row>
    <row r="409" spans="1:5" x14ac:dyDescent="0.25">
      <c r="A409" s="84">
        <f t="shared" si="32"/>
        <v>39.700000000000294</v>
      </c>
      <c r="B409" s="69">
        <f t="shared" ca="1" si="33"/>
        <v>-0.78286596565575506</v>
      </c>
      <c r="C409" s="19">
        <f t="shared" ca="1" si="30"/>
        <v>4.9187048870822698</v>
      </c>
      <c r="D409" s="19">
        <f t="shared" ca="1" si="34"/>
        <v>4.9187048870804491</v>
      </c>
      <c r="E409" s="68">
        <f t="shared" ca="1" si="31"/>
        <v>2.2286259415820791</v>
      </c>
    </row>
    <row r="410" spans="1:5" x14ac:dyDescent="0.25">
      <c r="A410" s="84">
        <f t="shared" si="32"/>
        <v>39.800000000000296</v>
      </c>
      <c r="B410" s="69">
        <f t="shared" ca="1" si="33"/>
        <v>-0.28459573134445915</v>
      </c>
      <c r="C410" s="19">
        <f t="shared" ca="1" si="30"/>
        <v>5.0466997991451521</v>
      </c>
      <c r="D410" s="19">
        <f t="shared" ca="1" si="34"/>
        <v>5.046699799142738</v>
      </c>
      <c r="E410" s="68">
        <f t="shared" ca="1" si="31"/>
        <v>0.33127229965576976</v>
      </c>
    </row>
    <row r="411" spans="1:5" x14ac:dyDescent="0.25">
      <c r="A411" s="84">
        <f t="shared" si="32"/>
        <v>39.900000000000297</v>
      </c>
      <c r="B411" s="69">
        <f t="shared" ca="1" si="33"/>
        <v>0.21702414597201092</v>
      </c>
      <c r="C411" s="19">
        <f t="shared" ca="1" si="30"/>
        <v>4.9856977471856512</v>
      </c>
      <c r="D411" s="19">
        <f t="shared" ca="1" si="34"/>
        <v>4.985697747182515</v>
      </c>
      <c r="E411" s="68">
        <f t="shared" ca="1" si="31"/>
        <v>-1.5513133388694174</v>
      </c>
    </row>
    <row r="412" spans="1:5" x14ac:dyDescent="0.25">
      <c r="A412" s="84">
        <f t="shared" si="32"/>
        <v>40.000000000000298</v>
      </c>
      <c r="B412" s="69">
        <f t="shared" ca="1" si="33"/>
        <v>0.70334350241540378</v>
      </c>
      <c r="C412" s="19">
        <f t="shared" ca="1" si="30"/>
        <v>4.7406893816834144</v>
      </c>
      <c r="D412" s="19">
        <f t="shared" ca="1" si="34"/>
        <v>4.740689381679406</v>
      </c>
      <c r="E412" s="68">
        <f t="shared" ca="1" si="31"/>
        <v>-3.3488539712033121</v>
      </c>
    </row>
    <row r="413" spans="1:5" x14ac:dyDescent="0.25">
      <c r="A413" s="84">
        <f t="shared" si="32"/>
        <v>40.1000000000003</v>
      </c>
      <c r="B413" s="69">
        <f t="shared" ca="1" si="33"/>
        <v>1.1565521442896449</v>
      </c>
      <c r="C413" s="19">
        <f t="shared" ca="1" si="30"/>
        <v>4.3234834558023092</v>
      </c>
      <c r="D413" s="19">
        <f t="shared" ca="1" si="34"/>
        <v>4.3234834557972555</v>
      </c>
      <c r="E413" s="68">
        <f t="shared" ca="1" si="31"/>
        <v>-4.9952645464517156</v>
      </c>
    </row>
    <row r="414" spans="1:5" x14ac:dyDescent="0.25">
      <c r="A414" s="84">
        <f t="shared" si="32"/>
        <v>40.200000000000301</v>
      </c>
      <c r="B414" s="69">
        <f t="shared" ca="1" si="33"/>
        <v>1.5603346008734444</v>
      </c>
      <c r="C414" s="19">
        <f t="shared" ca="1" si="30"/>
        <v>3.7521656758741204</v>
      </c>
      <c r="D414" s="19">
        <f t="shared" ca="1" si="34"/>
        <v>3.7521656758678223</v>
      </c>
      <c r="E414" s="68">
        <f t="shared" ca="1" si="31"/>
        <v>-6.4310910521505313</v>
      </c>
    </row>
    <row r="415" spans="1:5" x14ac:dyDescent="0.25">
      <c r="A415" s="84">
        <f t="shared" si="32"/>
        <v>40.300000000000303</v>
      </c>
      <c r="B415" s="69">
        <f t="shared" ca="1" si="33"/>
        <v>1.9004592797003106</v>
      </c>
      <c r="C415" s="19">
        <f t="shared" ca="1" si="30"/>
        <v>3.0503279006629946</v>
      </c>
      <c r="D415" s="19">
        <f t="shared" ca="1" si="34"/>
        <v>3.0503279006552262</v>
      </c>
      <c r="E415" s="68">
        <f t="shared" ca="1" si="31"/>
        <v>-7.6056644521166294</v>
      </c>
    </row>
    <row r="416" spans="1:5" x14ac:dyDescent="0.25">
      <c r="A416" s="84">
        <f t="shared" si="32"/>
        <v>40.400000000000304</v>
      </c>
      <c r="B416" s="69">
        <f t="shared" ca="1" si="33"/>
        <v>2.1652806807005973</v>
      </c>
      <c r="C416" s="19">
        <f t="shared" ca="1" si="30"/>
        <v>2.2461001193416466</v>
      </c>
      <c r="D416" s="19">
        <f t="shared" ca="1" si="34"/>
        <v>2.2461001193321524</v>
      </c>
      <c r="E416" s="68">
        <f t="shared" ca="1" si="31"/>
        <v>-8.4788911743617739</v>
      </c>
    </row>
    <row r="417" spans="1:5" x14ac:dyDescent="0.25">
      <c r="A417" s="84">
        <f t="shared" si="32"/>
        <v>40.500000000000306</v>
      </c>
      <c r="B417" s="69">
        <f t="shared" ca="1" si="33"/>
        <v>2.346136922739511</v>
      </c>
      <c r="C417" s="19">
        <f t="shared" ca="1" si="30"/>
        <v>1.3710247214343676</v>
      </c>
      <c r="D417" s="19">
        <f t="shared" ca="1" si="34"/>
        <v>1.3710247214228612</v>
      </c>
      <c r="E417" s="68">
        <f t="shared" ca="1" si="31"/>
        <v>-9.0226167838426559</v>
      </c>
    </row>
    <row r="418" spans="1:5" x14ac:dyDescent="0.25">
      <c r="A418" s="84">
        <f t="shared" si="32"/>
        <v>40.600000000000307</v>
      </c>
      <c r="B418" s="69">
        <f t="shared" ca="1" si="33"/>
        <v>2.4376290612810778</v>
      </c>
      <c r="C418" s="19">
        <f t="shared" ca="1" si="30"/>
        <v>0.45881804939318671</v>
      </c>
      <c r="D418" s="19">
        <f t="shared" ca="1" si="34"/>
        <v>0.45881804937935045</v>
      </c>
      <c r="E418" s="68">
        <f t="shared" ca="1" si="31"/>
        <v>-9.2215166570477773</v>
      </c>
    </row>
    <row r="419" spans="1:5" x14ac:dyDescent="0.25">
      <c r="A419" s="84">
        <f t="shared" si="32"/>
        <v>40.700000000000308</v>
      </c>
      <c r="B419" s="69">
        <f t="shared" ca="1" si="33"/>
        <v>2.4377733590441433</v>
      </c>
      <c r="C419" s="19">
        <f t="shared" ca="1" si="30"/>
        <v>-0.45593209413760605</v>
      </c>
      <c r="D419" s="19">
        <f t="shared" ca="1" si="34"/>
        <v>-0.45593209415412062</v>
      </c>
      <c r="E419" s="68">
        <f t="shared" ca="1" si="31"/>
        <v>-9.0734862136433225</v>
      </c>
    </row>
    <row r="420" spans="1:5" x14ac:dyDescent="0.25">
      <c r="A420" s="84">
        <f t="shared" si="32"/>
        <v>40.80000000000031</v>
      </c>
      <c r="B420" s="69">
        <f t="shared" ca="1" si="33"/>
        <v>2.3480226270661193</v>
      </c>
      <c r="C420" s="19">
        <f t="shared" ca="1" si="30"/>
        <v>-1.3390825454310678</v>
      </c>
      <c r="D420" s="19">
        <f t="shared" ca="1" si="34"/>
        <v>-1.3390825454506396</v>
      </c>
      <c r="E420" s="68">
        <f t="shared" ca="1" si="31"/>
        <v>-8.5895228123099265</v>
      </c>
    </row>
    <row r="421" spans="1:5" x14ac:dyDescent="0.25">
      <c r="A421" s="84">
        <f t="shared" si="32"/>
        <v>40.900000000000311</v>
      </c>
      <c r="B421" s="69">
        <f t="shared" ca="1" si="33"/>
        <v>2.1731577879467636</v>
      </c>
      <c r="C421" s="19">
        <f t="shared" ca="1" si="30"/>
        <v>-2.1582142369673107</v>
      </c>
      <c r="D421" s="19">
        <f t="shared" ca="1" si="34"/>
        <v>-2.1582142369903461</v>
      </c>
      <c r="E421" s="68">
        <f t="shared" ca="1" si="31"/>
        <v>-7.7931110185078438</v>
      </c>
    </row>
    <row r="422" spans="1:5" x14ac:dyDescent="0.25">
      <c r="A422" s="84">
        <f t="shared" si="32"/>
        <v>41.000000000000313</v>
      </c>
      <c r="B422" s="69">
        <f t="shared" ca="1" si="33"/>
        <v>1.9210557320960326</v>
      </c>
      <c r="C422" s="19">
        <f t="shared" ca="1" si="30"/>
        <v>-2.883826880062363</v>
      </c>
      <c r="D422" s="19">
        <f t="shared" ca="1" si="34"/>
        <v>-2.8838268800892894</v>
      </c>
      <c r="E422" s="68">
        <f t="shared" ca="1" si="31"/>
        <v>-6.719141843494854</v>
      </c>
    </row>
    <row r="423" spans="1:5" x14ac:dyDescent="0.25">
      <c r="A423" s="84">
        <f t="shared" si="32"/>
        <v>41.100000000000314</v>
      </c>
      <c r="B423" s="69">
        <f t="shared" ca="1" si="33"/>
        <v>1.6023441544437704</v>
      </c>
      <c r="C423" s="19">
        <f t="shared" ca="1" si="30"/>
        <v>-3.4904046730025846</v>
      </c>
      <c r="D423" s="19">
        <f t="shared" ca="1" si="34"/>
        <v>-3.4904046730338449</v>
      </c>
      <c r="E423" s="68">
        <f t="shared" ca="1" si="31"/>
        <v>-5.412414015419448</v>
      </c>
    </row>
    <row r="424" spans="1:5" x14ac:dyDescent="0.25">
      <c r="A424" s="84">
        <f t="shared" si="32"/>
        <v>41.200000000000315</v>
      </c>
      <c r="B424" s="69">
        <f t="shared" ca="1" si="33"/>
        <v>1.2299582003117653</v>
      </c>
      <c r="C424" s="19">
        <f t="shared" ca="1" si="30"/>
        <v>-3.9573144096628625</v>
      </c>
      <c r="D424" s="19">
        <f t="shared" ca="1" si="34"/>
        <v>-3.9573144096989021</v>
      </c>
      <c r="E424" s="68">
        <f t="shared" ca="1" si="31"/>
        <v>-3.9257807179031574</v>
      </c>
    </row>
    <row r="425" spans="1:5" x14ac:dyDescent="0.25">
      <c r="A425" s="84">
        <f t="shared" si="32"/>
        <v>41.300000000000317</v>
      </c>
      <c r="B425" s="69">
        <f t="shared" ca="1" si="33"/>
        <v>0.81861726267402024</v>
      </c>
      <c r="C425" s="19">
        <f t="shared" ca="1" si="30"/>
        <v>-4.2695043431241748</v>
      </c>
      <c r="D425" s="19">
        <f t="shared" ca="1" si="34"/>
        <v>-4.269504343165428</v>
      </c>
      <c r="E425" s="68">
        <f t="shared" ca="1" si="31"/>
        <v>-2.3180179514456474</v>
      </c>
    </row>
    <row r="426" spans="1:5" x14ac:dyDescent="0.25">
      <c r="A426" s="84">
        <f t="shared" si="32"/>
        <v>41.400000000000318</v>
      </c>
      <c r="B426" s="69">
        <f t="shared" ca="1" si="33"/>
        <v>0.384243032783877</v>
      </c>
      <c r="C426" s="19">
        <f t="shared" ca="1" si="30"/>
        <v>-4.4179802547189508</v>
      </c>
      <c r="D426" s="19">
        <f t="shared" ca="1" si="34"/>
        <v>-4.41798025476582</v>
      </c>
      <c r="E426" s="68">
        <f t="shared" ca="1" si="31"/>
        <v>-0.65150028057542964</v>
      </c>
    </row>
    <row r="427" spans="1:5" x14ac:dyDescent="0.25">
      <c r="A427" s="84">
        <f t="shared" si="32"/>
        <v>41.50000000000032</v>
      </c>
      <c r="B427" s="69">
        <f t="shared" ca="1" si="33"/>
        <v>-5.6658183121368E-2</v>
      </c>
      <c r="C427" s="19">
        <f t="shared" ca="1" si="30"/>
        <v>-4.400044063435856</v>
      </c>
      <c r="D427" s="19">
        <f t="shared" ca="1" si="34"/>
        <v>-4.400044063488683</v>
      </c>
      <c r="E427" s="68">
        <f t="shared" ca="1" si="31"/>
        <v>1.0102241061123183</v>
      </c>
    </row>
    <row r="428" spans="1:5" x14ac:dyDescent="0.25">
      <c r="A428" s="84">
        <f t="shared" si="32"/>
        <v>41.600000000000321</v>
      </c>
      <c r="B428" s="69">
        <f t="shared" ca="1" si="33"/>
        <v>-0.48762486777612146</v>
      </c>
      <c r="C428" s="19">
        <f t="shared" ca="1" si="30"/>
        <v>-4.2192896297204943</v>
      </c>
      <c r="D428" s="19">
        <f t="shared" ca="1" si="34"/>
        <v>-4.2192896297795288</v>
      </c>
      <c r="E428" s="68">
        <f t="shared" ca="1" si="31"/>
        <v>2.60486456807529</v>
      </c>
    </row>
    <row r="429" spans="1:5" x14ac:dyDescent="0.25">
      <c r="A429" s="84">
        <f t="shared" si="32"/>
        <v>41.700000000000323</v>
      </c>
      <c r="B429" s="69">
        <f t="shared" ca="1" si="33"/>
        <v>-0.89285733902422371</v>
      </c>
      <c r="C429" s="19">
        <f t="shared" ca="1" si="30"/>
        <v>-3.885359795316158</v>
      </c>
      <c r="D429" s="19">
        <f t="shared" ca="1" si="34"/>
        <v>-3.8853597953815111</v>
      </c>
      <c r="E429" s="68">
        <f t="shared" ca="1" si="31"/>
        <v>4.0737321199036272</v>
      </c>
    </row>
    <row r="430" spans="1:5" x14ac:dyDescent="0.25">
      <c r="A430" s="84">
        <f t="shared" si="32"/>
        <v>41.800000000000324</v>
      </c>
      <c r="B430" s="69">
        <f t="shared" ca="1" si="33"/>
        <v>-1.2577992184397968</v>
      </c>
      <c r="C430" s="19">
        <f t="shared" ca="1" si="30"/>
        <v>-3.4134777930854154</v>
      </c>
      <c r="D430" s="19">
        <f t="shared" ca="1" si="34"/>
        <v>-3.4134777931570062</v>
      </c>
      <c r="E430" s="68">
        <f t="shared" ca="1" si="31"/>
        <v>5.3639079246235957</v>
      </c>
    </row>
    <row r="431" spans="1:5" x14ac:dyDescent="0.25">
      <c r="A431" s="84">
        <f t="shared" si="32"/>
        <v>41.900000000000325</v>
      </c>
      <c r="B431" s="69">
        <f t="shared" ca="1" si="33"/>
        <v>-1.5696618386056929</v>
      </c>
      <c r="C431" s="19">
        <f t="shared" ca="1" si="30"/>
        <v>-2.8237746103405246</v>
      </c>
      <c r="D431" s="19">
        <f t="shared" ca="1" si="34"/>
        <v>-2.8237746104180119</v>
      </c>
      <c r="E431" s="68">
        <f t="shared" ca="1" si="31"/>
        <v>6.4301557302174901</v>
      </c>
    </row>
    <row r="432" spans="1:5" x14ac:dyDescent="0.25">
      <c r="A432" s="84">
        <f t="shared" si="32"/>
        <v>42.000000000000327</v>
      </c>
      <c r="B432" s="69">
        <f t="shared" ca="1" si="33"/>
        <v>-1.8178726380373209</v>
      </c>
      <c r="C432" s="19">
        <f t="shared" ca="1" si="30"/>
        <v>-2.1404413784206064</v>
      </c>
      <c r="D432" s="19">
        <f t="shared" ca="1" si="34"/>
        <v>-2.1404413785033043</v>
      </c>
      <c r="E432" s="68">
        <f t="shared" ca="1" si="31"/>
        <v>7.2365089081685872</v>
      </c>
    </row>
    <row r="433" spans="1:5" x14ac:dyDescent="0.25">
      <c r="A433" s="84">
        <f t="shared" si="32"/>
        <v>42.100000000000328</v>
      </c>
      <c r="B433" s="69">
        <f t="shared" ca="1" si="33"/>
        <v>-1.9944318126576475</v>
      </c>
      <c r="C433" s="19">
        <f t="shared" ca="1" si="30"/>
        <v>-1.3907421141379008</v>
      </c>
      <c r="D433" s="19">
        <f t="shared" ca="1" si="34"/>
        <v>-1.390742114224677</v>
      </c>
      <c r="E433" s="68">
        <f t="shared" ca="1" si="31"/>
        <v>7.7574763775345934</v>
      </c>
    </row>
    <row r="434" spans="1:5" x14ac:dyDescent="0.25">
      <c r="A434" s="84">
        <f t="shared" si="32"/>
        <v>42.20000000000033</v>
      </c>
      <c r="B434" s="69">
        <f t="shared" ca="1" si="33"/>
        <v>-2.0941652649182787</v>
      </c>
      <c r="C434" s="19">
        <f t="shared" ca="1" si="30"/>
        <v>-0.60392693125315022</v>
      </c>
      <c r="D434" s="19">
        <f t="shared" ca="1" si="34"/>
        <v>-0.60392693134230213</v>
      </c>
      <c r="E434" s="68">
        <f t="shared" ca="1" si="31"/>
        <v>7.9788272802917488</v>
      </c>
    </row>
    <row r="435" spans="1:5" x14ac:dyDescent="0.25">
      <c r="A435" s="84">
        <f t="shared" si="32"/>
        <v>42.300000000000331</v>
      </c>
      <c r="B435" s="69">
        <f t="shared" ca="1" si="33"/>
        <v>-2.1148660618847992</v>
      </c>
      <c r="C435" s="19">
        <f t="shared" ca="1" si="30"/>
        <v>0.18991099171466796</v>
      </c>
      <c r="D435" s="19">
        <f t="shared" ca="1" si="34"/>
        <v>0.18991099162556069</v>
      </c>
      <c r="E435" s="68">
        <f t="shared" ca="1" si="31"/>
        <v>7.8979311793038072</v>
      </c>
    </row>
    <row r="436" spans="1:5" x14ac:dyDescent="0.25">
      <c r="A436" s="84">
        <f t="shared" si="32"/>
        <v>42.400000000000333</v>
      </c>
      <c r="B436" s="69">
        <f t="shared" ca="1" si="33"/>
        <v>-2.0573210144990606</v>
      </c>
      <c r="C436" s="19">
        <f t="shared" ca="1" si="30"/>
        <v>0.96098995575909829</v>
      </c>
      <c r="D436" s="19">
        <f t="shared" ca="1" si="34"/>
        <v>0.96098995567335022</v>
      </c>
      <c r="E436" s="68">
        <f t="shared" ca="1" si="31"/>
        <v>7.523648101962932</v>
      </c>
    </row>
    <row r="437" spans="1:5" x14ac:dyDescent="0.25">
      <c r="A437" s="84">
        <f t="shared" si="32"/>
        <v>42.500000000000334</v>
      </c>
      <c r="B437" s="69">
        <f t="shared" ca="1" si="33"/>
        <v>-1.9252234480132711</v>
      </c>
      <c r="C437" s="19">
        <f t="shared" ca="1" si="30"/>
        <v>1.6809613736794833</v>
      </c>
      <c r="D437" s="19">
        <f t="shared" ca="1" si="34"/>
        <v>1.6809613736015114</v>
      </c>
      <c r="E437" s="68">
        <f t="shared" ca="1" si="31"/>
        <v>6.8757802569992847</v>
      </c>
    </row>
    <row r="438" spans="1:5" x14ac:dyDescent="0.25">
      <c r="A438" s="84">
        <f t="shared" si="32"/>
        <v>42.600000000000335</v>
      </c>
      <c r="B438" s="69">
        <f t="shared" ca="1" si="33"/>
        <v>-1.7249775749209266</v>
      </c>
      <c r="C438" s="19">
        <f t="shared" ca="1" si="30"/>
        <v>2.323956087850843</v>
      </c>
      <c r="D438" s="19">
        <f t="shared" ca="1" si="34"/>
        <v>2.3239560877864114</v>
      </c>
      <c r="E438" s="68">
        <f t="shared" ca="1" si="31"/>
        <v>5.984114027203594</v>
      </c>
    </row>
    <row r="439" spans="1:5" x14ac:dyDescent="0.25">
      <c r="A439" s="84">
        <f t="shared" si="32"/>
        <v>42.700000000000337</v>
      </c>
      <c r="B439" s="69">
        <f t="shared" ca="1" si="33"/>
        <v>-1.4654039404453292</v>
      </c>
      <c r="C439" s="19">
        <f t="shared" ca="1" si="30"/>
        <v>2.8675166013023321</v>
      </c>
      <c r="D439" s="19">
        <f t="shared" ca="1" si="34"/>
        <v>2.8675166012588376</v>
      </c>
      <c r="E439" s="68">
        <f t="shared" ca="1" si="31"/>
        <v>4.8870962428762041</v>
      </c>
    </row>
    <row r="440" spans="1:5" x14ac:dyDescent="0.25">
      <c r="A440" s="84">
        <f t="shared" si="32"/>
        <v>42.800000000000338</v>
      </c>
      <c r="B440" s="69">
        <f t="shared" ca="1" si="33"/>
        <v>-1.1573590342199549</v>
      </c>
      <c r="C440" s="19">
        <f t="shared" ca="1" si="30"/>
        <v>3.2933815228018175</v>
      </c>
      <c r="D440" s="19">
        <f t="shared" ca="1" si="34"/>
        <v>3.2933815227886196</v>
      </c>
      <c r="E440" s="68">
        <f t="shared" ca="1" si="31"/>
        <v>3.6302021885005535</v>
      </c>
    </row>
    <row r="441" spans="1:5" x14ac:dyDescent="0.25">
      <c r="A441" s="84">
        <f t="shared" si="32"/>
        <v>42.90000000000034</v>
      </c>
      <c r="B441" s="69">
        <f t="shared" ca="1" si="33"/>
        <v>-0.81328521697048872</v>
      </c>
      <c r="C441" s="19">
        <f t="shared" ca="1" si="30"/>
        <v>3.5880948217380304</v>
      </c>
      <c r="D441" s="19">
        <f t="shared" ca="1" si="34"/>
        <v>3.5880948217668323</v>
      </c>
      <c r="E441" s="68">
        <f t="shared" ca="1" si="31"/>
        <v>2.264063792021219</v>
      </c>
    </row>
    <row r="442" spans="1:5" x14ac:dyDescent="0.25">
      <c r="A442" s="84">
        <f t="shared" si="32"/>
        <v>43.000000000000341</v>
      </c>
      <c r="B442" s="69">
        <f t="shared" ca="1" si="33"/>
        <v>-0.44670948880018413</v>
      </c>
      <c r="C442" s="19">
        <f t="shared" ca="1" si="30"/>
        <v>3.7434197411719996</v>
      </c>
      <c r="D442" s="19">
        <f t="shared" ca="1" si="34"/>
        <v>3.7434197412572816</v>
      </c>
      <c r="E442" s="68">
        <f t="shared" ca="1" si="31"/>
        <v>0.84243459895156725</v>
      </c>
    </row>
    <row r="443" spans="1:5" x14ac:dyDescent="0.25">
      <c r="A443" s="84">
        <f t="shared" si="32"/>
        <v>43.100000000000342</v>
      </c>
      <c r="B443" s="69">
        <f t="shared" ca="1" si="33"/>
        <v>-7.1711245249765521E-2</v>
      </c>
      <c r="C443" s="19">
        <f t="shared" ca="1" si="30"/>
        <v>3.7565451292948344</v>
      </c>
      <c r="D443" s="19">
        <f t="shared" ca="1" si="34"/>
        <v>3.7565451294543473</v>
      </c>
      <c r="E443" s="68">
        <f t="shared" ca="1" si="31"/>
        <v>-0.57992683360689101</v>
      </c>
    </row>
    <row r="444" spans="1:5" x14ac:dyDescent="0.25">
      <c r="A444" s="84">
        <f t="shared" si="32"/>
        <v>43.200000000000344</v>
      </c>
      <c r="B444" s="69">
        <f t="shared" ca="1" si="33"/>
        <v>0.29762002130474918</v>
      </c>
      <c r="C444" s="19">
        <f t="shared" ca="1" si="30"/>
        <v>3.6300802012116526</v>
      </c>
      <c r="D444" s="19">
        <f t="shared" ca="1" si="34"/>
        <v>3.6300802014669702</v>
      </c>
      <c r="E444" s="68">
        <f t="shared" ca="1" si="31"/>
        <v>-1.9493717244609692</v>
      </c>
    </row>
    <row r="445" spans="1:5" x14ac:dyDescent="0.25">
      <c r="A445" s="84">
        <f t="shared" si="32"/>
        <v>43.300000000000345</v>
      </c>
      <c r="B445" s="69">
        <f t="shared" ca="1" si="33"/>
        <v>0.64771613172650322</v>
      </c>
      <c r="C445" s="19">
        <f t="shared" ca="1" si="30"/>
        <v>3.3718420066033143</v>
      </c>
      <c r="D445" s="19">
        <f t="shared" ca="1" si="34"/>
        <v>3.3718420069804509</v>
      </c>
      <c r="E445" s="68">
        <f t="shared" ca="1" si="31"/>
        <v>-3.2153921632732962</v>
      </c>
    </row>
    <row r="446" spans="1:5" x14ac:dyDescent="0.25">
      <c r="A446" s="84">
        <f t="shared" si="32"/>
        <v>43.400000000000347</v>
      </c>
      <c r="B446" s="69">
        <f t="shared" ca="1" si="33"/>
        <v>0.9660306236466194</v>
      </c>
      <c r="C446" s="19">
        <f t="shared" ca="1" si="30"/>
        <v>2.9944478311521014</v>
      </c>
      <c r="D446" s="19">
        <f t="shared" ca="1" si="34"/>
        <v>2.9944478316821925</v>
      </c>
      <c r="E446" s="68">
        <f t="shared" ca="1" si="31"/>
        <v>-4.332491340336059</v>
      </c>
    </row>
    <row r="447" spans="1:5" x14ac:dyDescent="0.25">
      <c r="A447" s="84">
        <f t="shared" si="32"/>
        <v>43.500000000000348</v>
      </c>
      <c r="B447" s="69">
        <f t="shared" ca="1" si="33"/>
        <v>1.2414896199717611</v>
      </c>
      <c r="C447" s="19">
        <f t="shared" ca="1" si="30"/>
        <v>2.5147320946910647</v>
      </c>
      <c r="D447" s="19">
        <f t="shared" ca="1" si="34"/>
        <v>2.514732095411111</v>
      </c>
      <c r="E447" s="68">
        <f t="shared" ca="1" si="31"/>
        <v>-5.2618233823241143</v>
      </c>
    </row>
    <row r="448" spans="1:5" x14ac:dyDescent="0.25">
      <c r="A448" s="84">
        <f t="shared" si="32"/>
        <v>43.60000000000035</v>
      </c>
      <c r="B448" s="69">
        <f t="shared" ca="1" si="33"/>
        <v>1.4648769122375989</v>
      </c>
      <c r="C448" s="19">
        <f t="shared" ca="1" si="30"/>
        <v>1.9530137499729636</v>
      </c>
      <c r="D448" s="19">
        <f t="shared" ca="1" si="34"/>
        <v>1.9530137509266314</v>
      </c>
      <c r="E448" s="68">
        <f t="shared" ca="1" si="31"/>
        <v>-5.9725435041504253</v>
      </c>
    </row>
    <row r="449" spans="1:5" x14ac:dyDescent="0.25">
      <c r="A449" s="84">
        <f t="shared" si="32"/>
        <v>43.700000000000351</v>
      </c>
      <c r="B449" s="69">
        <f t="shared" ca="1" si="33"/>
        <v>1.6291398745399031</v>
      </c>
      <c r="C449" s="19">
        <f t="shared" ca="1" si="30"/>
        <v>1.3322454954540763</v>
      </c>
      <c r="D449" s="19">
        <f t="shared" ca="1" si="34"/>
        <v>1.3322454966925505</v>
      </c>
      <c r="E449" s="68">
        <f t="shared" ca="1" si="31"/>
        <v>-6.4428215768136532</v>
      </c>
    </row>
    <row r="450" spans="1:5" x14ac:dyDescent="0.25">
      <c r="A450" s="84">
        <f t="shared" si="32"/>
        <v>43.800000000000352</v>
      </c>
      <c r="B450" s="69">
        <f t="shared" ca="1" si="33"/>
        <v>1.7296061545703827</v>
      </c>
      <c r="C450" s="19">
        <f t="shared" ca="1" si="30"/>
        <v>0.67708010460555634</v>
      </c>
      <c r="D450" s="19">
        <f t="shared" ca="1" si="34"/>
        <v>0.67708010618842707</v>
      </c>
      <c r="E450" s="68">
        <f t="shared" ca="1" si="31"/>
        <v>-6.6604862290003837</v>
      </c>
    </row>
    <row r="451" spans="1:5" x14ac:dyDescent="0.25">
      <c r="A451" s="84">
        <f t="shared" si="32"/>
        <v>43.900000000000354</v>
      </c>
      <c r="B451" s="69">
        <f t="shared" ca="1" si="33"/>
        <v>1.7641047452798111</v>
      </c>
      <c r="C451" s="19">
        <f t="shared" ca="1" si="30"/>
        <v>1.2891709148090236E-2</v>
      </c>
      <c r="D451" s="19">
        <f t="shared" ca="1" si="34"/>
        <v>1.2891711144260354E-2</v>
      </c>
      <c r="E451" s="68">
        <f t="shared" ca="1" si="31"/>
        <v>-6.6232816670177161</v>
      </c>
    </row>
    <row r="452" spans="1:5" x14ac:dyDescent="0.25">
      <c r="A452" s="84">
        <f t="shared" si="32"/>
        <v>44.000000000000355</v>
      </c>
      <c r="B452" s="69">
        <f t="shared" ca="1" si="33"/>
        <v>1.7329888747479665</v>
      </c>
      <c r="C452" s="19">
        <f t="shared" ca="1" si="30"/>
        <v>-0.63520912004614571</v>
      </c>
      <c r="D452" s="19">
        <f t="shared" ca="1" si="34"/>
        <v>-0.63520911755756437</v>
      </c>
      <c r="E452" s="68">
        <f t="shared" ca="1" si="31"/>
        <v>-6.3387349015159327</v>
      </c>
    </row>
    <row r="453" spans="1:5" x14ac:dyDescent="0.25">
      <c r="A453" s="84">
        <f t="shared" si="32"/>
        <v>44.100000000000357</v>
      </c>
      <c r="B453" s="69">
        <f t="shared" ca="1" si="33"/>
        <v>1.6390620094691482</v>
      </c>
      <c r="C453" s="19">
        <f t="shared" ca="1" si="30"/>
        <v>-1.2433281855435983</v>
      </c>
      <c r="D453" s="19">
        <f t="shared" ca="1" si="34"/>
        <v>-1.243328182472434</v>
      </c>
      <c r="E453" s="68">
        <f t="shared" ca="1" si="31"/>
        <v>-5.8236463906087037</v>
      </c>
    </row>
    <row r="454" spans="1:5" x14ac:dyDescent="0.25">
      <c r="A454" s="84">
        <f t="shared" si="32"/>
        <v>44.200000000000358</v>
      </c>
      <c r="B454" s="69">
        <f t="shared" ca="1" si="33"/>
        <v>1.4874119957595215</v>
      </c>
      <c r="C454" s="19">
        <f t="shared" ca="1" si="30"/>
        <v>-1.7896720883222486</v>
      </c>
      <c r="D454" s="19">
        <f t="shared" ca="1" si="34"/>
        <v>-1.7896720845665131</v>
      </c>
      <c r="E454" s="68">
        <f t="shared" ca="1" si="31"/>
        <v>-5.103231644410763</v>
      </c>
    </row>
    <row r="455" spans="1:5" x14ac:dyDescent="0.25">
      <c r="A455" s="84">
        <f t="shared" si="32"/>
        <v>44.30000000000036</v>
      </c>
      <c r="B455" s="69">
        <f t="shared" ca="1" si="33"/>
        <v>1.2851618214102893</v>
      </c>
      <c r="C455" s="19">
        <f t="shared" ca="1" si="30"/>
        <v>-2.2553313978817893</v>
      </c>
      <c r="D455" s="19">
        <f t="shared" ca="1" si="34"/>
        <v>-2.2553313933270793</v>
      </c>
      <c r="E455" s="68">
        <f t="shared" ca="1" si="31"/>
        <v>-4.2099545232479851</v>
      </c>
    </row>
    <row r="456" spans="1:5" x14ac:dyDescent="0.25">
      <c r="A456" s="84">
        <f t="shared" si="32"/>
        <v>44.400000000000361</v>
      </c>
      <c r="B456" s="69">
        <f t="shared" ca="1" si="33"/>
        <v>1.0411485344264859</v>
      </c>
      <c r="C456" s="19">
        <f t="shared" ca="1" si="30"/>
        <v>-2.6249343404205341</v>
      </c>
      <c r="D456" s="19">
        <f t="shared" ca="1" si="34"/>
        <v>-2.6249343349396708</v>
      </c>
      <c r="E456" s="68">
        <f t="shared" ca="1" si="31"/>
        <v>-3.1821043007848617</v>
      </c>
    </row>
    <row r="457" spans="1:5" x14ac:dyDescent="0.25">
      <c r="A457" s="84">
        <f t="shared" si="32"/>
        <v>44.500000000000362</v>
      </c>
      <c r="B457" s="69">
        <f t="shared" ca="1" si="33"/>
        <v>0.76554439536183017</v>
      </c>
      <c r="C457" s="19">
        <f t="shared" ca="1" si="30"/>
        <v>-2.8871484387368809</v>
      </c>
      <c r="D457" s="19">
        <f t="shared" ca="1" si="34"/>
        <v>-2.8871484321898877</v>
      </c>
      <c r="E457" s="68">
        <f t="shared" ca="1" si="31"/>
        <v>-2.062177635391754</v>
      </c>
    </row>
    <row r="458" spans="1:5" x14ac:dyDescent="0.25">
      <c r="A458" s="84">
        <f t="shared" si="32"/>
        <v>44.600000000000364</v>
      </c>
      <c r="B458" s="69">
        <f t="shared" ca="1" si="33"/>
        <v>0.46943627446912994</v>
      </c>
      <c r="C458" s="19">
        <f t="shared" ca="1" si="30"/>
        <v>-3.0350139760163408</v>
      </c>
      <c r="D458" s="19">
        <f t="shared" ca="1" si="34"/>
        <v>-3.0350139682508894</v>
      </c>
      <c r="E458" s="68">
        <f t="shared" ca="1" si="31"/>
        <v>-0.89513307649339757</v>
      </c>
    </row>
    <row r="459" spans="1:5" x14ac:dyDescent="0.25">
      <c r="A459" s="84">
        <f t="shared" si="32"/>
        <v>44.700000000000365</v>
      </c>
      <c r="B459" s="69">
        <f t="shared" ca="1" si="33"/>
        <v>0.16438057033249842</v>
      </c>
      <c r="C459" s="19">
        <f t="shared" ca="1" si="30"/>
        <v>-3.0661001024078081</v>
      </c>
      <c r="D459" s="19">
        <f t="shared" ca="1" si="34"/>
        <v>-3.0661000932602849</v>
      </c>
      <c r="E459" s="68">
        <f t="shared" ca="1" si="31"/>
        <v>0.27341058598954238</v>
      </c>
    </row>
    <row r="460" spans="1:5" x14ac:dyDescent="0.25">
      <c r="A460" s="84">
        <f t="shared" si="32"/>
        <v>44.800000000000367</v>
      </c>
      <c r="B460" s="69">
        <f t="shared" ca="1" si="33"/>
        <v>-0.13804851373633648</v>
      </c>
      <c r="C460" s="19">
        <f t="shared" ref="C460:C523" ca="1" si="35">D460</f>
        <v>-2.9824815731649563</v>
      </c>
      <c r="D460" s="19">
        <f t="shared" ca="1" si="34"/>
        <v>-2.9824815624623424</v>
      </c>
      <c r="E460" s="68">
        <f t="shared" ref="E460:E523" ca="1" si="36" xml:space="preserve"> -R_x/L_x*D460-1/(L_x*C_x)*B460+E0_x*SIN(w_x*A460)/L_x</f>
        <v>1.3989600397730673</v>
      </c>
    </row>
    <row r="461" spans="1:5" x14ac:dyDescent="0.25">
      <c r="A461" s="84">
        <f t="shared" ref="A461:A524" si="37">A460+$A$9</f>
        <v>44.900000000000368</v>
      </c>
      <c r="B461" s="69">
        <f t="shared" ref="B461:B524" ca="1" si="38">IF($B$7="n",$B$12,$A$9/2*(C461+C460)+B460)</f>
        <v>-0.42669965333080689</v>
      </c>
      <c r="C461" s="19">
        <f t="shared" ca="1" si="35"/>
        <v>-2.790541211086123</v>
      </c>
      <c r="D461" s="19">
        <f t="shared" ref="D461:D524" ca="1" si="39">IF($B$7="n",$D$12,$A$9/2*(E461+E460)+D460)</f>
        <v>-2.7905411986489206</v>
      </c>
      <c r="E461" s="68">
        <f t="shared" ca="1" si="36"/>
        <v>2.4398472460999678</v>
      </c>
    </row>
    <row r="462" spans="1:5" x14ac:dyDescent="0.25">
      <c r="A462" s="84">
        <f t="shared" si="37"/>
        <v>45.000000000000369</v>
      </c>
      <c r="B462" s="69">
        <f t="shared" ca="1" si="38"/>
        <v>-0.69125721151232256</v>
      </c>
      <c r="C462" s="19">
        <f t="shared" ca="1" si="35"/>
        <v>-2.5006099426749184</v>
      </c>
      <c r="D462" s="19">
        <f t="shared" ca="1" si="39"/>
        <v>-2.5006099283213983</v>
      </c>
      <c r="E462" s="68">
        <f t="shared" ca="1" si="36"/>
        <v>3.358778169426289</v>
      </c>
    </row>
    <row r="463" spans="1:5" x14ac:dyDescent="0.25">
      <c r="A463" s="84">
        <f t="shared" si="37"/>
        <v>45.100000000000371</v>
      </c>
      <c r="B463" s="69">
        <f t="shared" ca="1" si="38"/>
        <v>-0.9226108294913099</v>
      </c>
      <c r="C463" s="19">
        <f t="shared" ca="1" si="35"/>
        <v>-2.1264624043438216</v>
      </c>
      <c r="D463" s="19">
        <f t="shared" ca="1" si="39"/>
        <v>-2.1264623878959275</v>
      </c>
      <c r="E463" s="68">
        <f t="shared" ca="1" si="36"/>
        <v>4.1241726468646807</v>
      </c>
    </row>
    <row r="464" spans="1:5" x14ac:dyDescent="0.25">
      <c r="A464" s="84">
        <f t="shared" si="37"/>
        <v>45.200000000000372</v>
      </c>
      <c r="B464" s="69">
        <f t="shared" ca="1" si="38"/>
        <v>-1.113168521429091</v>
      </c>
      <c r="C464" s="19">
        <f t="shared" ca="1" si="35"/>
        <v>-1.6846914186272834</v>
      </c>
      <c r="D464" s="19">
        <f t="shared" ca="1" si="39"/>
        <v>-1.6846913999185875</v>
      </c>
      <c r="E464" s="68">
        <f t="shared" ca="1" si="36"/>
        <v>4.7112471185387257</v>
      </c>
    </row>
    <row r="465" spans="1:5" x14ac:dyDescent="0.25">
      <c r="A465" s="84">
        <f t="shared" si="37"/>
        <v>45.300000000000374</v>
      </c>
      <c r="B465" s="69">
        <f t="shared" ca="1" si="38"/>
        <v>-1.2571025386035222</v>
      </c>
      <c r="C465" s="19">
        <f t="shared" ca="1" si="35"/>
        <v>-1.1939889052439778</v>
      </c>
      <c r="D465" s="19">
        <f t="shared" ca="1" si="39"/>
        <v>-1.193988884130152</v>
      </c>
      <c r="E465" s="68">
        <f t="shared" ca="1" si="36"/>
        <v>5.1028032002316124</v>
      </c>
    </row>
    <row r="466" spans="1:5" x14ac:dyDescent="0.25">
      <c r="A466" s="84">
        <f t="shared" si="37"/>
        <v>45.400000000000375</v>
      </c>
      <c r="B466" s="69">
        <f t="shared" ca="1" si="38"/>
        <v>-1.35052017845399</v>
      </c>
      <c r="C466" s="19">
        <f t="shared" ca="1" si="35"/>
        <v>-0.67436386762208655</v>
      </c>
      <c r="D466" s="19">
        <f t="shared" ca="1" si="39"/>
        <v>-0.67436384399443294</v>
      </c>
      <c r="E466" s="68">
        <f t="shared" ca="1" si="36"/>
        <v>5.2896976014606558</v>
      </c>
    </row>
    <row r="467" spans="1:5" x14ac:dyDescent="0.25">
      <c r="A467" s="84">
        <f t="shared" si="37"/>
        <v>45.500000000000377</v>
      </c>
      <c r="B467" s="69">
        <f t="shared" ca="1" si="38"/>
        <v>-1.3915548674247613</v>
      </c>
      <c r="C467" s="19">
        <f t="shared" ca="1" si="35"/>
        <v>-0.1463298823419632</v>
      </c>
      <c r="D467" s="19">
        <f t="shared" ca="1" si="39"/>
        <v>-0.14632985614463634</v>
      </c>
      <c r="E467" s="68">
        <f t="shared" ca="1" si="36"/>
        <v>5.2709821490367839</v>
      </c>
    </row>
    <row r="468" spans="1:5" x14ac:dyDescent="0.25">
      <c r="A468" s="84">
        <f t="shared" si="37"/>
        <v>45.600000000000378</v>
      </c>
      <c r="B468" s="69">
        <f t="shared" ca="1" si="38"/>
        <v>-1.3803761118586988</v>
      </c>
      <c r="C468" s="19">
        <f t="shared" ca="1" si="35"/>
        <v>0.3699050292979339</v>
      </c>
      <c r="D468" s="19">
        <f t="shared" ca="1" si="39"/>
        <v>0.36990505804628326</v>
      </c>
      <c r="E468" s="68">
        <f t="shared" ca="1" si="36"/>
        <v>5.053716121018903</v>
      </c>
    </row>
    <row r="469" spans="1:5" x14ac:dyDescent="0.25">
      <c r="A469" s="84">
        <f t="shared" si="37"/>
        <v>45.700000000000379</v>
      </c>
      <c r="B469" s="69">
        <f t="shared" ca="1" si="38"/>
        <v>-1.3191201553717422</v>
      </c>
      <c r="C469" s="19">
        <f t="shared" ca="1" si="35"/>
        <v>0.85521414322969025</v>
      </c>
      <c r="D469" s="19">
        <f t="shared" ca="1" si="39"/>
        <v>0.85521417440901537</v>
      </c>
      <c r="E469" s="68">
        <f t="shared" ca="1" si="36"/>
        <v>4.6524661830278431</v>
      </c>
    </row>
    <row r="470" spans="1:5" x14ac:dyDescent="0.25">
      <c r="A470" s="84">
        <f t="shared" si="37"/>
        <v>45.800000000000381</v>
      </c>
      <c r="B470" s="69">
        <f t="shared" ca="1" si="38"/>
        <v>-1.211746274597078</v>
      </c>
      <c r="C470" s="19">
        <f t="shared" ca="1" si="35"/>
        <v>1.2922635232707618</v>
      </c>
      <c r="D470" s="19">
        <f t="shared" ca="1" si="39"/>
        <v>1.2922635566265115</v>
      </c>
      <c r="E470" s="68">
        <f t="shared" ca="1" si="36"/>
        <v>4.0885214260300513</v>
      </c>
    </row>
    <row r="471" spans="1:5" x14ac:dyDescent="0.25">
      <c r="A471" s="84">
        <f t="shared" si="37"/>
        <v>45.900000000000382</v>
      </c>
      <c r="B471" s="69">
        <f t="shared" ca="1" si="38"/>
        <v>-1.0638264670493343</v>
      </c>
      <c r="C471" s="19">
        <f t="shared" ca="1" si="35"/>
        <v>1.6661326880648846</v>
      </c>
      <c r="D471" s="19">
        <f t="shared" ca="1" si="39"/>
        <v>1.6661327231676153</v>
      </c>
      <c r="E471" s="68">
        <f t="shared" ca="1" si="36"/>
        <v>3.3888618542470685</v>
      </c>
    </row>
    <row r="472" spans="1:5" x14ac:dyDescent="0.25">
      <c r="A472" s="84">
        <f t="shared" si="37"/>
        <v>46.000000000000384</v>
      </c>
      <c r="B472" s="69">
        <f t="shared" ca="1" si="38"/>
        <v>-0.8822787276643812</v>
      </c>
      <c r="C472" s="19">
        <f t="shared" ca="1" si="35"/>
        <v>1.9648221706240845</v>
      </c>
      <c r="D472" s="19">
        <f t="shared" ca="1" si="39"/>
        <v>1.9648222068205905</v>
      </c>
      <c r="E472" s="68">
        <f t="shared" ca="1" si="36"/>
        <v>2.5849277492370315</v>
      </c>
    </row>
    <row r="473" spans="1:5" x14ac:dyDescent="0.25">
      <c r="A473" s="84">
        <f t="shared" si="37"/>
        <v>46.100000000000385</v>
      </c>
      <c r="B473" s="69">
        <f t="shared" ca="1" si="38"/>
        <v>-0.67505608438429709</v>
      </c>
      <c r="C473" s="19">
        <f t="shared" ca="1" si="35"/>
        <v>2.1796307778768562</v>
      </c>
      <c r="D473" s="19">
        <f t="shared" ca="1" si="39"/>
        <v>2.1796308142314884</v>
      </c>
      <c r="E473" s="68">
        <f t="shared" ca="1" si="36"/>
        <v>1.7112443059032727</v>
      </c>
    </row>
    <row r="474" spans="1:5" x14ac:dyDescent="0.25">
      <c r="A474" s="84">
        <f t="shared" si="37"/>
        <v>46.200000000000387</v>
      </c>
      <c r="B474" s="69">
        <f t="shared" ca="1" si="38"/>
        <v>-0.450804998892819</v>
      </c>
      <c r="C474" s="19">
        <f t="shared" ca="1" si="35"/>
        <v>2.3053910281020205</v>
      </c>
      <c r="D474" s="19">
        <f t="shared" ca="1" si="39"/>
        <v>2.3053910633267307</v>
      </c>
      <c r="E474" s="68">
        <f t="shared" ca="1" si="36"/>
        <v>0.80396055416408363</v>
      </c>
    </row>
    <row r="475" spans="1:5" x14ac:dyDescent="0.25">
      <c r="A475" s="84">
        <f t="shared" si="37"/>
        <v>46.300000000000388</v>
      </c>
      <c r="B475" s="69">
        <f t="shared" ca="1" si="38"/>
        <v>-0.21850759044438495</v>
      </c>
      <c r="C475" s="19">
        <f t="shared" ca="1" si="35"/>
        <v>2.3405572516125734</v>
      </c>
      <c r="D475" s="19">
        <f t="shared" ca="1" si="39"/>
        <v>2.3405572839841033</v>
      </c>
      <c r="E475" s="68">
        <f t="shared" ca="1" si="36"/>
        <v>-0.1006362977536478</v>
      </c>
    </row>
    <row r="476" spans="1:5" x14ac:dyDescent="0.25">
      <c r="A476" s="84">
        <f t="shared" si="37"/>
        <v>46.400000000000389</v>
      </c>
      <c r="B476" s="69">
        <f t="shared" ca="1" si="38"/>
        <v>1.287761245347574E-2</v>
      </c>
      <c r="C476" s="19">
        <f t="shared" ca="1" si="35"/>
        <v>2.2871469329918157</v>
      </c>
      <c r="D476" s="19">
        <f t="shared" ca="1" si="39"/>
        <v>2.2871469602543324</v>
      </c>
      <c r="E476" s="68">
        <f t="shared" ca="1" si="36"/>
        <v>-0.96757037559941861</v>
      </c>
    </row>
    <row r="477" spans="1:5" x14ac:dyDescent="0.25">
      <c r="A477" s="84">
        <f t="shared" si="37"/>
        <v>46.500000000000391</v>
      </c>
      <c r="B477" s="69">
        <f t="shared" ca="1" si="38"/>
        <v>0.23476204197936254</v>
      </c>
      <c r="C477" s="19">
        <f t="shared" ca="1" si="35"/>
        <v>2.1505418012733148</v>
      </c>
      <c r="D477" s="19">
        <f t="shared" ca="1" si="39"/>
        <v>2.1505418205247122</v>
      </c>
      <c r="E477" s="68">
        <f t="shared" ca="1" si="36"/>
        <v>-1.7645326679735274</v>
      </c>
    </row>
    <row r="478" spans="1:5" x14ac:dyDescent="0.25">
      <c r="A478" s="84">
        <f t="shared" si="37"/>
        <v>46.600000000000392</v>
      </c>
      <c r="B478" s="69">
        <f t="shared" ca="1" si="38"/>
        <v>0.43924715889402544</v>
      </c>
      <c r="C478" s="19">
        <f t="shared" ca="1" si="35"/>
        <v>1.9391606988772536</v>
      </c>
      <c r="D478" s="19">
        <f t="shared" ca="1" si="39"/>
        <v>1.9391607064372771</v>
      </c>
      <c r="E478" s="68">
        <f t="shared" ca="1" si="36"/>
        <v>-2.4630899223586598</v>
      </c>
    </row>
    <row r="479" spans="1:5" x14ac:dyDescent="0.25">
      <c r="A479" s="84">
        <f t="shared" si="37"/>
        <v>46.700000000000394</v>
      </c>
      <c r="B479" s="69">
        <f t="shared" ca="1" si="38"/>
        <v>0.6194062429604017</v>
      </c>
      <c r="C479" s="19">
        <f t="shared" ca="1" si="35"/>
        <v>1.6640211631304411</v>
      </c>
      <c r="D479" s="19">
        <f t="shared" ca="1" si="39"/>
        <v>1.6640211543887919</v>
      </c>
      <c r="E479" s="68">
        <f t="shared" ca="1" si="36"/>
        <v>-3.0397014974441268</v>
      </c>
    </row>
    <row r="480" spans="1:5" x14ac:dyDescent="0.25">
      <c r="A480" s="84">
        <f t="shared" si="37"/>
        <v>46.800000000000395</v>
      </c>
      <c r="B480" s="69">
        <f t="shared" ca="1" si="38"/>
        <v>0.76951782851457784</v>
      </c>
      <c r="C480" s="19">
        <f t="shared" ca="1" si="35"/>
        <v>1.3382107477359897</v>
      </c>
      <c r="D480" s="19">
        <f t="shared" ca="1" si="39"/>
        <v>1.3382107169786177</v>
      </c>
      <c r="E480" s="68">
        <f t="shared" ca="1" si="36"/>
        <v>-3.4765077118300973</v>
      </c>
    </row>
    <row r="481" spans="1:5" x14ac:dyDescent="0.25">
      <c r="A481" s="84">
        <f t="shared" si="37"/>
        <v>46.900000000000396</v>
      </c>
      <c r="B481" s="69">
        <f t="shared" ca="1" si="38"/>
        <v>0.88524296719603834</v>
      </c>
      <c r="C481" s="19">
        <f t="shared" ca="1" si="35"/>
        <v>0.97629224445491758</v>
      </c>
      <c r="D481" s="19">
        <f t="shared" ca="1" si="39"/>
        <v>0.9762921846668573</v>
      </c>
      <c r="E481" s="68">
        <f t="shared" ca="1" si="36"/>
        <v>-3.7618634910957627</v>
      </c>
    </row>
    <row r="482" spans="1:5" x14ac:dyDescent="0.25">
      <c r="A482" s="84">
        <f t="shared" si="37"/>
        <v>47.000000000000398</v>
      </c>
      <c r="B482" s="69">
        <f t="shared" ca="1" si="38"/>
        <v>0.96374101905158804</v>
      </c>
      <c r="C482" s="19">
        <f t="shared" ca="1" si="35"/>
        <v>0.59366902885714878</v>
      </c>
      <c r="D482" s="19">
        <f t="shared" ca="1" si="39"/>
        <v>0.59366893150051414</v>
      </c>
      <c r="E482" s="68">
        <f t="shared" ca="1" si="36"/>
        <v>-3.8906022393388602</v>
      </c>
    </row>
    <row r="483" spans="1:5" x14ac:dyDescent="0.25">
      <c r="A483" s="84">
        <f t="shared" si="37"/>
        <v>47.100000000000399</v>
      </c>
      <c r="B483" s="69">
        <f t="shared" ca="1" si="38"/>
        <v>1.0037213422085642</v>
      </c>
      <c r="C483" s="19">
        <f t="shared" ca="1" si="35"/>
        <v>0.20593768590812356</v>
      </c>
      <c r="D483" s="19">
        <f t="shared" ca="1" si="39"/>
        <v>0.20593754067428388</v>
      </c>
      <c r="E483" s="68">
        <f t="shared" ca="1" si="36"/>
        <v>-3.8640263708987579</v>
      </c>
    </row>
    <row r="484" spans="1:5" x14ac:dyDescent="0.25">
      <c r="A484" s="84">
        <f t="shared" si="37"/>
        <v>47.200000000000401</v>
      </c>
      <c r="B484" s="69">
        <f t="shared" ca="1" si="38"/>
        <v>1.0054309561849066</v>
      </c>
      <c r="C484" s="19">
        <f t="shared" ca="1" si="35"/>
        <v>-0.17174514293706555</v>
      </c>
      <c r="D484" s="19">
        <f t="shared" ca="1" si="39"/>
        <v>-0.17174534840151323</v>
      </c>
      <c r="E484" s="68">
        <f t="shared" ca="1" si="36"/>
        <v>-3.6896323484301394</v>
      </c>
    </row>
    <row r="485" spans="1:5" x14ac:dyDescent="0.25">
      <c r="A485" s="84">
        <f t="shared" si="37"/>
        <v>47.300000000000402</v>
      </c>
      <c r="B485" s="69">
        <f t="shared" ca="1" si="38"/>
        <v>0.97058088174257406</v>
      </c>
      <c r="C485" s="19">
        <f t="shared" ca="1" si="35"/>
        <v>-0.52525607602646107</v>
      </c>
      <c r="D485" s="19">
        <f t="shared" ca="1" si="39"/>
        <v>-0.52525635641947876</v>
      </c>
      <c r="E485" s="68">
        <f t="shared" ca="1" si="36"/>
        <v>-3.3805889124792561</v>
      </c>
    </row>
    <row r="486" spans="1:5" x14ac:dyDescent="0.25">
      <c r="A486" s="84">
        <f t="shared" si="37"/>
        <v>47.400000000000404</v>
      </c>
      <c r="B486" s="69">
        <f t="shared" ca="1" si="38"/>
        <v>0.90221630370829253</v>
      </c>
      <c r="C486" s="19">
        <f t="shared" ca="1" si="35"/>
        <v>-0.84203521594754749</v>
      </c>
      <c r="D486" s="19">
        <f t="shared" ca="1" si="39"/>
        <v>-0.84203558863563921</v>
      </c>
      <c r="E486" s="68">
        <f t="shared" ca="1" si="36"/>
        <v>-2.9549970146437339</v>
      </c>
    </row>
    <row r="487" spans="1:5" x14ac:dyDescent="0.25">
      <c r="A487" s="84">
        <f t="shared" si="37"/>
        <v>47.500000000000405</v>
      </c>
      <c r="B487" s="69">
        <f t="shared" ca="1" si="38"/>
        <v>0.80453786508992087</v>
      </c>
      <c r="C487" s="19">
        <f t="shared" ca="1" si="35"/>
        <v>-1.1115332992654399</v>
      </c>
      <c r="D487" s="19">
        <f t="shared" ca="1" si="39"/>
        <v>-1.1115337846287927</v>
      </c>
      <c r="E487" s="68">
        <f t="shared" ca="1" si="36"/>
        <v>-2.4349683902582786</v>
      </c>
    </row>
    <row r="488" spans="1:5" x14ac:dyDescent="0.25">
      <c r="A488" s="84">
        <f t="shared" si="37"/>
        <v>47.600000000000406</v>
      </c>
      <c r="B488" s="69">
        <f t="shared" ca="1" si="38"/>
        <v>0.68268319768391572</v>
      </c>
      <c r="C488" s="19">
        <f t="shared" ca="1" si="35"/>
        <v>-1.3255598170615359</v>
      </c>
      <c r="D488" s="19">
        <f t="shared" ca="1" si="39"/>
        <v>-1.3255604388553737</v>
      </c>
      <c r="E488" s="68">
        <f t="shared" ca="1" si="36"/>
        <v>-1.8455664014540791</v>
      </c>
    </row>
    <row r="489" spans="1:5" x14ac:dyDescent="0.25">
      <c r="A489" s="84">
        <f t="shared" si="37"/>
        <v>47.700000000000408</v>
      </c>
      <c r="B489" s="69">
        <f t="shared" ca="1" si="38"/>
        <v>0.54247915987071482</v>
      </c>
      <c r="C489" s="19">
        <f t="shared" ca="1" si="35"/>
        <v>-1.4785207507481262</v>
      </c>
      <c r="D489" s="19">
        <f t="shared" ca="1" si="39"/>
        <v>-1.4785215364728943</v>
      </c>
      <c r="E489" s="68">
        <f t="shared" ca="1" si="36"/>
        <v>-1.2136574992653841</v>
      </c>
    </row>
    <row r="490" spans="1:5" x14ac:dyDescent="0.25">
      <c r="A490" s="84">
        <f t="shared" si="37"/>
        <v>47.800000000000409</v>
      </c>
      <c r="B490" s="69">
        <f t="shared" ca="1" si="38"/>
        <v>0.39017613965488673</v>
      </c>
      <c r="C490" s="19">
        <f t="shared" ca="1" si="35"/>
        <v>-1.5675395314834508</v>
      </c>
      <c r="D490" s="19">
        <f t="shared" ca="1" si="39"/>
        <v>-1.5675405127533961</v>
      </c>
      <c r="E490" s="68">
        <f t="shared" ca="1" si="36"/>
        <v>-0.5667242330698824</v>
      </c>
    </row>
    <row r="491" spans="1:5" x14ac:dyDescent="0.25">
      <c r="A491" s="84">
        <f t="shared" si="37"/>
        <v>47.900000000000411</v>
      </c>
      <c r="B491" s="69">
        <f t="shared" ca="1" si="38"/>
        <v>0.2321761646011008</v>
      </c>
      <c r="C491" s="19">
        <f t="shared" ca="1" si="35"/>
        <v>-1.592459942978955</v>
      </c>
      <c r="D491" s="19">
        <f t="shared" ca="1" si="39"/>
        <v>-1.5924611558748518</v>
      </c>
      <c r="E491" s="68">
        <f t="shared" ca="1" si="36"/>
        <v>6.8308891601775001E-2</v>
      </c>
    </row>
    <row r="492" spans="1:5" x14ac:dyDescent="0.25">
      <c r="A492" s="84">
        <f t="shared" si="37"/>
        <v>48.000000000000412</v>
      </c>
      <c r="B492" s="69">
        <f t="shared" ca="1" si="38"/>
        <v>7.4766436354403276E-2</v>
      </c>
      <c r="C492" s="19">
        <f t="shared" ca="1" si="35"/>
        <v>-1.5557347271582669</v>
      </c>
      <c r="D492" s="19">
        <f t="shared" ca="1" si="39"/>
        <v>-1.5557362125453549</v>
      </c>
      <c r="E492" s="68">
        <f t="shared" ca="1" si="36"/>
        <v>0.66618721459406494</v>
      </c>
    </row>
    <row r="493" spans="1:5" x14ac:dyDescent="0.25">
      <c r="A493" s="84">
        <f t="shared" si="37"/>
        <v>48.100000000000414</v>
      </c>
      <c r="B493" s="69">
        <f t="shared" ca="1" si="38"/>
        <v>-7.6130706291151262E-2</v>
      </c>
      <c r="C493" s="19">
        <f t="shared" ca="1" si="35"/>
        <v>-1.4622084076965516</v>
      </c>
      <c r="D493" s="19">
        <f t="shared" ca="1" si="39"/>
        <v>-1.4622102114830258</v>
      </c>
      <c r="E493" s="68">
        <f t="shared" ca="1" si="36"/>
        <v>1.2043297629339178</v>
      </c>
    </row>
    <row r="494" spans="1:5" x14ac:dyDescent="0.25">
      <c r="A494" s="84">
        <f t="shared" si="37"/>
        <v>48.200000000000415</v>
      </c>
      <c r="B494" s="69">
        <f t="shared" ca="1" si="38"/>
        <v>-0.21518145707146116</v>
      </c>
      <c r="C494" s="19">
        <f t="shared" ca="1" si="35"/>
        <v>-1.3188071216102075</v>
      </c>
      <c r="D494" s="19">
        <f t="shared" ca="1" si="39"/>
        <v>-1.3188092949146688</v>
      </c>
      <c r="E494" s="68">
        <f t="shared" ca="1" si="36"/>
        <v>1.663685249184867</v>
      </c>
    </row>
    <row r="495" spans="1:5" x14ac:dyDescent="0.25">
      <c r="A495" s="84">
        <f t="shared" si="37"/>
        <v>48.300000000000416</v>
      </c>
      <c r="B495" s="69">
        <f t="shared" ca="1" si="38"/>
        <v>-0.33782936611240999</v>
      </c>
      <c r="C495" s="19">
        <f t="shared" ca="1" si="35"/>
        <v>-1.1341518714753707</v>
      </c>
      <c r="D495" s="19">
        <f t="shared" ca="1" si="39"/>
        <v>-1.1341544706633151</v>
      </c>
      <c r="E495" s="68">
        <f t="shared" ca="1" si="36"/>
        <v>2.0294076619506387</v>
      </c>
    </row>
    <row r="496" spans="1:5" x14ac:dyDescent="0.25">
      <c r="A496" s="84">
        <f t="shared" si="37"/>
        <v>48.400000000000418</v>
      </c>
      <c r="B496" s="69">
        <f t="shared" ca="1" si="38"/>
        <v>-0.44044262207862989</v>
      </c>
      <c r="C496" s="19">
        <f t="shared" ca="1" si="35"/>
        <v>-0.91811443917700963</v>
      </c>
      <c r="D496" s="19">
        <f t="shared" ca="1" si="39"/>
        <v>-0.91811752571650362</v>
      </c>
      <c r="E496" s="68">
        <f t="shared" ca="1" si="36"/>
        <v>2.2913274465044173</v>
      </c>
    </row>
    <row r="497" spans="1:5" x14ac:dyDescent="0.25">
      <c r="A497" s="84">
        <f t="shared" si="37"/>
        <v>48.500000000000419</v>
      </c>
      <c r="B497" s="69">
        <f t="shared" ca="1" si="38"/>
        <v>-0.52041511727721912</v>
      </c>
      <c r="C497" s="19">
        <f t="shared" ca="1" si="35"/>
        <v>-0.68133713145324404</v>
      </c>
      <c r="D497" s="19">
        <f t="shared" ca="1" si="39"/>
        <v>-0.68134077152815986</v>
      </c>
      <c r="E497" s="68">
        <f t="shared" ca="1" si="36"/>
        <v>2.4442036903611362</v>
      </c>
    </row>
    <row r="498" spans="1:5" x14ac:dyDescent="0.25">
      <c r="A498" s="84">
        <f t="shared" si="37"/>
        <v>48.600000000000421</v>
      </c>
      <c r="B498" s="69">
        <f t="shared" ca="1" si="38"/>
        <v>-0.57621878570486307</v>
      </c>
      <c r="C498" s="19">
        <f t="shared" ca="1" si="35"/>
        <v>-0.43473849340808646</v>
      </c>
      <c r="D498" s="19">
        <f t="shared" ca="1" si="39"/>
        <v>-0.43474275721343142</v>
      </c>
      <c r="E498" s="68">
        <f t="shared" ca="1" si="36"/>
        <v>2.4877525808598446</v>
      </c>
    </row>
    <row r="499" spans="1:5" x14ac:dyDescent="0.25">
      <c r="A499" s="84">
        <f t="shared" si="37"/>
        <v>48.700000000000422</v>
      </c>
      <c r="B499" s="69">
        <f t="shared" ca="1" si="38"/>
        <v>-0.60740691666859536</v>
      </c>
      <c r="C499" s="19">
        <f t="shared" ca="1" si="35"/>
        <v>-0.18902710664614777</v>
      </c>
      <c r="D499" s="19">
        <f t="shared" ca="1" si="39"/>
        <v>-0.1890320672738435</v>
      </c>
      <c r="E499" s="68">
        <f t="shared" ca="1" si="36"/>
        <v>2.4264572581433717</v>
      </c>
    </row>
    <row r="500" spans="1:5" x14ac:dyDescent="0.25">
      <c r="A500" s="84">
        <f t="shared" si="37"/>
        <v>48.800000000000423</v>
      </c>
      <c r="B500" s="69">
        <f t="shared" ca="1" si="38"/>
        <v>-0.61457030907137777</v>
      </c>
      <c r="C500" s="19">
        <f t="shared" ca="1" si="35"/>
        <v>4.5755395417111072E-2</v>
      </c>
      <c r="D500" s="19">
        <f t="shared" ca="1" si="39"/>
        <v>4.5749663612418251E-2</v>
      </c>
      <c r="E500" s="68">
        <f t="shared" ca="1" si="36"/>
        <v>2.2691736222131649</v>
      </c>
    </row>
    <row r="501" spans="1:5" x14ac:dyDescent="0.25">
      <c r="A501" s="84">
        <f t="shared" si="37"/>
        <v>48.900000000000425</v>
      </c>
      <c r="B501" s="69">
        <f t="shared" ca="1" si="38"/>
        <v>-0.5992501503829688</v>
      </c>
      <c r="C501" s="19">
        <f t="shared" ca="1" si="35"/>
        <v>0.26064284905257928</v>
      </c>
      <c r="D501" s="19">
        <f t="shared" ca="1" si="39"/>
        <v>0.26063627273973183</v>
      </c>
      <c r="E501" s="68">
        <f t="shared" ca="1" si="36"/>
        <v>2.0285552661832287</v>
      </c>
    </row>
    <row r="502" spans="1:5" x14ac:dyDescent="0.25">
      <c r="A502" s="84">
        <f t="shared" si="37"/>
        <v>49.000000000000426</v>
      </c>
      <c r="B502" s="69">
        <f t="shared" ca="1" si="38"/>
        <v>-0.56381329447903328</v>
      </c>
      <c r="C502" s="19">
        <f t="shared" ca="1" si="35"/>
        <v>0.44808806130870149</v>
      </c>
      <c r="D502" s="19">
        <f t="shared" ca="1" si="39"/>
        <v>0.44808057127508388</v>
      </c>
      <c r="E502" s="68">
        <f t="shared" ca="1" si="36"/>
        <v>1.7203281397538204</v>
      </c>
    </row>
    <row r="503" spans="1:5" x14ac:dyDescent="0.25">
      <c r="A503" s="84">
        <f t="shared" si="37"/>
        <v>49.100000000000428</v>
      </c>
      <c r="B503" s="69">
        <f t="shared" ca="1" si="38"/>
        <v>-0.51129710036748</v>
      </c>
      <c r="C503" s="19">
        <f t="shared" ca="1" si="35"/>
        <v>0.60222809121361565</v>
      </c>
      <c r="D503" s="19">
        <f t="shared" ca="1" si="39"/>
        <v>0.60221962645398608</v>
      </c>
      <c r="E503" s="68">
        <f t="shared" ca="1" si="36"/>
        <v>1.3624514935669265</v>
      </c>
    </row>
    <row r="504" spans="1:5" x14ac:dyDescent="0.25">
      <c r="A504" s="84">
        <f t="shared" si="37"/>
        <v>49.200000000000429</v>
      </c>
      <c r="B504" s="69">
        <f t="shared" ca="1" si="38"/>
        <v>-0.44523212045259741</v>
      </c>
      <c r="C504" s="19">
        <f t="shared" ca="1" si="35"/>
        <v>0.71906197796959881</v>
      </c>
      <c r="D504" s="19">
        <f t="shared" ca="1" si="39"/>
        <v>0.71905249098532675</v>
      </c>
      <c r="E504" s="68">
        <f t="shared" ca="1" si="36"/>
        <v>0.9742058811452321</v>
      </c>
    </row>
    <row r="505" spans="1:5" x14ac:dyDescent="0.25">
      <c r="A505" s="84">
        <f t="shared" si="37"/>
        <v>49.300000000000431</v>
      </c>
      <c r="B505" s="69">
        <f t="shared" ca="1" si="38"/>
        <v>-0.36945165054852941</v>
      </c>
      <c r="C505" s="19">
        <f t="shared" ca="1" si="35"/>
        <v>0.79653577807579501</v>
      </c>
      <c r="D505" s="19">
        <f t="shared" ca="1" si="39"/>
        <v>0.79652524163653604</v>
      </c>
      <c r="E505" s="68">
        <f t="shared" ca="1" si="36"/>
        <v>0.57525134287633028</v>
      </c>
    </row>
    <row r="506" spans="1:5" x14ac:dyDescent="0.25">
      <c r="A506" s="84">
        <f t="shared" si="37"/>
        <v>49.400000000000432</v>
      </c>
      <c r="B506" s="69">
        <f t="shared" ca="1" si="38"/>
        <v>-0.28789745105167008</v>
      </c>
      <c r="C506" s="19">
        <f t="shared" ca="1" si="35"/>
        <v>0.83453410552734941</v>
      </c>
      <c r="D506" s="19">
        <f t="shared" ca="1" si="39"/>
        <v>0.83452252118636761</v>
      </c>
      <c r="E506" s="68">
        <f t="shared" ca="1" si="36"/>
        <v>0.18469929188766454</v>
      </c>
    </row>
    <row r="507" spans="1:5" x14ac:dyDescent="0.25">
      <c r="A507" s="84">
        <f t="shared" si="37"/>
        <v>49.500000000000433</v>
      </c>
      <c r="B507" s="69">
        <f t="shared" ca="1" si="38"/>
        <v>-0.20443081553344872</v>
      </c>
      <c r="C507" s="19">
        <f t="shared" ca="1" si="35"/>
        <v>0.83478164395915211</v>
      </c>
      <c r="D507" s="19">
        <f t="shared" ca="1" si="39"/>
        <v>0.83476905265640711</v>
      </c>
      <c r="E507" s="68">
        <f t="shared" ca="1" si="36"/>
        <v>-0.17975992357972037</v>
      </c>
    </row>
    <row r="508" spans="1:5" x14ac:dyDescent="0.25">
      <c r="A508" s="84">
        <f t="shared" si="37"/>
        <v>49.600000000000435</v>
      </c>
      <c r="B508" s="69">
        <f t="shared" ca="1" si="38"/>
        <v>-0.12265761473262614</v>
      </c>
      <c r="C508" s="19">
        <f t="shared" ca="1" si="35"/>
        <v>0.80066212757792332</v>
      </c>
      <c r="D508" s="19">
        <f t="shared" ca="1" si="39"/>
        <v>0.80064862271146098</v>
      </c>
      <c r="E508" s="68">
        <f t="shared" ca="1" si="36"/>
        <v>-0.50263519636281861</v>
      </c>
    </row>
    <row r="509" spans="1:5" x14ac:dyDescent="0.25">
      <c r="A509" s="84">
        <f t="shared" si="37"/>
        <v>49.700000000000436</v>
      </c>
      <c r="B509" s="69">
        <f t="shared" ca="1" si="38"/>
        <v>-4.5775013967350134E-2</v>
      </c>
      <c r="C509" s="19">
        <f t="shared" ca="1" si="35"/>
        <v>0.7369658932937212</v>
      </c>
      <c r="D509" s="19">
        <f t="shared" ca="1" si="39"/>
        <v>0.73695163668942898</v>
      </c>
      <c r="E509" s="68">
        <f t="shared" ca="1" si="36"/>
        <v>-0.77128504871616799</v>
      </c>
    </row>
    <row r="510" spans="1:5" x14ac:dyDescent="0.25">
      <c r="A510" s="84">
        <f t="shared" si="37"/>
        <v>49.800000000000438</v>
      </c>
      <c r="B510" s="69">
        <f t="shared" ca="1" si="38"/>
        <v>2.3553699679552384E-2</v>
      </c>
      <c r="C510" s="19">
        <f t="shared" ca="1" si="35"/>
        <v>0.64958013506658918</v>
      </c>
      <c r="D510" s="19">
        <f t="shared" ca="1" si="39"/>
        <v>0.64956537632831235</v>
      </c>
      <c r="E510" s="68">
        <f t="shared" ca="1" si="36"/>
        <v>-0.97641318715468661</v>
      </c>
    </row>
    <row r="511" spans="1:5" x14ac:dyDescent="0.25">
      <c r="A511" s="84">
        <f t="shared" si="37"/>
        <v>49.900000000000439</v>
      </c>
      <c r="B511" s="69">
        <f t="shared" ca="1" si="38"/>
        <v>8.3291273381166486E-2</v>
      </c>
      <c r="C511" s="19">
        <f t="shared" ca="1" si="35"/>
        <v>0.54513831621194175</v>
      </c>
      <c r="D511" s="19">
        <f t="shared" ca="1" si="39"/>
        <v>0.54512341598727421</v>
      </c>
      <c r="E511" s="68">
        <f t="shared" ca="1" si="36"/>
        <v>-1.1123897749671836</v>
      </c>
    </row>
    <row r="512" spans="1:5" x14ac:dyDescent="0.25">
      <c r="A512" s="84">
        <f t="shared" si="37"/>
        <v>50.000000000000441</v>
      </c>
      <c r="B512" s="69">
        <f t="shared" ca="1" si="38"/>
        <v>0.13208244268254121</v>
      </c>
      <c r="C512" s="19">
        <f t="shared" ca="1" si="35"/>
        <v>0.43064672225543732</v>
      </c>
      <c r="D512" s="19">
        <f t="shared" ca="1" si="39"/>
        <v>0.43063218000574188</v>
      </c>
      <c r="E512" s="68">
        <f t="shared" ca="1" si="36"/>
        <v>-1.177387334435624</v>
      </c>
    </row>
    <row r="513" spans="1:5" x14ac:dyDescent="0.25">
      <c r="A513" s="84">
        <f t="shared" si="37"/>
        <v>50.100000000000442</v>
      </c>
      <c r="B513" s="69">
        <f t="shared" ca="1" si="38"/>
        <v>0.16927233043675841</v>
      </c>
      <c r="C513" s="19">
        <f t="shared" ca="1" si="35"/>
        <v>0.31310680859117479</v>
      </c>
      <c r="D513" s="19">
        <f t="shared" ca="1" si="39"/>
        <v>0.31309329550554588</v>
      </c>
      <c r="E513" s="68">
        <f t="shared" ca="1" si="36"/>
        <v>-1.1733289336927133</v>
      </c>
    </row>
    <row r="514" spans="1:5" x14ac:dyDescent="0.25">
      <c r="A514" s="84">
        <f t="shared" si="37"/>
        <v>50.200000000000443</v>
      </c>
      <c r="B514" s="69">
        <f t="shared" ca="1" si="38"/>
        <v>0.19488779260438052</v>
      </c>
      <c r="C514" s="19">
        <f t="shared" ca="1" si="35"/>
        <v>0.19915179523233617</v>
      </c>
      <c r="D514" s="19">
        <f t="shared" ca="1" si="39"/>
        <v>0.19914019297163307</v>
      </c>
      <c r="E514" s="68">
        <f t="shared" ca="1" si="36"/>
        <v>-1.1056550429151939</v>
      </c>
    </row>
    <row r="515" spans="1:5" x14ac:dyDescent="0.25">
      <c r="A515" s="84">
        <f t="shared" si="37"/>
        <v>50.300000000000445</v>
      </c>
      <c r="B515" s="69">
        <f t="shared" ca="1" si="38"/>
        <v>0.20958400544249123</v>
      </c>
      <c r="C515" s="19">
        <f t="shared" ca="1" si="35"/>
        <v>9.4714906212688466E-2</v>
      </c>
      <c r="D515" s="19">
        <f t="shared" ca="1" si="39"/>
        <v>9.4706352207960615E-2</v>
      </c>
      <c r="E515" s="68">
        <f t="shared" ca="1" si="36"/>
        <v>-0.98292377023873945</v>
      </c>
    </row>
    <row r="516" spans="1:5" x14ac:dyDescent="0.25">
      <c r="A516" s="84">
        <f t="shared" si="37"/>
        <v>50.400000000000446</v>
      </c>
      <c r="B516" s="69">
        <f t="shared" ca="1" si="38"/>
        <v>0.21456023592436679</v>
      </c>
      <c r="C516" s="19">
        <f t="shared" ca="1" si="35"/>
        <v>4.7448025929577864E-3</v>
      </c>
      <c r="D516" s="19">
        <f t="shared" ca="1" si="39"/>
        <v>4.7407426480945564E-3</v>
      </c>
      <c r="E516" s="68">
        <f t="shared" ca="1" si="36"/>
        <v>-0.81626673973101938</v>
      </c>
    </row>
    <row r="517" spans="1:5" x14ac:dyDescent="0.25">
      <c r="A517" s="84">
        <f t="shared" si="37"/>
        <v>50.500000000000448</v>
      </c>
      <c r="B517" s="69">
        <f t="shared" ca="1" si="38"/>
        <v>0.21145016468982603</v>
      </c>
      <c r="C517" s="19">
        <f t="shared" ca="1" si="35"/>
        <v>-6.7018790458997668E-2</v>
      </c>
      <c r="D517" s="19">
        <f t="shared" ca="1" si="39"/>
        <v>-6.7016541503370441E-2</v>
      </c>
      <c r="E517" s="68">
        <f t="shared" ca="1" si="36"/>
        <v>-0.61872931962567879</v>
      </c>
    </row>
    <row r="518" spans="1:5" x14ac:dyDescent="0.25">
      <c r="A518" s="84">
        <f t="shared" si="37"/>
        <v>50.600000000000449</v>
      </c>
      <c r="B518" s="69">
        <f t="shared" ca="1" si="38"/>
        <v>0.20219327467369322</v>
      </c>
      <c r="C518" s="19">
        <f t="shared" ca="1" si="35"/>
        <v>-0.11819938576487463</v>
      </c>
      <c r="D518" s="19">
        <f t="shared" ca="1" si="39"/>
        <v>-0.11818857456741594</v>
      </c>
      <c r="E518" s="68">
        <f t="shared" ca="1" si="36"/>
        <v>-0.40452896809112787</v>
      </c>
    </row>
    <row r="519" spans="1:5" x14ac:dyDescent="0.25">
      <c r="A519" s="84">
        <f t="shared" si="37"/>
        <v>50.70000000000045</v>
      </c>
      <c r="B519" s="69">
        <f t="shared" ca="1" si="38"/>
        <v>0.18889462874887705</v>
      </c>
      <c r="C519" s="19">
        <f t="shared" ca="1" si="35"/>
        <v>-0.14786163807887873</v>
      </c>
      <c r="D519" s="19">
        <f t="shared" ca="1" si="39"/>
        <v>-0.14783949384692208</v>
      </c>
      <c r="E519" s="68">
        <f t="shared" ca="1" si="36"/>
        <v>-0.18826891901891285</v>
      </c>
    </row>
    <row r="520" spans="1:5" x14ac:dyDescent="0.25">
      <c r="A520" s="84">
        <f t="shared" si="37"/>
        <v>50.800000000000452</v>
      </c>
      <c r="B520" s="69">
        <f t="shared" ca="1" si="38"/>
        <v>0.17368080206149394</v>
      </c>
      <c r="C520" s="19">
        <f t="shared" ca="1" si="35"/>
        <v>-0.15651033006310455</v>
      </c>
      <c r="D520" s="19">
        <f t="shared" ca="1" si="39"/>
        <v>-0.15647347552594565</v>
      </c>
      <c r="E520" s="68">
        <f t="shared" ca="1" si="36"/>
        <v>1.5853862576193256E-2</v>
      </c>
    </row>
    <row r="521" spans="1:5" x14ac:dyDescent="0.25">
      <c r="A521" s="84">
        <f t="shared" si="37"/>
        <v>50.900000000000453</v>
      </c>
      <c r="B521" s="69">
        <f t="shared" ca="1" si="38"/>
        <v>0.15855979232285611</v>
      </c>
      <c r="C521" s="19">
        <f t="shared" ca="1" si="35"/>
        <v>-0.14601180800998381</v>
      </c>
      <c r="D521" s="19">
        <f t="shared" ca="1" si="39"/>
        <v>-0.14595615988146274</v>
      </c>
      <c r="E521" s="68">
        <f t="shared" ca="1" si="36"/>
        <v>0.19480763239864707</v>
      </c>
    </row>
    <row r="522" spans="1:5" x14ac:dyDescent="0.25">
      <c r="A522" s="84">
        <f t="shared" si="37"/>
        <v>51.000000000000455</v>
      </c>
      <c r="B522" s="69">
        <f t="shared" ca="1" si="38"/>
        <v>0.14529240518431175</v>
      </c>
      <c r="C522" s="19">
        <f t="shared" ca="1" si="35"/>
        <v>-0.11944302200062823</v>
      </c>
      <c r="D522" s="19">
        <f t="shared" ca="1" si="39"/>
        <v>-0.11936368072472379</v>
      </c>
      <c r="E522" s="68">
        <f t="shared" ca="1" si="36"/>
        <v>0.33741480694708648</v>
      </c>
    </row>
    <row r="523" spans="1:5" x14ac:dyDescent="0.25">
      <c r="A523" s="84">
        <f t="shared" si="37"/>
        <v>51.100000000000456</v>
      </c>
      <c r="B523" s="69">
        <f t="shared" ca="1" si="38"/>
        <v>0.13528192075990236</v>
      </c>
      <c r="C523" s="19">
        <f t="shared" ca="1" si="35"/>
        <v>-8.0876836641407462E-2</v>
      </c>
      <c r="D523" s="19">
        <f t="shared" ca="1" si="39"/>
        <v>-8.0767965535085806E-2</v>
      </c>
      <c r="E523" s="68">
        <f t="shared" ca="1" si="36"/>
        <v>0.43493757849785608</v>
      </c>
    </row>
    <row r="524" spans="1:5" x14ac:dyDescent="0.25">
      <c r="A524" s="84">
        <f t="shared" si="37"/>
        <v>51.200000000000458</v>
      </c>
      <c r="B524" s="69">
        <f t="shared" ca="1" si="38"/>
        <v>0.12948782700935479</v>
      </c>
      <c r="C524" s="19">
        <f t="shared" ref="C524:C587" ca="1" si="40">D524</f>
        <v>-3.5115352888439769E-2</v>
      </c>
      <c r="D524" s="19">
        <f t="shared" ca="1" si="39"/>
        <v>-3.4970047231005927E-2</v>
      </c>
      <c r="E524" s="68">
        <f t="shared" ref="E524:E587" ca="1" si="41" xml:space="preserve"> -R_x/L_x*D524-1/(L_x*C_x)*B524+E0_x*SIN(w_x*A524)/L_x</f>
        <v>0.48153202702078146</v>
      </c>
    </row>
    <row r="525" spans="1:5" x14ac:dyDescent="0.25">
      <c r="A525" s="84">
        <f t="shared" ref="A525:A588" si="42">A524+$A$9</f>
        <v>51.300000000000459</v>
      </c>
      <c r="B525" s="69">
        <f t="shared" ref="B525:B588" ca="1" si="43">IF($B$7="n",$B$12,$A$9/2*(C525+C524)+B524)</f>
        <v>0.12836810680831476</v>
      </c>
      <c r="C525" s="19">
        <f t="shared" ca="1" si="40"/>
        <v>1.2614522230157084E-2</v>
      </c>
      <c r="D525" s="19">
        <f t="shared" ref="D525:D588" ca="1" si="44">IF($B$7="n",$D$12,$A$9/2*(E525+E524)+D524)</f>
        <v>1.280437503617906E-2</v>
      </c>
      <c r="E525" s="68">
        <f t="shared" ca="1" si="41"/>
        <v>0.47454897624777048</v>
      </c>
    </row>
    <row r="526" spans="1:5" x14ac:dyDescent="0.25">
      <c r="A526" s="84">
        <f t="shared" si="42"/>
        <v>51.40000000000046</v>
      </c>
      <c r="B526" s="69">
        <f t="shared" ca="1" si="43"/>
        <v>0.1318530516285919</v>
      </c>
      <c r="C526" s="19">
        <f t="shared" ca="1" si="40"/>
        <v>5.698721709372101E-2</v>
      </c>
      <c r="D526" s="19">
        <f t="shared" ca="1" si="44"/>
        <v>5.7231084417793149E-2</v>
      </c>
      <c r="E526" s="68">
        <f t="shared" ca="1" si="41"/>
        <v>0.41466725918883829</v>
      </c>
    </row>
    <row r="527" spans="1:5" x14ac:dyDescent="0.25">
      <c r="A527" s="84">
        <f t="shared" si="42"/>
        <v>51.500000000000462</v>
      </c>
      <c r="B527" s="69">
        <f t="shared" ca="1" si="43"/>
        <v>0.13935191916303841</v>
      </c>
      <c r="C527" s="19">
        <f t="shared" ca="1" si="40"/>
        <v>9.2909277638466126E-2</v>
      </c>
      <c r="D527" s="19">
        <f t="shared" ca="1" si="44"/>
        <v>9.3218132746127835E-2</v>
      </c>
      <c r="E527" s="68">
        <f t="shared" ca="1" si="41"/>
        <v>0.30585312845678336</v>
      </c>
    </row>
    <row r="528" spans="1:5" x14ac:dyDescent="0.25">
      <c r="A528" s="84">
        <f t="shared" si="42"/>
        <v>51.600000000000463</v>
      </c>
      <c r="B528" s="69">
        <f t="shared" ca="1" si="43"/>
        <v>0.1497920347410272</v>
      </c>
      <c r="C528" s="19">
        <f t="shared" ca="1" si="40"/>
        <v>0.11583751119682155</v>
      </c>
      <c r="D528" s="19">
        <f t="shared" ca="1" si="44"/>
        <v>0.11622398457173175</v>
      </c>
      <c r="E528" s="68">
        <f t="shared" ca="1" si="41"/>
        <v>0.15514789916454186</v>
      </c>
    </row>
    <row r="529" spans="1:5" x14ac:dyDescent="0.25">
      <c r="A529" s="84">
        <f t="shared" si="42"/>
        <v>51.700000000000465</v>
      </c>
      <c r="B529" s="69">
        <f t="shared" ca="1" si="43"/>
        <v>0.16168823956833095</v>
      </c>
      <c r="C529" s="19">
        <f t="shared" ca="1" si="40"/>
        <v>0.12206783492006942</v>
      </c>
      <c r="D529" s="19">
        <f t="shared" ca="1" si="44"/>
        <v>0.12254636025279364</v>
      </c>
      <c r="E529" s="68">
        <f t="shared" ca="1" si="41"/>
        <v>-2.7705835144721247E-2</v>
      </c>
    </row>
    <row r="530" spans="1:5" x14ac:dyDescent="0.25">
      <c r="A530" s="84">
        <f t="shared" si="42"/>
        <v>51.800000000000466</v>
      </c>
      <c r="B530" s="69">
        <f t="shared" ca="1" si="43"/>
        <v>0.1732389942820039</v>
      </c>
      <c r="C530" s="19">
        <f t="shared" ca="1" si="40"/>
        <v>0.10897959503424801</v>
      </c>
      <c r="D530" s="19">
        <f t="shared" ca="1" si="44"/>
        <v>0.10956654249551755</v>
      </c>
      <c r="E530" s="68">
        <f t="shared" ca="1" si="41"/>
        <v>-0.23078129759587412</v>
      </c>
    </row>
    <row r="531" spans="1:5" x14ac:dyDescent="0.25">
      <c r="A531" s="84">
        <f t="shared" si="42"/>
        <v>51.900000000000468</v>
      </c>
      <c r="B531" s="69">
        <f t="shared" ca="1" si="43"/>
        <v>0.18244403091136946</v>
      </c>
      <c r="C531" s="19">
        <f t="shared" ca="1" si="40"/>
        <v>7.5222282491840681E-2</v>
      </c>
      <c r="D531" s="19">
        <f t="shared" ca="1" si="44"/>
        <v>7.5936069644781196E-2</v>
      </c>
      <c r="E531" s="68">
        <f t="shared" ca="1" si="41"/>
        <v>-0.44060287617089833</v>
      </c>
    </row>
    <row r="532" spans="1:5" x14ac:dyDescent="0.25">
      <c r="A532" s="84">
        <f t="shared" si="42"/>
        <v>52.000000000000469</v>
      </c>
      <c r="B532" s="69">
        <f t="shared" ca="1" si="43"/>
        <v>0.18723727871436921</v>
      </c>
      <c r="C532" s="19">
        <f t="shared" ca="1" si="40"/>
        <v>2.0834366548845185E-2</v>
      </c>
      <c r="D532" s="19">
        <f t="shared" ca="1" si="44"/>
        <v>2.1695534510449845E-2</v>
      </c>
      <c r="E532" s="68">
        <f t="shared" ca="1" si="41"/>
        <v>-0.64286887775125778</v>
      </c>
    </row>
    <row r="533" spans="1:5" x14ac:dyDescent="0.25">
      <c r="A533" s="84">
        <f t="shared" si="42"/>
        <v>52.10000000000047</v>
      </c>
      <c r="B533" s="69">
        <f t="shared" ca="1" si="43"/>
        <v>0.18562792675085332</v>
      </c>
      <c r="C533" s="19">
        <f t="shared" ca="1" si="40"/>
        <v>-5.2712728244076676E-2</v>
      </c>
      <c r="D533" s="19">
        <f t="shared" ca="1" si="44"/>
        <v>-5.1681489083676195E-2</v>
      </c>
      <c r="E533" s="68">
        <f t="shared" ca="1" si="41"/>
        <v>-0.82322647216603617</v>
      </c>
    </row>
    <row r="534" spans="1:5" x14ac:dyDescent="0.25">
      <c r="A534" s="84">
        <f t="shared" si="42"/>
        <v>52.200000000000472</v>
      </c>
      <c r="B534" s="69">
        <f t="shared" ca="1" si="43"/>
        <v>0.17584197165002449</v>
      </c>
      <c r="C534" s="19">
        <f t="shared" ca="1" si="40"/>
        <v>-0.14254881649948292</v>
      </c>
      <c r="D534" s="19">
        <f t="shared" ca="1" si="44"/>
        <v>-0.14132271083481207</v>
      </c>
      <c r="E534" s="68">
        <f t="shared" ca="1" si="41"/>
        <v>-0.96806086727626317</v>
      </c>
    </row>
    <row r="535" spans="1:5" x14ac:dyDescent="0.25">
      <c r="A535" s="84">
        <f t="shared" si="42"/>
        <v>52.300000000000473</v>
      </c>
      <c r="B535" s="69">
        <f t="shared" ca="1" si="43"/>
        <v>0.15645645994501037</v>
      </c>
      <c r="C535" s="19">
        <f t="shared" ca="1" si="40"/>
        <v>-0.24451678658994258</v>
      </c>
      <c r="D535" s="19">
        <f t="shared" ca="1" si="44"/>
        <v>-0.2430690529466355</v>
      </c>
      <c r="E535" s="68">
        <f t="shared" ca="1" si="41"/>
        <v>-1.0652597708833429</v>
      </c>
    </row>
    <row r="536" spans="1:5" x14ac:dyDescent="0.25">
      <c r="A536" s="84">
        <f t="shared" si="42"/>
        <v>52.400000000000475</v>
      </c>
      <c r="B536" s="69">
        <f t="shared" ca="1" si="43"/>
        <v>0.1265188803191663</v>
      </c>
      <c r="C536" s="19">
        <f t="shared" ca="1" si="40"/>
        <v>-0.35335768985675009</v>
      </c>
      <c r="D536" s="19">
        <f t="shared" ca="1" si="44"/>
        <v>-0.35165986354666318</v>
      </c>
      <c r="E536" s="68">
        <f t="shared" ca="1" si="41"/>
        <v>-1.1049150217962906</v>
      </c>
    </row>
    <row r="537" spans="1:5" x14ac:dyDescent="0.25">
      <c r="A537" s="84">
        <f t="shared" si="42"/>
        <v>52.500000000000476</v>
      </c>
      <c r="B537" s="69">
        <f t="shared" ca="1" si="43"/>
        <v>8.5644783958268633E-2</v>
      </c>
      <c r="C537" s="19">
        <f t="shared" ca="1" si="40"/>
        <v>-0.46296101646227311</v>
      </c>
      <c r="D537" s="19">
        <f t="shared" ca="1" si="44"/>
        <v>-0.46098335301139221</v>
      </c>
      <c r="E537" s="68">
        <f t="shared" ca="1" si="41"/>
        <v>-1.0799258835076282</v>
      </c>
    </row>
    <row r="538" spans="1:5" x14ac:dyDescent="0.25">
      <c r="A538" s="84">
        <f t="shared" si="42"/>
        <v>52.600000000000477</v>
      </c>
      <c r="B538" s="69">
        <f t="shared" ca="1" si="43"/>
        <v>3.4087685108422056E-2</v>
      </c>
      <c r="C538" s="19">
        <f t="shared" ca="1" si="40"/>
        <v>-0.56666875234126501</v>
      </c>
      <c r="D538" s="19">
        <f t="shared" ca="1" si="44"/>
        <v>-0.56438085514226133</v>
      </c>
      <c r="E538" s="68">
        <f t="shared" ca="1" si="41"/>
        <v>-0.98647278214728951</v>
      </c>
    </row>
    <row r="539" spans="1:5" x14ac:dyDescent="0.25">
      <c r="A539" s="84">
        <f t="shared" si="42"/>
        <v>52.700000000000479</v>
      </c>
      <c r="B539" s="69">
        <f t="shared" ca="1" si="43"/>
        <v>-2.7223423501108554E-2</v>
      </c>
      <c r="C539" s="19">
        <f t="shared" ca="1" si="40"/>
        <v>-0.65761897755151999</v>
      </c>
      <c r="D539" s="19">
        <f t="shared" ca="1" si="44"/>
        <v>-0.65499068213332512</v>
      </c>
      <c r="E539" s="68">
        <f t="shared" ca="1" si="41"/>
        <v>-0.82433605239607832</v>
      </c>
    </row>
    <row r="540" spans="1:5" x14ac:dyDescent="0.25">
      <c r="A540" s="84">
        <f t="shared" si="42"/>
        <v>52.80000000000048</v>
      </c>
      <c r="B540" s="69">
        <f t="shared" ca="1" si="43"/>
        <v>-9.668207166746734E-2</v>
      </c>
      <c r="C540" s="19">
        <f t="shared" ca="1" si="40"/>
        <v>-0.72911257241807981</v>
      </c>
      <c r="D540" s="19">
        <f t="shared" ca="1" si="44"/>
        <v>-0.72611514962509727</v>
      </c>
      <c r="E540" s="68">
        <f t="shared" ca="1" si="41"/>
        <v>-0.59704127942118368</v>
      </c>
    </row>
    <row r="541" spans="1:5" x14ac:dyDescent="0.25">
      <c r="A541" s="84">
        <f t="shared" si="42"/>
        <v>52.900000000000482</v>
      </c>
      <c r="B541" s="69">
        <f t="shared" ca="1" si="43"/>
        <v>-0.17203924437614365</v>
      </c>
      <c r="C541" s="19">
        <f t="shared" ca="1" si="40"/>
        <v>-0.77498515303392945</v>
      </c>
      <c r="D541" s="19">
        <f t="shared" ca="1" si="44"/>
        <v>-0.77159290466737285</v>
      </c>
      <c r="E541" s="68">
        <f t="shared" ca="1" si="41"/>
        <v>-0.31182078284934756</v>
      </c>
    </row>
    <row r="542" spans="1:5" x14ac:dyDescent="0.25">
      <c r="A542" s="84">
        <f t="shared" si="42"/>
        <v>53.000000000000483</v>
      </c>
      <c r="B542" s="69">
        <f t="shared" ca="1" si="43"/>
        <v>-0.25047484190088498</v>
      </c>
      <c r="C542" s="19">
        <f t="shared" ca="1" si="40"/>
        <v>-0.78996573767858669</v>
      </c>
      <c r="D542" s="19">
        <f t="shared" ca="1" si="44"/>
        <v>-0.78615807085846323</v>
      </c>
      <c r="E542" s="68">
        <f t="shared" ca="1" si="41"/>
        <v>2.0610672556270138E-2</v>
      </c>
    </row>
    <row r="543" spans="1:5" x14ac:dyDescent="0.25">
      <c r="A543" s="84">
        <f t="shared" si="42"/>
        <v>53.100000000000485</v>
      </c>
      <c r="B543" s="69">
        <f t="shared" ca="1" si="43"/>
        <v>-0.32870342475013881</v>
      </c>
      <c r="C543" s="19">
        <f t="shared" ca="1" si="40"/>
        <v>-0.7700038895876673</v>
      </c>
      <c r="D543" s="19">
        <f t="shared" ca="1" si="44"/>
        <v>-0.76576797031113031</v>
      </c>
      <c r="E543" s="68">
        <f t="shared" ca="1" si="41"/>
        <v>0.38645911716138204</v>
      </c>
    </row>
    <row r="544" spans="1:5" x14ac:dyDescent="0.25">
      <c r="A544" s="84">
        <f t="shared" si="42"/>
        <v>53.200000000000486</v>
      </c>
      <c r="B544" s="69">
        <f t="shared" ca="1" si="43"/>
        <v>-0.40311022992703233</v>
      </c>
      <c r="C544" s="19">
        <f t="shared" ca="1" si="40"/>
        <v>-0.7125481895398672</v>
      </c>
      <c r="D544" s="19">
        <f t="shared" ca="1" si="44"/>
        <v>-0.70788229167317562</v>
      </c>
      <c r="E544" s="68">
        <f t="shared" ca="1" si="41"/>
        <v>0.76941820240657754</v>
      </c>
    </row>
    <row r="545" spans="1:5" x14ac:dyDescent="0.25">
      <c r="A545" s="84">
        <f t="shared" si="42"/>
        <v>53.300000000000487</v>
      </c>
      <c r="B545" s="69">
        <f t="shared" ca="1" si="43"/>
        <v>-0.46991182591294994</v>
      </c>
      <c r="C545" s="19">
        <f t="shared" ca="1" si="40"/>
        <v>-0.61676082510766428</v>
      </c>
      <c r="D545" s="19">
        <f t="shared" ca="1" si="44"/>
        <v>-0.61167850834301629</v>
      </c>
      <c r="E545" s="68">
        <f t="shared" ca="1" si="41"/>
        <v>1.1513762877632971</v>
      </c>
    </row>
    <row r="546" spans="1:5" x14ac:dyDescent="0.25">
      <c r="A546" s="84">
        <f t="shared" si="42"/>
        <v>53.400000000000489</v>
      </c>
      <c r="B546" s="69">
        <f t="shared" ca="1" si="43"/>
        <v>-0.52533438529054444</v>
      </c>
      <c r="C546" s="19">
        <f t="shared" ca="1" si="40"/>
        <v>-0.48365576559775425</v>
      </c>
      <c r="D546" s="19">
        <f t="shared" ca="1" si="44"/>
        <v>-0.478191034659883</v>
      </c>
      <c r="E546" s="68">
        <f t="shared" ca="1" si="41"/>
        <v>1.5132334545908166</v>
      </c>
    </row>
    <row r="547" spans="1:5" x14ac:dyDescent="0.25">
      <c r="A547" s="84">
        <f t="shared" si="42"/>
        <v>53.50000000000049</v>
      </c>
      <c r="B547" s="69">
        <f t="shared" ca="1" si="43"/>
        <v>-0.56580146527680464</v>
      </c>
      <c r="C547" s="19">
        <f t="shared" ca="1" si="40"/>
        <v>-0.31615131145334086</v>
      </c>
      <c r="D547" s="19">
        <f t="shared" ca="1" si="44"/>
        <v>-0.31036492889998879</v>
      </c>
      <c r="E547" s="68">
        <f t="shared" ca="1" si="41"/>
        <v>1.8357923812553085</v>
      </c>
    </row>
    <row r="548" spans="1:5" x14ac:dyDescent="0.25">
      <c r="A548" s="84">
        <f t="shared" si="42"/>
        <v>53.600000000000492</v>
      </c>
      <c r="B548" s="69">
        <f t="shared" ca="1" si="43"/>
        <v>-0.58812245429631638</v>
      </c>
      <c r="C548" s="19">
        <f t="shared" ca="1" si="40"/>
        <v>-0.11903162287904109</v>
      </c>
      <c r="D548" s="19">
        <f t="shared" ca="1" si="44"/>
        <v>-0.11301876894488289</v>
      </c>
      <c r="E548" s="68">
        <f t="shared" ca="1" si="41"/>
        <v>2.1006828349268325</v>
      </c>
    </row>
    <row r="549" spans="1:5" x14ac:dyDescent="0.25">
      <c r="A549" s="84">
        <f t="shared" si="42"/>
        <v>53.700000000000493</v>
      </c>
      <c r="B549" s="69">
        <f t="shared" ca="1" si="43"/>
        <v>-0.58967250840347363</v>
      </c>
      <c r="C549" s="19">
        <f t="shared" ca="1" si="40"/>
        <v>0.10118402077426381</v>
      </c>
      <c r="D549" s="19">
        <f t="shared" ca="1" si="44"/>
        <v>0.10728452608318728</v>
      </c>
      <c r="E549" s="68">
        <f t="shared" ca="1" si="41"/>
        <v>2.2912771180026543</v>
      </c>
    </row>
    <row r="550" spans="1:5" x14ac:dyDescent="0.25">
      <c r="A550" s="84">
        <f t="shared" si="42"/>
        <v>53.800000000000495</v>
      </c>
      <c r="B550" s="69">
        <f t="shared" ca="1" si="43"/>
        <v>-0.56855488877429883</v>
      </c>
      <c r="C550" s="19">
        <f t="shared" ca="1" si="40"/>
        <v>0.33646118427344518</v>
      </c>
      <c r="D550" s="19">
        <f t="shared" ca="1" si="44"/>
        <v>0.34245585978253085</v>
      </c>
      <c r="E550" s="68">
        <f t="shared" ca="1" si="41"/>
        <v>2.3935532844680809</v>
      </c>
    </row>
    <row r="551" spans="1:5" x14ac:dyDescent="0.25">
      <c r="A551" s="84">
        <f t="shared" si="42"/>
        <v>53.900000000000496</v>
      </c>
      <c r="B551" s="69">
        <f t="shared" ca="1" si="43"/>
        <v>-0.52373712583737875</v>
      </c>
      <c r="C551" s="19">
        <f t="shared" ca="1" si="40"/>
        <v>0.57755216416905875</v>
      </c>
      <c r="D551" s="19">
        <f t="shared" ca="1" si="44"/>
        <v>0.58317978862664521</v>
      </c>
      <c r="E551" s="68">
        <f t="shared" ca="1" si="41"/>
        <v>2.3968643649559955</v>
      </c>
    </row>
    <row r="552" spans="1:5" x14ac:dyDescent="0.25">
      <c r="A552" s="84">
        <f t="shared" si="42"/>
        <v>54.000000000000497</v>
      </c>
      <c r="B552" s="69">
        <f t="shared" ca="1" si="43"/>
        <v>-0.45515336289560288</v>
      </c>
      <c r="C552" s="19">
        <f t="shared" ca="1" si="40"/>
        <v>0.81436848682575325</v>
      </c>
      <c r="D552" s="19">
        <f t="shared" ca="1" si="44"/>
        <v>0.81928468484611616</v>
      </c>
      <c r="E552" s="68">
        <f t="shared" ca="1" si="41"/>
        <v>2.2945751749109098</v>
      </c>
    </row>
    <row r="553" spans="1:5" x14ac:dyDescent="0.25">
      <c r="A553" s="84">
        <f t="shared" si="42"/>
        <v>54.100000000000499</v>
      </c>
      <c r="B553" s="69">
        <f t="shared" ca="1" si="43"/>
        <v>-0.36376653944201592</v>
      </c>
      <c r="C553" s="19">
        <f t="shared" ca="1" si="40"/>
        <v>1.0364091076179462</v>
      </c>
      <c r="D553" s="19">
        <f t="shared" ca="1" si="44"/>
        <v>1.0401683064969638</v>
      </c>
      <c r="E553" s="68">
        <f t="shared" ca="1" si="41"/>
        <v>2.0845334096824133</v>
      </c>
    </row>
    <row r="554" spans="1:5" x14ac:dyDescent="0.25">
      <c r="A554" s="84">
        <f t="shared" si="42"/>
        <v>54.2000000000005</v>
      </c>
      <c r="B554" s="69">
        <f t="shared" ca="1" si="43"/>
        <v>-0.25158571125492035</v>
      </c>
      <c r="C554" s="19">
        <f t="shared" ca="1" si="40"/>
        <v>1.2332263963665033</v>
      </c>
      <c r="D554" s="19">
        <f t="shared" ca="1" si="44"/>
        <v>1.2352608482852103</v>
      </c>
      <c r="E554" s="68">
        <f t="shared" ca="1" si="41"/>
        <v>1.7693484548972249</v>
      </c>
    </row>
    <row r="555" spans="1:5" x14ac:dyDescent="0.25">
      <c r="A555" s="84">
        <f t="shared" si="42"/>
        <v>54.300000000000502</v>
      </c>
      <c r="B555" s="69">
        <f t="shared" ca="1" si="43"/>
        <v>-0.12163570453524566</v>
      </c>
      <c r="C555" s="19">
        <f t="shared" ca="1" si="40"/>
        <v>1.3949097230079959</v>
      </c>
      <c r="D555" s="19">
        <f t="shared" ca="1" si="44"/>
        <v>1.3945052826860724</v>
      </c>
      <c r="E555" s="68">
        <f t="shared" ca="1" si="41"/>
        <v>1.3564593889769281</v>
      </c>
    </row>
    <row r="556" spans="1:5" x14ac:dyDescent="0.25">
      <c r="A556" s="84">
        <f t="shared" si="42"/>
        <v>54.400000000000503</v>
      </c>
      <c r="B556" s="69">
        <f t="shared" ca="1" si="43"/>
        <v>2.2121614406842599E-2</v>
      </c>
      <c r="C556" s="19">
        <f t="shared" ca="1" si="40"/>
        <v>1.5125650359364888</v>
      </c>
      <c r="D556" s="19">
        <f t="shared" ca="1" si="44"/>
        <v>1.5088333891744152</v>
      </c>
      <c r="E556" s="68">
        <f t="shared" ca="1" si="41"/>
        <v>0.85798269463107246</v>
      </c>
    </row>
    <row r="557" spans="1:5" x14ac:dyDescent="0.25">
      <c r="A557" s="84">
        <f t="shared" si="42"/>
        <v>54.500000000000504</v>
      </c>
      <c r="B557" s="69">
        <f t="shared" ca="1" si="43"/>
        <v>0.17491299301605392</v>
      </c>
      <c r="C557" s="19">
        <f t="shared" ca="1" si="40"/>
        <v>1.578768332548047</v>
      </c>
      <c r="D557" s="19">
        <f t="shared" ca="1" si="44"/>
        <v>1.570615389744753</v>
      </c>
      <c r="E557" s="68">
        <f t="shared" ca="1" si="41"/>
        <v>0.29033984736221841</v>
      </c>
    </row>
    <row r="558" spans="1:5" x14ac:dyDescent="0.25">
      <c r="A558" s="84">
        <f t="shared" si="42"/>
        <v>54.600000000000506</v>
      </c>
      <c r="B558" s="69">
        <f t="shared" ca="1" si="43"/>
        <v>0.33132272928608675</v>
      </c>
      <c r="C558" s="19">
        <f t="shared" ca="1" si="40"/>
        <v>1.5879713965956492</v>
      </c>
      <c r="D558" s="19">
        <f t="shared" ca="1" si="44"/>
        <v>1.5740616014726669</v>
      </c>
      <c r="E558" s="68">
        <f t="shared" ca="1" si="41"/>
        <v>-0.32632520039656465</v>
      </c>
    </row>
    <row r="559" spans="1:5" x14ac:dyDescent="0.25">
      <c r="A559" s="84">
        <f t="shared" si="42"/>
        <v>54.700000000000507</v>
      </c>
      <c r="B559" s="69">
        <f t="shared" ca="1" si="43"/>
        <v>0.4854991674427116</v>
      </c>
      <c r="C559" s="19">
        <f t="shared" ca="1" si="40"/>
        <v>1.5368396173025531</v>
      </c>
      <c r="D559" s="19">
        <f t="shared" ca="1" si="44"/>
        <v>1.515555979847294</v>
      </c>
      <c r="E559" s="68">
        <f t="shared" ca="1" si="41"/>
        <v>-0.9689189969373484</v>
      </c>
    </row>
    <row r="560" spans="1:5" x14ac:dyDescent="0.25">
      <c r="A560" s="84">
        <f t="shared" si="42"/>
        <v>54.800000000000509</v>
      </c>
      <c r="B560" s="69">
        <f t="shared" ca="1" si="43"/>
        <v>0.63139113554889559</v>
      </c>
      <c r="C560" s="19">
        <f t="shared" ca="1" si="40"/>
        <v>1.4245040654795453</v>
      </c>
      <c r="D560" s="19">
        <f t="shared" ca="1" si="44"/>
        <v>1.3939038157465113</v>
      </c>
      <c r="E560" s="68">
        <f t="shared" ca="1" si="41"/>
        <v>-1.6123334126315496</v>
      </c>
    </row>
    <row r="561" spans="1:5" x14ac:dyDescent="0.25">
      <c r="A561" s="84">
        <f t="shared" si="42"/>
        <v>54.90000000000051</v>
      </c>
      <c r="B561" s="69">
        <f t="shared" ca="1" si="43"/>
        <v>0.76300509319235321</v>
      </c>
      <c r="C561" s="19">
        <f t="shared" ca="1" si="40"/>
        <v>1.2527131955846</v>
      </c>
      <c r="D561" s="19">
        <f t="shared" ca="1" si="44"/>
        <v>1.2104790789018667</v>
      </c>
      <c r="E561" s="68">
        <f t="shared" ca="1" si="41"/>
        <v>-2.2305057590271247</v>
      </c>
    </row>
    <row r="562" spans="1:5" x14ac:dyDescent="0.25">
      <c r="A562" s="84">
        <f t="shared" si="42"/>
        <v>55.000000000000512</v>
      </c>
      <c r="B562" s="69">
        <f t="shared" ca="1" si="43"/>
        <v>0.87467249753932308</v>
      </c>
      <c r="C562" s="19">
        <f t="shared" ca="1" si="40"/>
        <v>1.0258734450643305</v>
      </c>
      <c r="D562" s="19">
        <f t="shared" ca="1" si="44"/>
        <v>0.96926084823219483</v>
      </c>
      <c r="E562" s="68">
        <f t="shared" ca="1" si="41"/>
        <v>-2.797561138546552</v>
      </c>
    </row>
    <row r="563" spans="1:5" x14ac:dyDescent="0.25">
      <c r="A563" s="84">
        <f t="shared" si="42"/>
        <v>55.100000000000513</v>
      </c>
      <c r="B563" s="69">
        <f t="shared" ca="1" si="43"/>
        <v>0.961316053899542</v>
      </c>
      <c r="C563" s="19">
        <f t="shared" ca="1" si="40"/>
        <v>0.75097245543177249</v>
      </c>
      <c r="D563" s="19">
        <f t="shared" ca="1" si="44"/>
        <v>0.67675277812552848</v>
      </c>
      <c r="E563" s="68">
        <f t="shared" ca="1" si="41"/>
        <v>-3.2889891458054117</v>
      </c>
    </row>
    <row r="564" spans="1:5" x14ac:dyDescent="0.25">
      <c r="A564" s="84">
        <f t="shared" si="42"/>
        <v>55.200000000000514</v>
      </c>
      <c r="B564" s="69">
        <f t="shared" ca="1" si="43"/>
        <v>1.0187031380562359</v>
      </c>
      <c r="C564" s="19">
        <f t="shared" ca="1" si="40"/>
        <v>0.43738345839528914</v>
      </c>
      <c r="D564" s="19">
        <f t="shared" ca="1" si="44"/>
        <v>0.34178443646244588</v>
      </c>
      <c r="E564" s="68">
        <f t="shared" ca="1" si="41"/>
        <v>-3.6828041714889812</v>
      </c>
    </row>
    <row r="565" spans="1:5" x14ac:dyDescent="0.25">
      <c r="A565" s="84">
        <f t="shared" si="42"/>
        <v>55.300000000000516</v>
      </c>
      <c r="B565" s="69">
        <f t="shared" ca="1" si="43"/>
        <v>1.0436747879122379</v>
      </c>
      <c r="C565" s="19">
        <f t="shared" ca="1" si="40"/>
        <v>9.6554350603049677E-2</v>
      </c>
      <c r="D565" s="19">
        <f t="shared" ca="1" si="44"/>
        <v>-2.4801587424743088E-2</v>
      </c>
      <c r="E565" s="68">
        <f t="shared" ca="1" si="41"/>
        <v>-3.9606377824312706</v>
      </c>
    </row>
    <row r="566" spans="1:5" x14ac:dyDescent="0.25">
      <c r="A566" s="84">
        <f t="shared" si="42"/>
        <v>55.400000000000517</v>
      </c>
      <c r="B566" s="69">
        <f t="shared" ca="1" si="43"/>
        <v>1.0343392663265079</v>
      </c>
      <c r="C566" s="19">
        <f t="shared" ca="1" si="40"/>
        <v>-0.25841009299083889</v>
      </c>
      <c r="D566" s="19">
        <f t="shared" ca="1" si="44"/>
        <v>-0.41056788151800044</v>
      </c>
      <c r="E566" s="68">
        <f t="shared" ca="1" si="41"/>
        <v>-4.1087130289093299</v>
      </c>
    </row>
    <row r="567" spans="1:5" x14ac:dyDescent="0.25">
      <c r="A567" s="84">
        <f t="shared" si="42"/>
        <v>55.500000000000519</v>
      </c>
      <c r="B567" s="69">
        <f t="shared" ca="1" si="43"/>
        <v>0.99022027844549398</v>
      </c>
      <c r="C567" s="19">
        <f t="shared" ca="1" si="40"/>
        <v>-0.61325976138528282</v>
      </c>
      <c r="D567" s="19">
        <f t="shared" ca="1" si="44"/>
        <v>-0.80199201978987211</v>
      </c>
      <c r="E567" s="68">
        <f t="shared" ca="1" si="41"/>
        <v>-4.1186540308107311</v>
      </c>
    </row>
    <row r="568" spans="1:5" x14ac:dyDescent="0.25">
      <c r="A568" s="84">
        <f t="shared" si="42"/>
        <v>55.60000000000052</v>
      </c>
      <c r="B568" s="69">
        <f t="shared" ca="1" si="43"/>
        <v>0.91235144696540815</v>
      </c>
      <c r="C568" s="19">
        <f t="shared" ca="1" si="40"/>
        <v>-0.95318722380093468</v>
      </c>
      <c r="D568" s="19">
        <f t="shared" ca="1" si="44"/>
        <v>-1.1850499686723945</v>
      </c>
      <c r="E568" s="68">
        <f t="shared" ca="1" si="41"/>
        <v>-3.9880896934265264</v>
      </c>
    </row>
    <row r="569" spans="1:5" x14ac:dyDescent="0.25">
      <c r="A569" s="84">
        <f t="shared" si="42"/>
        <v>55.700000000000522</v>
      </c>
      <c r="B569" s="69">
        <f t="shared" ca="1" si="43"/>
        <v>0.80331054889818032</v>
      </c>
      <c r="C569" s="19">
        <f t="shared" ca="1" si="40"/>
        <v>-1.2634714346334734</v>
      </c>
      <c r="D569" s="19">
        <f t="shared" ca="1" si="44"/>
        <v>-1.54585141146106</v>
      </c>
      <c r="E569" s="68">
        <f t="shared" ca="1" si="41"/>
        <v>-3.7210176866698976</v>
      </c>
    </row>
    <row r="570" spans="1:5" x14ac:dyDescent="0.25">
      <c r="A570" s="84">
        <f t="shared" si="42"/>
        <v>55.800000000000523</v>
      </c>
      <c r="B570" s="69">
        <f t="shared" ca="1" si="43"/>
        <v>0.66718922065472352</v>
      </c>
      <c r="C570" s="19">
        <f t="shared" ca="1" si="40"/>
        <v>-1.5301536768659645</v>
      </c>
      <c r="D570" s="19">
        <f t="shared" ca="1" si="44"/>
        <v>-1.8713024542452046</v>
      </c>
      <c r="E570" s="68">
        <f t="shared" ca="1" si="41"/>
        <v>-3.3279035919984974</v>
      </c>
    </row>
    <row r="571" spans="1:5" x14ac:dyDescent="0.25">
      <c r="A571" s="84">
        <f t="shared" si="42"/>
        <v>55.900000000000524</v>
      </c>
      <c r="B571" s="69">
        <f t="shared" ca="1" si="43"/>
        <v>0.50949625240313079</v>
      </c>
      <c r="C571" s="19">
        <f t="shared" ca="1" si="40"/>
        <v>-1.7407206008952909</v>
      </c>
      <c r="D571" s="19">
        <f t="shared" ca="1" si="44"/>
        <v>-2.1497692617329678</v>
      </c>
      <c r="E571" s="68">
        <f t="shared" ca="1" si="41"/>
        <v>-2.825500011906029</v>
      </c>
    </row>
    <row r="572" spans="1:5" x14ac:dyDescent="0.25">
      <c r="A572" s="84">
        <f t="shared" si="42"/>
        <v>56.000000000000526</v>
      </c>
      <c r="B572" s="69">
        <f t="shared" ca="1" si="43"/>
        <v>0.33699511381973268</v>
      </c>
      <c r="C572" s="19">
        <f t="shared" ca="1" si="40"/>
        <v>-1.8847685883343992</v>
      </c>
      <c r="D572" s="19">
        <f t="shared" ca="1" si="44"/>
        <v>-2.3717152876365115</v>
      </c>
      <c r="E572" s="68">
        <f t="shared" ca="1" si="41"/>
        <v>-2.2363810238302873</v>
      </c>
    </row>
    <row r="573" spans="1:5" x14ac:dyDescent="0.25">
      <c r="A573" s="84">
        <f t="shared" si="42"/>
        <v>56.100000000000527</v>
      </c>
      <c r="B573" s="69">
        <f t="shared" ca="1" si="43"/>
        <v>0.15747887014159176</v>
      </c>
      <c r="C573" s="19">
        <f t="shared" ca="1" si="40"/>
        <v>-1.9546241567859974</v>
      </c>
      <c r="D573" s="19">
        <f t="shared" ca="1" si="44"/>
        <v>-2.5302849574376314</v>
      </c>
      <c r="E573" s="68">
        <f t="shared" ca="1" si="41"/>
        <v>-1.5881981806277135</v>
      </c>
    </row>
    <row r="574" spans="1:5" x14ac:dyDescent="0.25">
      <c r="A574" s="84">
        <f t="shared" si="42"/>
        <v>56.200000000000529</v>
      </c>
      <c r="B574" s="69">
        <f t="shared" ca="1" si="43"/>
        <v>-2.0511954439405511E-2</v>
      </c>
      <c r="C574" s="19">
        <f t="shared" ca="1" si="40"/>
        <v>-1.9458967220190151</v>
      </c>
      <c r="D574" s="19">
        <f t="shared" ca="1" si="44"/>
        <v>-2.6218079287094151</v>
      </c>
      <c r="E574" s="68">
        <f t="shared" ca="1" si="41"/>
        <v>-0.91267482994636195</v>
      </c>
    </row>
    <row r="575" spans="1:5" x14ac:dyDescent="0.25">
      <c r="A575" s="84">
        <f t="shared" si="42"/>
        <v>56.30000000000053</v>
      </c>
      <c r="B575" s="69">
        <f t="shared" ca="1" si="43"/>
        <v>-0.18802084189699025</v>
      </c>
      <c r="C575" s="19">
        <f t="shared" ca="1" si="40"/>
        <v>-1.857942698967997</v>
      </c>
      <c r="D575" s="19">
        <f t="shared" ca="1" si="44"/>
        <v>-2.6462003438729265</v>
      </c>
      <c r="E575" s="68">
        <f t="shared" ca="1" si="41"/>
        <v>-0.24436536129794761</v>
      </c>
    </row>
    <row r="576" spans="1:5" x14ac:dyDescent="0.25">
      <c r="A576" s="84">
        <f t="shared" si="42"/>
        <v>56.400000000000531</v>
      </c>
      <c r="B576" s="69">
        <f t="shared" ca="1" si="43"/>
        <v>-0.33604651937314572</v>
      </c>
      <c r="C576" s="19">
        <f t="shared" ca="1" si="40"/>
        <v>-1.6942235540008266</v>
      </c>
      <c r="D576" s="19">
        <f t="shared" ca="1" si="44"/>
        <v>-2.6072427020699873</v>
      </c>
      <c r="E576" s="68">
        <f t="shared" ca="1" si="41"/>
        <v>0.38078537072814855</v>
      </c>
    </row>
    <row r="577" spans="1:5" x14ac:dyDescent="0.25">
      <c r="A577" s="84">
        <f t="shared" si="42"/>
        <v>56.500000000000533</v>
      </c>
      <c r="B577" s="69">
        <f t="shared" ca="1" si="43"/>
        <v>-0.45594301765918976</v>
      </c>
      <c r="C577" s="19">
        <f t="shared" ca="1" si="40"/>
        <v>-1.462544872868621</v>
      </c>
      <c r="D577" s="19">
        <f t="shared" ca="1" si="44"/>
        <v>-2.5127179648945184</v>
      </c>
      <c r="E577" s="68">
        <f t="shared" ca="1" si="41"/>
        <v>0.92704017824174223</v>
      </c>
    </row>
    <row r="578" spans="1:5" x14ac:dyDescent="0.25">
      <c r="A578" s="84">
        <f t="shared" si="42"/>
        <v>56.600000000000534</v>
      </c>
      <c r="B578" s="69">
        <f t="shared" ca="1" si="43"/>
        <v>-0.53983670395381222</v>
      </c>
      <c r="C578" s="19">
        <f t="shared" ca="1" si="40"/>
        <v>-1.1751685943247623</v>
      </c>
      <c r="D578" s="19">
        <f t="shared" ca="1" si="44"/>
        <v>-2.3743980883391149</v>
      </c>
      <c r="E578" s="68">
        <f t="shared" ca="1" si="41"/>
        <v>1.3605779193743432</v>
      </c>
    </row>
    <row r="579" spans="1:5" x14ac:dyDescent="0.25">
      <c r="A579" s="84">
        <f t="shared" si="42"/>
        <v>56.700000000000536</v>
      </c>
      <c r="B579" s="69">
        <f t="shared" ca="1" si="43"/>
        <v>-0.58104812044164045</v>
      </c>
      <c r="C579" s="19">
        <f t="shared" ca="1" si="40"/>
        <v>-0.84879605498598876</v>
      </c>
      <c r="D579" s="19">
        <f t="shared" ca="1" si="44"/>
        <v>-2.2078721193865718</v>
      </c>
      <c r="E579" s="68">
        <f t="shared" ca="1" si="41"/>
        <v>1.6512620467354098</v>
      </c>
    </row>
    <row r="580" spans="1:5" x14ac:dyDescent="0.25">
      <c r="A580" s="84">
        <f t="shared" si="42"/>
        <v>56.800000000000537</v>
      </c>
      <c r="B580" s="69">
        <f t="shared" ca="1" si="43"/>
        <v>-0.5745067402319004</v>
      </c>
      <c r="C580" s="19">
        <f t="shared" ca="1" si="40"/>
        <v>-0.50442514416503081</v>
      </c>
      <c r="D580" s="19">
        <f t="shared" ca="1" si="44"/>
        <v>-2.0322140627276317</v>
      </c>
      <c r="E580" s="68">
        <f t="shared" ca="1" si="41"/>
        <v>1.7744189376444708</v>
      </c>
    </row>
    <row r="581" spans="1:5" x14ac:dyDescent="0.25">
      <c r="A581" s="84">
        <f t="shared" si="42"/>
        <v>56.900000000000539</v>
      </c>
      <c r="B581" s="69">
        <f t="shared" ca="1" si="43"/>
        <v>-0.51714764590765461</v>
      </c>
      <c r="C581" s="19">
        <f t="shared" ca="1" si="40"/>
        <v>-0.16709040533881947</v>
      </c>
      <c r="D581" s="19">
        <f t="shared" ca="1" si="44"/>
        <v>-1.8694936464786684</v>
      </c>
      <c r="E581" s="68">
        <f t="shared" ca="1" si="41"/>
        <v>1.7125778635793318</v>
      </c>
    </row>
    <row r="582" spans="1:5" x14ac:dyDescent="0.25">
      <c r="A582" s="84">
        <f t="shared" si="42"/>
        <v>57.00000000000054</v>
      </c>
      <c r="B582" s="69">
        <f t="shared" ca="1" si="43"/>
        <v>-0.40828062707619256</v>
      </c>
      <c r="C582" s="19">
        <f t="shared" ca="1" si="40"/>
        <v>0.13449994028082757</v>
      </c>
      <c r="D582" s="19">
        <f t="shared" ca="1" si="44"/>
        <v>-1.7441376238252499</v>
      </c>
      <c r="E582" s="68">
        <f t="shared" ca="1" si="41"/>
        <v>1.457129236095587</v>
      </c>
    </row>
    <row r="583" spans="1:5" x14ac:dyDescent="0.25">
      <c r="A583" s="84">
        <f t="shared" si="42"/>
        <v>57.100000000000541</v>
      </c>
      <c r="B583" s="69">
        <f t="shared" ca="1" si="43"/>
        <v>-0.24992423826430327</v>
      </c>
      <c r="C583" s="19">
        <f t="shared" ca="1" si="40"/>
        <v>0.36841161839448477</v>
      </c>
      <c r="D583" s="19">
        <f t="shared" ca="1" si="44"/>
        <v>-1.6821530721289484</v>
      </c>
      <c r="E583" s="68">
        <f t="shared" ca="1" si="41"/>
        <v>1.0098649481847979</v>
      </c>
    </row>
    <row r="584" spans="1:5" x14ac:dyDescent="0.25">
      <c r="A584" s="84">
        <f t="shared" si="42"/>
        <v>57.200000000000543</v>
      </c>
      <c r="B584" s="69">
        <f t="shared" ca="1" si="43"/>
        <v>-4.7099886671314012E-2</v>
      </c>
      <c r="C584" s="19">
        <f t="shared" ca="1" si="40"/>
        <v>0.49999465270007704</v>
      </c>
      <c r="D584" s="19">
        <f t="shared" ca="1" si="44"/>
        <v>-1.7102270384279732</v>
      </c>
      <c r="E584" s="68">
        <f t="shared" ca="1" si="41"/>
        <v>0.38437396609277008</v>
      </c>
    </row>
    <row r="585" spans="1:5" x14ac:dyDescent="0.25">
      <c r="A585" s="84">
        <f t="shared" si="42"/>
        <v>57.300000000000544</v>
      </c>
      <c r="B585" s="69">
        <f t="shared" ca="1" si="43"/>
        <v>0.19191606565915939</v>
      </c>
      <c r="C585" s="19">
        <f t="shared" ca="1" si="40"/>
        <v>0.49243225124365519</v>
      </c>
      <c r="D585" s="19">
        <f t="shared" ca="1" si="44"/>
        <v>-1.8547186014564263</v>
      </c>
      <c r="E585" s="68">
        <f t="shared" ca="1" si="41"/>
        <v>-0.39272254123191752</v>
      </c>
    </row>
    <row r="586" spans="1:5" x14ac:dyDescent="0.25">
      <c r="A586" s="84">
        <f t="shared" si="42"/>
        <v>57.400000000000546</v>
      </c>
      <c r="B586" s="69">
        <f t="shared" ca="1" si="43"/>
        <v>0.45538101878699988</v>
      </c>
      <c r="C586" s="19">
        <f t="shared" ca="1" si="40"/>
        <v>0.30730322576263469</v>
      </c>
      <c r="D586" s="19">
        <f t="shared" ca="1" si="44"/>
        <v>-2.1405597809545709</v>
      </c>
      <c r="E586" s="68">
        <f t="shared" ca="1" si="41"/>
        <v>-1.2806997813211309</v>
      </c>
    </row>
    <row r="587" spans="1:5" x14ac:dyDescent="0.25">
      <c r="A587" s="84">
        <f t="shared" si="42"/>
        <v>57.500000000000547</v>
      </c>
      <c r="B587" s="69">
        <f t="shared" ca="1" si="43"/>
        <v>0.72791119670402593</v>
      </c>
      <c r="C587" s="19">
        <f t="shared" ca="1" si="40"/>
        <v>-9.4866207335700725E-2</v>
      </c>
      <c r="D587" s="19">
        <f t="shared" ca="1" si="44"/>
        <v>-2.5900805743006852</v>
      </c>
      <c r="E587" s="68">
        <f t="shared" ca="1" si="41"/>
        <v>-2.2238116260747849</v>
      </c>
    </row>
    <row r="588" spans="1:5" x14ac:dyDescent="0.25">
      <c r="A588" s="84">
        <f t="shared" si="42"/>
        <v>57.600000000000549</v>
      </c>
      <c r="B588" s="69">
        <f t="shared" ca="1" si="43"/>
        <v>0.99033530480911036</v>
      </c>
      <c r="C588" s="19">
        <f t="shared" ref="C588:C651" ca="1" si="45">D588</f>
        <v>-0.75408271618827982</v>
      </c>
      <c r="D588" s="19">
        <f t="shared" ca="1" si="44"/>
        <v>-3.2217706386611593</v>
      </c>
      <c r="E588" s="68">
        <f t="shared" ref="E588:E651" ca="1" si="46" xml:space="preserve"> -R_x/L_x*D588-1/(L_x*C_x)*B588+E0_x*SIN(w_x*A588)/L_x</f>
        <v>-3.150503217772644</v>
      </c>
    </row>
    <row r="589" spans="1:5" x14ac:dyDescent="0.25">
      <c r="A589" s="84">
        <f t="shared" ref="A589:A652" si="47">A588+$A$9</f>
        <v>57.70000000000055</v>
      </c>
      <c r="B589" s="69">
        <f t="shared" ref="B589:B652" ca="1" si="48">IF($B$7="n",$B$12,$A$9/2*(C589+C588)+B588)</f>
        <v>1.2195659643146577</v>
      </c>
      <c r="C589" s="19">
        <f t="shared" ca="1" si="45"/>
        <v>-1.7104150705937324</v>
      </c>
      <c r="D589" s="19">
        <f t="shared" ref="D589:D652" ca="1" si="49">IF($B$7="n",$D$12,$A$9/2*(E589+E588)+D588)</f>
        <v>-4.0489857215667087</v>
      </c>
      <c r="E589" s="68">
        <f t="shared" ca="1" si="46"/>
        <v>-3.9727176685858256</v>
      </c>
    </row>
    <row r="590" spans="1:5" x14ac:dyDescent="0.25">
      <c r="A590" s="84">
        <f t="shared" si="47"/>
        <v>57.800000000000551</v>
      </c>
      <c r="B590" s="69">
        <f t="shared" ca="1" si="48"/>
        <v>1.388475423969374</v>
      </c>
      <c r="C590" s="19">
        <f t="shared" ca="1" si="45"/>
        <v>-3.0035824522408108</v>
      </c>
      <c r="D590" s="19">
        <f t="shared" ca="1" si="49"/>
        <v>-5.078600893706227</v>
      </c>
      <c r="E590" s="68">
        <f t="shared" ca="1" si="46"/>
        <v>-4.5852491032064577</v>
      </c>
    </row>
    <row r="591" spans="1:5" x14ac:dyDescent="0.25">
      <c r="A591" s="84">
        <f t="shared" si="47"/>
        <v>57.900000000000553</v>
      </c>
      <c r="B591" s="69">
        <f t="shared" ca="1" si="48"/>
        <v>1.4657599469296401</v>
      </c>
      <c r="C591" s="19">
        <f t="shared" ca="1" si="45"/>
        <v>-4.6726032703172029</v>
      </c>
      <c r="D591" s="19">
        <f t="shared" ca="1" si="49"/>
        <v>-6.3096050394855672</v>
      </c>
      <c r="E591" s="68">
        <f t="shared" ca="1" si="46"/>
        <v>-4.8650848637990372</v>
      </c>
    </row>
    <row r="592" spans="1:5" x14ac:dyDescent="0.25">
      <c r="A592" s="84">
        <f t="shared" si="47"/>
        <v>58.000000000000554</v>
      </c>
      <c r="B592" s="69">
        <f t="shared" ca="1" si="48"/>
        <v>1.4157759395607576</v>
      </c>
      <c r="C592" s="19">
        <f t="shared" ca="1" si="45"/>
        <v>-6.7554950587524409</v>
      </c>
      <c r="D592" s="19">
        <f t="shared" ca="1" si="49"/>
        <v>-7.7316220648973619</v>
      </c>
      <c r="E592" s="68">
        <f t="shared" ca="1" si="46"/>
        <v>-4.6706731696264594</v>
      </c>
    </row>
    <row r="593" spans="1:5" x14ac:dyDescent="0.25">
      <c r="A593" s="84">
        <f t="shared" si="47"/>
        <v>58.100000000000556</v>
      </c>
      <c r="B593" s="69">
        <f t="shared" ca="1" si="48"/>
        <v>1.1983305231911343</v>
      </c>
      <c r="C593" s="19">
        <f t="shared" ca="1" si="45"/>
        <v>-9.289003144929417</v>
      </c>
      <c r="D593" s="19">
        <f t="shared" ca="1" si="49"/>
        <v>-9.3233341068379563</v>
      </c>
      <c r="E593" s="68">
        <f t="shared" ca="1" si="46"/>
        <v>-3.841049717551793</v>
      </c>
    </row>
    <row r="594" spans="1:5" x14ac:dyDescent="0.25">
      <c r="A594" s="84">
        <f t="shared" si="47"/>
        <v>58.200000000000557</v>
      </c>
      <c r="B594" s="69">
        <f t="shared" ca="1" si="48"/>
        <v>0.76841004181952699</v>
      </c>
      <c r="C594" s="19">
        <f t="shared" ca="1" si="45"/>
        <v>-12.308320905326976</v>
      </c>
      <c r="D594" s="19">
        <f t="shared" ca="1" si="49"/>
        <v>-11.050770957822051</v>
      </c>
      <c r="E594" s="68">
        <f t="shared" ca="1" si="46"/>
        <v>-2.194758440805479</v>
      </c>
    </row>
    <row r="595" spans="1:5" x14ac:dyDescent="0.25">
      <c r="A595" s="84">
        <f t="shared" si="47"/>
        <v>58.300000000000558</v>
      </c>
      <c r="B595" s="69">
        <f t="shared" ca="1" si="48"/>
        <v>7.5832138545973704E-2</v>
      </c>
      <c r="C595" s="19">
        <f t="shared" ca="1" si="45"/>
        <v>-15.846747646872942</v>
      </c>
      <c r="D595" s="19">
        <f t="shared" ca="1" si="49"/>
        <v>-12.8654183047112</v>
      </c>
      <c r="E595" s="68">
        <f t="shared" ca="1" si="46"/>
        <v>0.47149127769134858</v>
      </c>
    </row>
    <row r="596" spans="1:5" x14ac:dyDescent="0.25">
      <c r="A596" s="84">
        <f t="shared" si="47"/>
        <v>58.40000000000056</v>
      </c>
      <c r="B596" s="69">
        <f t="shared" ca="1" si="48"/>
        <v>-0.93518929120425787</v>
      </c>
      <c r="C596" s="19">
        <f t="shared" ca="1" si="45"/>
        <v>-19.935211575516202</v>
      </c>
      <c r="D596" s="19">
        <f t="shared" ca="1" si="49"/>
        <v>-14.702085632804028</v>
      </c>
      <c r="E596" s="68">
        <f t="shared" ca="1" si="46"/>
        <v>4.3844754119491887</v>
      </c>
    </row>
    <row r="597" spans="1:5" x14ac:dyDescent="0.25">
      <c r="A597" s="84">
        <f t="shared" si="47"/>
        <v>58.500000000000561</v>
      </c>
      <c r="B597" s="69">
        <f t="shared" ca="1" si="48"/>
        <v>-2.3265715641009077</v>
      </c>
      <c r="C597" s="19">
        <f t="shared" ca="1" si="45"/>
        <v>-24.601565046468597</v>
      </c>
      <c r="D597" s="19">
        <f t="shared" ca="1" si="49"/>
        <v>-16.476463243291004</v>
      </c>
      <c r="E597" s="68">
        <f t="shared" ca="1" si="46"/>
        <v>9.796438416430302</v>
      </c>
    </row>
    <row r="598" spans="1:5" x14ac:dyDescent="0.25">
      <c r="A598" s="84">
        <f t="shared" si="47"/>
        <v>58.600000000000563</v>
      </c>
      <c r="B598" s="69">
        <f t="shared" ca="1" si="48"/>
        <v>-4.1669810776325358</v>
      </c>
      <c r="C598" s="19">
        <f t="shared" ca="1" si="45"/>
        <v>-29.869537447425063</v>
      </c>
      <c r="D598" s="19">
        <f t="shared" ca="1" si="49"/>
        <v>-18.082287311298373</v>
      </c>
      <c r="E598" s="68">
        <f t="shared" ca="1" si="46"/>
        <v>16.987405035877451</v>
      </c>
    </row>
    <row r="599" spans="1:5" x14ac:dyDescent="0.25">
      <c r="A599" s="84">
        <f t="shared" si="47"/>
        <v>58.700000000000564</v>
      </c>
      <c r="B599" s="69">
        <f t="shared" ca="1" si="48"/>
        <v>-6.5325301585164919</v>
      </c>
      <c r="C599" s="19">
        <f t="shared" ca="1" si="45"/>
        <v>-35.757207758925325</v>
      </c>
      <c r="D599" s="19">
        <f t="shared" ca="1" si="49"/>
        <v>-19.388022876880196</v>
      </c>
      <c r="E599" s="68">
        <f t="shared" ca="1" si="46"/>
        <v>26.267780674978642</v>
      </c>
    </row>
    <row r="600" spans="1:5" x14ac:dyDescent="0.25">
      <c r="A600" s="84">
        <f t="shared" si="47"/>
        <v>58.800000000000566</v>
      </c>
      <c r="B600" s="69">
        <f t="shared" ca="1" si="48"/>
        <v>-9.5075297482478653</v>
      </c>
      <c r="C600" s="19">
        <f t="shared" ca="1" si="45"/>
        <v>-42.274834173351465</v>
      </c>
      <c r="D600" s="19">
        <f t="shared" ca="1" si="49"/>
        <v>-20.232967784802341</v>
      </c>
      <c r="E600" s="68">
        <f t="shared" ca="1" si="46"/>
        <v>37.981154284448699</v>
      </c>
    </row>
    <row r="601" spans="1:5" x14ac:dyDescent="0.25">
      <c r="A601" s="84">
        <f t="shared" si="47"/>
        <v>58.900000000000567</v>
      </c>
      <c r="B601" s="69">
        <f t="shared" ca="1" si="48"/>
        <v>-13.185260539817973</v>
      </c>
      <c r="C601" s="19">
        <f t="shared" ca="1" si="45"/>
        <v>-49.421852242274625</v>
      </c>
      <c r="D601" s="19">
        <f t="shared" ca="1" si="49"/>
        <v>-20.42267661989731</v>
      </c>
      <c r="E601" s="68">
        <f t="shared" ca="1" si="46"/>
        <v>52.507161473419963</v>
      </c>
    </row>
    <row r="602" spans="1:5" x14ac:dyDescent="0.25">
      <c r="A602" s="84">
        <f t="shared" si="47"/>
        <v>59.000000000000568</v>
      </c>
      <c r="B602" s="69">
        <f t="shared" ca="1" si="48"/>
        <v>-17.668708169782445</v>
      </c>
      <c r="C602" s="19">
        <f t="shared" ca="1" si="45"/>
        <v>-57.182825971382499</v>
      </c>
      <c r="D602" s="19">
        <f t="shared" ca="1" si="49"/>
        <v>-19.72360346034047</v>
      </c>
      <c r="E602" s="68">
        <f t="shared" ca="1" si="46"/>
        <v>70.264197992490622</v>
      </c>
    </row>
    <row r="603" spans="1:5" x14ac:dyDescent="0.25">
      <c r="A603" s="84">
        <f t="shared" si="47"/>
        <v>59.10000000000057</v>
      </c>
      <c r="B603" s="69">
        <f t="shared" ca="1" si="48"/>
        <v>-23.071188023835038</v>
      </c>
      <c r="C603" s="19">
        <f t="shared" ca="1" si="45"/>
        <v>-65.52210821913016</v>
      </c>
      <c r="D603" s="19">
        <f t="shared" ca="1" si="49"/>
        <v>-17.856866732584805</v>
      </c>
      <c r="E603" s="68">
        <f t="shared" ca="1" si="46"/>
        <v>91.711693751863436</v>
      </c>
    </row>
    <row r="604" spans="1:5" x14ac:dyDescent="0.25">
      <c r="A604" s="84">
        <f t="shared" si="47"/>
        <v>59.200000000000571</v>
      </c>
      <c r="B604" s="69">
        <f t="shared" ca="1" si="48"/>
        <v>-29.516761826736676</v>
      </c>
      <c r="C604" s="19">
        <f t="shared" ca="1" si="45"/>
        <v>-74.376937839739867</v>
      </c>
      <c r="D604" s="19">
        <f t="shared" ca="1" si="49"/>
        <v>-14.491049664989921</v>
      </c>
      <c r="E604" s="68">
        <f t="shared" ca="1" si="46"/>
        <v>117.35156391715522</v>
      </c>
    </row>
    <row r="605" spans="1:5" x14ac:dyDescent="0.25">
      <c r="A605" s="84">
        <f t="shared" si="47"/>
        <v>59.300000000000573</v>
      </c>
      <c r="B605" s="69">
        <f t="shared" ca="1" si="48"/>
        <v>-37.140321112556343</v>
      </c>
      <c r="C605" s="19">
        <f t="shared" ca="1" si="45"/>
        <v>-83.648671463781525</v>
      </c>
      <c r="D605" s="19">
        <f t="shared" ca="1" si="49"/>
        <v>-9.2339670197776655</v>
      </c>
      <c r="E605" s="68">
        <f t="shared" ca="1" si="46"/>
        <v>147.72834497899132</v>
      </c>
    </row>
    <row r="606" spans="1:5" x14ac:dyDescent="0.25">
      <c r="A606" s="84">
        <f t="shared" si="47"/>
        <v>59.400000000000574</v>
      </c>
      <c r="B606" s="69">
        <f t="shared" ca="1" si="48"/>
        <v>-46.087181516777761</v>
      </c>
      <c r="C606" s="19">
        <f t="shared" ca="1" si="45"/>
        <v>-93.191817946553655</v>
      </c>
      <c r="D606" s="19">
        <f t="shared" ca="1" si="49"/>
        <v>-1.6233543356114772</v>
      </c>
      <c r="E606" s="68">
        <f t="shared" ca="1" si="46"/>
        <v>183.42739846582873</v>
      </c>
    </row>
    <row r="607" spans="1:5" x14ac:dyDescent="0.25">
      <c r="A607" s="84">
        <f t="shared" si="47"/>
        <v>59.500000000000576</v>
      </c>
      <c r="B607" s="69">
        <f t="shared" ca="1" si="48"/>
        <v>-56.511996158144655</v>
      </c>
      <c r="C607" s="19">
        <f t="shared" ca="1" si="45"/>
        <v>-102.80051379343379</v>
      </c>
      <c r="D607" s="19">
        <f t="shared" ca="1" si="49"/>
        <v>8.8835285421043881</v>
      </c>
      <c r="E607" s="68">
        <f t="shared" ca="1" si="46"/>
        <v>225.07042142475927</v>
      </c>
    </row>
    <row r="608" spans="1:5" x14ac:dyDescent="0.25">
      <c r="A608" s="84">
        <f t="shared" si="47"/>
        <v>59.600000000000577</v>
      </c>
      <c r="B608" s="69">
        <f t="shared" ca="1" si="48"/>
        <v>-68.576755698446107</v>
      </c>
      <c r="C608" s="19">
        <f t="shared" ca="1" si="45"/>
        <v>-112.19204894828145</v>
      </c>
      <c r="D608" s="19">
        <f t="shared" ca="1" si="49"/>
        <v>22.921340442213307</v>
      </c>
      <c r="E608" s="68">
        <f t="shared" ca="1" si="46"/>
        <v>273.30733901514327</v>
      </c>
    </row>
    <row r="609" spans="1:5" x14ac:dyDescent="0.25">
      <c r="A609" s="84">
        <f t="shared" si="47"/>
        <v>59.700000000000578</v>
      </c>
      <c r="B609" s="69">
        <f t="shared" ca="1" si="48"/>
        <v>-82.44759645422431</v>
      </c>
      <c r="C609" s="19">
        <f t="shared" ca="1" si="45"/>
        <v>-120.98702513016086</v>
      </c>
      <c r="D609" s="19">
        <f t="shared" ca="1" si="49"/>
        <v>41.229047655334014</v>
      </c>
      <c r="E609" s="68">
        <f t="shared" ca="1" si="46"/>
        <v>328.8034684676195</v>
      </c>
    </row>
    <row r="610" spans="1:5" x14ac:dyDescent="0.25">
      <c r="A610" s="84">
        <f t="shared" si="47"/>
        <v>59.80000000000058</v>
      </c>
      <c r="B610" s="69">
        <f t="shared" ca="1" si="48"/>
        <v>-98.290085625719072</v>
      </c>
      <c r="C610" s="19">
        <f t="shared" ca="1" si="45"/>
        <v>-128.68570470163485</v>
      </c>
      <c r="D610" s="19">
        <f t="shared" ca="1" si="49"/>
        <v>64.663079671503667</v>
      </c>
      <c r="E610" s="68">
        <f t="shared" ca="1" si="46"/>
        <v>392.2206330598396</v>
      </c>
    </row>
    <row r="611" spans="1:5" x14ac:dyDescent="0.25">
      <c r="A611" s="84">
        <f t="shared" si="47"/>
        <v>59.900000000000581</v>
      </c>
      <c r="B611" s="69">
        <f t="shared" ca="1" si="48"/>
        <v>-116.26259373130787</v>
      </c>
      <c r="C611" s="19">
        <f t="shared" ca="1" si="45"/>
        <v>-134.64008857670092</v>
      </c>
      <c r="D611" s="19">
        <f t="shared" ca="1" si="49"/>
        <v>94.210975219529388</v>
      </c>
      <c r="E611" s="68">
        <f t="shared" ca="1" si="46"/>
        <v>464.19066740211673</v>
      </c>
    </row>
    <row r="612" spans="1:5" x14ac:dyDescent="0.25">
      <c r="A612" s="84">
        <f t="shared" si="47"/>
        <v>60.000000000000583</v>
      </c>
      <c r="B612" s="69">
        <f t="shared" ca="1" si="48"/>
        <v>-136.50729812795026</v>
      </c>
      <c r="C612" s="19">
        <f t="shared" ca="1" si="45"/>
        <v>-138.02124922359801</v>
      </c>
      <c r="D612" s="19">
        <f t="shared" ca="1" si="49"/>
        <v>131.0051210515683</v>
      </c>
      <c r="E612" s="68">
        <f t="shared" ca="1" si="46"/>
        <v>545.27948901243235</v>
      </c>
    </row>
    <row r="613" spans="1:5" x14ac:dyDescent="0.25">
      <c r="A613" s="84">
        <f t="shared" si="47"/>
        <v>60.100000000000584</v>
      </c>
      <c r="B613" s="69">
        <f t="shared" ca="1" si="48"/>
        <v>-159.13828754485496</v>
      </c>
      <c r="C613" s="19">
        <f t="shared" ca="1" si="45"/>
        <v>-137.78144238413631</v>
      </c>
      <c r="D613" s="19">
        <f t="shared" ca="1" si="49"/>
        <v>176.33603787401</v>
      </c>
      <c r="E613" s="68">
        <f t="shared" ca="1" si="46"/>
        <v>635.93961388327477</v>
      </c>
    </row>
    <row r="614" spans="1:5" x14ac:dyDescent="0.25">
      <c r="A614" s="84">
        <f t="shared" si="47"/>
        <v>60.200000000000585</v>
      </c>
      <c r="B614" s="69">
        <f t="shared" ca="1" si="48"/>
        <v>-184.22615543937184</v>
      </c>
      <c r="C614" s="19">
        <f t="shared" ca="1" si="45"/>
        <v>-132.61053256849166</v>
      </c>
      <c r="D614" s="19">
        <f t="shared" ca="1" si="49"/>
        <v>231.66448803157368</v>
      </c>
      <c r="E614" s="68">
        <f t="shared" ca="1" si="46"/>
        <v>736.44866387612547</v>
      </c>
    </row>
    <row r="615" spans="1:5" x14ac:dyDescent="0.25">
      <c r="A615" s="84">
        <f t="shared" si="47"/>
        <v>60.300000000000587</v>
      </c>
      <c r="B615" s="69">
        <f t="shared" ca="1" si="48"/>
        <v>-211.77837943950792</v>
      </c>
      <c r="C615" s="19">
        <f t="shared" ca="1" si="45"/>
        <v>-120.88629757259815</v>
      </c>
      <c r="D615" s="19">
        <f t="shared" ca="1" si="49"/>
        <v>298.63146273851874</v>
      </c>
      <c r="E615" s="68">
        <f t="shared" ca="1" si="46"/>
        <v>846.83105032586968</v>
      </c>
    </row>
    <row r="616" spans="1:5" x14ac:dyDescent="0.25">
      <c r="A616" s="84">
        <f t="shared" si="47"/>
        <v>60.400000000000588</v>
      </c>
      <c r="B616" s="69">
        <f t="shared" ca="1" si="48"/>
        <v>-241.71468514243691</v>
      </c>
      <c r="C616" s="19">
        <f t="shared" ca="1" si="45"/>
        <v>-100.61823230822739</v>
      </c>
      <c r="D616" s="19">
        <f t="shared" ca="1" si="49"/>
        <v>379.06484686127095</v>
      </c>
      <c r="E616" s="68">
        <f t="shared" ca="1" si="46"/>
        <v>966.75962114531433</v>
      </c>
    </row>
    <row r="617" spans="1:5" x14ac:dyDescent="0.25">
      <c r="A617" s="84">
        <f t="shared" si="47"/>
        <v>60.50000000000059</v>
      </c>
      <c r="B617" s="69">
        <f t="shared" ca="1" si="48"/>
        <v>-273.8364854057458</v>
      </c>
      <c r="C617" s="19">
        <f t="shared" ca="1" si="45"/>
        <v>-69.384559679136885</v>
      </c>
      <c r="D617" s="19">
        <f t="shared" ca="1" si="49"/>
        <v>474.98124981642576</v>
      </c>
      <c r="E617" s="68">
        <f t="shared" ca="1" si="46"/>
        <v>1095.4336292794899</v>
      </c>
    </row>
    <row r="618" spans="1:5" x14ac:dyDescent="0.25">
      <c r="A618" s="84">
        <f t="shared" si="47"/>
        <v>60.600000000000591</v>
      </c>
      <c r="B618" s="69">
        <f t="shared" ca="1" si="48"/>
        <v>-307.78937177030627</v>
      </c>
      <c r="C618" s="19">
        <f t="shared" ca="1" si="45"/>
        <v>-24.262285308597797</v>
      </c>
      <c r="D618" s="19">
        <f t="shared" ca="1" si="49"/>
        <v>588.58112466179352</v>
      </c>
      <c r="E618" s="68">
        <f t="shared" ca="1" si="46"/>
        <v>1231.4289216917055</v>
      </c>
    </row>
    <row r="619" spans="1:5" x14ac:dyDescent="0.25">
      <c r="A619" s="84">
        <f t="shared" si="47"/>
        <v>60.700000000000593</v>
      </c>
      <c r="B619" s="69">
        <f t="shared" ca="1" si="48"/>
        <v>-343.01751417200342</v>
      </c>
      <c r="C619" s="19">
        <f t="shared" ca="1" si="45"/>
        <v>38.24968520062157</v>
      </c>
      <c r="D619" s="19">
        <f t="shared" ca="1" si="49"/>
        <v>722.23486583369322</v>
      </c>
      <c r="E619" s="68">
        <f t="shared" ca="1" si="46"/>
        <v>1372.515765717744</v>
      </c>
    </row>
    <row r="620" spans="1:5" x14ac:dyDescent="0.25">
      <c r="A620" s="84">
        <f t="shared" si="47"/>
        <v>60.800000000000594</v>
      </c>
      <c r="B620" s="69">
        <f t="shared" ca="1" si="48"/>
        <v>-378.70870080508882</v>
      </c>
      <c r="C620" s="19">
        <f t="shared" ca="1" si="45"/>
        <v>122.31409970416311</v>
      </c>
      <c r="D620" s="19">
        <f t="shared" ca="1" si="49"/>
        <v>878.45707049379462</v>
      </c>
      <c r="E620" s="68">
        <f t="shared" ca="1" si="46"/>
        <v>1515.4392322997087</v>
      </c>
    </row>
    <row r="621" spans="1:5" x14ac:dyDescent="0.25">
      <c r="A621" s="84">
        <f t="shared" si="47"/>
        <v>60.900000000000595</v>
      </c>
      <c r="B621" s="69">
        <f t="shared" ca="1" si="48"/>
        <v>-413.72862506912287</v>
      </c>
      <c r="C621" s="19">
        <f t="shared" ca="1" si="45"/>
        <v>232.84498663005351</v>
      </c>
      <c r="D621" s="19">
        <f t="shared" ca="1" si="49"/>
        <v>1059.8655598417479</v>
      </c>
      <c r="E621" s="68">
        <f t="shared" ca="1" si="46"/>
        <v>1655.6565560178849</v>
      </c>
    </row>
    <row r="622" spans="1:5" x14ac:dyDescent="0.25">
      <c r="A622" s="84">
        <f t="shared" si="47"/>
        <v>61.000000000000597</v>
      </c>
      <c r="B622" s="69">
        <f t="shared" ca="1" si="48"/>
        <v>-446.54290540263816</v>
      </c>
      <c r="C622" s="19">
        <f t="shared" ca="1" si="45"/>
        <v>375.6023275120167</v>
      </c>
      <c r="D622" s="19">
        <f t="shared" ca="1" si="49"/>
        <v>1269.1210754219999</v>
      </c>
      <c r="E622" s="68">
        <f t="shared" ca="1" si="46"/>
        <v>1787.0254077262396</v>
      </c>
    </row>
    <row r="623" spans="1:5" x14ac:dyDescent="0.25">
      <c r="A623" s="84">
        <f t="shared" si="47"/>
        <v>61.100000000000598</v>
      </c>
      <c r="B623" s="69">
        <f t="shared" ca="1" si="48"/>
        <v>-475.12521248202876</v>
      </c>
      <c r="C623" s="19">
        <f t="shared" ca="1" si="45"/>
        <v>557.29019243948972</v>
      </c>
      <c r="D623" s="19">
        <f t="shared" ca="1" si="49"/>
        <v>1508.8427816990163</v>
      </c>
      <c r="E623" s="68">
        <f t="shared" ca="1" si="46"/>
        <v>1901.4365709597589</v>
      </c>
    </row>
    <row r="624" spans="1:5" x14ac:dyDescent="0.25">
      <c r="A624" s="84">
        <f t="shared" si="47"/>
        <v>61.2000000000006</v>
      </c>
      <c r="B624" s="69">
        <f t="shared" ca="1" si="48"/>
        <v>-496.84978466356478</v>
      </c>
      <c r="C624" s="19">
        <f t="shared" ca="1" si="45"/>
        <v>785.65605307883698</v>
      </c>
      <c r="D624" s="19">
        <f t="shared" ca="1" si="49"/>
        <v>1781.4938105328781</v>
      </c>
      <c r="E624" s="68">
        <f t="shared" ca="1" si="46"/>
        <v>1988.3841397759022</v>
      </c>
    </row>
    <row r="625" spans="1:5" x14ac:dyDescent="0.25">
      <c r="A625" s="84">
        <f t="shared" si="47"/>
        <v>61.300000000000601</v>
      </c>
      <c r="B625" s="69">
        <f t="shared" ca="1" si="48"/>
        <v>-508.36654691849913</v>
      </c>
      <c r="C625" s="19">
        <f t="shared" ca="1" si="45"/>
        <v>1069.5881069893835</v>
      </c>
      <c r="D625" s="19">
        <f t="shared" ca="1" si="49"/>
        <v>2089.2300669024794</v>
      </c>
      <c r="E625" s="68">
        <f t="shared" ca="1" si="46"/>
        <v>2034.4660942813416</v>
      </c>
    </row>
    <row r="626" spans="1:5" x14ac:dyDescent="0.25">
      <c r="A626" s="84">
        <f t="shared" si="47"/>
        <v>61.400000000000603</v>
      </c>
      <c r="B626" s="69">
        <f t="shared" ca="1" si="48"/>
        <v>-505.45702390863119</v>
      </c>
      <c r="C626" s="19">
        <f t="shared" ca="1" si="45"/>
        <v>1419.206354209138</v>
      </c>
      <c r="D626" s="19">
        <f t="shared" ca="1" si="49"/>
        <v>2433.7043708556662</v>
      </c>
      <c r="E626" s="68">
        <f t="shared" ca="1" si="46"/>
        <v>2022.8080129511025</v>
      </c>
    </row>
    <row r="627" spans="1:5" x14ac:dyDescent="0.25">
      <c r="A627" s="84">
        <f t="shared" si="47"/>
        <v>61.500000000000604</v>
      </c>
      <c r="B627" s="69">
        <f t="shared" ca="1" si="48"/>
        <v>-482.86927067453462</v>
      </c>
      <c r="C627" s="19">
        <f t="shared" ca="1" si="45"/>
        <v>1845.9418242461682</v>
      </c>
      <c r="D627" s="19">
        <f t="shared" ca="1" si="49"/>
        <v>2815.8167328670233</v>
      </c>
      <c r="E627" s="68">
        <f t="shared" ca="1" si="46"/>
        <v>1932.4028135344622</v>
      </c>
    </row>
    <row r="628" spans="1:5" x14ac:dyDescent="0.25">
      <c r="A628" s="84">
        <f t="shared" si="47"/>
        <v>61.600000000000605</v>
      </c>
      <c r="B628" s="69">
        <f t="shared" ca="1" si="48"/>
        <v>-434.13015503439817</v>
      </c>
      <c r="C628" s="19">
        <f t="shared" ca="1" si="45"/>
        <v>2362.5967156160987</v>
      </c>
      <c r="D628" s="19">
        <f t="shared" ca="1" si="49"/>
        <v>3235.4001462865035</v>
      </c>
      <c r="E628" s="68">
        <f t="shared" ca="1" si="46"/>
        <v>1737.3598583058977</v>
      </c>
    </row>
    <row r="629" spans="1:5" x14ac:dyDescent="0.25">
      <c r="A629" s="84">
        <f t="shared" si="47"/>
        <v>61.700000000000607</v>
      </c>
      <c r="B629" s="69">
        <f t="shared" ca="1" si="48"/>
        <v>-351.33353926691626</v>
      </c>
      <c r="C629" s="19">
        <f t="shared" ca="1" si="45"/>
        <v>2983.376232881672</v>
      </c>
      <c r="D629" s="19">
        <f t="shared" ca="1" si="49"/>
        <v>3690.8297334102454</v>
      </c>
      <c r="E629" s="68">
        <f t="shared" ca="1" si="46"/>
        <v>1406.0576148044017</v>
      </c>
    </row>
    <row r="630" spans="1:5" x14ac:dyDescent="0.25">
      <c r="A630" s="84">
        <f t="shared" si="47"/>
        <v>61.800000000000608</v>
      </c>
      <c r="B630" s="69">
        <f t="shared" ca="1" si="48"/>
        <v>-224.90325549215245</v>
      </c>
      <c r="C630" s="19">
        <f t="shared" ca="1" si="45"/>
        <v>3723.8805347217149</v>
      </c>
      <c r="D630" s="19">
        <f t="shared" ca="1" si="49"/>
        <v>4178.5414087813015</v>
      </c>
      <c r="E630" s="68">
        <f t="shared" ca="1" si="46"/>
        <v>900.19545201986159</v>
      </c>
    </row>
    <row r="631" spans="1:5" x14ac:dyDescent="0.25">
      <c r="A631" s="84">
        <f t="shared" si="47"/>
        <v>61.90000000000061</v>
      </c>
      <c r="B631" s="69">
        <f t="shared" ca="1" si="48"/>
        <v>-43.330286232853723</v>
      </c>
      <c r="C631" s="19">
        <f t="shared" ca="1" si="45"/>
        <v>4601.04238291</v>
      </c>
      <c r="D631" s="19">
        <f t="shared" ca="1" si="49"/>
        <v>4692.4444402219851</v>
      </c>
      <c r="E631" s="68">
        <f t="shared" ca="1" si="46"/>
        <v>173.74222163246665</v>
      </c>
    </row>
    <row r="632" spans="1:5" x14ac:dyDescent="0.25">
      <c r="A632" s="84">
        <f t="shared" si="47"/>
        <v>62.000000000000611</v>
      </c>
      <c r="B632" s="69">
        <f t="shared" ca="1" si="48"/>
        <v>207.11570688064478</v>
      </c>
      <c r="C632" s="19">
        <f t="shared" ca="1" si="45"/>
        <v>5632.9927436447924</v>
      </c>
      <c r="D632" s="19">
        <f t="shared" ca="1" si="49"/>
        <v>5223.2104203780418</v>
      </c>
      <c r="E632" s="68">
        <f t="shared" ca="1" si="46"/>
        <v>-828.21779892146867</v>
      </c>
    </row>
    <row r="633" spans="1:5" x14ac:dyDescent="0.25">
      <c r="A633" s="84">
        <f t="shared" si="47"/>
        <v>62.100000000000612</v>
      </c>
      <c r="B633" s="69">
        <f t="shared" ca="1" si="48"/>
        <v>542.69936483769015</v>
      </c>
      <c r="C633" s="19">
        <f t="shared" ca="1" si="45"/>
        <v>6838.8326728646816</v>
      </c>
      <c r="D633" s="19">
        <f t="shared" ca="1" si="49"/>
        <v>5757.4192474989941</v>
      </c>
      <c r="E633" s="68">
        <f t="shared" ca="1" si="46"/>
        <v>-2170.7370298664582</v>
      </c>
    </row>
    <row r="634" spans="1:5" x14ac:dyDescent="0.25">
      <c r="A634" s="84">
        <f t="shared" si="47"/>
        <v>62.200000000000614</v>
      </c>
      <c r="B634" s="69">
        <f t="shared" ca="1" si="48"/>
        <v>982.55465444038782</v>
      </c>
      <c r="C634" s="19">
        <f t="shared" ca="1" si="45"/>
        <v>8238.2852464136595</v>
      </c>
      <c r="D634" s="19">
        <f t="shared" ca="1" si="49"/>
        <v>6276.540808059648</v>
      </c>
      <c r="E634" s="68">
        <f t="shared" ca="1" si="46"/>
        <v>-3930.3448962643565</v>
      </c>
    </row>
    <row r="635" spans="1:5" x14ac:dyDescent="0.25">
      <c r="A635" s="84">
        <f t="shared" si="47"/>
        <v>62.300000000000615</v>
      </c>
      <c r="B635" s="69">
        <f t="shared" ca="1" si="48"/>
        <v>1549.0377345181205</v>
      </c>
      <c r="C635" s="19">
        <f t="shared" ca="1" si="45"/>
        <v>9851.1960029831898</v>
      </c>
      <c r="D635" s="19">
        <f t="shared" ca="1" si="49"/>
        <v>6755.7292297972772</v>
      </c>
      <c r="E635" s="68">
        <f t="shared" ca="1" si="46"/>
        <v>-6196.4595176906969</v>
      </c>
    </row>
    <row r="636" spans="1:5" x14ac:dyDescent="0.25">
      <c r="A636" s="84">
        <f t="shared" si="47"/>
        <v>62.400000000000617</v>
      </c>
      <c r="B636" s="69">
        <f t="shared" ca="1" si="48"/>
        <v>2268.0912504179414</v>
      </c>
      <c r="C636" s="19">
        <f t="shared" ca="1" si="45"/>
        <v>11696.844281896281</v>
      </c>
      <c r="D636" s="19">
        <f t="shared" ca="1" si="49"/>
        <v>7162.4049304254622</v>
      </c>
      <c r="E636" s="68">
        <f t="shared" ca="1" si="46"/>
        <v>-9072.8451135828618</v>
      </c>
    </row>
    <row r="637" spans="1:5" x14ac:dyDescent="0.25">
      <c r="A637" s="84">
        <f t="shared" si="47"/>
        <v>62.500000000000618</v>
      </c>
      <c r="B637" s="69">
        <f t="shared" ca="1" si="48"/>
        <v>3169.6108406723456</v>
      </c>
      <c r="C637" s="19">
        <f t="shared" ca="1" si="45"/>
        <v>13793.020891428354</v>
      </c>
      <c r="D637" s="19">
        <f t="shared" ca="1" si="49"/>
        <v>7454.5983531792917</v>
      </c>
      <c r="E637" s="68">
        <f t="shared" ca="1" si="46"/>
        <v>-12679.07825193075</v>
      </c>
    </row>
    <row r="638" spans="1:5" x14ac:dyDescent="0.25">
      <c r="A638" s="84">
        <f t="shared" si="47"/>
        <v>62.60000000000062</v>
      </c>
      <c r="B638" s="69">
        <f t="shared" ca="1" si="48"/>
        <v>4287.8011404698755</v>
      </c>
      <c r="C638" s="19">
        <f t="shared" ca="1" si="45"/>
        <v>16154.819675742838</v>
      </c>
      <c r="D638" s="19">
        <f t="shared" ca="1" si="49"/>
        <v>7579.0284200743263</v>
      </c>
      <c r="E638" s="68">
        <f t="shared" ca="1" si="46"/>
        <v>-17151.972072063738</v>
      </c>
    </row>
    <row r="639" spans="1:5" x14ac:dyDescent="0.25">
      <c r="A639" s="84">
        <f t="shared" si="47"/>
        <v>62.700000000000621</v>
      </c>
      <c r="B639" s="69">
        <f t="shared" ca="1" si="48"/>
        <v>5661.5042405962595</v>
      </c>
      <c r="C639" s="19">
        <f t="shared" ca="1" si="45"/>
        <v>18793.081710513055</v>
      </c>
      <c r="D639" s="19">
        <f t="shared" ca="1" si="49"/>
        <v>7468.888555345955</v>
      </c>
      <c r="E639" s="68">
        <f t="shared" ca="1" si="46"/>
        <v>-22646.890308914339</v>
      </c>
    </row>
    <row r="640" spans="1:5" x14ac:dyDescent="0.25">
      <c r="A640" s="84">
        <f t="shared" si="47"/>
        <v>62.800000000000622</v>
      </c>
      <c r="B640" s="69">
        <f t="shared" ca="1" si="48"/>
        <v>7334.4782621091517</v>
      </c>
      <c r="C640" s="19">
        <f t="shared" ca="1" si="45"/>
        <v>21712.421017448611</v>
      </c>
      <c r="D640" s="19">
        <f t="shared" ca="1" si="49"/>
        <v>7041.3138947364059</v>
      </c>
      <c r="E640" s="68">
        <f t="shared" ca="1" si="46"/>
        <v>-29338.861753232628</v>
      </c>
    </row>
    <row r="641" spans="1:5" x14ac:dyDescent="0.25">
      <c r="A641" s="84">
        <f t="shared" si="47"/>
        <v>62.900000000000624</v>
      </c>
      <c r="B641" s="69">
        <f t="shared" ca="1" si="48"/>
        <v>9355.5972724796375</v>
      </c>
      <c r="C641" s="19">
        <f t="shared" ca="1" si="45"/>
        <v>24908.749840162214</v>
      </c>
      <c r="D641" s="19">
        <f t="shared" ca="1" si="49"/>
        <v>6194.5053221272128</v>
      </c>
      <c r="E641" s="68">
        <f t="shared" ca="1" si="46"/>
        <v>-37423.380045047459</v>
      </c>
    </row>
    <row r="642" spans="1:5" x14ac:dyDescent="0.25">
      <c r="A642" s="84">
        <f t="shared" si="47"/>
        <v>63.000000000000625</v>
      </c>
      <c r="B642" s="69">
        <f t="shared" ca="1" si="48"/>
        <v>11778.936016105399</v>
      </c>
      <c r="C642" s="19">
        <f t="shared" ca="1" si="45"/>
        <v>28366.209696996979</v>
      </c>
      <c r="D642" s="19">
        <f t="shared" ca="1" si="49"/>
        <v>4804.4896565180552</v>
      </c>
      <c r="E642" s="68">
        <f t="shared" ca="1" si="46"/>
        <v>-47116.742687495935</v>
      </c>
    </row>
    <row r="643" spans="1:5" x14ac:dyDescent="0.25">
      <c r="A643" s="84">
        <f t="shared" si="47"/>
        <v>63.100000000000627</v>
      </c>
      <c r="B643" s="69">
        <f t="shared" ca="1" si="48"/>
        <v>14663.693660192559</v>
      </c>
      <c r="C643" s="19">
        <f t="shared" ca="1" si="45"/>
        <v>32053.401696323363</v>
      </c>
      <c r="D643" s="19">
        <f t="shared" ca="1" si="49"/>
        <v>2721.5011267022192</v>
      </c>
      <c r="E643" s="68">
        <f t="shared" ca="1" si="46"/>
        <v>-58655.746081806319</v>
      </c>
    </row>
    <row r="644" spans="1:5" x14ac:dyDescent="0.25">
      <c r="A644" s="84">
        <f t="shared" si="47"/>
        <v>63.200000000000628</v>
      </c>
      <c r="B644" s="69">
        <f t="shared" ca="1" si="48"/>
        <v>18073.899747157677</v>
      </c>
      <c r="C644" s="19">
        <f t="shared" ca="1" si="45"/>
        <v>35918.796103522014</v>
      </c>
      <c r="D644" s="19">
        <f t="shared" ca="1" si="49"/>
        <v>-234.02220703802595</v>
      </c>
      <c r="E644" s="68">
        <f t="shared" ca="1" si="46"/>
        <v>-72296.50934624458</v>
      </c>
    </row>
    <row r="645" spans="1:5" x14ac:dyDescent="0.25">
      <c r="A645" s="84">
        <f t="shared" si="47"/>
        <v>63.30000000000063</v>
      </c>
      <c r="B645" s="69">
        <f t="shared" ca="1" si="48"/>
        <v>22077.832561381052</v>
      </c>
      <c r="C645" s="19">
        <f t="shared" ca="1" si="45"/>
        <v>39885.187102524149</v>
      </c>
      <c r="D645" s="19">
        <f t="shared" ca="1" si="49"/>
        <v>-4275.8215080619939</v>
      </c>
      <c r="E645" s="68">
        <f t="shared" ca="1" si="46"/>
        <v>-88312.147750023389</v>
      </c>
    </row>
    <row r="646" spans="1:5" x14ac:dyDescent="0.25">
      <c r="A646" s="84">
        <f t="shared" si="47"/>
        <v>63.400000000000631</v>
      </c>
      <c r="B646" s="69">
        <f t="shared" ca="1" si="48"/>
        <v>26747.064911662103</v>
      </c>
      <c r="C646" s="19">
        <f t="shared" ca="1" si="45"/>
        <v>43843.044414791359</v>
      </c>
      <c r="D646" s="19">
        <f t="shared" ca="1" si="49"/>
        <v>-9656.5579915994058</v>
      </c>
      <c r="E646" s="68">
        <f t="shared" ca="1" si="46"/>
        <v>-106988.9557687317</v>
      </c>
    </row>
    <row r="647" spans="1:5" x14ac:dyDescent="0.25">
      <c r="A647" s="84">
        <f t="shared" si="47"/>
        <v>63.500000000000632</v>
      </c>
      <c r="B647" s="69">
        <f t="shared" ca="1" si="48"/>
        <v>32155.034641248028</v>
      </c>
      <c r="C647" s="19">
        <f t="shared" ca="1" si="45"/>
        <v>47642.599367086783</v>
      </c>
      <c r="D647" s="19">
        <f t="shared" ca="1" si="49"/>
        <v>-16672.868522065088</v>
      </c>
      <c r="E647" s="68">
        <f t="shared" ca="1" si="46"/>
        <v>-128620.68901136619</v>
      </c>
    </row>
    <row r="648" spans="1:5" x14ac:dyDescent="0.25">
      <c r="A648" s="84">
        <f t="shared" si="47"/>
        <v>63.600000000000634</v>
      </c>
      <c r="B648" s="69">
        <f t="shared" ca="1" si="48"/>
        <v>38375.016740682986</v>
      </c>
      <c r="C648" s="19">
        <f t="shared" ca="1" si="45"/>
        <v>51084.489734311624</v>
      </c>
      <c r="D648" s="19">
        <f t="shared" ca="1" si="49"/>
        <v>-25670.665375914738</v>
      </c>
      <c r="E648" s="68">
        <f t="shared" ca="1" si="46"/>
        <v>-153500.45252389961</v>
      </c>
    </row>
    <row r="649" spans="1:5" x14ac:dyDescent="0.25">
      <c r="A649" s="84">
        <f t="shared" si="47"/>
        <v>63.700000000000635</v>
      </c>
      <c r="B649" s="69">
        <f t="shared" ca="1" si="48"/>
        <v>45477.35049468241</v>
      </c>
      <c r="C649" s="19">
        <f t="shared" ca="1" si="45"/>
        <v>53908.776014535782</v>
      </c>
      <c r="D649" s="19">
        <f t="shared" ca="1" si="49"/>
        <v>-37050.574357371137</v>
      </c>
      <c r="E649" s="68">
        <f t="shared" ca="1" si="46"/>
        <v>-181909.60919936353</v>
      </c>
    </row>
    <row r="650" spans="1:5" x14ac:dyDescent="0.25">
      <c r="A650" s="84">
        <f t="shared" si="47"/>
        <v>63.800000000000637</v>
      </c>
      <c r="B650" s="69">
        <f t="shared" ca="1" si="48"/>
        <v>53525.748397433403</v>
      </c>
      <c r="C650" s="19">
        <f t="shared" ca="1" si="45"/>
        <v>55782.132742808681</v>
      </c>
      <c r="D650" s="19">
        <f t="shared" ca="1" si="49"/>
        <v>-51273.361121912196</v>
      </c>
      <c r="E650" s="68">
        <f t="shared" ca="1" si="46"/>
        <v>-214103.01523824062</v>
      </c>
    </row>
    <row r="651" spans="1:5" x14ac:dyDescent="0.25">
      <c r="A651" s="84">
        <f t="shared" si="47"/>
        <v>63.900000000000638</v>
      </c>
      <c r="B651" s="69">
        <f t="shared" ca="1" si="48"/>
        <v>62572.483405355357</v>
      </c>
      <c r="C651" s="19">
        <f t="shared" ca="1" si="45"/>
        <v>56283.013322765823</v>
      </c>
      <c r="D651" s="19">
        <f t="shared" ca="1" si="49"/>
        <v>-68865.140370287438</v>
      </c>
      <c r="E651" s="68">
        <f t="shared" ca="1" si="46"/>
        <v>-250289.7689423112</v>
      </c>
    </row>
    <row r="652" spans="1:5" x14ac:dyDescent="0.25">
      <c r="A652" s="84">
        <f t="shared" si="47"/>
        <v>64.000000000000639</v>
      </c>
      <c r="B652" s="69">
        <f t="shared" ca="1" si="48"/>
        <v>72652.217295090755</v>
      </c>
      <c r="C652" s="19">
        <f t="shared" ref="C652:C715" ca="1" si="50">D652</f>
        <v>54884.587292568838</v>
      </c>
      <c r="D652" s="19">
        <f t="shared" ca="1" si="49"/>
        <v>-90422.094546807435</v>
      </c>
      <c r="E652" s="68">
        <f t="shared" ref="E652:E715" ca="1" si="51" xml:space="preserve"> -R_x/L_x*D652-1/(L_x*C_x)*B652+E0_x*SIN(w_x*A652)/L_x</f>
        <v>-290608.52392061299</v>
      </c>
    </row>
    <row r="653" spans="1:5" x14ac:dyDescent="0.25">
      <c r="A653" s="84">
        <f t="shared" ref="A653:A716" si="52">A652+$A$9</f>
        <v>64.100000000000634</v>
      </c>
      <c r="B653" s="69">
        <f t="shared" ref="B653:B716" ca="1" si="53">IF($B$7="n",$B$12,$A$9/2*(C653+C652)+B652)</f>
        <v>83774.195362610524</v>
      </c>
      <c r="C653" s="19">
        <f t="shared" ca="1" si="50"/>
        <v>50935.25698850269</v>
      </c>
      <c r="D653" s="19">
        <f t="shared" ref="D653:D716" ca="1" si="54">IF($B$7="n",$D$12,$A$9/2*(E653+E652)+D652)</f>
        <v>-116614.34557568756</v>
      </c>
      <c r="E653" s="68">
        <f t="shared" ca="1" si="51"/>
        <v>-335096.26765893941</v>
      </c>
    </row>
    <row r="654" spans="1:5" x14ac:dyDescent="0.25">
      <c r="A654" s="84">
        <f t="shared" si="52"/>
        <v>64.200000000000628</v>
      </c>
      <c r="B654" s="69">
        <f t="shared" ca="1" si="53"/>
        <v>95912.491445100342</v>
      </c>
      <c r="C654" s="19">
        <f t="shared" ca="1" si="50"/>
        <v>43636.578745054474</v>
      </c>
      <c r="D654" s="19">
        <f t="shared" ca="1" si="54"/>
        <v>-148188.52249503531</v>
      </c>
      <c r="E654" s="68">
        <f t="shared" ca="1" si="51"/>
        <v>-383649.30138746015</v>
      </c>
    </row>
    <row r="655" spans="1:5" x14ac:dyDescent="0.25">
      <c r="A655" s="84">
        <f t="shared" si="52"/>
        <v>64.300000000000622</v>
      </c>
      <c r="B655" s="69">
        <f t="shared" ca="1" si="53"/>
        <v>108993.94241989075</v>
      </c>
      <c r="C655" s="19">
        <f t="shared" ca="1" si="50"/>
        <v>32018.445151989727</v>
      </c>
      <c r="D655" s="19">
        <f t="shared" ca="1" si="54"/>
        <v>-185968.44682008342</v>
      </c>
      <c r="E655" s="68">
        <f t="shared" ca="1" si="51"/>
        <v>-435974.97787119186</v>
      </c>
    </row>
    <row r="656" spans="1:5" x14ac:dyDescent="0.25">
      <c r="A656" s="84">
        <f t="shared" si="52"/>
        <v>64.400000000000617</v>
      </c>
      <c r="B656" s="69">
        <f t="shared" ca="1" si="53"/>
        <v>122883.36327076225</v>
      </c>
      <c r="C656" s="19">
        <f t="shared" ca="1" si="50"/>
        <v>14911.433205049594</v>
      </c>
      <c r="D656" s="19">
        <f t="shared" ca="1" si="54"/>
        <v>-230853.21303023509</v>
      </c>
      <c r="E656" s="68">
        <f t="shared" ca="1" si="51"/>
        <v>-491532.56149180472</v>
      </c>
    </row>
    <row r="657" spans="1:5" x14ac:dyDescent="0.25">
      <c r="A657" s="84">
        <f t="shared" si="52"/>
        <v>64.500000000000611</v>
      </c>
      <c r="B657" s="69">
        <f t="shared" ca="1" si="53"/>
        <v>137365.58309264973</v>
      </c>
      <c r="C657" s="19">
        <f t="shared" ca="1" si="50"/>
        <v>-9083.7070806461816</v>
      </c>
      <c r="D657" s="19">
        <f t="shared" ca="1" si="54"/>
        <v>-283811.77040848776</v>
      </c>
      <c r="E657" s="68">
        <f t="shared" ca="1" si="51"/>
        <v>-549461.37211126462</v>
      </c>
    </row>
    <row r="658" spans="1:5" x14ac:dyDescent="0.25">
      <c r="A658" s="84">
        <f t="shared" si="52"/>
        <v>64.600000000000605</v>
      </c>
      <c r="B658" s="69">
        <f t="shared" ca="1" si="53"/>
        <v>152123.78992577962</v>
      </c>
      <c r="C658" s="19">
        <f t="shared" ca="1" si="50"/>
        <v>-41629.352527761301</v>
      </c>
      <c r="D658" s="19">
        <f t="shared" ca="1" si="54"/>
        <v>-345872.91100717383</v>
      </c>
      <c r="E658" s="68">
        <f t="shared" ca="1" si="51"/>
        <v>-608494.16428685864</v>
      </c>
    </row>
    <row r="659" spans="1:5" x14ac:dyDescent="0.25">
      <c r="A659" s="84">
        <f t="shared" si="52"/>
        <v>64.7000000000006</v>
      </c>
      <c r="B659" s="69">
        <f t="shared" ca="1" si="53"/>
        <v>166713.61936082388</v>
      </c>
      <c r="C659" s="19">
        <f t="shared" ca="1" si="50"/>
        <v>-84686.894456208887</v>
      </c>
      <c r="D659" s="19">
        <f t="shared" ca="1" si="54"/>
        <v>-418109.33301430993</v>
      </c>
      <c r="E659" s="68">
        <f t="shared" ca="1" si="51"/>
        <v>-666853.48160818231</v>
      </c>
    </row>
    <row r="660" spans="1:5" x14ac:dyDescent="0.25">
      <c r="A660" s="84">
        <f t="shared" si="52"/>
        <v>64.800000000000594</v>
      </c>
      <c r="B660" s="69">
        <f t="shared" ca="1" si="53"/>
        <v>180532.37022456856</v>
      </c>
      <c r="C660" s="19">
        <f t="shared" ca="1" si="50"/>
        <v>-140554.84331079081</v>
      </c>
      <c r="D660" s="19">
        <f t="shared" ca="1" si="54"/>
        <v>-501614.17536331987</v>
      </c>
      <c r="E660" s="68">
        <f t="shared" ca="1" si="51"/>
        <v>-722128.51939699694</v>
      </c>
    </row>
    <row r="661" spans="1:5" x14ac:dyDescent="0.25">
      <c r="A661" s="84">
        <f t="shared" si="52"/>
        <v>64.900000000000588</v>
      </c>
      <c r="B661" s="69">
        <f t="shared" ca="1" si="53"/>
        <v>192782.68274067205</v>
      </c>
      <c r="C661" s="19">
        <f t="shared" ca="1" si="50"/>
        <v>-211908.55997132004</v>
      </c>
      <c r="D661" s="19">
        <f t="shared" ca="1" si="54"/>
        <v>-597468.10414377076</v>
      </c>
      <c r="E661" s="68">
        <f t="shared" ca="1" si="51"/>
        <v>-771129.83734975278</v>
      </c>
    </row>
    <row r="662" spans="1:5" x14ac:dyDescent="0.25">
      <c r="A662" s="84">
        <f t="shared" si="52"/>
        <v>65.000000000000583</v>
      </c>
      <c r="B662" s="69">
        <f t="shared" ca="1" si="53"/>
        <v>202429.97351328068</v>
      </c>
      <c r="C662" s="19">
        <f t="shared" ca="1" si="50"/>
        <v>-301840.74459604232</v>
      </c>
      <c r="D662" s="19">
        <f t="shared" ca="1" si="54"/>
        <v>-706694.6704078163</v>
      </c>
      <c r="E662" s="68">
        <f t="shared" ca="1" si="51"/>
        <v>-809719.09951386519</v>
      </c>
    </row>
    <row r="663" spans="1:5" x14ac:dyDescent="0.25">
      <c r="A663" s="84">
        <f t="shared" si="52"/>
        <v>65.100000000000577</v>
      </c>
      <c r="B663" s="69">
        <f t="shared" ca="1" si="53"/>
        <v>208152.89156618822</v>
      </c>
      <c r="C663" s="19">
        <f t="shared" ca="1" si="50"/>
        <v>-413901.46389732411</v>
      </c>
      <c r="D663" s="19">
        <f t="shared" ca="1" si="54"/>
        <v>-830201.2487772787</v>
      </c>
      <c r="E663" s="68">
        <f t="shared" ca="1" si="51"/>
        <v>-832610.8985270327</v>
      </c>
    </row>
    <row r="664" spans="1:5" x14ac:dyDescent="0.25">
      <c r="A664" s="84">
        <f t="shared" si="52"/>
        <v>65.200000000000571</v>
      </c>
      <c r="B664" s="69">
        <f t="shared" ca="1" si="53"/>
        <v>208286.04565068439</v>
      </c>
      <c r="C664" s="19">
        <f t="shared" ca="1" si="50"/>
        <v>-552136.06334010907</v>
      </c>
      <c r="D664" s="19">
        <f t="shared" ca="1" si="54"/>
        <v>-968702.40379936574</v>
      </c>
      <c r="E664" s="68">
        <f t="shared" ca="1" si="51"/>
        <v>-833143.66496928944</v>
      </c>
    </row>
    <row r="665" spans="1:5" x14ac:dyDescent="0.25">
      <c r="A665" s="84">
        <f t="shared" si="52"/>
        <v>65.300000000000566</v>
      </c>
      <c r="B665" s="69">
        <f t="shared" ca="1" si="53"/>
        <v>200754.26159148559</v>
      </c>
      <c r="C665" s="19">
        <f t="shared" ca="1" si="50"/>
        <v>-721118.77669697942</v>
      </c>
      <c r="D665" s="19">
        <f t="shared" ca="1" si="54"/>
        <v>-1122622.0140441703</v>
      </c>
      <c r="E665" s="68">
        <f t="shared" ca="1" si="51"/>
        <v>-803016.69690115692</v>
      </c>
    </row>
    <row r="666" spans="1:5" x14ac:dyDescent="0.25">
      <c r="A666" s="84">
        <f t="shared" si="52"/>
        <v>65.40000000000056</v>
      </c>
      <c r="B666" s="69">
        <f t="shared" ca="1" si="53"/>
        <v>182997.66761644624</v>
      </c>
      <c r="C666" s="19">
        <f t="shared" ca="1" si="50"/>
        <v>-925979.19456126611</v>
      </c>
      <c r="D666" s="19">
        <f t="shared" ca="1" si="54"/>
        <v>-1291969.9114457432</v>
      </c>
      <c r="E666" s="68">
        <f t="shared" ca="1" si="51"/>
        <v>-731990.50136529666</v>
      </c>
    </row>
    <row r="667" spans="1:5" x14ac:dyDescent="0.25">
      <c r="A667" s="84">
        <f t="shared" si="52"/>
        <v>65.500000000000554</v>
      </c>
      <c r="B667" s="69">
        <f t="shared" ca="1" si="53"/>
        <v>151886.98530172912</v>
      </c>
      <c r="C667" s="19">
        <f t="shared" ca="1" si="50"/>
        <v>-1172417.9666654128</v>
      </c>
      <c r="D667" s="19">
        <f t="shared" ca="1" si="54"/>
        <v>-1476188.1659942111</v>
      </c>
      <c r="E667" s="68">
        <f t="shared" ca="1" si="51"/>
        <v>-607547.95837200026</v>
      </c>
    </row>
    <row r="668" spans="1:5" x14ac:dyDescent="0.25">
      <c r="A668" s="84">
        <f t="shared" si="52"/>
        <v>65.600000000000549</v>
      </c>
      <c r="B668" s="69">
        <f t="shared" ca="1" si="53"/>
        <v>103628.53601192561</v>
      </c>
      <c r="C668" s="19">
        <f t="shared" ca="1" si="50"/>
        <v>-1466707.1689725202</v>
      </c>
      <c r="D668" s="19">
        <f t="shared" ca="1" si="54"/>
        <v>-1673961.4664907283</v>
      </c>
      <c r="E668" s="68">
        <f t="shared" ca="1" si="51"/>
        <v>-414514.34687933064</v>
      </c>
    </row>
    <row r="669" spans="1:5" x14ac:dyDescent="0.25">
      <c r="A669" s="84">
        <f t="shared" si="52"/>
        <v>65.700000000000543</v>
      </c>
      <c r="B669" s="69">
        <f t="shared" ca="1" si="53"/>
        <v>33658.672093536457</v>
      </c>
      <c r="C669" s="19">
        <f t="shared" ca="1" si="50"/>
        <v>-1815669.6422678819</v>
      </c>
      <c r="D669" s="19">
        <f t="shared" ca="1" si="54"/>
        <v>-1882985.3225821841</v>
      </c>
      <c r="E669" s="68">
        <f t="shared" ca="1" si="51"/>
        <v>-134635.069793893</v>
      </c>
    </row>
    <row r="670" spans="1:5" x14ac:dyDescent="0.25">
      <c r="A670" s="84">
        <f t="shared" si="52"/>
        <v>65.800000000000537</v>
      </c>
      <c r="B670" s="69">
        <f t="shared" ca="1" si="53"/>
        <v>-63472.373930711983</v>
      </c>
      <c r="C670" s="19">
        <f t="shared" ca="1" si="50"/>
        <v>-2226630.279211401</v>
      </c>
      <c r="D670" s="19">
        <f t="shared" ca="1" si="54"/>
        <v>-2099685.0514941341</v>
      </c>
      <c r="E670" s="68">
        <f t="shared" ca="1" si="51"/>
        <v>253888.94902578174</v>
      </c>
    </row>
    <row r="671" spans="1:5" x14ac:dyDescent="0.25">
      <c r="A671" s="84">
        <f t="shared" si="52"/>
        <v>65.900000000000531</v>
      </c>
      <c r="B671" s="69">
        <f t="shared" ca="1" si="53"/>
        <v>-194226.83950089215</v>
      </c>
      <c r="C671" s="19">
        <f t="shared" ca="1" si="50"/>
        <v>-2707330.6746505662</v>
      </c>
      <c r="D671" s="19">
        <f t="shared" ca="1" si="54"/>
        <v>-2318877.7295465497</v>
      </c>
      <c r="E671" s="68">
        <f t="shared" ca="1" si="51"/>
        <v>776906.66510783706</v>
      </c>
    </row>
    <row r="672" spans="1:5" x14ac:dyDescent="0.25">
      <c r="A672" s="84">
        <f t="shared" si="52"/>
        <v>66.000000000000526</v>
      </c>
      <c r="B672" s="69">
        <f t="shared" ca="1" si="53"/>
        <v>-366215.07935357332</v>
      </c>
      <c r="C672" s="19">
        <f t="shared" ca="1" si="50"/>
        <v>-3265796.7312218975</v>
      </c>
      <c r="D672" s="19">
        <f t="shared" ca="1" si="54"/>
        <v>-2533368.5047032591</v>
      </c>
      <c r="E672" s="68">
        <f t="shared" ca="1" si="51"/>
        <v>1464859.5025005965</v>
      </c>
    </row>
    <row r="673" spans="1:5" x14ac:dyDescent="0.25">
      <c r="A673" s="84">
        <f t="shared" si="52"/>
        <v>66.10000000000052</v>
      </c>
      <c r="B673" s="69">
        <f t="shared" ca="1" si="53"/>
        <v>-588338.92945528845</v>
      </c>
      <c r="C673" s="19">
        <f t="shared" ca="1" si="50"/>
        <v>-3910146.6998734823</v>
      </c>
      <c r="D673" s="19">
        <f t="shared" ca="1" si="54"/>
        <v>-2733471.9109174823</v>
      </c>
      <c r="E673" s="68">
        <f t="shared" ca="1" si="51"/>
        <v>2353354.8093283791</v>
      </c>
    </row>
    <row r="674" spans="1:5" x14ac:dyDescent="0.25">
      <c r="A674" s="84">
        <f t="shared" si="52"/>
        <v>66.200000000000514</v>
      </c>
      <c r="B674" s="69">
        <f t="shared" ca="1" si="53"/>
        <v>-870940.33574614464</v>
      </c>
      <c r="C674" s="19">
        <f t="shared" ca="1" si="50"/>
        <v>-4648324.7038907725</v>
      </c>
      <c r="D674" s="19">
        <f t="shared" ca="1" si="54"/>
        <v>-2906448.1363714482</v>
      </c>
      <c r="E674" s="68">
        <f t="shared" ca="1" si="51"/>
        <v>3483760.3726173388</v>
      </c>
    </row>
    <row r="675" spans="1:5" x14ac:dyDescent="0.25">
      <c r="A675" s="84">
        <f t="shared" si="52"/>
        <v>66.300000000000509</v>
      </c>
      <c r="B675" s="69">
        <f t="shared" ca="1" si="53"/>
        <v>-1225951.6928521967</v>
      </c>
      <c r="C675" s="19">
        <f t="shared" ca="1" si="50"/>
        <v>-5487742.0173203107</v>
      </c>
      <c r="D675" s="19">
        <f t="shared" ca="1" si="54"/>
        <v>-3035843.6261230716</v>
      </c>
      <c r="E675" s="68">
        <f t="shared" ca="1" si="51"/>
        <v>4903805.7730309935</v>
      </c>
    </row>
    <row r="676" spans="1:5" x14ac:dyDescent="0.25">
      <c r="A676" s="84">
        <f t="shared" si="52"/>
        <v>66.400000000000503</v>
      </c>
      <c r="B676" s="69">
        <f t="shared" ca="1" si="53"/>
        <v>-1667042.9579967719</v>
      </c>
      <c r="C676" s="19">
        <f t="shared" ca="1" si="50"/>
        <v>-6434805.2188545289</v>
      </c>
      <c r="D676" s="19">
        <f t="shared" ca="1" si="54"/>
        <v>-3100725.0096994429</v>
      </c>
      <c r="E676" s="68">
        <f t="shared" ca="1" si="51"/>
        <v>6668170.8404401634</v>
      </c>
    </row>
    <row r="677" spans="1:5" x14ac:dyDescent="0.25">
      <c r="A677" s="84">
        <f t="shared" si="52"/>
        <v>66.500000000000497</v>
      </c>
      <c r="B677" s="69">
        <f t="shared" ca="1" si="53"/>
        <v>-2209758.8970969259</v>
      </c>
      <c r="C677" s="19">
        <f t="shared" ca="1" si="50"/>
        <v>-7494306.7990944535</v>
      </c>
      <c r="D677" s="19">
        <f t="shared" ca="1" si="54"/>
        <v>-3074795.2175224274</v>
      </c>
      <c r="E677" s="68">
        <f t="shared" ca="1" si="51"/>
        <v>8839034.6382746883</v>
      </c>
    </row>
    <row r="678" spans="1:5" x14ac:dyDescent="0.25">
      <c r="A678" s="84">
        <f t="shared" si="52"/>
        <v>66.600000000000492</v>
      </c>
      <c r="B678" s="69">
        <f t="shared" ca="1" si="53"/>
        <v>-2871637.7251411257</v>
      </c>
      <c r="C678" s="19">
        <f t="shared" ca="1" si="50"/>
        <v>-8668649.848201707</v>
      </c>
      <c r="D678" s="19">
        <f t="shared" ca="1" si="54"/>
        <v>-2925380.8889325582</v>
      </c>
      <c r="E678" s="68">
        <f t="shared" ca="1" si="51"/>
        <v>11486550.025042476</v>
      </c>
    </row>
    <row r="679" spans="1:5" x14ac:dyDescent="0.25">
      <c r="A679" s="84">
        <f t="shared" si="52"/>
        <v>66.700000000000486</v>
      </c>
      <c r="B679" s="69">
        <f t="shared" ca="1" si="53"/>
        <v>-3672299.8557939413</v>
      </c>
      <c r="C679" s="19">
        <f t="shared" ca="1" si="50"/>
        <v>-9956874.0875948407</v>
      </c>
      <c r="D679" s="19">
        <f t="shared" ca="1" si="54"/>
        <v>-2612280.9055298809</v>
      </c>
      <c r="E679" s="68">
        <f t="shared" ca="1" si="51"/>
        <v>14689198.652798725</v>
      </c>
    </row>
    <row r="680" spans="1:5" x14ac:dyDescent="0.25">
      <c r="A680" s="84">
        <f t="shared" si="52"/>
        <v>66.80000000000048</v>
      </c>
      <c r="B680" s="69">
        <f t="shared" ca="1" si="53"/>
        <v>-4633492.4025977142</v>
      </c>
      <c r="C680" s="19">
        <f t="shared" ca="1" si="50"/>
        <v>-11353445.7423844</v>
      </c>
      <c r="D680" s="19">
        <f t="shared" ca="1" si="54"/>
        <v>-2086467.2617514017</v>
      </c>
      <c r="E680" s="68">
        <f t="shared" ca="1" si="51"/>
        <v>18533968.972043447</v>
      </c>
    </row>
    <row r="681" spans="1:5" x14ac:dyDescent="0.25">
      <c r="A681" s="84">
        <f t="shared" si="52"/>
        <v>66.900000000000475</v>
      </c>
      <c r="B681" s="69">
        <f t="shared" ca="1" si="53"/>
        <v>-5779071.3953366159</v>
      </c>
      <c r="C681" s="19">
        <f t="shared" ca="1" si="50"/>
        <v>-12846768.607747862</v>
      </c>
      <c r="D681" s="19">
        <f t="shared" ca="1" si="54"/>
        <v>-1288631.698732072</v>
      </c>
      <c r="E681" s="68">
        <f t="shared" ca="1" si="51"/>
        <v>23116285.097305756</v>
      </c>
    </row>
    <row r="682" spans="1:5" x14ac:dyDescent="0.25">
      <c r="A682" s="84">
        <f t="shared" si="52"/>
        <v>67.000000000000469</v>
      </c>
      <c r="B682" s="69">
        <f t="shared" ca="1" si="53"/>
        <v>-7134899.3018177655</v>
      </c>
      <c r="C682" s="19">
        <f t="shared" ca="1" si="50"/>
        <v>-14417368.193463609</v>
      </c>
      <c r="D682" s="19">
        <f t="shared" ca="1" si="54"/>
        <v>-147574.8051481219</v>
      </c>
      <c r="E682" s="68">
        <f t="shared" ca="1" si="51"/>
        <v>28539596.894429129</v>
      </c>
    </row>
    <row r="683" spans="1:5" x14ac:dyDescent="0.25">
      <c r="A683" s="84">
        <f t="shared" si="52"/>
        <v>67.100000000000463</v>
      </c>
      <c r="B683" s="69">
        <f t="shared" ca="1" si="53"/>
        <v>-8728630.2822569758</v>
      </c>
      <c r="C683" s="19">
        <f t="shared" ca="1" si="50"/>
        <v>-16035695.118356757</v>
      </c>
      <c r="D683" s="19">
        <f t="shared" ca="1" si="54"/>
        <v>1421561.0975776315</v>
      </c>
      <c r="E683" s="68">
        <f t="shared" ca="1" si="51"/>
        <v>34914520.998302311</v>
      </c>
    </row>
    <row r="684" spans="1:5" x14ac:dyDescent="0.25">
      <c r="A684" s="84">
        <f t="shared" si="52"/>
        <v>67.200000000000458</v>
      </c>
      <c r="B684" s="69">
        <f t="shared" ca="1" si="53"/>
        <v>-10589349.549355417</v>
      </c>
      <c r="C684" s="19">
        <f t="shared" ca="1" si="50"/>
        <v>-17659488.091853239</v>
      </c>
      <c r="D684" s="19">
        <f t="shared" ca="1" si="54"/>
        <v>3519207.6946698264</v>
      </c>
      <c r="E684" s="68">
        <f t="shared" ca="1" si="51"/>
        <v>42357398.253374487</v>
      </c>
    </row>
    <row r="685" spans="1:5" x14ac:dyDescent="0.25">
      <c r="A685" s="84">
        <f t="shared" si="52"/>
        <v>67.300000000000452</v>
      </c>
      <c r="B685" s="69">
        <f t="shared" ca="1" si="53"/>
        <v>-12747026.156231429</v>
      </c>
      <c r="C685" s="19">
        <f t="shared" ca="1" si="50"/>
        <v>-19230631.034069031</v>
      </c>
      <c r="D685" s="19">
        <f t="shared" ca="1" si="54"/>
        <v>6263419.1348680686</v>
      </c>
      <c r="E685" s="68">
        <f t="shared" ca="1" si="51"/>
        <v>50988104.865604296</v>
      </c>
    </row>
    <row r="686" spans="1:5" x14ac:dyDescent="0.25">
      <c r="A686" s="84">
        <f t="shared" si="52"/>
        <v>67.400000000000446</v>
      </c>
      <c r="B686" s="69">
        <f t="shared" ca="1" si="53"/>
        <v>-15231730.378581166</v>
      </c>
      <c r="C686" s="19">
        <f t="shared" ca="1" si="50"/>
        <v>-20671433.381236829</v>
      </c>
      <c r="D686" s="19">
        <f t="shared" ca="1" si="54"/>
        <v>9792026.4906741176</v>
      </c>
      <c r="E686" s="68">
        <f t="shared" ca="1" si="51"/>
        <v>60926921.931329802</v>
      </c>
    </row>
    <row r="687" spans="1:5" x14ac:dyDescent="0.25">
      <c r="A687" s="84">
        <f t="shared" si="52"/>
        <v>67.500000000000441</v>
      </c>
      <c r="B687" s="69">
        <f t="shared" ca="1" si="53"/>
        <v>-18072557.489638902</v>
      </c>
      <c r="C687" s="19">
        <f t="shared" ca="1" si="50"/>
        <v>-21880257.707796298</v>
      </c>
      <c r="D687" s="19">
        <f t="shared" ca="1" si="54"/>
        <v>14264857.687745145</v>
      </c>
      <c r="E687" s="68">
        <f t="shared" ca="1" si="51"/>
        <v>72290230.537334636</v>
      </c>
    </row>
    <row r="688" spans="1:5" x14ac:dyDescent="0.25">
      <c r="A688" s="84">
        <f t="shared" si="52"/>
        <v>67.600000000000435</v>
      </c>
      <c r="B688" s="69">
        <f t="shared" ca="1" si="53"/>
        <v>-21296189.044754863</v>
      </c>
      <c r="C688" s="19">
        <f t="shared" ca="1" si="50"/>
        <v>-22726414.87040475</v>
      </c>
      <c r="D688" s="19">
        <f t="shared" ca="1" si="54"/>
        <v>19865964.931754407</v>
      </c>
      <c r="E688" s="68">
        <f t="shared" ca="1" si="51"/>
        <v>85184756.899374127</v>
      </c>
    </row>
    <row r="689" spans="1:5" x14ac:dyDescent="0.25">
      <c r="A689" s="84">
        <f t="shared" si="52"/>
        <v>67.700000000000429</v>
      </c>
      <c r="B689" s="69">
        <f t="shared" ca="1" si="53"/>
        <v>-24925010.70567812</v>
      </c>
      <c r="C689" s="19">
        <f t="shared" ca="1" si="50"/>
        <v>-23044244.454320699</v>
      </c>
      <c r="D689" s="19">
        <f t="shared" ca="1" si="54"/>
        <v>26805779.912378326</v>
      </c>
      <c r="E689" s="68">
        <f t="shared" ca="1" si="51"/>
        <v>99700043.659503832</v>
      </c>
    </row>
    <row r="690" spans="1:5" x14ac:dyDescent="0.25">
      <c r="A690" s="84">
        <f t="shared" si="52"/>
        <v>67.800000000000423</v>
      </c>
      <c r="B690" s="69">
        <f t="shared" ca="1" si="53"/>
        <v>-28974692.07021952</v>
      </c>
      <c r="C690" s="19">
        <f t="shared" ca="1" si="50"/>
        <v>-22626298.024904948</v>
      </c>
      <c r="D690" s="19">
        <f t="shared" ca="1" si="54"/>
        <v>35323090.21294757</v>
      </c>
      <c r="E690" s="68">
        <f t="shared" ca="1" si="51"/>
        <v>115898769.20490374</v>
      </c>
    </row>
    <row r="691" spans="1:5" x14ac:dyDescent="0.25">
      <c r="A691" s="84">
        <f t="shared" si="52"/>
        <v>67.900000000000418</v>
      </c>
      <c r="B691" s="69">
        <f t="shared" ca="1" si="53"/>
        <v>-33451118.885971028</v>
      </c>
      <c r="C691" s="19">
        <f t="shared" ca="1" si="50"/>
        <v>-21215545.361879833</v>
      </c>
      <c r="D691" s="19">
        <f t="shared" ca="1" si="54"/>
        <v>45686697.505405359</v>
      </c>
      <c r="E691" s="68">
        <f t="shared" ca="1" si="51"/>
        <v>133804476.52289739</v>
      </c>
    </row>
    <row r="692" spans="1:5" x14ac:dyDescent="0.25">
      <c r="A692" s="84">
        <f t="shared" si="52"/>
        <v>68.000000000000412</v>
      </c>
      <c r="B692" s="69">
        <f t="shared" ca="1" si="53"/>
        <v>-38346551.412030801</v>
      </c>
      <c r="C692" s="19">
        <f t="shared" ca="1" si="50"/>
        <v>-18496530.475973867</v>
      </c>
      <c r="D692" s="19">
        <f t="shared" ca="1" si="54"/>
        <v>58196578.258776732</v>
      </c>
      <c r="E692" s="68">
        <f t="shared" ca="1" si="51"/>
        <v>153386206.64795849</v>
      </c>
    </row>
    <row r="693" spans="1:5" x14ac:dyDescent="0.25">
      <c r="A693" s="84">
        <f t="shared" si="52"/>
        <v>68.100000000000406</v>
      </c>
      <c r="B693" s="69">
        <f t="shared" ca="1" si="53"/>
        <v>-43634864.599763125</v>
      </c>
      <c r="C693" s="19">
        <f t="shared" ca="1" si="50"/>
        <v>-14085415.993282808</v>
      </c>
      <c r="D693" s="19">
        <f t="shared" ca="1" si="54"/>
        <v>73184319.717812136</v>
      </c>
      <c r="E693" s="68">
        <f t="shared" ca="1" si="51"/>
        <v>174539459.38481748</v>
      </c>
    </row>
    <row r="694" spans="1:5" x14ac:dyDescent="0.25">
      <c r="A694" s="84">
        <f t="shared" si="52"/>
        <v>68.200000000000401</v>
      </c>
      <c r="B694" s="69">
        <f t="shared" ca="1" si="53"/>
        <v>-49265706.315138653</v>
      </c>
      <c r="C694" s="19">
        <f t="shared" ca="1" si="50"/>
        <v>-7518872.9180796901</v>
      </c>
      <c r="D694" s="19">
        <f t="shared" ca="1" si="54"/>
        <v>91012546.586106315</v>
      </c>
      <c r="E694" s="68">
        <f t="shared" ca="1" si="51"/>
        <v>197062826.19784802</v>
      </c>
    </row>
    <row r="695" spans="1:5" x14ac:dyDescent="0.25">
      <c r="A695" s="84">
        <f t="shared" si="52"/>
        <v>68.300000000000395</v>
      </c>
      <c r="B695" s="69">
        <f t="shared" ca="1" si="53"/>
        <v>-55157389.239407465</v>
      </c>
      <c r="C695" s="19">
        <f t="shared" ca="1" si="50"/>
        <v>1758200.3733701697</v>
      </c>
      <c r="D695" s="19">
        <f t="shared" ca="1" si="54"/>
        <v>112072985.83459248</v>
      </c>
      <c r="E695" s="68">
        <f t="shared" ca="1" si="51"/>
        <v>220629557.81374201</v>
      </c>
    </row>
    <row r="696" spans="1:5" x14ac:dyDescent="0.25">
      <c r="A696" s="84">
        <f t="shared" si="52"/>
        <v>68.400000000000389</v>
      </c>
      <c r="B696" s="69">
        <f t="shared" ca="1" si="53"/>
        <v>-61188310.70296669</v>
      </c>
      <c r="C696" s="19">
        <f t="shared" ca="1" si="50"/>
        <v>14406108.674136076</v>
      </c>
      <c r="D696" s="19">
        <f t="shared" ca="1" si="54"/>
        <v>136782736.91124362</v>
      </c>
      <c r="E696" s="68">
        <f t="shared" ca="1" si="51"/>
        <v>244753243.55692101</v>
      </c>
    </row>
    <row r="697" spans="1:5" x14ac:dyDescent="0.25">
      <c r="A697" s="84">
        <f t="shared" si="52"/>
        <v>68.500000000000384</v>
      </c>
      <c r="B697" s="69">
        <f t="shared" ca="1" si="53"/>
        <v>-67186673.026366919</v>
      </c>
      <c r="C697" s="19">
        <f t="shared" ca="1" si="50"/>
        <v>31204868.349451542</v>
      </c>
      <c r="D697" s="19">
        <f t="shared" ca="1" si="54"/>
        <v>165578220.82620391</v>
      </c>
      <c r="E697" s="68">
        <f t="shared" ca="1" si="51"/>
        <v>268746692.71346313</v>
      </c>
    </row>
    <row r="698" spans="1:5" x14ac:dyDescent="0.25">
      <c r="A698" s="84">
        <f t="shared" si="52"/>
        <v>68.600000000000378</v>
      </c>
      <c r="B698" s="69">
        <f t="shared" ca="1" si="53"/>
        <v>-72918255.654704392</v>
      </c>
      <c r="C698" s="19">
        <f t="shared" ca="1" si="50"/>
        <v>53069655.460795745</v>
      </c>
      <c r="D698" s="19">
        <f t="shared" ca="1" si="54"/>
        <v>198906172.54457971</v>
      </c>
      <c r="E698" s="68">
        <f t="shared" ca="1" si="51"/>
        <v>291673023.06853634</v>
      </c>
    </row>
    <row r="699" spans="1:5" x14ac:dyDescent="0.25">
      <c r="A699" s="84">
        <f t="shared" si="52"/>
        <v>68.700000000000372</v>
      </c>
      <c r="B699" s="69">
        <f t="shared" ca="1" si="53"/>
        <v>-78071970.411238953</v>
      </c>
      <c r="C699" s="19">
        <f t="shared" ca="1" si="50"/>
        <v>81066969.503404751</v>
      </c>
      <c r="D699" s="19">
        <f t="shared" ca="1" si="54"/>
        <v>237210915.23074847</v>
      </c>
      <c r="E699" s="68">
        <f t="shared" ca="1" si="51"/>
        <v>312287881.92070359</v>
      </c>
    </row>
    <row r="700" spans="1:5" x14ac:dyDescent="0.25">
      <c r="A700" s="84">
        <f t="shared" si="52"/>
        <v>68.800000000000367</v>
      </c>
      <c r="B700" s="69">
        <f t="shared" ca="1" si="53"/>
        <v>-82242913.793824822</v>
      </c>
      <c r="C700" s="19">
        <f t="shared" ca="1" si="50"/>
        <v>116431179.14226714</v>
      </c>
      <c r="D700" s="19">
        <f t="shared" ca="1" si="54"/>
        <v>280917010.57642853</v>
      </c>
      <c r="E700" s="68">
        <f t="shared" ca="1" si="51"/>
        <v>328971655.26745307</v>
      </c>
    </row>
    <row r="701" spans="1:5" x14ac:dyDescent="0.25">
      <c r="A701" s="84">
        <f t="shared" si="52"/>
        <v>68.900000000000361</v>
      </c>
      <c r="B701" s="69">
        <f t="shared" ca="1" si="53"/>
        <v>-84912616.985634819</v>
      </c>
      <c r="C701" s="19">
        <f t="shared" ca="1" si="50"/>
        <v>160580978.62245053</v>
      </c>
      <c r="D701" s="19">
        <f t="shared" ca="1" si="54"/>
        <v>330406215.23134464</v>
      </c>
      <c r="E701" s="68">
        <f t="shared" ca="1" si="51"/>
        <v>339650467.84788305</v>
      </c>
    </row>
    <row r="702" spans="1:5" x14ac:dyDescent="0.25">
      <c r="A702" s="84">
        <f t="shared" si="52"/>
        <v>69.000000000000355</v>
      </c>
      <c r="B702" s="69">
        <f t="shared" ca="1" si="53"/>
        <v>-85426187.177608281</v>
      </c>
      <c r="C702" s="19">
        <f t="shared" ca="1" si="50"/>
        <v>215135112.27343896</v>
      </c>
      <c r="D702" s="19">
        <f t="shared" ca="1" si="54"/>
        <v>385987487.95106965</v>
      </c>
      <c r="E702" s="68">
        <f t="shared" ca="1" si="51"/>
        <v>341704748.43227017</v>
      </c>
    </row>
    <row r="703" spans="1:5" x14ac:dyDescent="0.25">
      <c r="A703" s="84">
        <f t="shared" si="52"/>
        <v>69.10000000000035</v>
      </c>
      <c r="B703" s="69">
        <f t="shared" ca="1" si="53"/>
        <v>-82966035.454229698</v>
      </c>
      <c r="C703" s="19">
        <f t="shared" ca="1" si="50"/>
        <v>281926513.642057</v>
      </c>
      <c r="D703" s="19">
        <f t="shared" ca="1" si="54"/>
        <v>447858584.49988312</v>
      </c>
      <c r="E703" s="68">
        <f t="shared" ca="1" si="51"/>
        <v>331864141.3649565</v>
      </c>
    </row>
    <row r="704" spans="1:5" x14ac:dyDescent="0.25">
      <c r="A704" s="84">
        <f t="shared" si="52"/>
        <v>69.200000000000344</v>
      </c>
      <c r="B704" s="69">
        <f t="shared" ca="1" si="53"/>
        <v>-76521900.048059434</v>
      </c>
      <c r="C704" s="19">
        <f t="shared" ca="1" si="50"/>
        <v>363013748.40769303</v>
      </c>
      <c r="D704" s="19">
        <f t="shared" ca="1" si="54"/>
        <v>516057547.07326126</v>
      </c>
      <c r="E704" s="68">
        <f t="shared" ca="1" si="51"/>
        <v>306087599.58224869</v>
      </c>
    </row>
    <row r="705" spans="1:5" x14ac:dyDescent="0.25">
      <c r="A705" s="84">
        <f t="shared" si="52"/>
        <v>69.300000000000338</v>
      </c>
      <c r="B705" s="69">
        <f t="shared" ca="1" si="53"/>
        <v>-64856903.127169408</v>
      </c>
      <c r="C705" s="19">
        <f t="shared" ca="1" si="50"/>
        <v>460688338.66888207</v>
      </c>
      <c r="D705" s="19">
        <f t="shared" ca="1" si="54"/>
        <v>590402142.15743208</v>
      </c>
      <c r="E705" s="68">
        <f t="shared" ca="1" si="51"/>
        <v>259427611.76194924</v>
      </c>
    </row>
    <row r="706" spans="1:5" x14ac:dyDescent="0.25">
      <c r="A706" s="84">
        <f t="shared" si="52"/>
        <v>69.400000000000333</v>
      </c>
      <c r="B706" s="69">
        <f t="shared" ca="1" si="53"/>
        <v>-46469429.209597811</v>
      </c>
      <c r="C706" s="19">
        <f t="shared" ca="1" si="50"/>
        <v>577476171.91323423</v>
      </c>
      <c r="D706" s="19">
        <f t="shared" ca="1" si="54"/>
        <v>670415026.32627952</v>
      </c>
      <c r="E706" s="68">
        <f t="shared" ca="1" si="51"/>
        <v>185877715.98098287</v>
      </c>
    </row>
    <row r="707" spans="1:5" x14ac:dyDescent="0.25">
      <c r="A707" s="84">
        <f t="shared" si="52"/>
        <v>69.500000000000327</v>
      </c>
      <c r="B707" s="69">
        <f t="shared" ca="1" si="53"/>
        <v>-19550689.56984327</v>
      </c>
      <c r="C707" s="19">
        <f t="shared" ca="1" si="50"/>
        <v>716130751.62848401</v>
      </c>
      <c r="D707" s="19">
        <f t="shared" ca="1" si="54"/>
        <v>755232125.6634872</v>
      </c>
      <c r="E707" s="68">
        <f t="shared" ca="1" si="51"/>
        <v>78202757.34120658</v>
      </c>
    </row>
    <row r="708" spans="1:5" x14ac:dyDescent="0.25">
      <c r="A708" s="84">
        <f t="shared" si="52"/>
        <v>69.600000000000321</v>
      </c>
      <c r="B708" s="69">
        <f t="shared" ca="1" si="53"/>
        <v>18062053.45467294</v>
      </c>
      <c r="C708" s="19">
        <f t="shared" ca="1" si="50"/>
        <v>879615517.91749704</v>
      </c>
      <c r="D708" s="19">
        <f t="shared" ca="1" si="54"/>
        <v>843491404.98868561</v>
      </c>
      <c r="E708" s="68">
        <f t="shared" ca="1" si="51"/>
        <v>-72248214.804876208</v>
      </c>
    </row>
    <row r="709" spans="1:5" x14ac:dyDescent="0.25">
      <c r="A709" s="84">
        <f t="shared" si="52"/>
        <v>69.700000000000315</v>
      </c>
      <c r="B709" s="69">
        <f t="shared" ca="1" si="53"/>
        <v>68936477.268519312</v>
      </c>
      <c r="C709" s="19">
        <f t="shared" ca="1" si="50"/>
        <v>1071071844.7624587</v>
      </c>
      <c r="D709" s="19">
        <f t="shared" ca="1" si="54"/>
        <v>933198883.51021099</v>
      </c>
      <c r="E709" s="68">
        <f t="shared" ca="1" si="51"/>
        <v>-275745910.07386374</v>
      </c>
    </row>
    <row r="710" spans="1:5" x14ac:dyDescent="0.25">
      <c r="A710" s="84">
        <f t="shared" si="52"/>
        <v>69.80000000000031</v>
      </c>
      <c r="B710" s="69">
        <f t="shared" ca="1" si="53"/>
        <v>136100077.53854018</v>
      </c>
      <c r="C710" s="19">
        <f t="shared" ca="1" si="50"/>
        <v>1293768594.2798886</v>
      </c>
      <c r="D710" s="19">
        <f t="shared" ca="1" si="54"/>
        <v>1021568432.0381837</v>
      </c>
      <c r="E710" s="68">
        <f t="shared" ca="1" si="51"/>
        <v>-544400311.13265872</v>
      </c>
    </row>
    <row r="711" spans="1:5" x14ac:dyDescent="0.25">
      <c r="A711" s="84">
        <f t="shared" si="52"/>
        <v>69.900000000000304</v>
      </c>
      <c r="B711" s="69">
        <f t="shared" ca="1" si="53"/>
        <v>223098341.78626636</v>
      </c>
      <c r="C711" s="19">
        <f t="shared" ca="1" si="50"/>
        <v>1551028265.583163</v>
      </c>
      <c r="D711" s="19">
        <f t="shared" ca="1" si="54"/>
        <v>1104831574.6611364</v>
      </c>
      <c r="E711" s="68">
        <f t="shared" ca="1" si="51"/>
        <v>-892393368.06812716</v>
      </c>
    </row>
    <row r="712" spans="1:5" x14ac:dyDescent="0.25">
      <c r="A712" s="84">
        <f t="shared" si="52"/>
        <v>70.000000000000298</v>
      </c>
      <c r="B712" s="69">
        <f t="shared" ca="1" si="53"/>
        <v>334055283.871984</v>
      </c>
      <c r="C712" s="19">
        <f t="shared" ca="1" si="50"/>
        <v>1846123804.8158803</v>
      </c>
      <c r="D712" s="19">
        <f t="shared" ca="1" si="54"/>
        <v>1178013229.8105073</v>
      </c>
      <c r="E712" s="68">
        <f t="shared" ca="1" si="51"/>
        <v>-1336221136.3233485</v>
      </c>
    </row>
    <row r="713" spans="1:5" x14ac:dyDescent="0.25">
      <c r="A713" s="84">
        <f t="shared" si="52"/>
        <v>70.100000000000293</v>
      </c>
      <c r="B713" s="69">
        <f t="shared" ca="1" si="53"/>
        <v>473734971.75679004</v>
      </c>
      <c r="C713" s="19">
        <f t="shared" ca="1" si="50"/>
        <v>2182139031.9736028</v>
      </c>
      <c r="D713" s="19">
        <f t="shared" ca="1" si="54"/>
        <v>1234669081.5578992</v>
      </c>
      <c r="E713" s="68">
        <f t="shared" ca="1" si="51"/>
        <v>-1894939887.7457693</v>
      </c>
    </row>
    <row r="714" spans="1:5" x14ac:dyDescent="0.25">
      <c r="A714" s="84">
        <f t="shared" si="52"/>
        <v>70.200000000000287</v>
      </c>
      <c r="B714" s="69">
        <f t="shared" ca="1" si="53"/>
        <v>647602137.61730134</v>
      </c>
      <c r="C714" s="19">
        <f t="shared" ca="1" si="50"/>
        <v>2561784378.6273336</v>
      </c>
      <c r="D714" s="19">
        <f t="shared" ca="1" si="54"/>
        <v>1266580097.109149</v>
      </c>
      <c r="E714" s="68">
        <f t="shared" ca="1" si="51"/>
        <v>-2590408551.0459328</v>
      </c>
    </row>
    <row r="715" spans="1:5" x14ac:dyDescent="0.25">
      <c r="A715" s="84">
        <f t="shared" si="52"/>
        <v>70.300000000000281</v>
      </c>
      <c r="B715" s="69">
        <f t="shared" ca="1" si="53"/>
        <v>861879285.62449741</v>
      </c>
      <c r="C715" s="19">
        <f t="shared" ca="1" si="50"/>
        <v>2987158209.5596013</v>
      </c>
      <c r="D715" s="19">
        <f t="shared" ca="1" si="54"/>
        <v>1263399632.8831172</v>
      </c>
      <c r="E715" s="68">
        <f t="shared" ca="1" si="51"/>
        <v>-3447517142.9127088</v>
      </c>
    </row>
    <row r="716" spans="1:5" x14ac:dyDescent="0.25">
      <c r="A716" s="84">
        <f t="shared" si="52"/>
        <v>70.400000000000276</v>
      </c>
      <c r="B716" s="69">
        <f t="shared" ca="1" si="53"/>
        <v>1123596885.1222749</v>
      </c>
      <c r="C716" s="19">
        <f t="shared" ref="C716:C779" ca="1" si="55">D716</f>
        <v>3459442414.1461167</v>
      </c>
      <c r="D716" s="19">
        <f t="shared" ca="1" si="54"/>
        <v>1212248639.5370007</v>
      </c>
      <c r="E716" s="68">
        <f t="shared" ref="E716:E779" ca="1" si="56" xml:space="preserve"> -R_x/L_x*D716-1/(L_x*C_x)*B716+E0_x*SIN(w_x*A716)/L_x</f>
        <v>-4494387540.7273378</v>
      </c>
    </row>
    <row r="717" spans="1:5" x14ac:dyDescent="0.25">
      <c r="A717" s="84">
        <f t="shared" ref="A717:A780" si="57">A716+$A$9</f>
        <v>70.50000000000027</v>
      </c>
      <c r="B717" s="69">
        <f t="shared" ref="B717:B780" ca="1" si="58">IF($B$7="n",$B$12,$A$9/2*(C717+C716)+B716)</f>
        <v>1440632229.2359617</v>
      </c>
      <c r="C717" s="19">
        <f t="shared" ca="1" si="55"/>
        <v>3978519197.3376365</v>
      </c>
      <c r="D717" s="19">
        <f t="shared" ref="D717:D780" ca="1" si="59">IF($B$7="n",$D$12,$A$9/2*(E717+E716)+D716)</f>
        <v>1097254735.7322726</v>
      </c>
      <c r="E717" s="68">
        <f t="shared" ca="1" si="56"/>
        <v>-5762528916.9972897</v>
      </c>
    </row>
    <row r="718" spans="1:5" x14ac:dyDescent="0.25">
      <c r="A718" s="84">
        <f t="shared" si="57"/>
        <v>70.600000000000264</v>
      </c>
      <c r="B718" s="69">
        <f t="shared" ca="1" si="58"/>
        <v>1821731321.7141044</v>
      </c>
      <c r="C718" s="19">
        <f t="shared" ca="1" si="55"/>
        <v>4542494077.8354359</v>
      </c>
      <c r="D718" s="19">
        <f t="shared" ca="1" si="59"/>
        <v>899031432.62798977</v>
      </c>
      <c r="E718" s="68">
        <f t="shared" ca="1" si="56"/>
        <v>-7286925286.7232008</v>
      </c>
    </row>
    <row r="719" spans="1:5" x14ac:dyDescent="0.25">
      <c r="A719" s="84">
        <f t="shared" si="57"/>
        <v>70.700000000000259</v>
      </c>
      <c r="B719" s="69">
        <f t="shared" ca="1" si="58"/>
        <v>2276506695.5401702</v>
      </c>
      <c r="C719" s="19">
        <f t="shared" ca="1" si="55"/>
        <v>5147108022.118269</v>
      </c>
      <c r="D719" s="19">
        <f t="shared" ca="1" si="59"/>
        <v>594094630.68600893</v>
      </c>
      <c r="E719" s="68">
        <f t="shared" ca="1" si="56"/>
        <v>-9106026781.8454533</v>
      </c>
    </row>
    <row r="720" spans="1:5" x14ac:dyDescent="0.25">
      <c r="A720" s="84">
        <f t="shared" si="57"/>
        <v>70.800000000000253</v>
      </c>
      <c r="B720" s="69">
        <f t="shared" ca="1" si="58"/>
        <v>2815402329.9469895</v>
      </c>
      <c r="C720" s="19">
        <f t="shared" ca="1" si="55"/>
        <v>5785019426.338995</v>
      </c>
      <c r="D720" s="19">
        <f t="shared" ca="1" si="59"/>
        <v>154214767.54058081</v>
      </c>
      <c r="E720" s="68">
        <f t="shared" ca="1" si="56"/>
        <v>-11261609319.30172</v>
      </c>
    </row>
    <row r="721" spans="1:5" x14ac:dyDescent="0.25">
      <c r="A721" s="84">
        <f t="shared" si="57"/>
        <v>70.900000000000247</v>
      </c>
      <c r="B721" s="69">
        <f t="shared" ca="1" si="58"/>
        <v>3449614779.4269733</v>
      </c>
      <c r="C721" s="19">
        <f t="shared" ca="1" si="55"/>
        <v>6444934334.8613644</v>
      </c>
      <c r="D721" s="19">
        <f t="shared" ca="1" si="59"/>
        <v>-454295221.48332995</v>
      </c>
      <c r="E721" s="68">
        <f t="shared" ca="1" si="56"/>
        <v>-13798459117.067614</v>
      </c>
    </row>
    <row r="722" spans="1:5" x14ac:dyDescent="0.25">
      <c r="A722" s="84">
        <f t="shared" si="57"/>
        <v>71.000000000000242</v>
      </c>
      <c r="B722" s="69">
        <f t="shared" ca="1" si="58"/>
        <v>4190957218.1065116</v>
      </c>
      <c r="C722" s="19">
        <f t="shared" ca="1" si="55"/>
        <v>7110560900.9135609</v>
      </c>
      <c r="D722" s="19">
        <f t="shared" ca="1" si="59"/>
        <v>-1271353531.4632773</v>
      </c>
      <c r="E722" s="68">
        <f t="shared" ca="1" si="56"/>
        <v>-16763828871.65407</v>
      </c>
    </row>
    <row r="723" spans="1:5" x14ac:dyDescent="0.25">
      <c r="A723" s="84">
        <f t="shared" si="57"/>
        <v>71.100000000000236</v>
      </c>
      <c r="B723" s="69">
        <f t="shared" ca="1" si="58"/>
        <v>5051650292.420373</v>
      </c>
      <c r="C723" s="19">
        <f t="shared" ca="1" si="55"/>
        <v>7759361717.5258331</v>
      </c>
      <c r="D723" s="19">
        <f t="shared" ca="1" si="59"/>
        <v>-2343938862.2885094</v>
      </c>
      <c r="E723" s="68">
        <f t="shared" ca="1" si="56"/>
        <v>-20206601168.80476</v>
      </c>
    </row>
    <row r="724" spans="1:5" x14ac:dyDescent="0.25">
      <c r="A724" s="84">
        <f t="shared" si="57"/>
        <v>71.20000000000023</v>
      </c>
      <c r="B724" s="69">
        <f t="shared" ca="1" si="58"/>
        <v>6044020420.2463179</v>
      </c>
      <c r="C724" s="19">
        <f t="shared" ca="1" si="55"/>
        <v>8361075365.8598785</v>
      </c>
      <c r="D724" s="19">
        <f t="shared" ca="1" si="59"/>
        <v>-3726965468.5979204</v>
      </c>
      <c r="E724" s="68">
        <f t="shared" ca="1" si="56"/>
        <v>-24176081680.034378</v>
      </c>
    </row>
    <row r="725" spans="1:5" x14ac:dyDescent="0.25">
      <c r="A725" s="84">
        <f t="shared" si="57"/>
        <v>71.300000000000225</v>
      </c>
      <c r="B725" s="69">
        <f t="shared" ca="1" si="58"/>
        <v>7180082431.5172558</v>
      </c>
      <c r="C725" s="19">
        <f t="shared" ca="1" si="55"/>
        <v>8875976463.3593102</v>
      </c>
      <c r="D725" s="19">
        <f t="shared" ca="1" si="59"/>
        <v>-5484188392.8521929</v>
      </c>
      <c r="E725" s="68">
        <f t="shared" ca="1" si="56"/>
        <v>-28720329725.077152</v>
      </c>
    </row>
    <row r="726" spans="1:5" x14ac:dyDescent="0.25">
      <c r="A726" s="84">
        <f t="shared" si="57"/>
        <v>71.400000000000219</v>
      </c>
      <c r="B726" s="69">
        <f t="shared" ca="1" si="58"/>
        <v>8470979171.5762959</v>
      </c>
      <c r="C726" s="19">
        <f t="shared" ca="1" si="55"/>
        <v>9252841802.4643059</v>
      </c>
      <c r="D726" s="19">
        <f t="shared" ca="1" si="59"/>
        <v>-7689116533.3277645</v>
      </c>
      <c r="E726" s="68">
        <f t="shared" ca="1" si="56"/>
        <v>-33883916685.306953</v>
      </c>
    </row>
    <row r="727" spans="1:5" x14ac:dyDescent="0.25">
      <c r="A727" s="84">
        <f t="shared" si="57"/>
        <v>71.500000000000213</v>
      </c>
      <c r="B727" s="69">
        <f t="shared" ca="1" si="58"/>
        <v>9926245845.9441185</v>
      </c>
      <c r="C727" s="19">
        <f t="shared" ca="1" si="55"/>
        <v>9426589052.739706</v>
      </c>
      <c r="D727" s="19">
        <f t="shared" ca="1" si="59"/>
        <v>-10425902631.52231</v>
      </c>
      <c r="E727" s="68">
        <f t="shared" ca="1" si="56"/>
        <v>-39704983382.806717</v>
      </c>
    </row>
    <row r="728" spans="1:5" x14ac:dyDescent="0.25">
      <c r="A728" s="84">
        <f t="shared" si="57"/>
        <v>71.600000000000207</v>
      </c>
      <c r="B728" s="69">
        <f t="shared" ca="1" si="58"/>
        <v>11552861442.400812</v>
      </c>
      <c r="C728" s="19">
        <f t="shared" ca="1" si="55"/>
        <v>9315554209.0835705</v>
      </c>
      <c r="D728" s="19">
        <f t="shared" ca="1" si="59"/>
        <v>-13790168668.109016</v>
      </c>
      <c r="E728" s="68">
        <f t="shared" ca="1" si="56"/>
        <v>-46211445768.695808</v>
      </c>
    </row>
    <row r="729" spans="1:5" x14ac:dyDescent="0.25">
      <c r="A729" s="84">
        <f t="shared" si="57"/>
        <v>71.700000000000202</v>
      </c>
      <c r="B729" s="69">
        <f t="shared" ca="1" si="58"/>
        <v>13354043502.643806</v>
      </c>
      <c r="C729" s="19">
        <f t="shared" ca="1" si="55"/>
        <v>8818374823.5198097</v>
      </c>
      <c r="D729" s="19">
        <f t="shared" ca="1" si="59"/>
        <v>-17889712174.459358</v>
      </c>
      <c r="E729" s="68">
        <f t="shared" ca="1" si="56"/>
        <v>-53416174009.761772</v>
      </c>
    </row>
    <row r="730" spans="1:5" x14ac:dyDescent="0.25">
      <c r="A730" s="84">
        <f t="shared" si="57"/>
        <v>71.800000000000196</v>
      </c>
      <c r="B730" s="69">
        <f t="shared" ca="1" si="58"/>
        <v>15327735825.89616</v>
      </c>
      <c r="C730" s="19">
        <f t="shared" ca="1" si="55"/>
        <v>7810448450.3545132</v>
      </c>
      <c r="D730" s="19">
        <f t="shared" ca="1" si="59"/>
        <v>-22845023194.7033</v>
      </c>
      <c r="E730" s="68">
        <f t="shared" ca="1" si="56"/>
        <v>-61310943302.893562</v>
      </c>
    </row>
    <row r="731" spans="1:5" x14ac:dyDescent="0.25">
      <c r="A731" s="84">
        <f t="shared" si="57"/>
        <v>71.90000000000019</v>
      </c>
      <c r="B731" s="69">
        <f t="shared" ca="1" si="58"/>
        <v>17464731386.535484</v>
      </c>
      <c r="C731" s="19">
        <f t="shared" ca="1" si="55"/>
        <v>6139940145.0100765</v>
      </c>
      <c r="D731" s="19">
        <f t="shared" ca="1" si="59"/>
        <v>-28789522622.15332</v>
      </c>
      <c r="E731" s="68">
        <f t="shared" ca="1" si="56"/>
        <v>-69858925545.597351</v>
      </c>
    </row>
    <row r="732" spans="1:5" x14ac:dyDescent="0.25">
      <c r="A732" s="84">
        <f t="shared" si="57"/>
        <v>72.000000000000185</v>
      </c>
      <c r="B732" s="69">
        <f t="shared" ca="1" si="58"/>
        <v>19746364881.394569</v>
      </c>
      <c r="C732" s="19">
        <f t="shared" ca="1" si="55"/>
        <v>3623319869.7943349</v>
      </c>
      <c r="D732" s="19">
        <f t="shared" ca="1" si="59"/>
        <v>-35869409888.137276</v>
      </c>
      <c r="E732" s="68">
        <f t="shared" ca="1" si="56"/>
        <v>-78985459525.199188</v>
      </c>
    </row>
    <row r="733" spans="1:5" x14ac:dyDescent="0.25">
      <c r="A733" s="84">
        <f t="shared" si="57"/>
        <v>72.100000000000179</v>
      </c>
      <c r="B733" s="69">
        <f t="shared" ca="1" si="58"/>
        <v>22141700971.526993</v>
      </c>
      <c r="C733" s="19">
        <f t="shared" ca="1" si="55"/>
        <v>40420979.329846382</v>
      </c>
      <c r="D733" s="19">
        <f t="shared" ca="1" si="59"/>
        <v>-44242980960.10141</v>
      </c>
      <c r="E733" s="68">
        <f t="shared" ca="1" si="56"/>
        <v>-88566803885.907608</v>
      </c>
    </row>
    <row r="734" spans="1:5" x14ac:dyDescent="0.25">
      <c r="A734" s="84">
        <f t="shared" si="57"/>
        <v>72.200000000000173</v>
      </c>
      <c r="B734" s="69">
        <f t="shared" ca="1" si="58"/>
        <v>24604135577.803871</v>
      </c>
      <c r="C734" s="19">
        <f t="shared" ca="1" si="55"/>
        <v>-4870974573.2021627</v>
      </c>
      <c r="D734" s="19">
        <f t="shared" ca="1" si="59"/>
        <v>-54079245726.561325</v>
      </c>
      <c r="E734" s="68">
        <f t="shared" ca="1" si="56"/>
        <v>-98416542311.200836</v>
      </c>
    </row>
    <row r="735" spans="1:5" x14ac:dyDescent="0.25">
      <c r="A735" s="84">
        <f t="shared" si="57"/>
        <v>72.300000000000168</v>
      </c>
      <c r="B735" s="69">
        <f t="shared" ca="1" si="58"/>
        <v>27067318720.812717</v>
      </c>
      <c r="C735" s="19">
        <f t="shared" ca="1" si="55"/>
        <v>-11420999049.673584</v>
      </c>
      <c r="D735" s="19">
        <f t="shared" ca="1" si="59"/>
        <v>-65555636490.513138</v>
      </c>
      <c r="E735" s="68">
        <f t="shared" ca="1" si="56"/>
        <v>-108269274883.42244</v>
      </c>
    </row>
    <row r="736" spans="1:5" x14ac:dyDescent="0.25">
      <c r="A736" s="84">
        <f t="shared" si="57"/>
        <v>72.400000000000162</v>
      </c>
      <c r="B736" s="69">
        <f t="shared" ca="1" si="58"/>
        <v>29440298631.100014</v>
      </c>
      <c r="C736" s="19">
        <f t="shared" ca="1" si="55"/>
        <v>-19973958552.512039</v>
      </c>
      <c r="D736" s="19">
        <f t="shared" ca="1" si="59"/>
        <v>-78854555815.423141</v>
      </c>
      <c r="E736" s="68">
        <f t="shared" ca="1" si="56"/>
        <v>-117761194524.75188</v>
      </c>
    </row>
    <row r="737" spans="1:5" x14ac:dyDescent="0.25">
      <c r="A737" s="84">
        <f t="shared" si="57"/>
        <v>72.500000000000156</v>
      </c>
      <c r="B737" s="69">
        <f t="shared" ca="1" si="58"/>
        <v>31601778559.135117</v>
      </c>
      <c r="C737" s="19">
        <f t="shared" ca="1" si="55"/>
        <v>-30954904591.479858</v>
      </c>
      <c r="D737" s="19">
        <f t="shared" ca="1" si="59"/>
        <v>-94158461711.936615</v>
      </c>
      <c r="E737" s="68">
        <f t="shared" ca="1" si="56"/>
        <v>-126407114237.06024</v>
      </c>
    </row>
    <row r="738" spans="1:5" x14ac:dyDescent="0.25">
      <c r="A738" s="84">
        <f t="shared" si="57"/>
        <v>72.600000000000151</v>
      </c>
      <c r="B738" s="69">
        <f t="shared" ca="1" si="58"/>
        <v>33393370366.004768</v>
      </c>
      <c r="C738" s="19">
        <f t="shared" ca="1" si="55"/>
        <v>-44856389734.173401</v>
      </c>
      <c r="D738" s="19">
        <f t="shared" ca="1" si="59"/>
        <v>-111643130469.76825</v>
      </c>
      <c r="E738" s="68">
        <f t="shared" ca="1" si="56"/>
        <v>-133573481464.68867</v>
      </c>
    </row>
    <row r="739" spans="1:5" x14ac:dyDescent="0.25">
      <c r="A739" s="84">
        <f t="shared" si="57"/>
        <v>72.700000000000145</v>
      </c>
      <c r="B739" s="69">
        <f t="shared" ca="1" si="58"/>
        <v>34611723199.157166</v>
      </c>
      <c r="C739" s="19">
        <f t="shared" ca="1" si="55"/>
        <v>-62245225310.12085</v>
      </c>
      <c r="D739" s="19">
        <f t="shared" ca="1" si="59"/>
        <v>-131468671713.29013</v>
      </c>
      <c r="E739" s="68">
        <f t="shared" ca="1" si="56"/>
        <v>-138446892797.42471</v>
      </c>
    </row>
    <row r="740" spans="1:5" x14ac:dyDescent="0.25">
      <c r="A740" s="84">
        <f t="shared" si="57"/>
        <v>72.800000000000139</v>
      </c>
      <c r="B740" s="69">
        <f t="shared" ca="1" si="58"/>
        <v>34999402148.55674</v>
      </c>
      <c r="C740" s="19">
        <f t="shared" ca="1" si="55"/>
        <v>-83768991643.733627</v>
      </c>
      <c r="D740" s="19">
        <f t="shared" ca="1" si="59"/>
        <v>-153767795946.79474</v>
      </c>
      <c r="E740" s="68">
        <f t="shared" ca="1" si="56"/>
        <v>-139997608595.1217</v>
      </c>
    </row>
    <row r="741" spans="1:5" x14ac:dyDescent="0.25">
      <c r="A741" s="84">
        <f t="shared" si="57"/>
        <v>72.900000000000134</v>
      </c>
      <c r="B741" s="69">
        <f t="shared" ca="1" si="58"/>
        <v>34234391740.581238</v>
      </c>
      <c r="C741" s="19">
        <f t="shared" ca="1" si="55"/>
        <v>-110161968040.39255</v>
      </c>
      <c r="D741" s="19">
        <f t="shared" ca="1" si="59"/>
        <v>-178630751528.37701</v>
      </c>
      <c r="E741" s="68">
        <f t="shared" ca="1" si="56"/>
        <v>-136937566963.28714</v>
      </c>
    </row>
    <row r="742" spans="1:5" x14ac:dyDescent="0.25">
      <c r="A742" s="84">
        <f t="shared" si="57"/>
        <v>73.000000000000128</v>
      </c>
      <c r="B742" s="69">
        <f t="shared" ca="1" si="58"/>
        <v>31918103709.791599</v>
      </c>
      <c r="C742" s="19">
        <f t="shared" ca="1" si="55"/>
        <v>-142250047990.30811</v>
      </c>
      <c r="D742" s="19">
        <f t="shared" ca="1" si="59"/>
        <v>-206086255417.336</v>
      </c>
      <c r="E742" s="68">
        <f t="shared" ca="1" si="56"/>
        <v>-127672414840.16246</v>
      </c>
    </row>
    <row r="743" spans="1:5" x14ac:dyDescent="0.25">
      <c r="A743" s="84">
        <f t="shared" si="57"/>
        <v>73.100000000000122</v>
      </c>
      <c r="B743" s="69">
        <f t="shared" ca="1" si="58"/>
        <v>27561779234.017551</v>
      </c>
      <c r="C743" s="19">
        <f t="shared" ca="1" si="55"/>
        <v>-180954081700.29883</v>
      </c>
      <c r="D743" s="19">
        <f t="shared" ca="1" si="59"/>
        <v>-236077640176.12567</v>
      </c>
      <c r="E743" s="68">
        <f t="shared" ca="1" si="56"/>
        <v>-110247116937.06538</v>
      </c>
    </row>
    <row r="744" spans="1:5" x14ac:dyDescent="0.25">
      <c r="A744" s="84">
        <f t="shared" si="57"/>
        <v>73.200000000000117</v>
      </c>
      <c r="B744" s="69">
        <f t="shared" ca="1" si="58"/>
        <v>20571194610.465157</v>
      </c>
      <c r="C744" s="19">
        <f t="shared" ca="1" si="55"/>
        <v>-227290939684.87296</v>
      </c>
      <c r="D744" s="19">
        <f t="shared" ca="1" si="59"/>
        <v>-268433328913.65259</v>
      </c>
      <c r="E744" s="68">
        <f t="shared" ca="1" si="56"/>
        <v>-82284778442.820175</v>
      </c>
    </row>
    <row r="745" spans="1:5" x14ac:dyDescent="0.25">
      <c r="A745" s="84">
        <f t="shared" si="57"/>
        <v>73.300000000000111</v>
      </c>
      <c r="B745" s="69">
        <f t="shared" ca="1" si="58"/>
        <v>10229608474.109705</v>
      </c>
      <c r="C745" s="19">
        <f t="shared" ca="1" si="55"/>
        <v>-282371413972.24139</v>
      </c>
      <c r="D745" s="19">
        <f t="shared" ca="1" si="59"/>
        <v>-302830630928.07526</v>
      </c>
      <c r="E745" s="68">
        <f t="shared" ca="1" si="56"/>
        <v>-40918433897.329269</v>
      </c>
    </row>
    <row r="746" spans="1:5" x14ac:dyDescent="0.25">
      <c r="A746" s="84">
        <f t="shared" si="57"/>
        <v>73.400000000000105</v>
      </c>
      <c r="B746" s="69">
        <f t="shared" ca="1" si="58"/>
        <v>-4321069137.7572231</v>
      </c>
      <c r="C746" s="19">
        <f t="shared" ca="1" si="55"/>
        <v>-347393863404.64362</v>
      </c>
      <c r="D746" s="19">
        <f t="shared" ca="1" si="59"/>
        <v>-338751725136.22418</v>
      </c>
      <c r="E746" s="68">
        <f t="shared" ca="1" si="56"/>
        <v>17284276550.238621</v>
      </c>
    </row>
    <row r="747" spans="1:5" x14ac:dyDescent="0.25">
      <c r="A747" s="84">
        <f t="shared" si="57"/>
        <v>73.500000000000099</v>
      </c>
      <c r="B747" s="69">
        <f t="shared" ca="1" si="58"/>
        <v>-24100847008.271263</v>
      </c>
      <c r="C747" s="19">
        <f t="shared" ca="1" si="55"/>
        <v>-423632262130.86804</v>
      </c>
      <c r="D747" s="19">
        <f t="shared" ca="1" si="59"/>
        <v>-375430568120.63513</v>
      </c>
      <c r="E747" s="68">
        <f t="shared" ca="1" si="56"/>
        <v>96403388032.422546</v>
      </c>
    </row>
    <row r="748" spans="1:5" x14ac:dyDescent="0.25">
      <c r="A748" s="84">
        <f t="shared" si="57"/>
        <v>73.600000000000094</v>
      </c>
      <c r="B748" s="69">
        <f t="shared" ca="1" si="58"/>
        <v>-50313844571.405777</v>
      </c>
      <c r="C748" s="19">
        <f t="shared" ca="1" si="55"/>
        <v>-512417021047.61194</v>
      </c>
      <c r="D748" s="19">
        <f t="shared" ca="1" si="59"/>
        <v>-411789331910.08728</v>
      </c>
      <c r="E748" s="68">
        <f t="shared" ca="1" si="56"/>
        <v>201255378285.11148</v>
      </c>
    </row>
    <row r="749" spans="1:5" x14ac:dyDescent="0.25">
      <c r="A749" s="84">
        <f t="shared" si="57"/>
        <v>73.700000000000088</v>
      </c>
      <c r="B749" s="69">
        <f t="shared" ca="1" si="58"/>
        <v>-84371884025.836792</v>
      </c>
      <c r="C749" s="19">
        <f t="shared" ca="1" si="55"/>
        <v>-615106615821.05347</v>
      </c>
      <c r="D749" s="19">
        <f t="shared" ca="1" si="59"/>
        <v>-446362847773.44415</v>
      </c>
      <c r="E749" s="68">
        <f t="shared" ca="1" si="56"/>
        <v>337487536103.00427</v>
      </c>
    </row>
    <row r="750" spans="1:5" x14ac:dyDescent="0.25">
      <c r="A750" s="84">
        <f t="shared" si="57"/>
        <v>73.800000000000082</v>
      </c>
      <c r="B750" s="69">
        <f t="shared" ca="1" si="58"/>
        <v>-127919127573.76917</v>
      </c>
      <c r="C750" s="19">
        <f t="shared" ca="1" si="55"/>
        <v>-733047667332.35815</v>
      </c>
      <c r="D750" s="19">
        <f t="shared" ca="1" si="59"/>
        <v>-477209412187.50671</v>
      </c>
      <c r="E750" s="68">
        <f t="shared" ca="1" si="56"/>
        <v>511676510294.91449</v>
      </c>
    </row>
    <row r="751" spans="1:5" x14ac:dyDescent="0.25">
      <c r="A751" s="84">
        <f t="shared" si="57"/>
        <v>73.900000000000077</v>
      </c>
      <c r="B751" s="69">
        <f t="shared" ca="1" si="58"/>
        <v>-182857234377.71606</v>
      </c>
      <c r="C751" s="19">
        <f t="shared" ca="1" si="55"/>
        <v>-867520676169.11597</v>
      </c>
      <c r="D751" s="19">
        <f t="shared" ca="1" si="59"/>
        <v>-501806207414.88953</v>
      </c>
      <c r="E751" s="68">
        <f t="shared" ca="1" si="56"/>
        <v>731428937510.88843</v>
      </c>
    </row>
    <row r="752" spans="1:5" x14ac:dyDescent="0.25">
      <c r="A752" s="84">
        <f t="shared" si="57"/>
        <v>74.000000000000071</v>
      </c>
      <c r="B752" s="69">
        <f t="shared" ca="1" si="58"/>
        <v>-251370297984.22269</v>
      </c>
      <c r="C752" s="19">
        <f t="shared" ca="1" si="55"/>
        <v>-1019668107680.035</v>
      </c>
      <c r="D752" s="19">
        <f t="shared" ca="1" si="59"/>
        <v>-516927511711.26538</v>
      </c>
      <c r="E752" s="68">
        <f t="shared" ca="1" si="56"/>
        <v>1005481191937.1005</v>
      </c>
    </row>
    <row r="753" spans="1:5" x14ac:dyDescent="0.25">
      <c r="A753" s="84">
        <f t="shared" si="57"/>
        <v>74.100000000000065</v>
      </c>
      <c r="B753" s="69">
        <f t="shared" ca="1" si="58"/>
        <v>-335948559297.70898</v>
      </c>
      <c r="C753" s="19">
        <f t="shared" ca="1" si="55"/>
        <v>-1190400954280.9631</v>
      </c>
      <c r="D753" s="19">
        <f t="shared" ca="1" si="59"/>
        <v>-518503835683.69904</v>
      </c>
      <c r="E753" s="68">
        <f t="shared" ca="1" si="56"/>
        <v>1343794237191.2239</v>
      </c>
    </row>
    <row r="754" spans="1:5" x14ac:dyDescent="0.25">
      <c r="A754" s="84">
        <f t="shared" si="57"/>
        <v>74.20000000000006</v>
      </c>
      <c r="B754" s="69">
        <f t="shared" ca="1" si="58"/>
        <v>-439409563346.18518</v>
      </c>
      <c r="C754" s="19">
        <f t="shared" ca="1" si="55"/>
        <v>-1380279264279.1709</v>
      </c>
      <c r="D754" s="19">
        <f t="shared" ca="1" si="59"/>
        <v>-501460137583.49756</v>
      </c>
      <c r="E754" s="68">
        <f t="shared" ca="1" si="56"/>
        <v>1757638253385.2932</v>
      </c>
    </row>
    <row r="755" spans="1:5" x14ac:dyDescent="0.25">
      <c r="A755" s="84">
        <f t="shared" si="57"/>
        <v>74.300000000000054</v>
      </c>
      <c r="B755" s="69">
        <f t="shared" ca="1" si="58"/>
        <v>-564915029511.17371</v>
      </c>
      <c r="C755" s="19">
        <f t="shared" ca="1" si="55"/>
        <v>-1589361420043.9841</v>
      </c>
      <c r="D755" s="19">
        <f t="shared" ca="1" si="59"/>
        <v>-459531361016.99628</v>
      </c>
      <c r="E755" s="68">
        <f t="shared" ca="1" si="56"/>
        <v>2259660118045.3926</v>
      </c>
    </row>
    <row r="756" spans="1:5" x14ac:dyDescent="0.25">
      <c r="A756" s="84">
        <f t="shared" si="57"/>
        <v>74.400000000000048</v>
      </c>
      <c r="B756" s="69">
        <f t="shared" ca="1" si="58"/>
        <v>-715981222792.65771</v>
      </c>
      <c r="C756" s="19">
        <f t="shared" ca="1" si="55"/>
        <v>-1817016173497.5737</v>
      </c>
      <c r="D756" s="19">
        <f t="shared" ca="1" si="59"/>
        <v>-385053727906.44971</v>
      </c>
      <c r="E756" s="68">
        <f t="shared" ca="1" si="56"/>
        <v>2863924891171.4497</v>
      </c>
    </row>
    <row r="757" spans="1:5" x14ac:dyDescent="0.25">
      <c r="A757" s="84">
        <f t="shared" si="57"/>
        <v>74.500000000000043</v>
      </c>
      <c r="B757" s="69">
        <f t="shared" ca="1" si="58"/>
        <v>-896480034964.06812</v>
      </c>
      <c r="C757" s="19">
        <f t="shared" ca="1" si="55"/>
        <v>-2061690606989.2656</v>
      </c>
      <c r="D757" s="19">
        <f t="shared" ca="1" si="59"/>
        <v>-268730537054.36621</v>
      </c>
      <c r="E757" s="68">
        <f t="shared" ca="1" si="56"/>
        <v>3585920139857.1841</v>
      </c>
    </row>
    <row r="758" spans="1:5" x14ac:dyDescent="0.25">
      <c r="A758" s="84">
        <f t="shared" si="57"/>
        <v>74.600000000000037</v>
      </c>
      <c r="B758" s="69">
        <f t="shared" ca="1" si="58"/>
        <v>-1110627294793.064</v>
      </c>
      <c r="C758" s="19">
        <f t="shared" ca="1" si="55"/>
        <v>-2320626289663.0347</v>
      </c>
      <c r="D758" s="19">
        <f t="shared" ca="1" si="59"/>
        <v>-99371700069.438324</v>
      </c>
      <c r="E758" s="68">
        <f t="shared" ca="1" si="56"/>
        <v>4442509179173.2275</v>
      </c>
    </row>
    <row r="759" spans="1:5" x14ac:dyDescent="0.25">
      <c r="A759" s="84">
        <f t="shared" si="57"/>
        <v>74.700000000000031</v>
      </c>
      <c r="B759" s="69">
        <f t="shared" ca="1" si="58"/>
        <v>-1362954010307.261</v>
      </c>
      <c r="C759" s="19">
        <f t="shared" ca="1" si="55"/>
        <v>-2589514955190.9336</v>
      </c>
      <c r="D759" s="19">
        <f t="shared" ca="1" si="59"/>
        <v>136393065431.4859</v>
      </c>
      <c r="E759" s="68">
        <f t="shared" ca="1" si="56"/>
        <v>5451816041230.043</v>
      </c>
    </row>
    <row r="760" spans="1:5" x14ac:dyDescent="0.25">
      <c r="A760" s="84">
        <f t="shared" si="57"/>
        <v>74.800000000000026</v>
      </c>
      <c r="B760" s="69">
        <f t="shared" ca="1" si="58"/>
        <v>-1658255286741.3423</v>
      </c>
      <c r="C760" s="19">
        <f t="shared" ca="1" si="55"/>
        <v>-2862084054054.8994</v>
      </c>
      <c r="D760" s="19">
        <f t="shared" ca="1" si="59"/>
        <v>454426519435.81903</v>
      </c>
      <c r="E760" s="68">
        <f t="shared" ca="1" si="56"/>
        <v>6633021146966.3594</v>
      </c>
    </row>
    <row r="761" spans="1:5" x14ac:dyDescent="0.25">
      <c r="A761" s="84">
        <f t="shared" si="57"/>
        <v>74.90000000000002</v>
      </c>
      <c r="B761" s="69">
        <f t="shared" ca="1" si="58"/>
        <v>-2001510543827.2822</v>
      </c>
      <c r="C761" s="19">
        <f t="shared" ca="1" si="55"/>
        <v>-3129601557902.937</v>
      </c>
      <c r="D761" s="19">
        <f t="shared" ca="1" si="59"/>
        <v>873419529759.49902</v>
      </c>
      <c r="E761" s="68">
        <f t="shared" ca="1" si="56"/>
        <v>8006042175310.0771</v>
      </c>
    </row>
    <row r="762" spans="1:5" x14ac:dyDescent="0.25">
      <c r="A762" s="84">
        <f t="shared" si="57"/>
        <v>75.000000000000014</v>
      </c>
      <c r="B762" s="69">
        <f t="shared" ca="1" si="58"/>
        <v>-2397767357469.9385</v>
      </c>
      <c r="C762" s="19">
        <f t="shared" ca="1" si="55"/>
        <v>-3380288449919.9604</v>
      </c>
      <c r="D762" s="19">
        <f t="shared" ca="1" si="59"/>
        <v>1415246265027.3333</v>
      </c>
      <c r="E762" s="68">
        <f t="shared" ca="1" si="56"/>
        <v>9591069429880.627</v>
      </c>
    </row>
    <row r="763" spans="1:5" x14ac:dyDescent="0.25">
      <c r="A763" s="84">
        <f t="shared" si="57"/>
        <v>75.100000000000009</v>
      </c>
      <c r="B763" s="69">
        <f t="shared" ca="1" si="58"/>
        <v>-2851979755518.313</v>
      </c>
      <c r="C763" s="19">
        <f t="shared" ca="1" si="55"/>
        <v>-3598626470464.2427</v>
      </c>
      <c r="D763" s="19">
        <f t="shared" ca="1" si="59"/>
        <v>2105333040579.0688</v>
      </c>
      <c r="E763" s="68">
        <f t="shared" ca="1" si="56"/>
        <v>11407919022074.018</v>
      </c>
    </row>
    <row r="764" spans="1:5" x14ac:dyDescent="0.25">
      <c r="A764" s="84">
        <f t="shared" si="57"/>
        <v>75.2</v>
      </c>
      <c r="B764" s="69">
        <f t="shared" ca="1" si="58"/>
        <v>-3368790087824.5327</v>
      </c>
      <c r="C764" s="19">
        <f t="shared" ca="1" si="55"/>
        <v>-3764547962673.9092</v>
      </c>
      <c r="D764" s="19">
        <f t="shared" ca="1" si="59"/>
        <v>2973032212980.8608</v>
      </c>
      <c r="E764" s="68">
        <f t="shared" ca="1" si="56"/>
        <v>13475160351298.764</v>
      </c>
    </row>
    <row r="765" spans="1:5" x14ac:dyDescent="0.25">
      <c r="A765" s="84">
        <f t="shared" si="57"/>
        <v>75.3</v>
      </c>
      <c r="B765" s="69">
        <f t="shared" ca="1" si="58"/>
        <v>-3952241651065.3008</v>
      </c>
      <c r="C765" s="19">
        <f t="shared" ca="1" si="55"/>
        <v>-3852494157083.9878</v>
      </c>
      <c r="D765" s="19">
        <f t="shared" ca="1" si="59"/>
        <v>4051989145051.1245</v>
      </c>
      <c r="E765" s="68">
        <f t="shared" ca="1" si="56"/>
        <v>15808966604261.682</v>
      </c>
    </row>
    <row r="766" spans="1:5" x14ac:dyDescent="0.25">
      <c r="A766" s="84">
        <f t="shared" si="57"/>
        <v>75.399999999999991</v>
      </c>
      <c r="B766" s="69">
        <f t="shared" ca="1" si="58"/>
        <v>-4605407065466.6787</v>
      </c>
      <c r="C766" s="19">
        <f t="shared" ca="1" si="55"/>
        <v>-3830328047309.147</v>
      </c>
      <c r="D766" s="19">
        <f t="shared" ca="1" si="59"/>
        <v>5380486083627.3574</v>
      </c>
      <c r="E766" s="68">
        <f t="shared" ca="1" si="56"/>
        <v>18421628261867.02</v>
      </c>
    </row>
    <row r="767" spans="1:5" x14ac:dyDescent="0.25">
      <c r="A767" s="84">
        <f t="shared" si="57"/>
        <v>75.499999999999986</v>
      </c>
      <c r="B767" s="69">
        <f t="shared" ca="1" si="58"/>
        <v>-5329914964258.4395</v>
      </c>
      <c r="C767" s="19">
        <f t="shared" ca="1" si="55"/>
        <v>-3658088265494.8696</v>
      </c>
      <c r="D767" s="19">
        <f t="shared" ca="1" si="59"/>
        <v>7001741663023.6738</v>
      </c>
      <c r="E767" s="68">
        <f t="shared" ca="1" si="56"/>
        <v>21319659857033.883</v>
      </c>
    </row>
    <row r="768" spans="1:5" x14ac:dyDescent="0.25">
      <c r="A768" s="84">
        <f t="shared" si="57"/>
        <v>75.59999999999998</v>
      </c>
      <c r="B768" s="69">
        <f t="shared" ca="1" si="58"/>
        <v>-6125354863926.1934</v>
      </c>
      <c r="C768" s="19">
        <f t="shared" ca="1" si="55"/>
        <v>-3286571221323.4727</v>
      </c>
      <c r="D768" s="19">
        <f t="shared" ca="1" si="59"/>
        <v>8964138506529.0313</v>
      </c>
      <c r="E768" s="68">
        <f t="shared" ca="1" si="56"/>
        <v>24501419455704.711</v>
      </c>
    </row>
    <row r="769" spans="1:5" x14ac:dyDescent="0.25">
      <c r="A769" s="84">
        <f t="shared" si="57"/>
        <v>75.699999999999974</v>
      </c>
      <c r="B769" s="69">
        <f t="shared" ca="1" si="58"/>
        <v>-6988537138880.749</v>
      </c>
      <c r="C769" s="19">
        <f t="shared" ca="1" si="55"/>
        <v>-2655730411854.3276</v>
      </c>
      <c r="D769" s="19">
        <f t="shared" ca="1" si="59"/>
        <v>11321343865905.736</v>
      </c>
      <c r="E769" s="68">
        <f t="shared" ca="1" si="56"/>
        <v>27954148555522.75</v>
      </c>
    </row>
    <row r="770" spans="1:5" x14ac:dyDescent="0.25">
      <c r="A770" s="84">
        <f t="shared" si="57"/>
        <v>75.799999999999969</v>
      </c>
      <c r="B770" s="69">
        <f t="shared" ca="1" si="58"/>
        <v>-7912581843859.6416</v>
      </c>
      <c r="C770" s="19">
        <f t="shared" ca="1" si="55"/>
        <v>-1692884472513.1592</v>
      </c>
      <c r="D770" s="19">
        <f t="shared" ca="1" si="59"/>
        <v>14132279215203.189</v>
      </c>
      <c r="E770" s="68">
        <f t="shared" ca="1" si="56"/>
        <v>31650327375438.145</v>
      </c>
    </row>
    <row r="771" spans="1:5" x14ac:dyDescent="0.25">
      <c r="A771" s="84">
        <f t="shared" si="57"/>
        <v>75.899999999999963</v>
      </c>
      <c r="B771" s="69">
        <f t="shared" ca="1" si="58"/>
        <v>-8885806741650.4531</v>
      </c>
      <c r="C771" s="19">
        <f t="shared" ca="1" si="55"/>
        <v>-310729501100.84888</v>
      </c>
      <c r="D771" s="19">
        <f t="shared" ca="1" si="59"/>
        <v>17460883982195.73</v>
      </c>
      <c r="E771" s="68">
        <f t="shared" ca="1" si="56"/>
        <v>35543226966601.227</v>
      </c>
    </row>
    <row r="772" spans="1:5" x14ac:dyDescent="0.25">
      <c r="A772" s="84">
        <f t="shared" si="57"/>
        <v>75.999999999999957</v>
      </c>
      <c r="B772" s="69">
        <f t="shared" ca="1" si="58"/>
        <v>-9890381351894.9961</v>
      </c>
      <c r="C772" s="19">
        <f t="shared" ca="1" si="55"/>
        <v>1594843219023.2107</v>
      </c>
      <c r="D772" s="19">
        <f t="shared" ca="1" si="59"/>
        <v>21375605922807.641</v>
      </c>
      <c r="E772" s="68">
        <f t="shared" ca="1" si="56"/>
        <v>39561525407579.258</v>
      </c>
    </row>
    <row r="773" spans="1:5" x14ac:dyDescent="0.25">
      <c r="A773" s="84">
        <f t="shared" si="57"/>
        <v>76.099999999999952</v>
      </c>
      <c r="B773" s="69">
        <f t="shared" ca="1" si="58"/>
        <v>-10900710212159.699</v>
      </c>
      <c r="C773" s="19">
        <f t="shared" ca="1" si="55"/>
        <v>4147115345895.7217</v>
      </c>
      <c r="D773" s="19">
        <f t="shared" ca="1" si="59"/>
        <v>25948535770208.527</v>
      </c>
      <c r="E773" s="68">
        <f t="shared" ca="1" si="56"/>
        <v>43602840848637.953</v>
      </c>
    </row>
    <row r="774" spans="1:5" x14ac:dyDescent="0.25">
      <c r="A774" s="84">
        <f t="shared" si="57"/>
        <v>76.199999999999946</v>
      </c>
      <c r="B774" s="69">
        <f t="shared" ca="1" si="58"/>
        <v>-11881504938738.559</v>
      </c>
      <c r="C774" s="19">
        <f t="shared" ca="1" si="55"/>
        <v>7491076581020.752</v>
      </c>
      <c r="D774" s="19">
        <f t="shared" ca="1" si="59"/>
        <v>31254086458490.488</v>
      </c>
      <c r="E774" s="68">
        <f t="shared" ca="1" si="56"/>
        <v>47526019754953.305</v>
      </c>
    </row>
    <row r="775" spans="1:5" x14ac:dyDescent="0.25">
      <c r="A775" s="84">
        <f t="shared" si="57"/>
        <v>76.29999999999994</v>
      </c>
      <c r="B775" s="69">
        <f t="shared" ca="1" si="58"/>
        <v>-12785501232985.793</v>
      </c>
      <c r="C775" s="19">
        <f t="shared" ca="1" si="55"/>
        <v>11796094696524.172</v>
      </c>
      <c r="D775" s="19">
        <f t="shared" ca="1" si="59"/>
        <v>37367097162487.859</v>
      </c>
      <c r="E775" s="68">
        <f t="shared" ca="1" si="56"/>
        <v>51142004931942.195</v>
      </c>
    </row>
    <row r="776" spans="1:5" x14ac:dyDescent="0.25">
      <c r="A776" s="84">
        <f t="shared" si="57"/>
        <v>76.399999999999935</v>
      </c>
      <c r="B776" s="69">
        <f t="shared" ca="1" si="58"/>
        <v>-13550773886843.547</v>
      </c>
      <c r="C776" s="19">
        <f t="shared" ca="1" si="55"/>
        <v>17258671569749.656</v>
      </c>
      <c r="D776" s="19">
        <f t="shared" ca="1" si="59"/>
        <v>44360219343428.625</v>
      </c>
      <c r="E776" s="68">
        <f t="shared" ca="1" si="56"/>
        <v>54203095547373.188</v>
      </c>
    </row>
    <row r="777" spans="1:5" x14ac:dyDescent="0.25">
      <c r="A777" s="84">
        <f t="shared" si="57"/>
        <v>76.499999999999929</v>
      </c>
      <c r="B777" s="69">
        <f t="shared" ca="1" si="58"/>
        <v>-14097600342617.336</v>
      </c>
      <c r="C777" s="19">
        <f t="shared" ca="1" si="55"/>
        <v>24105215004548.852</v>
      </c>
      <c r="D777" s="19">
        <f t="shared" ca="1" si="59"/>
        <v>52300415689775.469</v>
      </c>
      <c r="E777" s="68">
        <f t="shared" ca="1" si="56"/>
        <v>56390401370468.359</v>
      </c>
    </row>
    <row r="778" spans="1:5" x14ac:dyDescent="0.25">
      <c r="A778" s="84">
        <f t="shared" si="57"/>
        <v>76.599999999999923</v>
      </c>
      <c r="B778" s="69">
        <f t="shared" ca="1" si="58"/>
        <v>-14324821769321.529</v>
      </c>
      <c r="C778" s="19">
        <f t="shared" ca="1" si="55"/>
        <v>32594729526141.676</v>
      </c>
      <c r="D778" s="19">
        <f t="shared" ca="1" si="59"/>
        <v>61244373064777.047</v>
      </c>
      <c r="E778" s="68">
        <f t="shared" ca="1" si="56"/>
        <v>57299287077285.18</v>
      </c>
    </row>
    <row r="779" spans="1:5" x14ac:dyDescent="0.25">
      <c r="A779" s="84">
        <f t="shared" si="57"/>
        <v>76.699999999999918</v>
      </c>
      <c r="B779" s="69">
        <f t="shared" ca="1" si="58"/>
        <v>-14105650325570.994</v>
      </c>
      <c r="C779" s="19">
        <f t="shared" ca="1" si="55"/>
        <v>43021296480689.016</v>
      </c>
      <c r="D779" s="19">
        <f t="shared" ca="1" si="59"/>
        <v>71232597131823.969</v>
      </c>
      <c r="E779" s="68">
        <f t="shared" ca="1" si="56"/>
        <v>56422601302283.125</v>
      </c>
    </row>
    <row r="780" spans="1:5" x14ac:dyDescent="0.25">
      <c r="A780" s="84">
        <f t="shared" si="57"/>
        <v>76.799999999999912</v>
      </c>
      <c r="B780" s="69">
        <f t="shared" ca="1" si="58"/>
        <v>-13282872779484.42</v>
      </c>
      <c r="C780" s="19">
        <f t="shared" ref="C780:C843" ca="1" si="60">D780</f>
        <v>55716173548746.375</v>
      </c>
      <c r="D780" s="19">
        <f t="shared" ca="1" si="59"/>
        <v>82281919107709.094</v>
      </c>
      <c r="E780" s="68">
        <f t="shared" ref="E780:E843" ca="1" si="61" xml:space="preserve"> -R_x/L_x*D780-1/(L_x*C_x)*B780+E0_x*SIN(w_x*A780)/L_x</f>
        <v>53131491117936.938</v>
      </c>
    </row>
    <row r="781" spans="1:5" x14ac:dyDescent="0.25">
      <c r="A781" s="84">
        <f t="shared" ref="A781:A844" si="62">A780+$A$9</f>
        <v>76.899999999999906</v>
      </c>
      <c r="B781" s="69">
        <f t="shared" ref="B781:B844" ca="1" si="63">IF($B$7="n",$B$12,$A$9/2*(C781+C780)+B780)</f>
        <v>-11663404557829.492</v>
      </c>
      <c r="C781" s="19">
        <f t="shared" ca="1" si="60"/>
        <v>71049294955019.109</v>
      </c>
      <c r="D781" s="19">
        <f t="shared" ref="D781:D844" ca="1" si="64">IF($B$7="n",$D$12,$A$9/2*(E781+E780)+D780)</f>
        <v>94376104070673.094</v>
      </c>
      <c r="E781" s="68">
        <f t="shared" ca="1" si="61"/>
        <v>46653618231317.367</v>
      </c>
    </row>
    <row r="782" spans="1:5" x14ac:dyDescent="0.25">
      <c r="A782" s="84">
        <f t="shared" si="62"/>
        <v>76.999999999999901</v>
      </c>
      <c r="B782" s="69">
        <f t="shared" ca="1" si="63"/>
        <v>-9012155344531.1172</v>
      </c>
      <c r="C782" s="19">
        <f t="shared" ca="1" si="60"/>
        <v>89429894846762.141</v>
      </c>
      <c r="D782" s="19">
        <f t="shared" ca="1" si="64"/>
        <v>107454205535820.69</v>
      </c>
      <c r="E782" s="68">
        <f t="shared" ca="1" si="61"/>
        <v>36048621378124.023</v>
      </c>
    </row>
    <row r="783" spans="1:5" x14ac:dyDescent="0.25">
      <c r="A783" s="84">
        <f t="shared" si="62"/>
        <v>77.099999999999895</v>
      </c>
      <c r="B783" s="69">
        <f t="shared" ca="1" si="63"/>
        <v>-5045178446880.5859</v>
      </c>
      <c r="C783" s="19">
        <f t="shared" ca="1" si="60"/>
        <v>111305906000381.47</v>
      </c>
      <c r="D783" s="19">
        <f t="shared" ca="1" si="64"/>
        <v>121396262894140.39</v>
      </c>
      <c r="E783" s="68">
        <f t="shared" ca="1" si="61"/>
        <v>20180713787522.074</v>
      </c>
    </row>
    <row r="784" spans="1:5" x14ac:dyDescent="0.25">
      <c r="A784" s="84">
        <f t="shared" si="62"/>
        <v>77.199999999999889</v>
      </c>
      <c r="B784" s="69">
        <f t="shared" ca="1" si="63"/>
        <v>577907614598.78223</v>
      </c>
      <c r="C784" s="19">
        <f t="shared" ca="1" si="60"/>
        <v>137161702544215.84</v>
      </c>
      <c r="D784" s="19">
        <f t="shared" ca="1" si="64"/>
        <v>136005887315017.55</v>
      </c>
      <c r="E784" s="68">
        <f t="shared" ca="1" si="61"/>
        <v>-2311630458395.2139</v>
      </c>
    </row>
    <row r="785" spans="1:5" x14ac:dyDescent="0.25">
      <c r="A785" s="84">
        <f t="shared" si="62"/>
        <v>77.299999999999883</v>
      </c>
      <c r="B785" s="69">
        <f t="shared" ca="1" si="63"/>
        <v>8262214157566.5674</v>
      </c>
      <c r="C785" s="19">
        <f t="shared" ca="1" si="60"/>
        <v>167513656973017.84</v>
      </c>
      <c r="D785" s="19">
        <f t="shared" ca="1" si="64"/>
        <v>150989228657885.5</v>
      </c>
      <c r="E785" s="68">
        <f t="shared" ca="1" si="61"/>
        <v>-33048856630266.168</v>
      </c>
    </row>
    <row r="786" spans="1:5" x14ac:dyDescent="0.25">
      <c r="A786" s="84">
        <f t="shared" si="62"/>
        <v>77.399999999999878</v>
      </c>
      <c r="B786" s="69">
        <f t="shared" ca="1" si="63"/>
        <v>18486552229130.777</v>
      </c>
      <c r="C786" s="19">
        <f t="shared" ca="1" si="60"/>
        <v>202902866487560.66</v>
      </c>
      <c r="D786" s="19">
        <f t="shared" ca="1" si="64"/>
        <v>165929762029301.38</v>
      </c>
      <c r="E786" s="68">
        <f t="shared" ca="1" si="61"/>
        <v>-73946208916522.828</v>
      </c>
    </row>
    <row r="787" spans="1:5" x14ac:dyDescent="0.25">
      <c r="A787" s="84">
        <f t="shared" si="62"/>
        <v>77.499999999999872</v>
      </c>
      <c r="B787" s="69">
        <f t="shared" ca="1" si="63"/>
        <v>31812995059454.387</v>
      </c>
      <c r="C787" s="19">
        <f t="shared" ca="1" si="60"/>
        <v>243884269656098.69</v>
      </c>
      <c r="D787" s="19">
        <f t="shared" ca="1" si="64"/>
        <v>180258279537193.56</v>
      </c>
      <c r="E787" s="68">
        <f t="shared" ca="1" si="61"/>
        <v>-127251980237817.09</v>
      </c>
    </row>
    <row r="788" spans="1:5" x14ac:dyDescent="0.25">
      <c r="A788" s="84">
        <f t="shared" si="62"/>
        <v>77.599999999999866</v>
      </c>
      <c r="B788" s="69">
        <f t="shared" ca="1" si="63"/>
        <v>48896898380288.164</v>
      </c>
      <c r="C788" s="19">
        <f t="shared" ca="1" si="60"/>
        <v>291011219566462.19</v>
      </c>
      <c r="D788" s="19">
        <f t="shared" ca="1" si="64"/>
        <v>193217422805890.75</v>
      </c>
      <c r="E788" s="68">
        <f t="shared" ca="1" si="61"/>
        <v>-195587593521152.03</v>
      </c>
    </row>
    <row r="789" spans="1:5" x14ac:dyDescent="0.25">
      <c r="A789" s="84">
        <f t="shared" si="62"/>
        <v>77.699999999999861</v>
      </c>
      <c r="B789" s="69">
        <f t="shared" ca="1" si="63"/>
        <v>70497177065123.547</v>
      </c>
      <c r="C789" s="19">
        <f t="shared" ca="1" si="60"/>
        <v>344814402052276.88</v>
      </c>
      <c r="D789" s="19">
        <f t="shared" ca="1" si="64"/>
        <v>203820047922035.69</v>
      </c>
      <c r="E789" s="68">
        <f t="shared" ca="1" si="61"/>
        <v>-281988708260493.44</v>
      </c>
    </row>
    <row r="790" spans="1:5" x14ac:dyDescent="0.25">
      <c r="A790" s="84">
        <f t="shared" si="62"/>
        <v>77.799999999999855</v>
      </c>
      <c r="B790" s="69">
        <f t="shared" ca="1" si="63"/>
        <v>97486552408596.891</v>
      </c>
      <c r="C790" s="19">
        <f t="shared" ca="1" si="60"/>
        <v>405773785382753.75</v>
      </c>
      <c r="D790" s="19">
        <f t="shared" ca="1" si="64"/>
        <v>210800680565566.72</v>
      </c>
      <c r="E790" s="68">
        <f t="shared" ca="1" si="61"/>
        <v>-389946209634386.69</v>
      </c>
    </row>
    <row r="791" spans="1:5" x14ac:dyDescent="0.25">
      <c r="A791" s="84">
        <f t="shared" si="62"/>
        <v>77.899999999999849</v>
      </c>
      <c r="B791" s="69">
        <f t="shared" ca="1" si="63"/>
        <v>130861379641926.98</v>
      </c>
      <c r="C791" s="19">
        <f t="shared" ca="1" si="60"/>
        <v>474282059377009.5</v>
      </c>
      <c r="D791" s="19">
        <f t="shared" ca="1" si="64"/>
        <v>212559300093162.78</v>
      </c>
      <c r="E791" s="68">
        <f t="shared" ca="1" si="61"/>
        <v>-523445518567707</v>
      </c>
    </row>
    <row r="792" spans="1:5" x14ac:dyDescent="0.25">
      <c r="A792" s="84">
        <f t="shared" si="62"/>
        <v>77.999999999999844</v>
      </c>
      <c r="B792" s="69">
        <f t="shared" ca="1" si="63"/>
        <v>171750536234196.75</v>
      </c>
      <c r="C792" s="19">
        <f t="shared" ca="1" si="60"/>
        <v>550597765984804.56</v>
      </c>
      <c r="D792" s="19">
        <f t="shared" ca="1" si="64"/>
        <v>207096693516418.53</v>
      </c>
      <c r="E792" s="68">
        <f t="shared" ca="1" si="61"/>
        <v>-687002144936786</v>
      </c>
    </row>
    <row r="793" spans="1:5" x14ac:dyDescent="0.25">
      <c r="A793" s="84">
        <f t="shared" si="62"/>
        <v>78.099999999999838</v>
      </c>
      <c r="B793" s="69">
        <f t="shared" ca="1" si="63"/>
        <v>221422693926040.56</v>
      </c>
      <c r="C793" s="19">
        <f t="shared" ca="1" si="60"/>
        <v>634786039262716.63</v>
      </c>
      <c r="D793" s="19">
        <f t="shared" ca="1" si="64"/>
        <v>191940651410642.94</v>
      </c>
      <c r="E793" s="68">
        <f t="shared" ca="1" si="61"/>
        <v>-885690775704161.25</v>
      </c>
    </row>
    <row r="794" spans="1:5" x14ac:dyDescent="0.25">
      <c r="A794" s="84">
        <f t="shared" si="62"/>
        <v>78.199999999999832</v>
      </c>
      <c r="B794" s="69">
        <f t="shared" ca="1" si="63"/>
        <v>281291106543528.75</v>
      </c>
      <c r="C794" s="19">
        <f t="shared" ca="1" si="60"/>
        <v>726644560448644.25</v>
      </c>
      <c r="D794" s="19">
        <f t="shared" ca="1" si="64"/>
        <v>164062347361593.88</v>
      </c>
      <c r="E794" s="68">
        <f t="shared" ca="1" si="61"/>
        <v>-1125164426174114</v>
      </c>
    </row>
    <row r="795" spans="1:5" x14ac:dyDescent="0.25">
      <c r="A795" s="84">
        <f t="shared" si="62"/>
        <v>78.299999999999827</v>
      </c>
      <c r="B795" s="69">
        <f t="shared" ca="1" si="63"/>
        <v>352914816184400.44</v>
      </c>
      <c r="C795" s="19">
        <f t="shared" ca="1" si="60"/>
        <v>825611994649781</v>
      </c>
      <c r="D795" s="19">
        <f t="shared" ca="1" si="64"/>
        <v>119782362280986.66</v>
      </c>
      <c r="E795" s="68">
        <f t="shared" ca="1" si="61"/>
        <v>-1411659264737600.8</v>
      </c>
    </row>
    <row r="796" spans="1:5" x14ac:dyDescent="0.25">
      <c r="A796" s="84">
        <f t="shared" si="62"/>
        <v>78.399999999999821</v>
      </c>
      <c r="B796" s="69">
        <f t="shared" ca="1" si="63"/>
        <v>437994906574321</v>
      </c>
      <c r="C796" s="19">
        <f t="shared" ca="1" si="60"/>
        <v>930655812086532.63</v>
      </c>
      <c r="D796" s="19">
        <f t="shared" ca="1" si="64"/>
        <v>54665998937896.266</v>
      </c>
      <c r="E796" s="68">
        <f t="shared" ca="1" si="61"/>
        <v>-1751979626297283.3</v>
      </c>
    </row>
    <row r="797" spans="1:5" x14ac:dyDescent="0.25">
      <c r="A797" s="84">
        <f t="shared" si="62"/>
        <v>78.499999999999815</v>
      </c>
      <c r="B797" s="69">
        <f t="shared" ca="1" si="63"/>
        <v>538364107976274.5</v>
      </c>
      <c r="C797" s="19">
        <f t="shared" ca="1" si="60"/>
        <v>1040136013311469.3</v>
      </c>
      <c r="D797" s="19">
        <f t="shared" ca="1" si="64"/>
        <v>-36592202641075.172</v>
      </c>
      <c r="E797" s="68">
        <f t="shared" ca="1" si="61"/>
        <v>-2153456431905097.3</v>
      </c>
    </row>
    <row r="798" spans="1:5" x14ac:dyDescent="0.25">
      <c r="A798" s="84">
        <f t="shared" si="62"/>
        <v>78.59999999999981</v>
      </c>
      <c r="B798" s="69">
        <f t="shared" ca="1" si="63"/>
        <v>655967676268719.25</v>
      </c>
      <c r="C798" s="19">
        <f t="shared" ca="1" si="60"/>
        <v>1151640881163735.8</v>
      </c>
      <c r="D798" s="19">
        <f t="shared" ca="1" si="64"/>
        <v>-160294471373699.53</v>
      </c>
      <c r="E798" s="68">
        <f t="shared" ca="1" si="61"/>
        <v>-2623870705074876.5</v>
      </c>
    </row>
    <row r="799" spans="1:5" x14ac:dyDescent="0.25">
      <c r="A799" s="84">
        <f t="shared" si="62"/>
        <v>78.699999999999804</v>
      </c>
      <c r="B799" s="69">
        <f t="shared" ca="1" si="63"/>
        <v>792833022585450.5</v>
      </c>
      <c r="C799" s="19">
        <f t="shared" ca="1" si="60"/>
        <v>1261790482251518.5</v>
      </c>
      <c r="D799" s="19">
        <f t="shared" ca="1" si="64"/>
        <v>-323875562919380.75</v>
      </c>
      <c r="E799" s="68">
        <f t="shared" ca="1" si="61"/>
        <v>-3171332090341801.5</v>
      </c>
    </row>
    <row r="800" spans="1:5" x14ac:dyDescent="0.25">
      <c r="A800" s="84">
        <f t="shared" si="62"/>
        <v>78.799999999999798</v>
      </c>
      <c r="B800" s="69">
        <f t="shared" ca="1" si="63"/>
        <v>951025051886695.5</v>
      </c>
      <c r="C800" s="19">
        <f t="shared" ca="1" si="60"/>
        <v>1366003251066202</v>
      </c>
      <c r="D800" s="19">
        <f t="shared" ca="1" si="64"/>
        <v>-536046852707188.88</v>
      </c>
      <c r="E800" s="68">
        <f t="shared" ca="1" si="61"/>
        <v>-3804100207546782</v>
      </c>
    </row>
    <row r="801" spans="1:5" x14ac:dyDescent="0.25">
      <c r="A801" s="84">
        <f t="shared" si="62"/>
        <v>78.899999999999793</v>
      </c>
      <c r="B801" s="69">
        <f t="shared" ca="1" si="63"/>
        <v>1132583571600005.8</v>
      </c>
      <c r="C801" s="19">
        <f t="shared" ca="1" si="60"/>
        <v>1458220628661649.8</v>
      </c>
      <c r="D801" s="19">
        <f t="shared" ca="1" si="64"/>
        <v>-806946514538363.25</v>
      </c>
      <c r="E801" s="68">
        <f t="shared" ca="1" si="61"/>
        <v>-4530334286400023</v>
      </c>
    </row>
    <row r="802" spans="1:5" x14ac:dyDescent="0.25">
      <c r="A802" s="84">
        <f t="shared" si="62"/>
        <v>78.999999999999787</v>
      </c>
      <c r="B802" s="69">
        <f t="shared" ca="1" si="63"/>
        <v>1339438447814542</v>
      </c>
      <c r="C802" s="19">
        <f t="shared" ca="1" si="60"/>
        <v>1530584419119794.8</v>
      </c>
      <c r="D802" s="19">
        <f t="shared" ca="1" si="64"/>
        <v>-1148292476509292.5</v>
      </c>
      <c r="E802" s="68">
        <f t="shared" ca="1" si="61"/>
        <v>-5357753791258168</v>
      </c>
    </row>
    <row r="803" spans="1:5" x14ac:dyDescent="0.25">
      <c r="A803" s="84">
        <f t="shared" si="62"/>
        <v>79.099999999999781</v>
      </c>
      <c r="B803" s="69">
        <f t="shared" ca="1" si="63"/>
        <v>1573297409745035</v>
      </c>
      <c r="C803" s="19">
        <f t="shared" ca="1" si="60"/>
        <v>1573061301632075</v>
      </c>
      <c r="D803" s="19">
        <f t="shared" ca="1" si="64"/>
        <v>-1573533517857999.5</v>
      </c>
      <c r="E803" s="68">
        <f t="shared" ca="1" si="61"/>
        <v>-6293189638980140</v>
      </c>
    </row>
    <row r="804" spans="1:5" x14ac:dyDescent="0.25">
      <c r="A804" s="84">
        <f t="shared" si="62"/>
        <v>79.199999999999775</v>
      </c>
      <c r="B804" s="69">
        <f t="shared" ca="1" si="63"/>
        <v>1835500527585154</v>
      </c>
      <c r="C804" s="19">
        <f t="shared" ca="1" si="60"/>
        <v>1573008833162530.3</v>
      </c>
      <c r="D804" s="19">
        <f t="shared" ca="1" si="64"/>
        <v>-2097992222007783.5</v>
      </c>
      <c r="E804" s="68">
        <f t="shared" ca="1" si="61"/>
        <v>-7342002110340616</v>
      </c>
    </row>
    <row r="805" spans="1:5" x14ac:dyDescent="0.25">
      <c r="A805" s="84">
        <f t="shared" si="62"/>
        <v>79.29999999999977</v>
      </c>
      <c r="B805" s="69">
        <f t="shared" ca="1" si="63"/>
        <v>2126834410270311.8</v>
      </c>
      <c r="C805" s="19">
        <f t="shared" ca="1" si="60"/>
        <v>1514677345513060</v>
      </c>
      <c r="D805" s="19">
        <f t="shared" ca="1" si="64"/>
        <v>-2738991475027570</v>
      </c>
      <c r="E805" s="68">
        <f t="shared" ca="1" si="61"/>
        <v>-8507337641081248</v>
      </c>
    </row>
    <row r="806" spans="1:5" x14ac:dyDescent="0.25">
      <c r="A806" s="84">
        <f t="shared" si="62"/>
        <v>79.399999999999764</v>
      </c>
      <c r="B806" s="69">
        <f t="shared" ca="1" si="63"/>
        <v>2447298086162183</v>
      </c>
      <c r="C806" s="19">
        <f t="shared" ca="1" si="60"/>
        <v>1378642442233672.3</v>
      </c>
      <c r="D806" s="19">
        <f t="shared" ca="1" si="64"/>
        <v>-3515953730090701.5</v>
      </c>
      <c r="E806" s="68">
        <f t="shared" ca="1" si="61"/>
        <v>-9789192344648732</v>
      </c>
    </row>
    <row r="807" spans="1:5" x14ac:dyDescent="0.25">
      <c r="A807" s="84">
        <f t="shared" si="62"/>
        <v>79.499999999999758</v>
      </c>
      <c r="B807" s="69">
        <f t="shared" ca="1" si="63"/>
        <v>2795811342526518.5</v>
      </c>
      <c r="C807" s="19">
        <f t="shared" ca="1" si="60"/>
        <v>1141163410249560</v>
      </c>
      <c r="D807" s="19">
        <f t="shared" ca="1" si="64"/>
        <v>-4450459274803485.5</v>
      </c>
      <c r="E807" s="68">
        <f t="shared" ca="1" si="61"/>
        <v>-1.1183245370106074E+16</v>
      </c>
    </row>
    <row r="808" spans="1:5" x14ac:dyDescent="0.25">
      <c r="A808" s="84">
        <f t="shared" si="62"/>
        <v>79.599999999999753</v>
      </c>
      <c r="B808" s="69">
        <f t="shared" ca="1" si="63"/>
        <v>3169855014487774</v>
      </c>
      <c r="C808" s="19">
        <f t="shared" ca="1" si="60"/>
        <v>773463869743570.25</v>
      </c>
      <c r="D808" s="19">
        <f t="shared" ca="1" si="64"/>
        <v>-5566246159231987</v>
      </c>
      <c r="E808" s="68">
        <f t="shared" ca="1" si="61"/>
        <v>-1.2679420057951096E+16</v>
      </c>
    </row>
    <row r="809" spans="1:5" x14ac:dyDescent="0.25">
      <c r="A809" s="84">
        <f t="shared" si="62"/>
        <v>79.699999999999747</v>
      </c>
      <c r="B809" s="69">
        <f t="shared" ca="1" si="63"/>
        <v>3565031342194392</v>
      </c>
      <c r="C809" s="19">
        <f t="shared" ca="1" si="60"/>
        <v>240932504244859</v>
      </c>
      <c r="D809" s="19">
        <f t="shared" ca="1" si="64"/>
        <v>-6889130180143934</v>
      </c>
      <c r="E809" s="68">
        <f t="shared" ca="1" si="61"/>
        <v>-1.4260125368777568E+16</v>
      </c>
    </row>
    <row r="810" spans="1:5" x14ac:dyDescent="0.25">
      <c r="A810" s="84">
        <f t="shared" si="62"/>
        <v>79.799999999999741</v>
      </c>
      <c r="B810" s="69">
        <f t="shared" ca="1" si="63"/>
        <v>3974531074896261.5</v>
      </c>
      <c r="C810" s="19">
        <f t="shared" ca="1" si="60"/>
        <v>-497756126410592.5</v>
      </c>
      <c r="D810" s="19">
        <f t="shared" ca="1" si="64"/>
        <v>-8446818276203124</v>
      </c>
      <c r="E810" s="68">
        <f t="shared" ca="1" si="61"/>
        <v>-1.5898124299585046E+16</v>
      </c>
    </row>
    <row r="811" spans="1:5" x14ac:dyDescent="0.25">
      <c r="A811" s="84">
        <f t="shared" si="62"/>
        <v>79.899999999999736</v>
      </c>
      <c r="B811" s="69">
        <f t="shared" ca="1" si="63"/>
        <v>4388492520639702.5</v>
      </c>
      <c r="C811" s="19">
        <f t="shared" ca="1" si="60"/>
        <v>-1491597726701004.5</v>
      </c>
      <c r="D811" s="19">
        <f t="shared" ca="1" si="64"/>
        <v>-1.0268582767980418E+16</v>
      </c>
      <c r="E811" s="68">
        <f t="shared" ca="1" si="61"/>
        <v>-1.755397008255881E+16</v>
      </c>
    </row>
    <row r="812" spans="1:5" x14ac:dyDescent="0.25">
      <c r="A812" s="84">
        <f t="shared" si="62"/>
        <v>79.99999999999973</v>
      </c>
      <c r="B812" s="69">
        <f t="shared" ca="1" si="63"/>
        <v>4793236260338503</v>
      </c>
      <c r="C812" s="19">
        <f t="shared" ca="1" si="60"/>
        <v>-2798284448332273</v>
      </c>
      <c r="D812" s="19">
        <f t="shared" ca="1" si="64"/>
        <v>-1.2384756969009288E+16</v>
      </c>
      <c r="E812" s="68">
        <f t="shared" ca="1" si="61"/>
        <v>-1.9172945041354012E+16</v>
      </c>
    </row>
    <row r="813" spans="1:5" x14ac:dyDescent="0.25">
      <c r="A813" s="84">
        <f t="shared" si="62"/>
        <v>80.099999999999724</v>
      </c>
      <c r="B813" s="69">
        <f t="shared" ca="1" si="63"/>
        <v>5170357819913211</v>
      </c>
      <c r="C813" s="19">
        <f t="shared" ca="1" si="60"/>
        <v>-4485289050259113</v>
      </c>
      <c r="D813" s="19">
        <f t="shared" ca="1" si="64"/>
        <v>-1.4826004690085542E+16</v>
      </c>
      <c r="E813" s="68">
        <f t="shared" ca="1" si="61"/>
        <v>-2.0681431279652844E+16</v>
      </c>
    </row>
    <row r="814" spans="1:5" x14ac:dyDescent="0.25">
      <c r="A814" s="84">
        <f t="shared" si="62"/>
        <v>80.199999999999719</v>
      </c>
      <c r="B814" s="69">
        <f t="shared" ca="1" si="63"/>
        <v>5495659297111395</v>
      </c>
      <c r="C814" s="19">
        <f t="shared" ca="1" si="60"/>
        <v>-6630988354741853</v>
      </c>
      <c r="D814" s="19">
        <f t="shared" ca="1" si="64"/>
        <v>-1.762230694896465E+16</v>
      </c>
      <c r="E814" s="68">
        <f t="shared" ca="1" si="61"/>
        <v>-2.198263718844558E+16</v>
      </c>
    </row>
    <row r="815" spans="1:5" x14ac:dyDescent="0.25">
      <c r="A815" s="84">
        <f t="shared" si="62"/>
        <v>80.299999999999713</v>
      </c>
      <c r="B815" s="69">
        <f t="shared" ca="1" si="63"/>
        <v>5737899865971447</v>
      </c>
      <c r="C815" s="19">
        <f t="shared" ca="1" si="60"/>
        <v>-9325798944042576</v>
      </c>
      <c r="D815" s="19">
        <f t="shared" ca="1" si="64"/>
        <v>-2.0801598675985476E+16</v>
      </c>
      <c r="E815" s="68">
        <f t="shared" ca="1" si="61"/>
        <v>-2.2951599463885788E+16</v>
      </c>
    </row>
    <row r="816" spans="1:5" x14ac:dyDescent="0.25">
      <c r="A816" s="84">
        <f t="shared" si="62"/>
        <v>80.399999999999707</v>
      </c>
      <c r="B816" s="69">
        <f t="shared" ca="1" si="63"/>
        <v>5857344354188132</v>
      </c>
      <c r="C816" s="19">
        <f t="shared" ca="1" si="60"/>
        <v>-1.267328756849014E+16</v>
      </c>
      <c r="D816" s="19">
        <f t="shared" ca="1" si="64"/>
        <v>-2.4387976276866408E+16</v>
      </c>
      <c r="E816" s="68">
        <f t="shared" ca="1" si="61"/>
        <v>-2.3429377416752528E+16</v>
      </c>
    </row>
    <row r="817" spans="1:5" x14ac:dyDescent="0.25">
      <c r="A817" s="84">
        <f t="shared" si="62"/>
        <v>80.499999999999702</v>
      </c>
      <c r="B817" s="69">
        <f t="shared" ca="1" si="63"/>
        <v>5804088861959584</v>
      </c>
      <c r="C817" s="19">
        <f t="shared" ca="1" si="60"/>
        <v>-1.6791205773529758E+16</v>
      </c>
      <c r="D817" s="19">
        <f t="shared" ca="1" si="64"/>
        <v>-2.8399383497448928E+16</v>
      </c>
      <c r="E817" s="68">
        <f t="shared" ca="1" si="61"/>
        <v>-2.3216355447838336E+16</v>
      </c>
    </row>
    <row r="818" spans="1:5" x14ac:dyDescent="0.25">
      <c r="A818" s="84">
        <f t="shared" si="62"/>
        <v>80.599999999999696</v>
      </c>
      <c r="B818" s="69">
        <f t="shared" ca="1" si="63"/>
        <v>5516142859203440</v>
      </c>
      <c r="C818" s="19">
        <f t="shared" ca="1" si="60"/>
        <v>-2.181238235919406E+16</v>
      </c>
      <c r="D818" s="19">
        <f t="shared" ca="1" si="64"/>
        <v>-3.284466807760094E+16</v>
      </c>
      <c r="E818" s="68">
        <f t="shared" ca="1" si="61"/>
        <v>-2.206457143681376E+16</v>
      </c>
    </row>
    <row r="819" spans="1:5" x14ac:dyDescent="0.25">
      <c r="A819" s="84">
        <f t="shared" si="62"/>
        <v>80.69999999999969</v>
      </c>
      <c r="B819" s="69">
        <f t="shared" ca="1" si="63"/>
        <v>4917248601381930</v>
      </c>
      <c r="C819" s="19">
        <f t="shared" ca="1" si="60"/>
        <v>-2.7885387963282396E+16</v>
      </c>
      <c r="D819" s="19">
        <f t="shared" ca="1" si="64"/>
        <v>-3.7719885166046256E+16</v>
      </c>
      <c r="E819" s="68">
        <f t="shared" ca="1" si="61"/>
        <v>-1.966899440552772E+16</v>
      </c>
    </row>
    <row r="820" spans="1:5" x14ac:dyDescent="0.25">
      <c r="A820" s="84">
        <f t="shared" si="62"/>
        <v>80.799999999999685</v>
      </c>
      <c r="B820" s="69">
        <f t="shared" ca="1" si="63"/>
        <v>3914421336908678</v>
      </c>
      <c r="C820" s="19">
        <f t="shared" ca="1" si="60"/>
        <v>-3.5174862755430028E+16</v>
      </c>
      <c r="D820" s="19">
        <f t="shared" ca="1" si="64"/>
        <v>-4.3003705429247384E+16</v>
      </c>
      <c r="E820" s="68">
        <f t="shared" ca="1" si="61"/>
        <v>-1.5657685347634712E+16</v>
      </c>
    </row>
    <row r="821" spans="1:5" x14ac:dyDescent="0.25">
      <c r="A821" s="84">
        <f t="shared" si="62"/>
        <v>80.899999999999679</v>
      </c>
      <c r="B821" s="69">
        <f t="shared" ca="1" si="63"/>
        <v>2395197999041307</v>
      </c>
      <c r="C821" s="19">
        <f t="shared" ca="1" si="60"/>
        <v>-4.3861370331505296E+16</v>
      </c>
      <c r="D821" s="19">
        <f t="shared" ca="1" si="64"/>
        <v>-4.8651766329587912E+16</v>
      </c>
      <c r="E821" s="68">
        <f t="shared" ca="1" si="61"/>
        <v>-9580791996165228</v>
      </c>
    </row>
    <row r="822" spans="1:5" x14ac:dyDescent="0.25">
      <c r="A822" s="84">
        <f t="shared" si="62"/>
        <v>80.999999999999673</v>
      </c>
      <c r="B822" s="69">
        <f t="shared" ca="1" si="63"/>
        <v>224588313851157.25</v>
      </c>
      <c r="C822" s="19">
        <f t="shared" ca="1" si="60"/>
        <v>-5.4140607738293432E+16</v>
      </c>
      <c r="D822" s="19">
        <f t="shared" ca="1" si="64"/>
        <v>-5.4589784365995752E+16</v>
      </c>
      <c r="E822" s="68">
        <f t="shared" ca="1" si="61"/>
        <v>-898353255404628.38</v>
      </c>
    </row>
    <row r="823" spans="1:5" x14ac:dyDescent="0.25">
      <c r="A823" s="84">
        <f t="shared" si="62"/>
        <v>81.099999999999667</v>
      </c>
      <c r="B823" s="69">
        <f t="shared" ca="1" si="63"/>
        <v>-2758268970070573</v>
      </c>
      <c r="C823" s="19">
        <f t="shared" ca="1" si="60"/>
        <v>-6.6221762416547792E+16</v>
      </c>
      <c r="D823" s="19">
        <f t="shared" ca="1" si="64"/>
        <v>-6.0705224476406648E+16</v>
      </c>
      <c r="E823" s="68">
        <f t="shared" ca="1" si="61"/>
        <v>1.1033075880282292E+16</v>
      </c>
    </row>
    <row r="824" spans="1:5" x14ac:dyDescent="0.25">
      <c r="A824" s="84">
        <f t="shared" si="62"/>
        <v>81.199999999999662</v>
      </c>
      <c r="B824" s="69">
        <f t="shared" ca="1" si="63"/>
        <v>-6743730100997737</v>
      </c>
      <c r="C824" s="19">
        <f t="shared" ca="1" si="60"/>
        <v>-8.0324760960209408E+16</v>
      </c>
      <c r="D824" s="19">
        <f t="shared" ca="1" si="64"/>
        <v>-6.6837300758213928E+16</v>
      </c>
      <c r="E824" s="68">
        <f t="shared" ca="1" si="61"/>
        <v>2.6974920403990948E+16</v>
      </c>
    </row>
    <row r="825" spans="1:5" x14ac:dyDescent="0.25">
      <c r="A825" s="84">
        <f t="shared" si="62"/>
        <v>81.299999999999656</v>
      </c>
      <c r="B825" s="69">
        <f t="shared" ca="1" si="63"/>
        <v>-1.1955520165564676E+16</v>
      </c>
      <c r="C825" s="19">
        <f t="shared" ca="1" si="60"/>
        <v>-9.6676101151145344E+16</v>
      </c>
      <c r="D825" s="19">
        <f t="shared" ca="1" si="64"/>
        <v>-7.2765060820015984E+16</v>
      </c>
      <c r="E825" s="68">
        <f t="shared" ca="1" si="61"/>
        <v>4.7822080662258704E+16</v>
      </c>
    </row>
    <row r="826" spans="1:5" x14ac:dyDescent="0.25">
      <c r="A826" s="84">
        <f t="shared" si="62"/>
        <v>81.39999999999965</v>
      </c>
      <c r="B826" s="69">
        <f t="shared" ca="1" si="63"/>
        <v>-1.8654805803468828E+16</v>
      </c>
      <c r="C826" s="19">
        <f t="shared" ca="1" si="60"/>
        <v>-1.1550289692571882E+17</v>
      </c>
      <c r="D826" s="19">
        <f t="shared" ca="1" si="64"/>
        <v>-7.8193285318781168E+16</v>
      </c>
      <c r="E826" s="68">
        <f t="shared" ca="1" si="61"/>
        <v>7.4619223213875312E+16</v>
      </c>
    </row>
    <row r="827" spans="1:5" x14ac:dyDescent="0.25">
      <c r="A827" s="84">
        <f t="shared" si="62"/>
        <v>81.499999999999645</v>
      </c>
      <c r="B827" s="69">
        <f t="shared" ca="1" si="63"/>
        <v>-2.7144389610838632E+16</v>
      </c>
      <c r="C827" s="19">
        <f t="shared" ca="1" si="60"/>
        <v>-1.3702469495288547E+17</v>
      </c>
      <c r="D827" s="19">
        <f t="shared" ca="1" si="64"/>
        <v>-8.2735915731208224E+16</v>
      </c>
      <c r="E827" s="68">
        <f t="shared" ca="1" si="61"/>
        <v>1.0857755844335453E+17</v>
      </c>
    </row>
    <row r="828" spans="1:5" x14ac:dyDescent="0.25">
      <c r="A828" s="84">
        <f t="shared" si="62"/>
        <v>81.599999999999639</v>
      </c>
      <c r="B828" s="69">
        <f t="shared" ca="1" si="63"/>
        <v>-3.7772915953869896E+16</v>
      </c>
      <c r="C828" s="19">
        <f t="shared" ca="1" si="60"/>
        <v>-1.6144254058445146E+17</v>
      </c>
      <c r="D828" s="19">
        <f t="shared" ca="1" si="64"/>
        <v>-8.5896708676711664E+16</v>
      </c>
      <c r="E828" s="68">
        <f t="shared" ca="1" si="61"/>
        <v>1.5109166381547958E+17</v>
      </c>
    </row>
    <row r="829" spans="1:5" x14ac:dyDescent="0.25">
      <c r="A829" s="84">
        <f t="shared" si="62"/>
        <v>81.699999999999633</v>
      </c>
      <c r="B829" s="69">
        <f t="shared" ca="1" si="63"/>
        <v>-5.093893664788052E+16</v>
      </c>
      <c r="C829" s="19">
        <f t="shared" ca="1" si="60"/>
        <v>-1.8892467939124736E+17</v>
      </c>
      <c r="D829" s="19">
        <f t="shared" ca="1" si="64"/>
        <v>-8.704680609548632E+16</v>
      </c>
      <c r="E829" s="68">
        <f t="shared" ca="1" si="61"/>
        <v>2.0375574659152208E+17</v>
      </c>
    </row>
    <row r="830" spans="1:5" x14ac:dyDescent="0.25">
      <c r="A830" s="84">
        <f t="shared" si="62"/>
        <v>81.799999999999628</v>
      </c>
      <c r="B830" s="69">
        <f t="shared" ca="1" si="63"/>
        <v>-6.7094634019380992E+16</v>
      </c>
      <c r="C830" s="19">
        <f t="shared" ca="1" si="60"/>
        <v>-2.1958817777866221E+17</v>
      </c>
      <c r="D830" s="19">
        <f t="shared" ca="1" si="64"/>
        <v>-8.539890973990024E+16</v>
      </c>
      <c r="E830" s="68">
        <f t="shared" ca="1" si="61"/>
        <v>2.6837853607752397E+17</v>
      </c>
    </row>
    <row r="831" spans="1:5" x14ac:dyDescent="0.25">
      <c r="A831" s="84">
        <f t="shared" si="62"/>
        <v>81.899999999999622</v>
      </c>
      <c r="B831" s="69">
        <f t="shared" ca="1" si="63"/>
        <v>-8.674893656479344E+16</v>
      </c>
      <c r="C831" s="19">
        <f t="shared" ca="1" si="60"/>
        <v>-2.5347563194739136E+17</v>
      </c>
      <c r="D831" s="19">
        <f t="shared" ca="1" si="64"/>
        <v>-7.9977758817804496E+16</v>
      </c>
      <c r="E831" s="68">
        <f t="shared" ca="1" si="61"/>
        <v>3.4699574625917376E+17</v>
      </c>
    </row>
    <row r="832" spans="1:5" x14ac:dyDescent="0.25">
      <c r="A832" s="84">
        <f t="shared" si="62"/>
        <v>81.999999999999616</v>
      </c>
      <c r="B832" s="69">
        <f t="shared" ca="1" si="63"/>
        <v>-1.1046968684684779E+17</v>
      </c>
      <c r="C832" s="19">
        <f t="shared" ca="1" si="60"/>
        <v>-2.9052600869907981E+17</v>
      </c>
      <c r="D832" s="19">
        <f t="shared" ca="1" si="64"/>
        <v>-6.9586635005384232E+16</v>
      </c>
      <c r="E832" s="68">
        <f t="shared" ca="1" si="61"/>
        <v>4.4187874738739117E+17</v>
      </c>
    </row>
    <row r="833" spans="1:5" x14ac:dyDescent="0.25">
      <c r="A833" s="84">
        <f t="shared" si="62"/>
        <v>82.099999999999611</v>
      </c>
      <c r="B833" s="69">
        <f t="shared" ca="1" si="63"/>
        <v>-1.3888443031311309E+17</v>
      </c>
      <c r="C833" s="19">
        <f t="shared" ca="1" si="60"/>
        <v>-3.305385246662425E+17</v>
      </c>
      <c r="D833" s="19">
        <f t="shared" ca="1" si="64"/>
        <v>-5.2769664040016304E+16</v>
      </c>
      <c r="E833" s="68">
        <f t="shared" ca="1" si="61"/>
        <v>5.5553772125245235E+17</v>
      </c>
    </row>
    <row r="834" spans="1:5" x14ac:dyDescent="0.25">
      <c r="A834" s="84">
        <f t="shared" si="62"/>
        <v>82.199999999999605</v>
      </c>
      <c r="B834" s="69">
        <f t="shared" ca="1" si="63"/>
        <v>-1.7267928505158355E+17</v>
      </c>
      <c r="C834" s="19">
        <f t="shared" ca="1" si="60"/>
        <v>-3.7312832341138234E+17</v>
      </c>
      <c r="D834" s="19">
        <f t="shared" ca="1" si="64"/>
        <v>-2.7769753308215204E+16</v>
      </c>
      <c r="E834" s="68">
        <f t="shared" ca="1" si="61"/>
        <v>6.9071714020633421E+17</v>
      </c>
    </row>
    <row r="835" spans="1:5" x14ac:dyDescent="0.25">
      <c r="A835" s="84">
        <f t="shared" si="62"/>
        <v>82.299999999999599</v>
      </c>
      <c r="B835" s="69">
        <f t="shared" ca="1" si="63"/>
        <v>-2.1259522358016963E+17</v>
      </c>
      <c r="C835" s="19">
        <f t="shared" ca="1" si="60"/>
        <v>-4.1767255415800429E+17</v>
      </c>
      <c r="D835" s="19">
        <f t="shared" ca="1" si="64"/>
        <v>7517893002335012</v>
      </c>
      <c r="E835" s="68">
        <f t="shared" ca="1" si="61"/>
        <v>8.5038089432067853E+17</v>
      </c>
    </row>
    <row r="836" spans="1:5" x14ac:dyDescent="0.25">
      <c r="A836" s="84">
        <f t="shared" si="62"/>
        <v>82.399999999999594</v>
      </c>
      <c r="B836" s="69">
        <f t="shared" ca="1" si="63"/>
        <v>-2.5942094587563315E+17</v>
      </c>
      <c r="C836" s="19">
        <f t="shared" ca="1" si="60"/>
        <v>-4.6324529428641197E+17</v>
      </c>
      <c r="D836" s="19">
        <f t="shared" ca="1" si="64"/>
        <v>5.5596597464854384E+16</v>
      </c>
      <c r="E836" s="68">
        <f t="shared" ca="1" si="61"/>
        <v>1.0376837835025326E+18</v>
      </c>
    </row>
    <row r="837" spans="1:5" x14ac:dyDescent="0.25">
      <c r="A837" s="84">
        <f t="shared" si="62"/>
        <v>82.499999999999588</v>
      </c>
      <c r="B837" s="69">
        <f t="shared" ca="1" si="63"/>
        <v>-3.1398134509994861E+17</v>
      </c>
      <c r="C837" s="19">
        <f t="shared" ca="1" si="60"/>
        <v>-5.0853959393325171E+17</v>
      </c>
      <c r="D837" s="19">
        <f t="shared" ca="1" si="64"/>
        <v>1.1942309626664558E+17</v>
      </c>
      <c r="E837" s="68">
        <f t="shared" ca="1" si="61"/>
        <v>1.2559253803997944E+18</v>
      </c>
    </row>
    <row r="838" spans="1:5" x14ac:dyDescent="0.25">
      <c r="A838" s="84">
        <f t="shared" si="62"/>
        <v>82.599999999999582</v>
      </c>
      <c r="B838" s="69">
        <f t="shared" ca="1" si="63"/>
        <v>-3.7712036088512358E+17</v>
      </c>
      <c r="C838" s="19">
        <f t="shared" ca="1" si="60"/>
        <v>-5.5177476034065242E+17</v>
      </c>
      <c r="D838" s="19">
        <f t="shared" ca="1" si="64"/>
        <v>2.0246596142959478E+17</v>
      </c>
      <c r="E838" s="68">
        <f t="shared" ca="1" si="61"/>
        <v>1.5084814435404943E+18</v>
      </c>
    </row>
    <row r="839" spans="1:5" x14ac:dyDescent="0.25">
      <c r="A839" s="84">
        <f t="shared" si="62"/>
        <v>82.699999999999577</v>
      </c>
      <c r="B839" s="69">
        <f t="shared" ca="1" si="63"/>
        <v>-4.4967677655795136E+17</v>
      </c>
      <c r="C839" s="19">
        <f t="shared" ca="1" si="60"/>
        <v>-5.9058684910854771E+17</v>
      </c>
      <c r="D839" s="19">
        <f t="shared" ca="1" si="64"/>
        <v>3.0876670400735501E+17</v>
      </c>
      <c r="E839" s="68">
        <f t="shared" ca="1" si="61"/>
        <v>1.7987071062318054E+18</v>
      </c>
    </row>
    <row r="840" spans="1:5" x14ac:dyDescent="0.25">
      <c r="A840" s="84">
        <f t="shared" si="62"/>
        <v>82.799999999999571</v>
      </c>
      <c r="B840" s="69">
        <f t="shared" ca="1" si="63"/>
        <v>-5.3245124334819859E+17</v>
      </c>
      <c r="C840" s="19">
        <f t="shared" ca="1" si="60"/>
        <v>-6.2190019856423578E+17</v>
      </c>
      <c r="D840" s="19">
        <f t="shared" ca="1" si="64"/>
        <v>4.4300228813216141E+17</v>
      </c>
      <c r="E840" s="68">
        <f t="shared" ca="1" si="61"/>
        <v>2.1298049733927944E+18</v>
      </c>
    </row>
    <row r="841" spans="1:5" x14ac:dyDescent="0.25">
      <c r="A841" s="84">
        <f t="shared" si="62"/>
        <v>82.899999999999565</v>
      </c>
      <c r="B841" s="69">
        <f t="shared" ca="1" si="63"/>
        <v>-6.2616250364045594E+17</v>
      </c>
      <c r="C841" s="19">
        <f t="shared" ca="1" si="60"/>
        <v>-6.4177774416779955E+17</v>
      </c>
      <c r="D841" s="19">
        <f t="shared" ca="1" si="64"/>
        <v>6.1054726311311232E+17</v>
      </c>
      <c r="E841" s="68">
        <f t="shared" ca="1" si="61"/>
        <v>2.5046500145618237E+18</v>
      </c>
    </row>
    <row r="842" spans="1:5" x14ac:dyDescent="0.25">
      <c r="A842" s="84">
        <f t="shared" si="62"/>
        <v>82.999999999999559</v>
      </c>
      <c r="B842" s="69">
        <f t="shared" ca="1" si="63"/>
        <v>-7.3139043427649549E+17</v>
      </c>
      <c r="C842" s="19">
        <f t="shared" ca="1" si="60"/>
        <v>-6.4524779761832038E+17</v>
      </c>
      <c r="D842" s="19">
        <f t="shared" ca="1" si="64"/>
        <v>8.1753307093467059E+17</v>
      </c>
      <c r="E842" s="68">
        <f t="shared" ca="1" si="61"/>
        <v>2.925561737105982E+18</v>
      </c>
    </row>
    <row r="843" spans="1:5" x14ac:dyDescent="0.25">
      <c r="A843" s="84">
        <f t="shared" si="62"/>
        <v>83.099999999999554</v>
      </c>
      <c r="B843" s="69">
        <f t="shared" ca="1" si="63"/>
        <v>-8.4850313795267942E+17</v>
      </c>
      <c r="C843" s="19">
        <f t="shared" ca="1" si="60"/>
        <v>-6.2610498947205926E+17</v>
      </c>
      <c r="D843" s="19">
        <f t="shared" ca="1" si="64"/>
        <v>1.0709012864332997E+18</v>
      </c>
      <c r="E843" s="68">
        <f t="shared" ca="1" si="61"/>
        <v>3.3940125518107177E+18</v>
      </c>
    </row>
    <row r="844" spans="1:5" x14ac:dyDescent="0.25">
      <c r="A844" s="84">
        <f t="shared" si="62"/>
        <v>83.199999999999548</v>
      </c>
      <c r="B844" s="69">
        <f t="shared" ca="1" si="63"/>
        <v>-9.7756487491809152E+17</v>
      </c>
      <c r="C844" s="19">
        <f t="shared" ref="C844:C907" ca="1" si="65">D844</f>
        <v>-5.7668317869858816E+17</v>
      </c>
      <c r="D844" s="19">
        <f t="shared" ca="1" si="64"/>
        <v>1.3784465711375951E+18</v>
      </c>
      <c r="E844" s="68">
        <f t="shared" ref="E844:E907" ca="1" si="66" xml:space="preserve"> -R_x/L_x*D844-1/(L_x*C_x)*B844+E0_x*SIN(w_x*A844)/L_x</f>
        <v>3.9102594996723661E+18</v>
      </c>
    </row>
    <row r="845" spans="1:5" x14ac:dyDescent="0.25">
      <c r="A845" s="84">
        <f t="shared" ref="A845:A908" si="67">A844+$A$9</f>
        <v>83.299999999999542</v>
      </c>
      <c r="B845" s="69">
        <f t="shared" ref="B845:B908" ca="1" si="68">IF($B$7="n",$B$12,$A$9/2*(C845+C844)+B844)</f>
        <v>-1.1182211487255788E+18</v>
      </c>
      <c r="C845" s="19">
        <f t="shared" ca="1" si="65"/>
        <v>-4.8759835731647629E+17</v>
      </c>
      <c r="D845" s="19">
        <f t="shared" ref="D845:D908" ca="1" si="69">IF($B$7="n",$D$12,$A$9/2*(E845+E844)+D844)</f>
        <v>1.7488439401346816E+18</v>
      </c>
      <c r="E845" s="68">
        <f t="shared" ca="1" si="66"/>
        <v>4.472884594902315E+18</v>
      </c>
    </row>
    <row r="846" spans="1:5" x14ac:dyDescent="0.25">
      <c r="A846" s="84">
        <f t="shared" si="67"/>
        <v>83.399999999999537</v>
      </c>
      <c r="B846" s="69">
        <f t="shared" ca="1" si="68"/>
        <v>-1.2695567406571139E+18</v>
      </c>
      <c r="C846" s="19">
        <f t="shared" ca="1" si="65"/>
        <v>-3.4745995922556461E+17</v>
      </c>
      <c r="D846" s="19">
        <f t="shared" ca="1" si="69"/>
        <v>2.1916535220886638E+18</v>
      </c>
      <c r="E846" s="68">
        <f t="shared" ca="1" si="66"/>
        <v>5.0782269626284554E+18</v>
      </c>
    </row>
    <row r="847" spans="1:5" x14ac:dyDescent="0.25">
      <c r="A847" s="84">
        <f t="shared" si="67"/>
        <v>83.499999999999531</v>
      </c>
      <c r="B847" s="69">
        <f t="shared" ca="1" si="68"/>
        <v>-1.4299219317982134E+18</v>
      </c>
      <c r="C847" s="19">
        <f t="shared" ca="1" si="65"/>
        <v>-1.4254956335188691E+17</v>
      </c>
      <c r="D847" s="19">
        <f t="shared" ca="1" si="69"/>
        <v>2.7172943002445404E+18</v>
      </c>
      <c r="E847" s="68">
        <f t="shared" ca="1" si="66"/>
        <v>5.7196877271928535E+18</v>
      </c>
    </row>
    <row r="848" spans="1:5" x14ac:dyDescent="0.25">
      <c r="A848" s="84">
        <f t="shared" si="67"/>
        <v>83.599999999999525</v>
      </c>
      <c r="B848" s="69">
        <f t="shared" ca="1" si="68"/>
        <v>-1.5967215666286753E+18</v>
      </c>
      <c r="C848" s="19">
        <f t="shared" ca="1" si="65"/>
        <v>1.4353318519174128E+17</v>
      </c>
      <c r="D848" s="19">
        <f t="shared" ca="1" si="69"/>
        <v>3.3369763184490926E+18</v>
      </c>
      <c r="E848" s="68">
        <f t="shared" ca="1" si="66"/>
        <v>6.3868862665147013E+18</v>
      </c>
    </row>
    <row r="849" spans="1:5" x14ac:dyDescent="0.25">
      <c r="A849" s="84">
        <f t="shared" si="67"/>
        <v>83.69999999999952</v>
      </c>
      <c r="B849" s="69">
        <f t="shared" ca="1" si="68"/>
        <v>-1.7661610081878758E+18</v>
      </c>
      <c r="C849" s="19">
        <f t="shared" ca="1" si="65"/>
        <v>5.3025646337405619E+17</v>
      </c>
      <c r="D849" s="19">
        <f t="shared" ca="1" si="69"/>
        <v>4.0625784797498086E+18</v>
      </c>
      <c r="E849" s="68">
        <f t="shared" ca="1" si="66"/>
        <v>7.0646440327515034E+18</v>
      </c>
    </row>
    <row r="850" spans="1:5" x14ac:dyDescent="0.25">
      <c r="A850" s="84">
        <f t="shared" si="67"/>
        <v>83.799999999999514</v>
      </c>
      <c r="B850" s="69">
        <f t="shared" ca="1" si="68"/>
        <v>-1.9329424277990812E+18</v>
      </c>
      <c r="C850" s="19">
        <f t="shared" ca="1" si="65"/>
        <v>1.0405714570544858E+18</v>
      </c>
      <c r="D850" s="19">
        <f t="shared" ca="1" si="69"/>
        <v>4.9064563126526484E+18</v>
      </c>
      <c r="E850" s="68">
        <f t="shared" ca="1" si="66"/>
        <v>7.7317697111963249E+18</v>
      </c>
    </row>
    <row r="851" spans="1:5" x14ac:dyDescent="0.25">
      <c r="A851" s="84">
        <f t="shared" si="67"/>
        <v>83.899999999999508</v>
      </c>
      <c r="B851" s="69">
        <f t="shared" ca="1" si="68"/>
        <v>-2.08990428327373E+18</v>
      </c>
      <c r="C851" s="19">
        <f t="shared" ca="1" si="65"/>
        <v>1.7013523203552783E+18</v>
      </c>
      <c r="D851" s="19">
        <f t="shared" ca="1" si="69"/>
        <v>5.8811608869027389E+18</v>
      </c>
      <c r="E851" s="68">
        <f t="shared" ca="1" si="66"/>
        <v>8.3596171330949202E+18</v>
      </c>
    </row>
    <row r="852" spans="1:5" x14ac:dyDescent="0.25">
      <c r="A852" s="84">
        <f t="shared" si="67"/>
        <v>83.999999999999503</v>
      </c>
      <c r="B852" s="69">
        <f t="shared" ca="1" si="68"/>
        <v>-2.2275962969510735E+18</v>
      </c>
      <c r="C852" s="19">
        <f t="shared" ca="1" si="65"/>
        <v>2.5438537878283914E+18</v>
      </c>
      <c r="D852" s="19">
        <f t="shared" ca="1" si="69"/>
        <v>6.9990463817305385E+18</v>
      </c>
      <c r="E852" s="68">
        <f t="shared" ca="1" si="66"/>
        <v>8.9103851878042941E+18</v>
      </c>
    </row>
    <row r="853" spans="1:5" x14ac:dyDescent="0.25">
      <c r="A853" s="84">
        <f t="shared" si="67"/>
        <v>84.099999999999497</v>
      </c>
      <c r="B853" s="69">
        <f t="shared" ca="1" si="68"/>
        <v>-2.3337817861773932E+18</v>
      </c>
      <c r="C853" s="19">
        <f t="shared" ca="1" si="65"/>
        <v>3.604176028890495E+18</v>
      </c>
      <c r="D853" s="19">
        <f t="shared" ca="1" si="69"/>
        <v>8.2717396012452813E+18</v>
      </c>
      <c r="E853" s="68">
        <f t="shared" ca="1" si="66"/>
        <v>9.3351271447095726E+18</v>
      </c>
    </row>
    <row r="854" spans="1:5" x14ac:dyDescent="0.25">
      <c r="A854" s="84">
        <f t="shared" si="67"/>
        <v>84.199999999999491</v>
      </c>
      <c r="B854" s="69">
        <f t="shared" ca="1" si="68"/>
        <v>-2.3928588719254093E+18</v>
      </c>
      <c r="C854" s="19">
        <f t="shared" ca="1" si="65"/>
        <v>4.9237222100166922E+18</v>
      </c>
      <c r="D854" s="19">
        <f t="shared" ca="1" si="69"/>
        <v>9.7094399538675098E+18</v>
      </c>
      <c r="E854" s="68">
        <f t="shared" ca="1" si="66"/>
        <v>9.5714354877016371E+18</v>
      </c>
    </row>
    <row r="855" spans="1:5" x14ac:dyDescent="0.25">
      <c r="A855" s="84">
        <f t="shared" si="67"/>
        <v>84.299999999999486</v>
      </c>
      <c r="B855" s="69">
        <f t="shared" ca="1" si="68"/>
        <v>-2.3851919571384161E+18</v>
      </c>
      <c r="C855" s="19">
        <f t="shared" ca="1" si="65"/>
        <v>6.5496291171149373E+18</v>
      </c>
      <c r="D855" s="19">
        <f t="shared" ca="1" si="69"/>
        <v>1.1320013031391769E+19</v>
      </c>
      <c r="E855" s="68">
        <f t="shared" ca="1" si="66"/>
        <v>9.5407678285536645E+18</v>
      </c>
    </row>
    <row r="856" spans="1:5" x14ac:dyDescent="0.25">
      <c r="A856" s="84">
        <f t="shared" si="67"/>
        <v>84.39999999999948</v>
      </c>
      <c r="B856" s="69">
        <f t="shared" ca="1" si="68"/>
        <v>-2.2863450014251881E+18</v>
      </c>
      <c r="C856" s="19">
        <f t="shared" ca="1" si="65"/>
        <v>8.5351449113934602E+18</v>
      </c>
      <c r="D856" s="19">
        <f t="shared" ca="1" si="69"/>
        <v>1.3107834914243836E+19</v>
      </c>
      <c r="E856" s="68">
        <f t="shared" ca="1" si="66"/>
        <v>9.1453800057007524E+18</v>
      </c>
    </row>
    <row r="857" spans="1:5" x14ac:dyDescent="0.25">
      <c r="A857" s="84">
        <f t="shared" si="67"/>
        <v>84.499999999999474</v>
      </c>
      <c r="B857" s="69">
        <f t="shared" ca="1" si="68"/>
        <v>-2.066208617617239E+18</v>
      </c>
      <c r="C857" s="19">
        <f t="shared" ca="1" si="65"/>
        <v>1.0939920447575382E+19</v>
      </c>
      <c r="D857" s="19">
        <f t="shared" ca="1" si="69"/>
        <v>1.507233768280986E+19</v>
      </c>
      <c r="E857" s="68">
        <f t="shared" ca="1" si="66"/>
        <v>8.2648344704689562E+18</v>
      </c>
    </row>
    <row r="858" spans="1:5" x14ac:dyDescent="0.25">
      <c r="A858" s="84">
        <f t="shared" si="67"/>
        <v>84.599999999999469</v>
      </c>
      <c r="B858" s="69">
        <f t="shared" ca="1" si="68"/>
        <v>-1.6880139947094111E+18</v>
      </c>
      <c r="C858" s="19">
        <f t="shared" ca="1" si="65"/>
        <v>1.383017135095152E+19</v>
      </c>
      <c r="D858" s="19">
        <f t="shared" ca="1" si="69"/>
        <v>1.7206199340370342E+19</v>
      </c>
      <c r="E858" s="68">
        <f t="shared" ca="1" si="66"/>
        <v>6.7520559788376443E+18</v>
      </c>
    </row>
    <row r="859" spans="1:5" x14ac:dyDescent="0.25">
      <c r="A859" s="84">
        <f t="shared" si="67"/>
        <v>84.699999999999463</v>
      </c>
      <c r="B859" s="69">
        <f t="shared" ca="1" si="68"/>
        <v>-1.1072282524020389E+18</v>
      </c>
      <c r="C859" s="19">
        <f t="shared" ca="1" si="65"/>
        <v>1.7278656983320617E+19</v>
      </c>
      <c r="D859" s="19">
        <f t="shared" ca="1" si="69"/>
        <v>1.9493113488124695E+19</v>
      </c>
      <c r="E859" s="68">
        <f t="shared" ca="1" si="66"/>
        <v>4.4289130096081556E+18</v>
      </c>
    </row>
    <row r="860" spans="1:5" x14ac:dyDescent="0.25">
      <c r="A860" s="84">
        <f t="shared" si="67"/>
        <v>84.799999999999457</v>
      </c>
      <c r="B860" s="69">
        <f t="shared" ca="1" si="68"/>
        <v>-2.7032822581778662E+17</v>
      </c>
      <c r="C860" s="19">
        <f t="shared" ca="1" si="65"/>
        <v>2.1364409257925652E+19</v>
      </c>
      <c r="D860" s="19">
        <f t="shared" ca="1" si="69"/>
        <v>2.1905065709561225E+19</v>
      </c>
      <c r="E860" s="68">
        <f t="shared" ca="1" si="66"/>
        <v>1.0813129032711465E+18</v>
      </c>
    </row>
    <row r="861" spans="1:5" x14ac:dyDescent="0.25">
      <c r="A861" s="84">
        <f t="shared" si="67"/>
        <v>84.899999999999451</v>
      </c>
      <c r="B861" s="69">
        <f t="shared" ca="1" si="68"/>
        <v>8.8654693008721766E+17</v>
      </c>
      <c r="C861" s="19">
        <f t="shared" ca="1" si="65"/>
        <v>2.617212869875753E+19</v>
      </c>
      <c r="D861" s="19">
        <f t="shared" ca="1" si="69"/>
        <v>2.4399034838583091E+19</v>
      </c>
      <c r="E861" s="68">
        <f t="shared" ca="1" si="66"/>
        <v>-3.5461877203488707E+18</v>
      </c>
    </row>
    <row r="862" spans="1:5" x14ac:dyDescent="0.25">
      <c r="A862" s="84">
        <f t="shared" si="67"/>
        <v>84.999999999999446</v>
      </c>
      <c r="B862" s="69">
        <f t="shared" ca="1" si="68"/>
        <v>2.4390592944723272E+18</v>
      </c>
      <c r="C862" s="19">
        <f t="shared" ca="1" si="65"/>
        <v>3.1791146869573153E+19</v>
      </c>
      <c r="D862" s="19">
        <f t="shared" ca="1" si="69"/>
        <v>2.6913028280628498E+19</v>
      </c>
      <c r="E862" s="68">
        <f t="shared" ca="1" si="66"/>
        <v>-9.7562371778893087E+18</v>
      </c>
    </row>
    <row r="863" spans="1:5" x14ac:dyDescent="0.25">
      <c r="A863" s="84">
        <f t="shared" si="67"/>
        <v>85.09999999999944</v>
      </c>
      <c r="B863" s="69">
        <f t="shared" ca="1" si="68"/>
        <v>4.4762407088344279E+18</v>
      </c>
      <c r="C863" s="19">
        <f t="shared" ca="1" si="65"/>
        <v>3.8313832997373338E+19</v>
      </c>
      <c r="D863" s="19">
        <f t="shared" ca="1" si="69"/>
        <v>2.936135157970448E+19</v>
      </c>
      <c r="E863" s="68">
        <f t="shared" ca="1" si="66"/>
        <v>-1.7904962835337712E+19</v>
      </c>
    </row>
    <row r="864" spans="1:5" x14ac:dyDescent="0.25">
      <c r="A864" s="84">
        <f t="shared" si="67"/>
        <v>85.199999999999434</v>
      </c>
      <c r="B864" s="69">
        <f t="shared" ca="1" si="68"/>
        <v>7.1021470652256604E+18</v>
      </c>
      <c r="C864" s="19">
        <f t="shared" ca="1" si="65"/>
        <v>4.5833297950381982E+19</v>
      </c>
      <c r="D864" s="19">
        <f t="shared" ca="1" si="69"/>
        <v>3.1629003819930661E+19</v>
      </c>
      <c r="E864" s="68">
        <f t="shared" ca="1" si="66"/>
        <v>-2.8408588260902642E+19</v>
      </c>
    </row>
    <row r="865" spans="1:5" x14ac:dyDescent="0.25">
      <c r="A865" s="84">
        <f t="shared" si="67"/>
        <v>85.299999999999429</v>
      </c>
      <c r="B865" s="69">
        <f t="shared" ca="1" si="68"/>
        <v>1.0437568847494177E+19</v>
      </c>
      <c r="C865" s="19">
        <f t="shared" ca="1" si="65"/>
        <v>5.4440220369305608E+19</v>
      </c>
      <c r="D865" s="19">
        <f t="shared" ca="1" si="69"/>
        <v>3.3565082674317255E+19</v>
      </c>
      <c r="E865" s="68">
        <f t="shared" ca="1" si="66"/>
        <v>-4.1750275389976707E+19</v>
      </c>
    </row>
    <row r="866" spans="1:5" x14ac:dyDescent="0.25">
      <c r="A866" s="84">
        <f t="shared" si="67"/>
        <v>85.399999999999423</v>
      </c>
      <c r="B866" s="69">
        <f t="shared" ca="1" si="68"/>
        <v>1.4621755406621618E+19</v>
      </c>
      <c r="C866" s="19">
        <f t="shared" ca="1" si="65"/>
        <v>6.4218587374152598E+19</v>
      </c>
      <c r="D866" s="19">
        <f t="shared" ca="1" si="69"/>
        <v>3.4975076560909353E+19</v>
      </c>
      <c r="E866" s="68">
        <f t="shared" ca="1" si="66"/>
        <v>-5.8487021626486473E+19</v>
      </c>
    </row>
    <row r="867" spans="1:5" x14ac:dyDescent="0.25">
      <c r="A867" s="84">
        <f t="shared" si="67"/>
        <v>85.499999999999417</v>
      </c>
      <c r="B867" s="69">
        <f t="shared" ca="1" si="68"/>
        <v>1.9814094194810274E+19</v>
      </c>
      <c r="C867" s="19">
        <f t="shared" ca="1" si="65"/>
        <v>7.5240105589159477E+19</v>
      </c>
      <c r="D867" s="19">
        <f t="shared" ca="1" si="69"/>
        <v>3.5611917199538921E+19</v>
      </c>
      <c r="E867" s="68">
        <f t="shared" ca="1" si="66"/>
        <v>-7.9256376779241095E+19</v>
      </c>
    </row>
    <row r="868" spans="1:5" x14ac:dyDescent="0.25">
      <c r="A868" s="84">
        <f t="shared" si="67"/>
        <v>85.599999999999412</v>
      </c>
      <c r="B868" s="69">
        <f t="shared" ca="1" si="68"/>
        <v>2.6195666082520277E+19</v>
      </c>
      <c r="C868" s="19">
        <f t="shared" ca="1" si="65"/>
        <v>8.7556997010125963E+19</v>
      </c>
      <c r="D868" s="19">
        <f t="shared" ca="1" si="69"/>
        <v>3.5165664845085409E+19</v>
      </c>
      <c r="E868" s="68">
        <f t="shared" ca="1" si="66"/>
        <v>-1.0478266433008111E+20</v>
      </c>
    </row>
    <row r="869" spans="1:5" x14ac:dyDescent="0.25">
      <c r="A869" s="84">
        <f t="shared" si="67"/>
        <v>85.699999999999406</v>
      </c>
      <c r="B869" s="69">
        <f t="shared" ca="1" si="68"/>
        <v>3.3970573258918416E+19</v>
      </c>
      <c r="C869" s="19">
        <f t="shared" ca="1" si="65"/>
        <v>1.0119284832737167E+20</v>
      </c>
      <c r="D869" s="19">
        <f t="shared" ca="1" si="69"/>
        <v>3.3251701809534837E+19</v>
      </c>
      <c r="E869" s="68">
        <f t="shared" ca="1" si="66"/>
        <v>-1.3588229303567367E+20</v>
      </c>
    </row>
    <row r="870" spans="1:5" x14ac:dyDescent="0.25">
      <c r="A870" s="84">
        <f t="shared" si="67"/>
        <v>85.7999999999994</v>
      </c>
      <c r="B870" s="69">
        <f t="shared" ca="1" si="68"/>
        <v>4.3366906305874444E+19</v>
      </c>
      <c r="C870" s="19">
        <f t="shared" ca="1" si="65"/>
        <v>1.1613113167591685E+20</v>
      </c>
      <c r="D870" s="19">
        <f t="shared" ca="1" si="69"/>
        <v>2.9397319064167948E+19</v>
      </c>
      <c r="E870" s="68">
        <f t="shared" ca="1" si="66"/>
        <v>-1.7346762522349778E+20</v>
      </c>
    </row>
    <row r="871" spans="1:5" x14ac:dyDescent="0.25">
      <c r="A871" s="84">
        <f t="shared" si="67"/>
        <v>85.899999999999395</v>
      </c>
      <c r="B871" s="69">
        <f t="shared" ca="1" si="68"/>
        <v>5.4637180988522545E+19</v>
      </c>
      <c r="C871" s="19">
        <f t="shared" ca="1" si="65"/>
        <v>1.3230095953592626E+20</v>
      </c>
      <c r="D871" s="19">
        <f t="shared" ca="1" si="69"/>
        <v>2.3026597558881178E+19</v>
      </c>
      <c r="E871" s="68">
        <f t="shared" ca="1" si="66"/>
        <v>-2.1854872395409018E+20</v>
      </c>
    </row>
    <row r="872" spans="1:5" x14ac:dyDescent="0.25">
      <c r="A872" s="84">
        <f t="shared" si="67"/>
        <v>85.999999999999389</v>
      </c>
      <c r="B872" s="69">
        <f t="shared" ca="1" si="68"/>
        <v>6.8058032183687619E+19</v>
      </c>
      <c r="C872" s="19">
        <f t="shared" ca="1" si="65"/>
        <v>1.4955957699090488E+20</v>
      </c>
      <c r="D872" s="19">
        <f t="shared" ca="1" si="69"/>
        <v>1.344351262352963E+19</v>
      </c>
      <c r="E872" s="68">
        <f t="shared" ca="1" si="66"/>
        <v>-2.7223212873475047E+20</v>
      </c>
    </row>
    <row r="873" spans="1:5" x14ac:dyDescent="0.25">
      <c r="A873" s="84">
        <f t="shared" si="67"/>
        <v>86.099999999999383</v>
      </c>
      <c r="B873" s="69">
        <f t="shared" ca="1" si="68"/>
        <v>8.3928901148036514E+19</v>
      </c>
      <c r="C873" s="19">
        <f t="shared" ca="1" si="65"/>
        <v>1.6767103139250871E+20</v>
      </c>
      <c r="D873" s="19">
        <f t="shared" ca="1" si="69"/>
        <v>-1.8677090356432691E+17</v>
      </c>
      <c r="E873" s="68">
        <f t="shared" ca="1" si="66"/>
        <v>-3.3571560459214606E+20</v>
      </c>
    </row>
    <row r="874" spans="1:5" x14ac:dyDescent="0.25">
      <c r="A874" s="84">
        <f t="shared" si="67"/>
        <v>86.199999999999378</v>
      </c>
      <c r="B874" s="69">
        <f t="shared" ca="1" si="68"/>
        <v>1.0256939190851328E+20</v>
      </c>
      <c r="C874" s="19">
        <f t="shared" ca="1" si="65"/>
        <v>1.862803936690581E+20</v>
      </c>
      <c r="D874" s="19">
        <f t="shared" ca="1" si="69"/>
        <v>-1.8858390147968475E+19</v>
      </c>
      <c r="E874" s="68">
        <f t="shared" ca="1" si="66"/>
        <v>-4.1027756763405314E+20</v>
      </c>
    </row>
    <row r="875" spans="1:5" x14ac:dyDescent="0.25">
      <c r="A875" s="84">
        <f t="shared" si="67"/>
        <v>86.299999999999372</v>
      </c>
      <c r="B875" s="69">
        <f t="shared" ca="1" si="68"/>
        <v>1.2431490176885132E+20</v>
      </c>
      <c r="C875" s="19">
        <f t="shared" ca="1" si="65"/>
        <v>2.0488283850473472E+20</v>
      </c>
      <c r="D875" s="19">
        <f t="shared" ca="1" si="69"/>
        <v>-4.374696503296793E+19</v>
      </c>
      <c r="E875" s="68">
        <f t="shared" ca="1" si="66"/>
        <v>-4.972596070754053E+20</v>
      </c>
    </row>
    <row r="876" spans="1:5" x14ac:dyDescent="0.25">
      <c r="A876" s="84">
        <f t="shared" si="67"/>
        <v>86.399999999999366</v>
      </c>
      <c r="B876" s="69">
        <f t="shared" ca="1" si="68"/>
        <v>1.4951004854898675E+20</v>
      </c>
      <c r="C876" s="19">
        <f t="shared" ca="1" si="65"/>
        <v>2.2278682444604214E+20</v>
      </c>
      <c r="D876" s="19">
        <f t="shared" ca="1" si="69"/>
        <v>-7.623327265193132E+19</v>
      </c>
      <c r="E876" s="68">
        <f t="shared" ca="1" si="66"/>
        <v>-5.98040194195947E+20</v>
      </c>
    </row>
    <row r="877" spans="1:5" x14ac:dyDescent="0.25">
      <c r="A877" s="84">
        <f t="shared" si="67"/>
        <v>86.499999999999361</v>
      </c>
      <c r="B877" s="69">
        <f t="shared" ca="1" si="68"/>
        <v>1.7849932196809874E+20</v>
      </c>
      <c r="C877" s="19">
        <f t="shared" ca="1" si="65"/>
        <v>2.3907055242316556E+20</v>
      </c>
      <c r="D877" s="19">
        <f t="shared" ca="1" si="69"/>
        <v>-1.1792809151303185E+20</v>
      </c>
      <c r="E877" s="68">
        <f t="shared" ca="1" si="66"/>
        <v>-7.1399728787239495E+20</v>
      </c>
    </row>
    <row r="878" spans="1:5" x14ac:dyDescent="0.25">
      <c r="A878" s="84">
        <f t="shared" si="67"/>
        <v>86.599999999999355</v>
      </c>
      <c r="B878" s="69">
        <f t="shared" ca="1" si="68"/>
        <v>2.1161427732139668E+20</v>
      </c>
      <c r="C878" s="19">
        <f t="shared" ca="1" si="65"/>
        <v>2.5253082585762487E+20</v>
      </c>
      <c r="D878" s="19">
        <f t="shared" ca="1" si="69"/>
        <v>-1.7069772878516847E+20</v>
      </c>
      <c r="E878" s="68">
        <f t="shared" ca="1" si="66"/>
        <v>-8.4645710928558673E+20</v>
      </c>
    </row>
    <row r="879" spans="1:5" x14ac:dyDescent="0.25">
      <c r="A879" s="84">
        <f t="shared" si="67"/>
        <v>86.699999999999349</v>
      </c>
      <c r="B879" s="69">
        <f t="shared" ca="1" si="68"/>
        <v>2.4915646512697547E+20</v>
      </c>
      <c r="C879" s="19">
        <f t="shared" ca="1" si="65"/>
        <v>2.6162339219900891E+20</v>
      </c>
      <c r="D879" s="19">
        <f t="shared" ca="1" si="69"/>
        <v>-2.36689538054942E+20</v>
      </c>
      <c r="E879" s="68">
        <f t="shared" ca="1" si="66"/>
        <v>-9.9662586050790189E+20</v>
      </c>
    </row>
    <row r="880" spans="1:5" x14ac:dyDescent="0.25">
      <c r="A880" s="84">
        <f t="shared" si="67"/>
        <v>86.799999999999343</v>
      </c>
      <c r="B880" s="69">
        <f t="shared" ca="1" si="68"/>
        <v>2.9137514970769546E+20</v>
      </c>
      <c r="C880" s="19">
        <f t="shared" ca="1" si="65"/>
        <v>2.6439382043723858E+20</v>
      </c>
      <c r="D880" s="19">
        <f t="shared" ca="1" si="69"/>
        <v>-3.1835647897815233E+20</v>
      </c>
      <c r="E880" s="68">
        <f t="shared" ca="1" si="66"/>
        <v>-1.1655005988307818E+21</v>
      </c>
    </row>
    <row r="881" spans="1:5" x14ac:dyDescent="0.25">
      <c r="A881" s="84">
        <f t="shared" si="67"/>
        <v>86.899999999999338</v>
      </c>
      <c r="B881" s="69">
        <f t="shared" ca="1" si="68"/>
        <v>3.3843871192173045E+20</v>
      </c>
      <c r="C881" s="19">
        <f t="shared" ca="1" si="65"/>
        <v>2.5839796948824818E+20</v>
      </c>
      <c r="D881" s="19">
        <f t="shared" ca="1" si="69"/>
        <v>-4.1847945435521273E+20</v>
      </c>
      <c r="E881" s="68">
        <f t="shared" ca="1" si="66"/>
        <v>-1.3537548476869218E+21</v>
      </c>
    </row>
    <row r="882" spans="1:5" x14ac:dyDescent="0.25">
      <c r="A882" s="84">
        <f t="shared" si="67"/>
        <v>86.999999999999332</v>
      </c>
      <c r="B882" s="69">
        <f t="shared" ca="1" si="68"/>
        <v>3.9039845599571431E+20</v>
      </c>
      <c r="C882" s="19">
        <f t="shared" ca="1" si="65"/>
        <v>2.4061113783636322E+20</v>
      </c>
      <c r="D882" s="19">
        <f t="shared" ca="1" si="69"/>
        <v>-5.4018577415506533E+20</v>
      </c>
      <c r="E882" s="68">
        <f t="shared" ca="1" si="66"/>
        <v>-1.5615938239828572E+21</v>
      </c>
    </row>
    <row r="883" spans="1:5" x14ac:dyDescent="0.25">
      <c r="A883" s="84">
        <f t="shared" si="67"/>
        <v>87.099999999999326</v>
      </c>
      <c r="B883" s="69">
        <f t="shared" ca="1" si="68"/>
        <v>4.4714334765281385E+20</v>
      </c>
      <c r="C883" s="19">
        <f t="shared" ca="1" si="65"/>
        <v>2.0732506713428522E+20</v>
      </c>
      <c r="D883" s="19">
        <f t="shared" ca="1" si="69"/>
        <v>-6.8696162817134245E+20</v>
      </c>
      <c r="E883" s="68">
        <f t="shared" ca="1" si="66"/>
        <v>-1.7885733906112554E+21</v>
      </c>
    </row>
    <row r="884" spans="1:5" x14ac:dyDescent="0.25">
      <c r="A884" s="84">
        <f t="shared" si="67"/>
        <v>87.199999999999321</v>
      </c>
      <c r="B884" s="69">
        <f t="shared" ca="1" si="68"/>
        <v>5.0834400112169792E+20</v>
      </c>
      <c r="C884" s="19">
        <f t="shared" ca="1" si="65"/>
        <v>1.5403211590794553E+20</v>
      </c>
      <c r="D884" s="19">
        <f t="shared" ca="1" si="69"/>
        <v>-8.6265588633545028E+20</v>
      </c>
      <c r="E884" s="68">
        <f t="shared" ca="1" si="66"/>
        <v>-2.0333760044867917E+21</v>
      </c>
    </row>
    <row r="885" spans="1:5" x14ac:dyDescent="0.25">
      <c r="A885" s="84">
        <f t="shared" si="67"/>
        <v>87.299999999999315</v>
      </c>
      <c r="B885" s="69">
        <f t="shared" ca="1" si="68"/>
        <v>5.7338400768566133E+20</v>
      </c>
      <c r="C885" s="19">
        <f t="shared" ca="1" si="65"/>
        <v>7.5296141416000553E+19</v>
      </c>
      <c r="D885" s="19">
        <f t="shared" ca="1" si="69"/>
        <v>-1.0714718739553221E+21</v>
      </c>
      <c r="E885" s="68">
        <f t="shared" ca="1" si="66"/>
        <v>-2.2935360307426453E+21</v>
      </c>
    </row>
    <row r="886" spans="1:5" x14ac:dyDescent="0.25">
      <c r="A886" s="84">
        <f t="shared" si="67"/>
        <v>87.399999999999309</v>
      </c>
      <c r="B886" s="69">
        <f t="shared" ca="1" si="68"/>
        <v>6.4127646084051265E+20</v>
      </c>
      <c r="C886" s="19">
        <f t="shared" ca="1" si="65"/>
        <v>-3.5390051088368517E+19</v>
      </c>
      <c r="D886" s="19">
        <f t="shared" ca="1" si="69"/>
        <v>-1.3179429727693937E+21</v>
      </c>
      <c r="E886" s="68">
        <f t="shared" ca="1" si="66"/>
        <v>-2.5651058433620506E+21</v>
      </c>
    </row>
    <row r="887" spans="1:5" x14ac:dyDescent="0.25">
      <c r="A887" s="84">
        <f t="shared" si="67"/>
        <v>87.499999999999304</v>
      </c>
      <c r="B887" s="69">
        <f t="shared" ca="1" si="68"/>
        <v>7.105632869845492E+20</v>
      </c>
      <c r="C887" s="19">
        <f t="shared" ca="1" si="65"/>
        <v>-1.8576038707256433E+20</v>
      </c>
      <c r="D887" s="19">
        <f t="shared" ca="1" si="69"/>
        <v>-1.6068869610416625E+21</v>
      </c>
      <c r="E887" s="68">
        <f t="shared" ca="1" si="66"/>
        <v>-2.8422531479381968E+21</v>
      </c>
    </row>
    <row r="888" spans="1:5" x14ac:dyDescent="0.25">
      <c r="A888" s="84">
        <f t="shared" si="67"/>
        <v>87.599999999999298</v>
      </c>
      <c r="B888" s="69">
        <f t="shared" ca="1" si="68"/>
        <v>7.7919474181213441E+20</v>
      </c>
      <c r="C888" s="19">
        <f t="shared" ca="1" si="65"/>
        <v>-3.849434257519229E+20</v>
      </c>
      <c r="D888" s="19">
        <f t="shared" ca="1" si="69"/>
        <v>-1.9433329093761916E+21</v>
      </c>
      <c r="E888" s="68">
        <f t="shared" ca="1" si="66"/>
        <v>-3.1167789672485376E+21</v>
      </c>
    </row>
    <row r="889" spans="1:5" x14ac:dyDescent="0.25">
      <c r="A889" s="84">
        <f t="shared" si="67"/>
        <v>87.699999999999292</v>
      </c>
      <c r="B889" s="69">
        <f t="shared" ca="1" si="68"/>
        <v>8.4438618947170913E+20</v>
      </c>
      <c r="C889" s="19">
        <f t="shared" ca="1" si="65"/>
        <v>-6.4364079632171349E+20</v>
      </c>
      <c r="D889" s="19">
        <f t="shared" ca="1" si="69"/>
        <v>-2.3324131752651318E+21</v>
      </c>
      <c r="E889" s="68">
        <f t="shared" ca="1" si="66"/>
        <v>-3.3775447578868365E+21</v>
      </c>
    </row>
    <row r="890" spans="1:5" x14ac:dyDescent="0.25">
      <c r="A890" s="84">
        <f t="shared" si="67"/>
        <v>87.799999999999287</v>
      </c>
      <c r="B890" s="69">
        <f t="shared" ca="1" si="68"/>
        <v>9.0244905517291497E+20</v>
      </c>
      <c r="C890" s="19">
        <f t="shared" ca="1" si="65"/>
        <v>-9.7431345983136308E+20</v>
      </c>
      <c r="D890" s="19">
        <f t="shared" ca="1" si="69"/>
        <v>-2.7792115701771928E+21</v>
      </c>
      <c r="E890" s="68">
        <f t="shared" ca="1" si="66"/>
        <v>-3.6097962206916599E+21</v>
      </c>
    </row>
    <row r="891" spans="1:5" x14ac:dyDescent="0.25">
      <c r="A891" s="84">
        <f t="shared" si="67"/>
        <v>87.899999999999281</v>
      </c>
      <c r="B891" s="69">
        <f t="shared" ca="1" si="68"/>
        <v>9.485926468681631E+20</v>
      </c>
      <c r="C891" s="19">
        <f t="shared" ca="1" si="65"/>
        <v>-1.3913717964989803E+21</v>
      </c>
      <c r="D891" s="19">
        <f t="shared" ca="1" si="69"/>
        <v>-3.2885570902353065E+21</v>
      </c>
      <c r="E891" s="68">
        <f t="shared" ca="1" si="66"/>
        <v>-3.7943705874726524E+21</v>
      </c>
    </row>
    <row r="892" spans="1:5" x14ac:dyDescent="0.25">
      <c r="A892" s="84">
        <f t="shared" si="67"/>
        <v>87.999999999999275</v>
      </c>
      <c r="B892" s="69">
        <f t="shared" ca="1" si="68"/>
        <v>9.7669339671468232E+20</v>
      </c>
      <c r="C892" s="19">
        <f t="shared" ca="1" si="65"/>
        <v>-1.911363895025012E+21</v>
      </c>
      <c r="D892" s="19">
        <f t="shared" ca="1" si="69"/>
        <v>-3.8647506884543769E+21</v>
      </c>
      <c r="E892" s="68">
        <f t="shared" ca="1" si="66"/>
        <v>-3.9067735868587293E+21</v>
      </c>
    </row>
    <row r="893" spans="1:5" x14ac:dyDescent="0.25">
      <c r="A893" s="84">
        <f t="shared" si="67"/>
        <v>88.09999999999927</v>
      </c>
      <c r="B893" s="69">
        <f t="shared" ca="1" si="68"/>
        <v>9.7902800218159081E+20</v>
      </c>
      <c r="C893" s="19">
        <f t="shared" ca="1" si="65"/>
        <v>-2.5531544043004997E+21</v>
      </c>
      <c r="D893" s="19">
        <f t="shared" ca="1" si="69"/>
        <v>-4.5112104086636813E+21</v>
      </c>
      <c r="E893" s="68">
        <f t="shared" ca="1" si="66"/>
        <v>-3.9161120087263632E+21</v>
      </c>
    </row>
    <row r="894" spans="1:5" x14ac:dyDescent="0.25">
      <c r="A894" s="84">
        <f t="shared" si="67"/>
        <v>88.199999999999264</v>
      </c>
      <c r="B894" s="69">
        <f t="shared" ca="1" si="68"/>
        <v>9.459669799628509E+20</v>
      </c>
      <c r="C894" s="19">
        <f t="shared" ca="1" si="65"/>
        <v>-3.3380838279631864E+21</v>
      </c>
      <c r="D894" s="19">
        <f t="shared" ca="1" si="69"/>
        <v>-5.230017787888889E+21</v>
      </c>
      <c r="E894" s="68">
        <f t="shared" ca="1" si="66"/>
        <v>-3.7838679198514036E+21</v>
      </c>
    </row>
    <row r="895" spans="1:5" x14ac:dyDescent="0.25">
      <c r="A895" s="84">
        <f t="shared" si="67"/>
        <v>88.299999999999258</v>
      </c>
      <c r="B895" s="69">
        <f t="shared" ca="1" si="68"/>
        <v>8.6562532062743508E+20</v>
      </c>
      <c r="C895" s="19">
        <f t="shared" ca="1" si="65"/>
        <v>-4.290095118613417E+21</v>
      </c>
      <c r="D895" s="19">
        <f t="shared" ca="1" si="69"/>
        <v>-6.0213457598682885E+21</v>
      </c>
      <c r="E895" s="68">
        <f t="shared" ca="1" si="66"/>
        <v>-3.4625012825097403E+21</v>
      </c>
    </row>
    <row r="896" spans="1:5" x14ac:dyDescent="0.25">
      <c r="A896" s="84">
        <f t="shared" si="67"/>
        <v>88.399999999999253</v>
      </c>
      <c r="B896" s="69">
        <f t="shared" ca="1" si="68"/>
        <v>7.2346729410751575E+20</v>
      </c>
      <c r="C896" s="19">
        <f t="shared" ca="1" si="65"/>
        <v>-5.435810771778051E+21</v>
      </c>
      <c r="D896" s="19">
        <f t="shared" ca="1" si="69"/>
        <v>-6.8827453599930846E+21</v>
      </c>
      <c r="E896" s="68">
        <f t="shared" ca="1" si="66"/>
        <v>-2.893869176430063E+21</v>
      </c>
    </row>
    <row r="897" spans="1:5" x14ac:dyDescent="0.25">
      <c r="A897" s="84">
        <f t="shared" si="67"/>
        <v>88.499999999999247</v>
      </c>
      <c r="B897" s="69">
        <f t="shared" ca="1" si="68"/>
        <v>5.0186306168734797E+20</v>
      </c>
      <c r="C897" s="19">
        <f t="shared" ca="1" si="65"/>
        <v>-6.8045392308637322E+21</v>
      </c>
      <c r="D897" s="19">
        <f t="shared" ca="1" si="69"/>
        <v>-7.8082653542384308E+21</v>
      </c>
      <c r="E897" s="68">
        <f t="shared" ca="1" si="66"/>
        <v>-2.0074522467493919E+21</v>
      </c>
    </row>
    <row r="898" spans="1:5" x14ac:dyDescent="0.25">
      <c r="A898" s="84">
        <f t="shared" si="67"/>
        <v>88.599999999999241</v>
      </c>
      <c r="B898" s="69">
        <f t="shared" ca="1" si="68"/>
        <v>1.7959566682684595E+20</v>
      </c>
      <c r="C898" s="19">
        <f t="shared" ca="1" si="65"/>
        <v>-8.4281841847639726E+21</v>
      </c>
      <c r="D898" s="19">
        <f t="shared" ca="1" si="69"/>
        <v>-8.7873755184176678E+21</v>
      </c>
      <c r="E898" s="68">
        <f t="shared" ca="1" si="66"/>
        <v>-7.1838266730738378E+20</v>
      </c>
    </row>
    <row r="899" spans="1:5" x14ac:dyDescent="0.25">
      <c r="A899" s="84">
        <f t="shared" si="67"/>
        <v>88.699999999999235</v>
      </c>
      <c r="B899" s="69">
        <f t="shared" ca="1" si="68"/>
        <v>-2.6868171379039188E+20</v>
      </c>
      <c r="C899" s="19">
        <f t="shared" ca="1" si="65"/>
        <v>-1.0341024151784156E+22</v>
      </c>
      <c r="D899" s="19">
        <f t="shared" ca="1" si="69"/>
        <v>-9.8036607242033756E+21</v>
      </c>
      <c r="E899" s="68">
        <f t="shared" ca="1" si="66"/>
        <v>1.0747268551615675E+21</v>
      </c>
    </row>
    <row r="900" spans="1:5" x14ac:dyDescent="0.25">
      <c r="A900" s="84">
        <f t="shared" si="67"/>
        <v>88.79999999999923</v>
      </c>
      <c r="B900" s="69">
        <f t="shared" ca="1" si="68"/>
        <v>-8.7303657931066625E+20</v>
      </c>
      <c r="C900" s="19">
        <f t="shared" ca="1" si="65"/>
        <v>-1.2579322471338327E+22</v>
      </c>
      <c r="D900" s="19">
        <f t="shared" ca="1" si="69"/>
        <v>-1.0833249312716997E+22</v>
      </c>
      <c r="E900" s="68">
        <f t="shared" ca="1" si="66"/>
        <v>3.492146317242665E+21</v>
      </c>
    </row>
    <row r="901" spans="1:5" x14ac:dyDescent="0.25">
      <c r="A901" s="84">
        <f t="shared" si="67"/>
        <v>88.899999999999224</v>
      </c>
      <c r="B901" s="69">
        <f t="shared" ca="1" si="68"/>
        <v>-1.668891892086203E+21</v>
      </c>
      <c r="C901" s="19">
        <f t="shared" ca="1" si="65"/>
        <v>-1.5180719336233363E+22</v>
      </c>
      <c r="D901" s="19">
        <f t="shared" ca="1" si="69"/>
        <v>-1.1842935552060961E+22</v>
      </c>
      <c r="E901" s="68">
        <f t="shared" ca="1" si="66"/>
        <v>6.6755675683448118E+21</v>
      </c>
    </row>
    <row r="902" spans="1:5" x14ac:dyDescent="0.25">
      <c r="A902" s="84">
        <f t="shared" si="67"/>
        <v>88.999999999999218</v>
      </c>
      <c r="B902" s="69">
        <f t="shared" ca="1" si="68"/>
        <v>-2.6976976209976345E+21</v>
      </c>
      <c r="C902" s="19">
        <f t="shared" ca="1" si="65"/>
        <v>-1.8183347657154956E+22</v>
      </c>
      <c r="D902" s="19">
        <f t="shared" ca="1" si="69"/>
        <v>-1.2787952415159689E+22</v>
      </c>
      <c r="E902" s="68">
        <f t="shared" ca="1" si="66"/>
        <v>1.0790790483990538E+22</v>
      </c>
    </row>
    <row r="903" spans="1:5" x14ac:dyDescent="0.25">
      <c r="A903" s="84">
        <f t="shared" si="67"/>
        <v>89.099999999999213</v>
      </c>
      <c r="B903" s="69">
        <f t="shared" ca="1" si="68"/>
        <v>-4.0076277820615358E+21</v>
      </c>
      <c r="C903" s="19">
        <f t="shared" ca="1" si="65"/>
        <v>-2.1624603220745474E+22</v>
      </c>
      <c r="D903" s="19">
        <f t="shared" ca="1" si="69"/>
        <v>-1.3609347656622402E+22</v>
      </c>
      <c r="E903" s="68">
        <f t="shared" ca="1" si="66"/>
        <v>1.6030511128246143E+22</v>
      </c>
    </row>
    <row r="904" spans="1:5" x14ac:dyDescent="0.25">
      <c r="A904" s="84">
        <f t="shared" si="67"/>
        <v>89.199999999999207</v>
      </c>
      <c r="B904" s="69">
        <f t="shared" ca="1" si="68"/>
        <v>-5.6542866034431214E+21</v>
      </c>
      <c r="C904" s="19">
        <f t="shared" ca="1" si="65"/>
        <v>-2.553948665156413E+22</v>
      </c>
      <c r="D904" s="19">
        <f t="shared" ca="1" si="69"/>
        <v>-1.4230913444677885E+22</v>
      </c>
      <c r="E904" s="68">
        <f t="shared" ca="1" si="66"/>
        <v>2.2617146413772486E+22</v>
      </c>
    </row>
    <row r="905" spans="1:5" x14ac:dyDescent="0.25">
      <c r="A905" s="84">
        <f t="shared" si="67"/>
        <v>89.299999999999201</v>
      </c>
      <c r="B905" s="69">
        <f t="shared" ca="1" si="68"/>
        <v>-7.701401040023697E+21</v>
      </c>
      <c r="C905" s="19">
        <f t="shared" ca="1" si="65"/>
        <v>-2.9958419995591023E+22</v>
      </c>
      <c r="D905" s="19">
        <f t="shared" ca="1" si="69"/>
        <v>-1.4555617915543623E+22</v>
      </c>
      <c r="E905" s="68">
        <f t="shared" ca="1" si="66"/>
        <v>3.0805604160094788E+22</v>
      </c>
    </row>
    <row r="906" spans="1:5" x14ac:dyDescent="0.25">
      <c r="A906" s="84">
        <f t="shared" si="67"/>
        <v>89.399999999999196</v>
      </c>
      <c r="B906" s="69">
        <f t="shared" ca="1" si="68"/>
        <v>-1.022146893311472E+22</v>
      </c>
      <c r="C906" s="19">
        <f t="shared" ca="1" si="65"/>
        <v>-3.4904424207939317E+22</v>
      </c>
      <c r="D906" s="19">
        <f t="shared" ca="1" si="69"/>
        <v>-1.4461486341709871E+22</v>
      </c>
      <c r="E906" s="68">
        <f t="shared" ca="1" si="66"/>
        <v>4.088587573245888E+22</v>
      </c>
    </row>
    <row r="907" spans="1:5" x14ac:dyDescent="0.25">
      <c r="A907" s="84">
        <f t="shared" si="67"/>
        <v>89.49999999999919</v>
      </c>
      <c r="B907" s="69">
        <f t="shared" ca="1" si="68"/>
        <v>-1.3296322381679652E+22</v>
      </c>
      <c r="C907" s="19">
        <f t="shared" ca="1" si="65"/>
        <v>-4.0389525380122557E+22</v>
      </c>
      <c r="D907" s="19">
        <f t="shared" ca="1" si="69"/>
        <v>-1.3796880616763253E+22</v>
      </c>
      <c r="E907" s="68">
        <f t="shared" ca="1" si="66"/>
        <v>5.3185289526718608E+22</v>
      </c>
    </row>
    <row r="908" spans="1:5" x14ac:dyDescent="0.25">
      <c r="A908" s="84">
        <f t="shared" si="67"/>
        <v>89.599999999999184</v>
      </c>
      <c r="B908" s="69">
        <f t="shared" ca="1" si="68"/>
        <v>-1.7017554056317533E+22</v>
      </c>
      <c r="C908" s="19">
        <f t="shared" ref="C908:C971" ca="1" si="70">D908</f>
        <v>-4.6410237157554312E+22</v>
      </c>
      <c r="D908" s="19">
        <f t="shared" ca="1" si="69"/>
        <v>-1.2375129044919247E+22</v>
      </c>
      <c r="E908" s="68">
        <f t="shared" ref="E908:E971" ca="1" si="71" xml:space="preserve"> -R_x/L_x*D908-1/(L_x*C_x)*B908+E0_x*SIN(w_x*A908)/L_x</f>
        <v>6.8070216225270132E+22</v>
      </c>
    </row>
    <row r="909" spans="1:5" x14ac:dyDescent="0.25">
      <c r="A909" s="84">
        <f t="shared" ref="A909:A972" si="72">A908+$A$9</f>
        <v>89.699999999999179</v>
      </c>
      <c r="B909" s="69">
        <f t="shared" ref="B909:B972" ca="1" si="73">IF($B$7="n",$B$12,$A$9/2*(C909+C908)+B908)</f>
        <v>-2.1486739904661385E+22</v>
      </c>
      <c r="C909" s="19">
        <f t="shared" ca="1" si="70"/>
        <v>-5.2941944513384705E+22</v>
      </c>
      <c r="D909" s="19">
        <f t="shared" ref="D909:D972" ca="1" si="74">IF($B$7="n",$D$12,$A$9/2*(E909+E908)+D908)</f>
        <v>-9.9684647040619339E+21</v>
      </c>
      <c r="E909" s="68">
        <f t="shared" ca="1" si="71"/>
        <v>8.5946959618645542E+22</v>
      </c>
    </row>
    <row r="910" spans="1:5" x14ac:dyDescent="0.25">
      <c r="A910" s="84">
        <f t="shared" si="72"/>
        <v>89.799999999999173</v>
      </c>
      <c r="B910" s="69">
        <f t="shared" ca="1" si="73"/>
        <v>-2.6815374589256245E+22</v>
      </c>
      <c r="C910" s="19">
        <f t="shared" ca="1" si="70"/>
        <v>-5.993198998198989E+22</v>
      </c>
      <c r="D910" s="19">
        <f t="shared" ca="1" si="74"/>
        <v>-6.3012408034773969E+21</v>
      </c>
      <c r="E910" s="68">
        <f t="shared" ca="1" si="71"/>
        <v>1.0726149835702498E+23</v>
      </c>
    </row>
    <row r="911" spans="1:5" x14ac:dyDescent="0.25">
      <c r="A911" s="84">
        <f t="shared" si="72"/>
        <v>89.899999999999167</v>
      </c>
      <c r="B911" s="69">
        <f t="shared" ca="1" si="73"/>
        <v>-3.3124415653728599E+22</v>
      </c>
      <c r="C911" s="19">
        <f t="shared" ca="1" si="70"/>
        <v>-6.729123784704181E+22</v>
      </c>
      <c r="D911" s="19">
        <f t="shared" ca="1" si="74"/>
        <v>-1.0424065395846095E+21</v>
      </c>
      <c r="E911" s="68">
        <f t="shared" ca="1" si="71"/>
        <v>1.3249766261491439E+23</v>
      </c>
    </row>
    <row r="912" spans="1:5" x14ac:dyDescent="0.25">
      <c r="A912" s="84">
        <f t="shared" si="72"/>
        <v>89.999999999999162</v>
      </c>
      <c r="B912" s="69">
        <f t="shared" ca="1" si="73"/>
        <v>-4.0543308384534102E+22</v>
      </c>
      <c r="C912" s="19">
        <f t="shared" ca="1" si="70"/>
        <v>-7.4883865001111409E+22</v>
      </c>
      <c r="D912" s="19">
        <f t="shared" ca="1" si="74"/>
        <v>6.2027517679567897E+21</v>
      </c>
      <c r="E912" s="68">
        <f t="shared" ca="1" si="71"/>
        <v>1.6217323353813641E+23</v>
      </c>
    </row>
    <row r="913" spans="1:5" x14ac:dyDescent="0.25">
      <c r="A913" s="84">
        <f t="shared" si="72"/>
        <v>90.099999999999156</v>
      </c>
      <c r="B913" s="69">
        <f t="shared" ca="1" si="73"/>
        <v>-4.9208335149544082E+22</v>
      </c>
      <c r="C913" s="19">
        <f t="shared" ca="1" si="70"/>
        <v>-8.2515099804795264E+22</v>
      </c>
      <c r="D913" s="19">
        <f t="shared" ca="1" si="74"/>
        <v>1.59015704942929E+22</v>
      </c>
      <c r="E913" s="68">
        <f t="shared" ca="1" si="71"/>
        <v>1.9683334059817633E+23</v>
      </c>
    </row>
    <row r="914" spans="1:5" x14ac:dyDescent="0.25">
      <c r="A914" s="84">
        <f t="shared" si="72"/>
        <v>90.19999999999915</v>
      </c>
      <c r="B914" s="69">
        <f t="shared" ca="1" si="73"/>
        <v>-5.9260100155315388E+22</v>
      </c>
      <c r="C914" s="19">
        <f t="shared" ca="1" si="70"/>
        <v>-8.9916603061517756E+22</v>
      </c>
      <c r="D914" s="19">
        <f t="shared" ca="1" si="74"/>
        <v>2.860359724911302E+22</v>
      </c>
      <c r="E914" s="68">
        <f t="shared" ca="1" si="71"/>
        <v>2.3704040062126155E+23</v>
      </c>
    </row>
    <row r="915" spans="1:5" x14ac:dyDescent="0.25">
      <c r="A915" s="84">
        <f t="shared" si="72"/>
        <v>90.299999999999145</v>
      </c>
      <c r="B915" s="69">
        <f t="shared" ca="1" si="73"/>
        <v>-7.0839922564879192E+22</v>
      </c>
      <c r="C915" s="19">
        <f t="shared" ca="1" si="70"/>
        <v>-9.6729159262896055E+22</v>
      </c>
      <c r="D915" s="19">
        <f t="shared" ca="1" si="74"/>
        <v>4.495068586686233E+22</v>
      </c>
      <c r="E915" s="68">
        <f t="shared" ca="1" si="71"/>
        <v>2.8335969025951677E+23</v>
      </c>
    </row>
    <row r="916" spans="1:5" x14ac:dyDescent="0.25">
      <c r="A916" s="84">
        <f t="shared" si="72"/>
        <v>90.399999999999139</v>
      </c>
      <c r="B916" s="69">
        <f t="shared" ca="1" si="73"/>
        <v>-8.4084867253359994E+22</v>
      </c>
      <c r="C916" s="19">
        <f t="shared" ca="1" si="70"/>
        <v>-1.0248232297356646E+23</v>
      </c>
      <c r="D916" s="19">
        <f t="shared" ca="1" si="74"/>
        <v>6.5687411533153523E+22</v>
      </c>
      <c r="E916" s="68">
        <f t="shared" ca="1" si="71"/>
        <v>3.3633946901343997E+23</v>
      </c>
    </row>
    <row r="917" spans="1:5" x14ac:dyDescent="0.25">
      <c r="A917" s="84">
        <f t="shared" si="72"/>
        <v>90.499999999999133</v>
      </c>
      <c r="B917" s="69">
        <f t="shared" ca="1" si="73"/>
        <v>-9.9121092668931468E+22</v>
      </c>
      <c r="C917" s="19">
        <f t="shared" ca="1" si="70"/>
        <v>-1.0657064646694568E+23</v>
      </c>
      <c r="D917" s="19">
        <f t="shared" ca="1" si="74"/>
        <v>9.1671538870917242E+22</v>
      </c>
      <c r="E917" s="68">
        <f t="shared" ca="1" si="71"/>
        <v>3.9648437067572587E+23</v>
      </c>
    </row>
    <row r="918" spans="1:5" x14ac:dyDescent="0.25">
      <c r="A918" s="84">
        <f t="shared" si="72"/>
        <v>90.599999999999127</v>
      </c>
      <c r="B918" s="69">
        <f t="shared" ca="1" si="73"/>
        <v>-1.1605513888030972E+23</v>
      </c>
      <c r="C918" s="19">
        <f t="shared" ca="1" si="70"/>
        <v>-1.0822610286650439E+23</v>
      </c>
      <c r="D918" s="19">
        <f t="shared" ca="1" si="74"/>
        <v>1.2388417489411503E+23</v>
      </c>
      <c r="E918" s="68">
        <f t="shared" ca="1" si="71"/>
        <v>4.6422055552123887E+23</v>
      </c>
    </row>
    <row r="919" spans="1:5" x14ac:dyDescent="0.25">
      <c r="A919" s="84">
        <f t="shared" si="72"/>
        <v>90.699999999999122</v>
      </c>
      <c r="B919" s="69">
        <f t="shared" ca="1" si="73"/>
        <v>-1.349627155818166E+23</v>
      </c>
      <c r="C919" s="19">
        <f t="shared" ca="1" si="70"/>
        <v>-1.0648631708565876E+23</v>
      </c>
      <c r="D919" s="19">
        <f t="shared" ca="1" si="74"/>
        <v>1.6343911407797441E+23</v>
      </c>
      <c r="E919" s="68">
        <f t="shared" ca="1" si="71"/>
        <v>5.3985086232726642E+23</v>
      </c>
    </row>
    <row r="920" spans="1:5" x14ac:dyDescent="0.25">
      <c r="A920" s="84">
        <f t="shared" si="72"/>
        <v>90.799999999999116</v>
      </c>
      <c r="B920" s="69">
        <f t="shared" ca="1" si="73"/>
        <v>-1.5587447937344396E+23</v>
      </c>
      <c r="C920" s="19">
        <f t="shared" ca="1" si="70"/>
        <v>-1.0015822853095703E+23</v>
      </c>
      <c r="D920" s="19">
        <f t="shared" ca="1" si="74"/>
        <v>2.1159073021593082E+23</v>
      </c>
      <c r="E920" s="68">
        <f t="shared" ca="1" si="71"/>
        <v>6.2349791749377582E+23</v>
      </c>
    </row>
    <row r="921" spans="1:5" x14ac:dyDescent="0.25">
      <c r="A921" s="84">
        <f t="shared" si="72"/>
        <v>90.89999999999911</v>
      </c>
      <c r="B921" s="69">
        <f t="shared" ca="1" si="73"/>
        <v>-1.7875821199999091E+23</v>
      </c>
      <c r="C921" s="19">
        <f t="shared" ca="1" si="70"/>
        <v>-8.777683945484883E+22</v>
      </c>
      <c r="D921" s="19">
        <f t="shared" ca="1" si="74"/>
        <v>2.6973958454513291E+23</v>
      </c>
      <c r="E921" s="68">
        <f t="shared" ca="1" si="71"/>
        <v>7.1503284799996365E+23</v>
      </c>
    </row>
    <row r="922" spans="1:5" x14ac:dyDescent="0.25">
      <c r="A922" s="84">
        <f t="shared" si="72"/>
        <v>90.999999999999105</v>
      </c>
      <c r="B922" s="69">
        <f t="shared" ca="1" si="73"/>
        <v>-2.0349672663637038E+23</v>
      </c>
      <c r="C922" s="19">
        <f t="shared" ca="1" si="70"/>
        <v>-6.7558756667039492E+22</v>
      </c>
      <c r="D922" s="19">
        <f t="shared" ca="1" si="74"/>
        <v>3.3943469660570123E+23</v>
      </c>
      <c r="E922" s="68">
        <f t="shared" ca="1" si="71"/>
        <v>8.1398690654548152E+23</v>
      </c>
    </row>
    <row r="923" spans="1:5" x14ac:dyDescent="0.25">
      <c r="A923" s="84">
        <f t="shared" si="72"/>
        <v>91.099999999999099</v>
      </c>
      <c r="B923" s="69">
        <f t="shared" ca="1" si="73"/>
        <v>-2.2986073829969152E+23</v>
      </c>
      <c r="C923" s="19">
        <f t="shared" ca="1" si="70"/>
        <v>-3.7350318896077072E+22</v>
      </c>
      <c r="D923" s="19">
        <f t="shared" ca="1" si="74"/>
        <v>4.2237115770330587E+23</v>
      </c>
      <c r="E923" s="68">
        <f t="shared" ca="1" si="71"/>
        <v>9.1944295319876609E+23</v>
      </c>
    </row>
    <row r="924" spans="1:5" x14ac:dyDescent="0.25">
      <c r="A924" s="84">
        <f t="shared" si="72"/>
        <v>91.199999999999093</v>
      </c>
      <c r="B924" s="69">
        <f t="shared" ca="1" si="73"/>
        <v>-2.5747583804943932E+23</v>
      </c>
      <c r="C924" s="19">
        <f t="shared" ca="1" si="70"/>
        <v>5.4297743047261285E+21</v>
      </c>
      <c r="D924" s="19">
        <f t="shared" ca="1" si="74"/>
        <v>5.2038145040360462E+23</v>
      </c>
      <c r="E924" s="68">
        <f t="shared" ca="1" si="71"/>
        <v>1.0299033521977573E+24</v>
      </c>
    </row>
    <row r="925" spans="1:5" x14ac:dyDescent="0.25">
      <c r="A925" s="84">
        <f t="shared" si="72"/>
        <v>91.299999999999088</v>
      </c>
      <c r="B925" s="69">
        <f t="shared" ca="1" si="73"/>
        <v>-2.8578261037133669E+23</v>
      </c>
      <c r="C925" s="19">
        <f t="shared" ca="1" si="70"/>
        <v>6.3853243716762883E+22</v>
      </c>
      <c r="D925" s="19">
        <f t="shared" ca="1" si="74"/>
        <v>6.3541846445943614E+23</v>
      </c>
      <c r="E925" s="68">
        <f t="shared" ca="1" si="71"/>
        <v>1.1431304414853468E+24</v>
      </c>
    </row>
    <row r="926" spans="1:5" x14ac:dyDescent="0.25">
      <c r="A926" s="84">
        <f t="shared" si="72"/>
        <v>91.399999999999082</v>
      </c>
      <c r="B926" s="69">
        <f t="shared" ca="1" si="73"/>
        <v>-3.1398883131722058E+23</v>
      </c>
      <c r="C926" s="19">
        <f t="shared" ca="1" si="70"/>
        <v>1.41550100180785E+23</v>
      </c>
      <c r="D926" s="19">
        <f t="shared" ca="1" si="74"/>
        <v>7.6952776281522606E+23</v>
      </c>
      <c r="E926" s="68">
        <f t="shared" ca="1" si="71"/>
        <v>1.2559553252688823E+24</v>
      </c>
    </row>
    <row r="927" spans="1:5" x14ac:dyDescent="0.25">
      <c r="A927" s="84">
        <f t="shared" si="72"/>
        <v>91.499999999999076</v>
      </c>
      <c r="B927" s="69">
        <f t="shared" ca="1" si="73"/>
        <v>-3.4101258478686813E+23</v>
      </c>
      <c r="C927" s="19">
        <f t="shared" ca="1" si="70"/>
        <v>2.4278097384700845E+23</v>
      </c>
      <c r="D927" s="19">
        <f t="shared" ca="1" si="74"/>
        <v>9.2480614342074464E+23</v>
      </c>
      <c r="E927" s="68">
        <f t="shared" ca="1" si="71"/>
        <v>1.3640503391474725E+24</v>
      </c>
    </row>
    <row r="928" spans="1:5" x14ac:dyDescent="0.25">
      <c r="A928" s="84">
        <f t="shared" si="72"/>
        <v>91.599999999999071</v>
      </c>
      <c r="B928" s="69">
        <f t="shared" ca="1" si="73"/>
        <v>-3.6541504010501966E+23</v>
      </c>
      <c r="C928" s="19">
        <f t="shared" ca="1" si="70"/>
        <v>3.7251287576564766E+23</v>
      </c>
      <c r="D928" s="19">
        <f t="shared" ca="1" si="74"/>
        <v>1.103342955975687E+24</v>
      </c>
      <c r="E928" s="68">
        <f t="shared" ca="1" si="71"/>
        <v>1.4616601604200787E+24</v>
      </c>
    </row>
    <row r="929" spans="1:5" x14ac:dyDescent="0.25">
      <c r="A929" s="84">
        <f t="shared" si="72"/>
        <v>91.699999999999065</v>
      </c>
      <c r="B929" s="69">
        <f t="shared" ca="1" si="73"/>
        <v>-3.8532155146304146E+23</v>
      </c>
      <c r="C929" s="19">
        <f t="shared" ca="1" si="70"/>
        <v>5.3649685707024041E+23</v>
      </c>
      <c r="D929" s="19">
        <f t="shared" ca="1" si="74"/>
        <v>1.3071399599963234E+24</v>
      </c>
      <c r="E929" s="68">
        <f t="shared" ca="1" si="71"/>
        <v>1.5412862058521658E+24</v>
      </c>
    </row>
    <row r="930" spans="1:5" x14ac:dyDescent="0.25">
      <c r="A930" s="84">
        <f t="shared" si="72"/>
        <v>91.799999999999059</v>
      </c>
      <c r="B930" s="69">
        <f t="shared" ca="1" si="73"/>
        <v>-3.9832967623281051E+23</v>
      </c>
      <c r="C930" s="19">
        <f t="shared" ca="1" si="70"/>
        <v>7.413453922998586E+23</v>
      </c>
      <c r="D930" s="19">
        <f t="shared" ca="1" si="74"/>
        <v>1.5380047447654797E+24</v>
      </c>
      <c r="E930" s="68">
        <f t="shared" ca="1" si="71"/>
        <v>1.593318704931242E+24</v>
      </c>
    </row>
    <row r="931" spans="1:5" x14ac:dyDescent="0.25">
      <c r="A931" s="84">
        <f t="shared" si="72"/>
        <v>91.899999999999054</v>
      </c>
      <c r="B931" s="69">
        <f t="shared" ca="1" si="73"/>
        <v>-4.0140267401979728E+23</v>
      </c>
      <c r="C931" s="19">
        <f t="shared" ca="1" si="70"/>
        <v>9.9460651864045181E+23</v>
      </c>
      <c r="D931" s="19">
        <f t="shared" ca="1" si="74"/>
        <v>1.7974118666800466E+24</v>
      </c>
      <c r="E931" s="68">
        <f t="shared" ca="1" si="71"/>
        <v>1.6056106960791891E+24</v>
      </c>
    </row>
    <row r="932" spans="1:5" x14ac:dyDescent="0.25">
      <c r="A932" s="84">
        <f t="shared" si="72"/>
        <v>91.999999999999048</v>
      </c>
      <c r="B932" s="69">
        <f t="shared" ca="1" si="73"/>
        <v>-3.9074705343086076E+23</v>
      </c>
      <c r="C932" s="19">
        <f t="shared" ca="1" si="70"/>
        <v>1.3048307836760627E+24</v>
      </c>
      <c r="D932" s="19">
        <f t="shared" ca="1" si="74"/>
        <v>2.0863248905377847E+24</v>
      </c>
      <c r="E932" s="68">
        <f t="shared" ca="1" si="71"/>
        <v>1.562988213723443E+24</v>
      </c>
    </row>
    <row r="933" spans="1:5" x14ac:dyDescent="0.25">
      <c r="A933" s="84">
        <f t="shared" si="72"/>
        <v>92.099999999999042</v>
      </c>
      <c r="B933" s="69">
        <f t="shared" ca="1" si="73"/>
        <v>-3.6167279360784181E+23</v>
      </c>
      <c r="C933" s="19">
        <f t="shared" ca="1" si="70"/>
        <v>1.6816258585887124E+24</v>
      </c>
      <c r="D933" s="19">
        <f t="shared" ca="1" si="74"/>
        <v>2.4049714458043964E+24</v>
      </c>
      <c r="E933" s="68">
        <f t="shared" ca="1" si="71"/>
        <v>1.4466911744313672E+24</v>
      </c>
    </row>
    <row r="934" spans="1:5" x14ac:dyDescent="0.25">
      <c r="A934" s="84">
        <f t="shared" si="72"/>
        <v>92.199999999999037</v>
      </c>
      <c r="B934" s="69">
        <f t="shared" ca="1" si="73"/>
        <v>-3.0843500075378462E+23</v>
      </c>
      <c r="C934" s="19">
        <f t="shared" ca="1" si="70"/>
        <v>2.1356922257435022E+24</v>
      </c>
      <c r="D934" s="19">
        <f t="shared" ca="1" si="74"/>
        <v>2.7525622272510717E+24</v>
      </c>
      <c r="E934" s="68">
        <f t="shared" ca="1" si="71"/>
        <v>1.2337400030151385E+24</v>
      </c>
    </row>
    <row r="935" spans="1:5" x14ac:dyDescent="0.25">
      <c r="A935" s="84">
        <f t="shared" si="72"/>
        <v>92.299999999999031</v>
      </c>
      <c r="B935" s="69">
        <f t="shared" ca="1" si="73"/>
        <v>-2.2405598829623281E+23</v>
      </c>
      <c r="C935" s="19">
        <f t="shared" ca="1" si="70"/>
        <v>2.6788316094095661E+24</v>
      </c>
      <c r="D935" s="19">
        <f t="shared" ca="1" si="74"/>
        <v>3.1269435860020321E+24</v>
      </c>
      <c r="E935" s="68">
        <f t="shared" ca="1" si="71"/>
        <v>8.9622395318493124E+23</v>
      </c>
    </row>
    <row r="936" spans="1:5" x14ac:dyDescent="0.25">
      <c r="A936" s="84">
        <f t="shared" si="72"/>
        <v>92.399999999999025</v>
      </c>
      <c r="B936" s="69">
        <f t="shared" ca="1" si="73"/>
        <v>-1.0012711980639389E+23</v>
      </c>
      <c r="C936" s="19">
        <f t="shared" ca="1" si="70"/>
        <v>3.3239177422330773E+24</v>
      </c>
      <c r="D936" s="19">
        <f t="shared" ca="1" si="74"/>
        <v>3.5241719818458651E+24</v>
      </c>
      <c r="E936" s="68">
        <f t="shared" ca="1" si="71"/>
        <v>4.0050847922557558E+23</v>
      </c>
    </row>
    <row r="937" spans="1:5" x14ac:dyDescent="0.25">
      <c r="A937" s="84">
        <f t="shared" si="72"/>
        <v>92.499999999999019</v>
      </c>
      <c r="B937" s="69">
        <f t="shared" ca="1" si="73"/>
        <v>7.3409741450288835E+22</v>
      </c>
      <c r="C937" s="19">
        <f t="shared" ca="1" si="70"/>
        <v>4.0848166004640709E+24</v>
      </c>
      <c r="D937" s="19">
        <f t="shared" ca="1" si="74"/>
        <v>3.9379971175634935E+24</v>
      </c>
      <c r="E937" s="68">
        <f t="shared" ca="1" si="71"/>
        <v>-2.9363896580115534E+23</v>
      </c>
    </row>
    <row r="938" spans="1:5" x14ac:dyDescent="0.25">
      <c r="A938" s="84">
        <f t="shared" si="72"/>
        <v>92.599999999999014</v>
      </c>
      <c r="B938" s="69">
        <f t="shared" ca="1" si="73"/>
        <v>3.0850063497054712E+23</v>
      </c>
      <c r="C938" s="19">
        <f t="shared" ca="1" si="70"/>
        <v>4.9762403469115782E+24</v>
      </c>
      <c r="D938" s="19">
        <f t="shared" ca="1" si="74"/>
        <v>4.3592390769704842E+24</v>
      </c>
      <c r="E938" s="68">
        <f t="shared" ca="1" si="71"/>
        <v>-1.2340025398821885E+24</v>
      </c>
    </row>
    <row r="939" spans="1:5" x14ac:dyDescent="0.25">
      <c r="A939" s="84">
        <f t="shared" si="72"/>
        <v>92.699999999999008</v>
      </c>
      <c r="B939" s="69">
        <f t="shared" ca="1" si="73"/>
        <v>6.1923628035125118E+23</v>
      </c>
      <c r="C939" s="19">
        <f t="shared" ca="1" si="70"/>
        <v>6.0135158384540298E+24</v>
      </c>
      <c r="D939" s="19">
        <f t="shared" ca="1" si="74"/>
        <v>4.7750432777515274E+24</v>
      </c>
      <c r="E939" s="68">
        <f t="shared" ca="1" si="71"/>
        <v>-2.4769451214050047E+24</v>
      </c>
    </row>
    <row r="940" spans="1:5" x14ac:dyDescent="0.25">
      <c r="A940" s="84">
        <f t="shared" si="72"/>
        <v>92.799999999999002</v>
      </c>
      <c r="B940" s="69">
        <f t="shared" ca="1" si="73"/>
        <v>1.0221245247488363E+24</v>
      </c>
      <c r="C940" s="19">
        <f t="shared" ca="1" si="70"/>
        <v>7.212244629143536E+24</v>
      </c>
      <c r="D940" s="19">
        <f t="shared" ca="1" si="74"/>
        <v>5.1679955796458637E+24</v>
      </c>
      <c r="E940" s="68">
        <f t="shared" ca="1" si="71"/>
        <v>-4.0884980989953453E+24</v>
      </c>
    </row>
    <row r="941" spans="1:5" x14ac:dyDescent="0.25">
      <c r="A941" s="84">
        <f t="shared" si="72"/>
        <v>92.899999999998997</v>
      </c>
      <c r="B941" s="69">
        <f t="shared" ca="1" si="73"/>
        <v>1.5363741735622369E+24</v>
      </c>
      <c r="C941" s="19">
        <f t="shared" ca="1" si="70"/>
        <v>8.5878268745645803E+24</v>
      </c>
      <c r="D941" s="19">
        <f t="shared" ca="1" si="74"/>
        <v>5.5150785274401076E+24</v>
      </c>
      <c r="E941" s="68">
        <f t="shared" ca="1" si="71"/>
        <v>-6.1454966942489475E+24</v>
      </c>
    </row>
    <row r="942" spans="1:5" x14ac:dyDescent="0.25">
      <c r="A942" s="84">
        <f t="shared" si="72"/>
        <v>92.999999999998991</v>
      </c>
      <c r="B942" s="69">
        <f t="shared" ca="1" si="73"/>
        <v>2.1841839081005178E+24</v>
      </c>
      <c r="C942" s="19">
        <f t="shared" ca="1" si="70"/>
        <v>1.0154816363676213E+25</v>
      </c>
      <c r="D942" s="19">
        <f t="shared" ca="1" si="74"/>
        <v>5.7864485474751783E+24</v>
      </c>
      <c r="E942" s="68">
        <f t="shared" ca="1" si="71"/>
        <v>-8.7367356324020714E+24</v>
      </c>
    </row>
    <row r="943" spans="1:5" x14ac:dyDescent="0.25">
      <c r="A943" s="84">
        <f t="shared" si="72"/>
        <v>93.099999999998985</v>
      </c>
      <c r="B943" s="69">
        <f t="shared" ca="1" si="73"/>
        <v>2.9910274736492539E+24</v>
      </c>
      <c r="C943" s="19">
        <f t="shared" ca="1" si="70"/>
        <v>1.1926068020470812E+25</v>
      </c>
      <c r="D943" s="19">
        <f t="shared" ca="1" si="74"/>
        <v>5.9440130731723052E+24</v>
      </c>
      <c r="E943" s="68">
        <f t="shared" ca="1" si="71"/>
        <v>-1.1964109894597016E+25</v>
      </c>
    </row>
    <row r="944" spans="1:5" x14ac:dyDescent="0.25">
      <c r="A944" s="84">
        <f t="shared" si="72"/>
        <v>93.19999999999898</v>
      </c>
      <c r="B944" s="69">
        <f t="shared" ca="1" si="73"/>
        <v>3.9859231940808829E+24</v>
      </c>
      <c r="C944" s="19">
        <f t="shared" ca="1" si="70"/>
        <v>1.391163258643116E+25</v>
      </c>
      <c r="D944" s="19">
        <f t="shared" ca="1" si="74"/>
        <v>5.9397861982693938E+24</v>
      </c>
      <c r="E944" s="68">
        <f t="shared" ca="1" si="71"/>
        <v>-1.5943692776323532E+25</v>
      </c>
    </row>
    <row r="945" spans="1:5" x14ac:dyDescent="0.25">
      <c r="A945" s="84">
        <f t="shared" si="72"/>
        <v>93.299999999998974</v>
      </c>
      <c r="B945" s="69">
        <f t="shared" ca="1" si="73"/>
        <v>5.2016720260027119E+24</v>
      </c>
      <c r="C945" s="19">
        <f t="shared" ca="1" si="70"/>
        <v>1.6117345784731222E+25</v>
      </c>
      <c r="D945" s="19">
        <f t="shared" ca="1" si="74"/>
        <v>5.7140017327257974E+24</v>
      </c>
      <c r="E945" s="68">
        <f t="shared" ca="1" si="71"/>
        <v>-2.0806688104010848E+25</v>
      </c>
    </row>
    <row r="946" spans="1:5" x14ac:dyDescent="0.25">
      <c r="A946" s="84">
        <f t="shared" si="72"/>
        <v>93.399999999998968</v>
      </c>
      <c r="B946" s="69">
        <f t="shared" ca="1" si="73"/>
        <v>6.6750436835991919E+24</v>
      </c>
      <c r="C946" s="19">
        <f t="shared" ca="1" si="70"/>
        <v>1.8543051064448669E+25</v>
      </c>
      <c r="D946" s="19">
        <f t="shared" ca="1" si="74"/>
        <v>5.1929636972502831E+24</v>
      </c>
      <c r="E946" s="68">
        <f t="shared" ca="1" si="71"/>
        <v>-2.6700174734396768E+25</v>
      </c>
    </row>
    <row r="947" spans="1:5" x14ac:dyDescent="0.25">
      <c r="A947" s="84">
        <f t="shared" si="72"/>
        <v>93.499999999998963</v>
      </c>
      <c r="B947" s="69">
        <f t="shared" ca="1" si="73"/>
        <v>8.4468847075795845E+24</v>
      </c>
      <c r="C947" s="19">
        <f t="shared" ca="1" si="70"/>
        <v>2.1180386037970774E+25</v>
      </c>
      <c r="D947" s="19">
        <f t="shared" ca="1" si="74"/>
        <v>4.2866166228116055E+24</v>
      </c>
      <c r="E947" s="68">
        <f t="shared" ca="1" si="71"/>
        <v>-3.3787538830318338E+25</v>
      </c>
    </row>
    <row r="948" spans="1:5" x14ac:dyDescent="0.25">
      <c r="A948" s="84">
        <f t="shared" si="72"/>
        <v>93.599999999998957</v>
      </c>
      <c r="B948" s="69">
        <f t="shared" ca="1" si="73"/>
        <v>1.0562115566086803E+25</v>
      </c>
      <c r="C948" s="19">
        <f t="shared" ca="1" si="70"/>
        <v>2.4010053000279927E+25</v>
      </c>
      <c r="D948" s="19">
        <f t="shared" ca="1" si="74"/>
        <v>2.8858218681063202E+24</v>
      </c>
      <c r="E948" s="68">
        <f t="shared" ca="1" si="71"/>
        <v>-4.2248462264347213E+25</v>
      </c>
    </row>
    <row r="949" spans="1:5" x14ac:dyDescent="0.25">
      <c r="A949" s="84">
        <f t="shared" si="72"/>
        <v>93.699999999998951</v>
      </c>
      <c r="B949" s="69">
        <f t="shared" ca="1" si="73"/>
        <v>1.3069575795667554E+25</v>
      </c>
      <c r="C949" s="19">
        <f t="shared" ca="1" si="70"/>
        <v>2.6998483541211732E+25</v>
      </c>
      <c r="D949" s="19">
        <f t="shared" ca="1" si="74"/>
        <v>8.593319498766218E+23</v>
      </c>
      <c r="E949" s="68">
        <f t="shared" ca="1" si="71"/>
        <v>-5.2278303182670218E+25</v>
      </c>
    </row>
    <row r="950" spans="1:5" x14ac:dyDescent="0.25">
      <c r="A950" s="84">
        <f t="shared" si="72"/>
        <v>93.799999999998946</v>
      </c>
      <c r="B950" s="69">
        <f t="shared" ca="1" si="73"/>
        <v>1.6021666636364601E+25</v>
      </c>
      <c r="C950" s="19">
        <f t="shared" ca="1" si="70"/>
        <v>3.0093796373554883E+25</v>
      </c>
      <c r="D950" s="19">
        <f t="shared" ca="1" si="74"/>
        <v>-1.9495368991743211E+24</v>
      </c>
      <c r="E950" s="68">
        <f t="shared" ca="1" si="71"/>
        <v>-6.4086666545458405E+25</v>
      </c>
    </row>
    <row r="951" spans="1:5" x14ac:dyDescent="0.25">
      <c r="A951" s="84">
        <f t="shared" si="72"/>
        <v>93.89999999999894</v>
      </c>
      <c r="B951" s="69">
        <f t="shared" ca="1" si="73"/>
        <v>1.9473729394491496E+25</v>
      </c>
      <c r="C951" s="19">
        <f t="shared" ca="1" si="70"/>
        <v>3.3220936315152721E+25</v>
      </c>
      <c r="D951" s="19">
        <f t="shared" ca="1" si="74"/>
        <v>-5.7265224738302687E+24</v>
      </c>
      <c r="E951" s="68">
        <f t="shared" ca="1" si="71"/>
        <v>-7.7894917577965986E+25</v>
      </c>
    </row>
    <row r="952" spans="1:5" x14ac:dyDescent="0.25">
      <c r="A952" s="84">
        <f t="shared" si="72"/>
        <v>93.999999999998934</v>
      </c>
      <c r="B952" s="69">
        <f t="shared" ca="1" si="73"/>
        <v>2.348308467805459E+25</v>
      </c>
      <c r="C952" s="19">
        <f t="shared" ca="1" si="70"/>
        <v>3.6275871186410771E+25</v>
      </c>
      <c r="D952" s="19">
        <f t="shared" ca="1" si="74"/>
        <v>-1.0690298169698409E+25</v>
      </c>
      <c r="E952" s="68">
        <f t="shared" ca="1" si="71"/>
        <v>-9.3932338712218359E+25</v>
      </c>
    </row>
    <row r="953" spans="1:5" x14ac:dyDescent="0.25">
      <c r="A953" s="84">
        <f t="shared" si="72"/>
        <v>94.099999999998929</v>
      </c>
      <c r="B953" s="69">
        <f t="shared" ca="1" si="73"/>
        <v>2.8107642485972365E+25</v>
      </c>
      <c r="C953" s="19">
        <f t="shared" ca="1" si="70"/>
        <v>3.9118712632712146E+25</v>
      </c>
      <c r="D953" s="19">
        <f t="shared" ca="1" si="74"/>
        <v>-1.7096572339232588E+25</v>
      </c>
      <c r="E953" s="68">
        <f t="shared" ca="1" si="71"/>
        <v>-1.1243056994388946E+26</v>
      </c>
    </row>
    <row r="954" spans="1:5" x14ac:dyDescent="0.25">
      <c r="A954" s="84">
        <f t="shared" si="72"/>
        <v>94.199999999998923</v>
      </c>
      <c r="B954" s="69">
        <f t="shared" ca="1" si="73"/>
        <v>3.3403975686231081E+25</v>
      </c>
      <c r="C954" s="19">
        <f t="shared" ca="1" si="70"/>
        <v>4.1565617109765433E+25</v>
      </c>
      <c r="D954" s="19">
        <f t="shared" ca="1" si="74"/>
        <v>-2.5242334262696737E+25</v>
      </c>
      <c r="E954" s="68">
        <f t="shared" ca="1" si="71"/>
        <v>-1.3361590274492432E+26</v>
      </c>
    </row>
    <row r="955" spans="1:5" x14ac:dyDescent="0.25">
      <c r="A955" s="84">
        <f t="shared" si="72"/>
        <v>94.299999999998917</v>
      </c>
      <c r="B955" s="69">
        <f t="shared" ca="1" si="73"/>
        <v>3.9424729490799279E+25</v>
      </c>
      <c r="C955" s="19">
        <f t="shared" ca="1" si="70"/>
        <v>4.3379315203884178E+25</v>
      </c>
      <c r="D955" s="19">
        <f t="shared" ca="1" si="74"/>
        <v>-3.5470143777714393E+25</v>
      </c>
      <c r="E955" s="68">
        <f t="shared" ca="1" si="71"/>
        <v>-1.5769891796319712E+26</v>
      </c>
    </row>
    <row r="956" spans="1:5" x14ac:dyDescent="0.25">
      <c r="A956" s="84">
        <f t="shared" si="72"/>
        <v>94.399999999998911</v>
      </c>
      <c r="B956" s="69">
        <f t="shared" ca="1" si="73"/>
        <v>4.621521694554832E+25</v>
      </c>
      <c r="C956" s="19">
        <f t="shared" ca="1" si="70"/>
        <v>4.4258112029014156E+25</v>
      </c>
      <c r="D956" s="19">
        <f t="shared" ca="1" si="74"/>
        <v>-4.81723218620825E+25</v>
      </c>
      <c r="E956" s="68">
        <f t="shared" ca="1" si="71"/>
        <v>-1.8486086778219328E+26</v>
      </c>
    </row>
    <row r="957" spans="1:5" x14ac:dyDescent="0.25">
      <c r="A957" s="84">
        <f t="shared" si="72"/>
        <v>94.499999999998906</v>
      </c>
      <c r="B957" s="69">
        <f t="shared" ca="1" si="73"/>
        <v>5.3809025052221141E+25</v>
      </c>
      <c r="C957" s="19">
        <f t="shared" ca="1" si="70"/>
        <v>4.38231998253399E+25</v>
      </c>
      <c r="D957" s="19">
        <f t="shared" ca="1" si="74"/>
        <v>-6.3794850279102407E+25</v>
      </c>
      <c r="E957" s="68">
        <f t="shared" ca="1" si="71"/>
        <v>-2.1523610020888456E+26</v>
      </c>
    </row>
    <row r="958" spans="1:5" x14ac:dyDescent="0.25">
      <c r="A958" s="84">
        <f t="shared" si="72"/>
        <v>94.5999999999989</v>
      </c>
      <c r="B958" s="69">
        <f t="shared" ca="1" si="73"/>
        <v>6.2222427826097926E+25</v>
      </c>
      <c r="C958" s="19">
        <f t="shared" ca="1" si="70"/>
        <v>4.1604127552699618E+25</v>
      </c>
      <c r="D958" s="19">
        <f t="shared" ca="1" si="74"/>
        <v>-8.2840728099496267E+25</v>
      </c>
      <c r="E958" s="68">
        <f t="shared" ca="1" si="71"/>
        <v>-2.488897113043917E+26</v>
      </c>
    </row>
    <row r="959" spans="1:5" x14ac:dyDescent="0.25">
      <c r="A959" s="84">
        <f t="shared" si="72"/>
        <v>94.699999999998894</v>
      </c>
      <c r="B959" s="69">
        <f t="shared" ca="1" si="73"/>
        <v>7.1447371337481011E+25</v>
      </c>
      <c r="C959" s="19">
        <f t="shared" ca="1" si="70"/>
        <v>3.7022283047499991E+25</v>
      </c>
      <c r="D959" s="19">
        <f t="shared" ca="1" si="74"/>
        <v>-1.0587245962746207E+26</v>
      </c>
      <c r="E959" s="68">
        <f t="shared" ca="1" si="71"/>
        <v>-2.8578948534992404E+26</v>
      </c>
    </row>
    <row r="960" spans="1:5" x14ac:dyDescent="0.25">
      <c r="A960" s="84">
        <f t="shared" si="72"/>
        <v>94.799999999998889</v>
      </c>
      <c r="B960" s="69">
        <f t="shared" ca="1" si="73"/>
        <v>8.1442761655395573E+25</v>
      </c>
      <c r="C960" s="19">
        <f t="shared" ca="1" si="70"/>
        <v>2.9372263427504205E+25</v>
      </c>
      <c r="D960" s="19">
        <f t="shared" ca="1" si="74"/>
        <v>-1.3351325988328697E+26</v>
      </c>
      <c r="E960" s="68">
        <f t="shared" ca="1" si="71"/>
        <v>-3.2577104662158229E+26</v>
      </c>
    </row>
    <row r="961" spans="1:5" x14ac:dyDescent="0.25">
      <c r="A961" s="84">
        <f t="shared" si="72"/>
        <v>94.899999999998883</v>
      </c>
      <c r="B961" s="69">
        <f t="shared" ca="1" si="73"/>
        <v>9.2123749807523084E+25</v>
      </c>
      <c r="C961" s="19">
        <f t="shared" ca="1" si="70"/>
        <v>1.7801041599083897E+25</v>
      </c>
      <c r="D961" s="19">
        <f t="shared" ca="1" si="74"/>
        <v>-1.6644645801596232E+26</v>
      </c>
      <c r="E961" s="68">
        <f t="shared" ca="1" si="71"/>
        <v>-3.6849499923009234E+26</v>
      </c>
    </row>
    <row r="962" spans="1:5" x14ac:dyDescent="0.25">
      <c r="A962" s="84">
        <f t="shared" si="72"/>
        <v>94.999999999998877</v>
      </c>
      <c r="B962" s="69">
        <f t="shared" ca="1" si="73"/>
        <v>1.0334866876386365E+26</v>
      </c>
      <c r="C962" s="19">
        <f t="shared" ca="1" si="70"/>
        <v>1.2848842194307376E+24</v>
      </c>
      <c r="D962" s="19">
        <f t="shared" ca="1" si="74"/>
        <v>-2.0541245330829659E+26</v>
      </c>
      <c r="E962" s="68">
        <f t="shared" ca="1" si="71"/>
        <v>-4.1339467505545459E+26</v>
      </c>
    </row>
    <row r="963" spans="1:5" x14ac:dyDescent="0.25">
      <c r="A963" s="84">
        <f t="shared" si="72"/>
        <v>95.099999999998872</v>
      </c>
      <c r="B963" s="69">
        <f t="shared" ca="1" si="73"/>
        <v>1.1490323663870577E+26</v>
      </c>
      <c r="C963" s="19">
        <f t="shared" ca="1" si="70"/>
        <v>-2.1395956790443248E+25</v>
      </c>
      <c r="D963" s="19">
        <f t="shared" ca="1" si="74"/>
        <v>-2.5120243006785481E+26</v>
      </c>
      <c r="E963" s="68">
        <f t="shared" ca="1" si="71"/>
        <v>-4.5961294655482308E+26</v>
      </c>
    </row>
    <row r="964" spans="1:5" x14ac:dyDescent="0.25">
      <c r="A964" s="84">
        <f t="shared" si="72"/>
        <v>95.199999999998866</v>
      </c>
      <c r="B964" s="69">
        <f t="shared" ca="1" si="73"/>
        <v>1.2648159866575956E+26</v>
      </c>
      <c r="C964" s="19">
        <f t="shared" ca="1" si="70"/>
        <v>-5.1684666441365256E+25</v>
      </c>
      <c r="D964" s="19">
        <f t="shared" ca="1" si="74"/>
        <v>-3.0464786377288442E+26</v>
      </c>
      <c r="E964" s="68">
        <f t="shared" ca="1" si="71"/>
        <v>-5.0592639466303823E+26</v>
      </c>
    </row>
    <row r="965" spans="1:5" x14ac:dyDescent="0.25">
      <c r="A965" s="84">
        <f t="shared" si="72"/>
        <v>95.29999999999886</v>
      </c>
      <c r="B965" s="69">
        <f t="shared" ca="1" si="73"/>
        <v>1.3766373927076811E+26</v>
      </c>
      <c r="C965" s="19">
        <f t="shared" ca="1" si="70"/>
        <v>-9.1277169798504121E+25</v>
      </c>
      <c r="D965" s="19">
        <f t="shared" ca="1" si="74"/>
        <v>-3.6660464834004037E+26</v>
      </c>
      <c r="E965" s="68">
        <f t="shared" ca="1" si="71"/>
        <v>-5.5065495708307244E+26</v>
      </c>
    </row>
    <row r="966" spans="1:5" x14ac:dyDescent="0.25">
      <c r="A966" s="84">
        <f t="shared" si="72"/>
        <v>95.399999999998855</v>
      </c>
      <c r="B966" s="69">
        <f t="shared" ca="1" si="73"/>
        <v>1.4788875642315878E+26</v>
      </c>
      <c r="C966" s="19">
        <f t="shared" ca="1" si="70"/>
        <v>-1.4215292736945351E+26</v>
      </c>
      <c r="D966" s="19">
        <f t="shared" ca="1" si="74"/>
        <v>-4.3793044021577112E+26</v>
      </c>
      <c r="E966" s="68">
        <f t="shared" ca="1" si="71"/>
        <v>-5.915550256926351E+26</v>
      </c>
    </row>
    <row r="967" spans="1:5" x14ac:dyDescent="0.25">
      <c r="A967" s="84">
        <f t="shared" si="72"/>
        <v>95.499999999998849</v>
      </c>
      <c r="B967" s="69">
        <f t="shared" ca="1" si="73"/>
        <v>1.5642345561631788E+26</v>
      </c>
      <c r="C967" s="19">
        <f t="shared" ca="1" si="70"/>
        <v>-2.0660663487892293E+26</v>
      </c>
      <c r="D967" s="19">
        <f t="shared" ca="1" si="74"/>
        <v>-5.1945354611155879E+26</v>
      </c>
      <c r="E967" s="68">
        <f t="shared" ca="1" si="71"/>
        <v>-6.2569382246527152E+26</v>
      </c>
    </row>
    <row r="968" spans="1:5" x14ac:dyDescent="0.25">
      <c r="A968" s="84">
        <f t="shared" si="72"/>
        <v>95.599999999998843</v>
      </c>
      <c r="B968" s="69">
        <f t="shared" ca="1" si="73"/>
        <v>1.6232569319152414E+26</v>
      </c>
      <c r="C968" s="19">
        <f t="shared" ca="1" si="70"/>
        <v>-2.8727998832230978E+26</v>
      </c>
      <c r="D968" s="19">
        <f t="shared" ca="1" si="74"/>
        <v>-6.1193137470535819E+26</v>
      </c>
      <c r="E968" s="68">
        <f t="shared" ca="1" si="71"/>
        <v>-6.4930277276609655E+26</v>
      </c>
    </row>
    <row r="969" spans="1:5" x14ac:dyDescent="0.25">
      <c r="A969" s="84">
        <f t="shared" si="72"/>
        <v>95.699999999998838</v>
      </c>
      <c r="B969" s="69">
        <f t="shared" ca="1" si="73"/>
        <v>1.644018819726763E+26</v>
      </c>
      <c r="C969" s="19">
        <f t="shared" ca="1" si="70"/>
        <v>-3.8719236199205069E+26</v>
      </c>
      <c r="D969" s="19">
        <f t="shared" ca="1" si="74"/>
        <v>-7.1599612593740335E+26</v>
      </c>
      <c r="E969" s="68">
        <f t="shared" ca="1" si="71"/>
        <v>-6.5760752789070518E+26</v>
      </c>
    </row>
    <row r="970" spans="1:5" x14ac:dyDescent="0.25">
      <c r="A970" s="84">
        <f t="shared" si="72"/>
        <v>95.799999999998832</v>
      </c>
      <c r="B970" s="69">
        <f t="shared" ca="1" si="73"/>
        <v>1.6115807097008196E+26</v>
      </c>
      <c r="C970" s="19">
        <f t="shared" ca="1" si="70"/>
        <v>-5.0976886065087895E+26</v>
      </c>
      <c r="D970" s="19">
        <f t="shared" ca="1" si="74"/>
        <v>-8.3208500259104286E+26</v>
      </c>
      <c r="E970" s="68">
        <f t="shared" ca="1" si="71"/>
        <v>-6.4463228388032783E+26</v>
      </c>
    </row>
    <row r="971" spans="1:5" x14ac:dyDescent="0.25">
      <c r="A971" s="84">
        <f t="shared" si="72"/>
        <v>95.899999999998826</v>
      </c>
      <c r="B971" s="69">
        <f t="shared" ca="1" si="73"/>
        <v>1.5074403104170891E+26</v>
      </c>
      <c r="C971" s="19">
        <f t="shared" ca="1" si="70"/>
        <v>-6.5886373434442582E+26</v>
      </c>
      <c r="D971" s="19">
        <f t="shared" ca="1" si="74"/>
        <v>-9.6035179642784359E+26</v>
      </c>
      <c r="E971" s="68">
        <f t="shared" ca="1" si="71"/>
        <v>-6.0297612416683562E+26</v>
      </c>
    </row>
    <row r="972" spans="1:5" x14ac:dyDescent="0.25">
      <c r="A972" s="84">
        <f t="shared" si="72"/>
        <v>95.99999999999882</v>
      </c>
      <c r="B972" s="69">
        <f t="shared" ca="1" si="73"/>
        <v>1.3088982702720846E+26</v>
      </c>
      <c r="C972" s="19">
        <f t="shared" ref="C972:C1000" ca="1" si="75">D972</f>
        <v>-8.3877657109690024E+26</v>
      </c>
      <c r="D972" s="19">
        <f t="shared" ca="1" si="74"/>
        <v>-1.100556225151317E+27</v>
      </c>
      <c r="E972" s="68">
        <f t="shared" ref="E972:E1000" ca="1" si="76" xml:space="preserve"> -R_x/L_x*D972-1/(L_x*C_x)*B972+E0_x*SIN(w_x*A972)/L_x</f>
        <v>-5.2355930810883386E+26</v>
      </c>
    </row>
    <row r="973" spans="1:5" x14ac:dyDescent="0.25">
      <c r="A973" s="84">
        <f t="shared" ref="A973:A1000" si="77">A972+$A$9</f>
        <v>96.099999999998815</v>
      </c>
      <c r="B973" s="69">
        <f t="shared" ref="B973:B1000" ca="1" si="78">IF($B$7="n",$B$12,$A$9/2*(C973+C972)+B972)</f>
        <v>9.8834442747070503E+25</v>
      </c>
      <c r="C973" s="19">
        <f t="shared" ca="1" si="75"/>
        <v>-1.0542579929022577E+27</v>
      </c>
      <c r="D973" s="19">
        <f t="shared" ref="D973:D1000" ca="1" si="79">IF($B$7="n",$D$12,$A$9/2*(E973+E972)+D972)</f>
        <v>-1.2519268783963986E+27</v>
      </c>
      <c r="E973" s="68">
        <f t="shared" ca="1" si="76"/>
        <v>-3.9533777098828201E+26</v>
      </c>
    </row>
    <row r="974" spans="1:5" x14ac:dyDescent="0.25">
      <c r="A974" s="84">
        <f t="shared" si="77"/>
        <v>96.199999999998809</v>
      </c>
      <c r="B974" s="69">
        <f t="shared" ca="1" si="78"/>
        <v>5.1246159002175126E+25</v>
      </c>
      <c r="C974" s="19">
        <f t="shared" ca="1" si="75"/>
        <v>-1.3105007563798862E+27</v>
      </c>
      <c r="D974" s="19">
        <f t="shared" ca="1" si="79"/>
        <v>-1.4129930743842363E+27</v>
      </c>
      <c r="E974" s="68">
        <f t="shared" ca="1" si="76"/>
        <v>-2.049846360087005E+26</v>
      </c>
    </row>
    <row r="975" spans="1:5" x14ac:dyDescent="0.25">
      <c r="A975" s="84">
        <f t="shared" si="77"/>
        <v>96.299999999998803</v>
      </c>
      <c r="B975" s="69">
        <f t="shared" ca="1" si="78"/>
        <v>-1.5865420907576874E+25</v>
      </c>
      <c r="C975" s="19">
        <f t="shared" ca="1" si="75"/>
        <v>-1.6131111820203442E+27</v>
      </c>
      <c r="D975" s="19">
        <f t="shared" ca="1" si="79"/>
        <v>-1.5813803402051905E+27</v>
      </c>
      <c r="E975" s="68">
        <f t="shared" ca="1" si="76"/>
        <v>6.3461683630307496E+25</v>
      </c>
    </row>
    <row r="976" spans="1:5" x14ac:dyDescent="0.25">
      <c r="A976" s="84">
        <f t="shared" si="77"/>
        <v>96.399999999998798</v>
      </c>
      <c r="B976" s="69">
        <f t="shared" ca="1" si="78"/>
        <v>-1.0724553334288232E+26</v>
      </c>
      <c r="C976" s="19">
        <f t="shared" ca="1" si="75"/>
        <v>-1.9680546844898481E+27</v>
      </c>
      <c r="D976" s="19">
        <f t="shared" ca="1" si="79"/>
        <v>-1.7535636178040835E+27</v>
      </c>
      <c r="E976" s="68">
        <f t="shared" ca="1" si="76"/>
        <v>4.2898213337152929E+26</v>
      </c>
    </row>
    <row r="977" spans="1:5" x14ac:dyDescent="0.25">
      <c r="A977" s="84">
        <f t="shared" si="77"/>
        <v>96.499999999998792</v>
      </c>
      <c r="B977" s="69">
        <f t="shared" ca="1" si="78"/>
        <v>-2.284980750748608E+26</v>
      </c>
      <c r="C977" s="19">
        <f t="shared" ca="1" si="75"/>
        <v>-2.3815678291891738E+27</v>
      </c>
      <c r="D977" s="19">
        <f t="shared" ca="1" si="79"/>
        <v>-1.9245716790394524E+27</v>
      </c>
      <c r="E977" s="68">
        <f t="shared" ca="1" si="76"/>
        <v>9.1399230029944319E+26</v>
      </c>
    </row>
    <row r="978" spans="1:5" x14ac:dyDescent="0.25">
      <c r="A978" s="84">
        <f t="shared" si="77"/>
        <v>96.599999999998786</v>
      </c>
      <c r="B978" s="69">
        <f t="shared" ca="1" si="78"/>
        <v>-3.8619607392702166E+26</v>
      </c>
      <c r="C978" s="19">
        <f t="shared" ca="1" si="75"/>
        <v>-2.86002777454791E+27</v>
      </c>
      <c r="D978" s="19">
        <f t="shared" ca="1" si="79"/>
        <v>-2.087635626693867E+27</v>
      </c>
      <c r="E978" s="68">
        <f t="shared" ca="1" si="76"/>
        <v>1.5447842957080866E+27</v>
      </c>
    </row>
    <row r="979" spans="1:5" x14ac:dyDescent="0.25">
      <c r="A979" s="84">
        <f t="shared" si="77"/>
        <v>96.699999999998781</v>
      </c>
      <c r="B979" s="69">
        <f t="shared" ca="1" si="78"/>
        <v>-5.8799718072713021E+26</v>
      </c>
      <c r="C979" s="19">
        <f t="shared" ca="1" si="75"/>
        <v>-3.4097681524636633E+27</v>
      </c>
      <c r="D979" s="19">
        <f t="shared" ca="1" si="79"/>
        <v>-2.2337737910094029E+27</v>
      </c>
      <c r="E979" s="68">
        <f t="shared" ca="1" si="76"/>
        <v>2.3519887229085208E+27</v>
      </c>
    </row>
    <row r="980" spans="1:5" x14ac:dyDescent="0.25">
      <c r="A980" s="84">
        <f t="shared" si="77"/>
        <v>96.799999999998775</v>
      </c>
      <c r="B980" s="69">
        <f t="shared" ca="1" si="78"/>
        <v>-8.4276176483368154E+26</v>
      </c>
      <c r="C980" s="19">
        <f t="shared" ca="1" si="75"/>
        <v>-4.0368283684051155E+27</v>
      </c>
      <c r="D980" s="19">
        <f t="shared" ca="1" si="79"/>
        <v>-2.3513048387377521E+27</v>
      </c>
      <c r="E980" s="68">
        <f t="shared" ca="1" si="76"/>
        <v>3.3710470593347262E+27</v>
      </c>
    </row>
    <row r="981" spans="1:5" x14ac:dyDescent="0.25">
      <c r="A981" s="84">
        <f t="shared" si="77"/>
        <v>96.899999999998769</v>
      </c>
      <c r="B981" s="69">
        <f t="shared" ca="1" si="78"/>
        <v>-1.1606702036154859E+27</v>
      </c>
      <c r="C981" s="19">
        <f t="shared" ca="1" si="75"/>
        <v>-4.746620946976545E+27</v>
      </c>
      <c r="D981" s="19">
        <f t="shared" ca="1" si="79"/>
        <v>-2.4252805397455732E+27</v>
      </c>
      <c r="E981" s="68">
        <f t="shared" ca="1" si="76"/>
        <v>4.6426808144619436E+27</v>
      </c>
    </row>
    <row r="982" spans="1:5" x14ac:dyDescent="0.25">
      <c r="A982" s="84">
        <f t="shared" si="77"/>
        <v>96.999999999998764</v>
      </c>
      <c r="B982" s="69">
        <f t="shared" ca="1" si="78"/>
        <v>-1.5533347232936814E+27</v>
      </c>
      <c r="C982" s="19">
        <f t="shared" ca="1" si="75"/>
        <v>-5.543498889945669E+27</v>
      </c>
      <c r="D982" s="19">
        <f t="shared" ca="1" si="79"/>
        <v>-2.4368294433583066E+27</v>
      </c>
      <c r="E982" s="68">
        <f t="shared" ca="1" si="76"/>
        <v>6.2133388931747255E+27</v>
      </c>
    </row>
    <row r="983" spans="1:5" x14ac:dyDescent="0.25">
      <c r="A983" s="84">
        <f t="shared" si="77"/>
        <v>97.099999999998758</v>
      </c>
      <c r="B983" s="69">
        <f t="shared" ca="1" si="78"/>
        <v>-2.03389963087885E+27</v>
      </c>
      <c r="C983" s="19">
        <f t="shared" ca="1" si="75"/>
        <v>-6.4302020380905554E+27</v>
      </c>
      <c r="D983" s="19">
        <f t="shared" ca="1" si="79"/>
        <v>-2.3624027763328559E+27</v>
      </c>
      <c r="E983" s="68">
        <f t="shared" ca="1" si="76"/>
        <v>8.1355985235154E+27</v>
      </c>
    </row>
    <row r="984" spans="1:5" x14ac:dyDescent="0.25">
      <c r="A984" s="84">
        <f t="shared" si="77"/>
        <v>97.199999999998752</v>
      </c>
      <c r="B984" s="69">
        <f t="shared" ca="1" si="78"/>
        <v>-2.617121925314864E+27</v>
      </c>
      <c r="C984" s="19">
        <f t="shared" ca="1" si="75"/>
        <v>-7.4071581285820458E+27</v>
      </c>
      <c r="D984" s="19">
        <f t="shared" ca="1" si="79"/>
        <v>-2.1729142779523178E+27</v>
      </c>
      <c r="E984" s="68">
        <f t="shared" ca="1" si="76"/>
        <v>1.0468487701259456E+28</v>
      </c>
    </row>
    <row r="985" spans="1:5" x14ac:dyDescent="0.25">
      <c r="A985" s="84">
        <f t="shared" si="77"/>
        <v>97.299999999998747</v>
      </c>
      <c r="B985" s="69">
        <f t="shared" ca="1" si="78"/>
        <v>-3.3194220352710735E+27</v>
      </c>
      <c r="C985" s="19">
        <f t="shared" ca="1" si="75"/>
        <v>-8.471610618196975E+27</v>
      </c>
      <c r="D985" s="19">
        <f t="shared" ca="1" si="79"/>
        <v>-1.8327665476548279E+27</v>
      </c>
      <c r="E985" s="68">
        <f t="shared" ca="1" si="76"/>
        <v>1.3277688141084294E+28</v>
      </c>
    </row>
    <row r="986" spans="1:5" x14ac:dyDescent="0.25">
      <c r="A986" s="84">
        <f t="shared" si="77"/>
        <v>97.399999999998741</v>
      </c>
      <c r="B986" s="69">
        <f t="shared" ca="1" si="78"/>
        <v>-4.1588917402010247E+27</v>
      </c>
      <c r="C986" s="19">
        <f t="shared" ca="1" si="75"/>
        <v>-9.6165414144027306E+27</v>
      </c>
      <c r="D986" s="19">
        <f t="shared" ca="1" si="79"/>
        <v>-1.2987579340006812E+27</v>
      </c>
      <c r="E986" s="68">
        <f t="shared" ca="1" si="76"/>
        <v>1.6635566960804099E+28</v>
      </c>
    </row>
    <row r="987" spans="1:5" x14ac:dyDescent="0.25">
      <c r="A987" s="84">
        <f t="shared" si="77"/>
        <v>97.499999999998735</v>
      </c>
      <c r="B987" s="69">
        <f t="shared" ca="1" si="78"/>
        <v>-5.1552431232457351E+27</v>
      </c>
      <c r="C987" s="19">
        <f t="shared" ca="1" si="75"/>
        <v>-1.0829352453114222E+28</v>
      </c>
      <c r="D987" s="19">
        <f t="shared" ca="1" si="79"/>
        <v>-5.1886620662275143E+26</v>
      </c>
      <c r="E987" s="68">
        <f t="shared" ca="1" si="76"/>
        <v>2.062097249298294E+28</v>
      </c>
    </row>
    <row r="988" spans="1:5" x14ac:dyDescent="0.25">
      <c r="A988" s="84">
        <f t="shared" si="77"/>
        <v>97.59999999999873</v>
      </c>
      <c r="B988" s="69">
        <f t="shared" ca="1" si="78"/>
        <v>-6.3296786065571631E+27</v>
      </c>
      <c r="C988" s="19">
        <f t="shared" ca="1" si="75"/>
        <v>-1.2090265637529442E+28</v>
      </c>
      <c r="D988" s="19">
        <f t="shared" ca="1" si="79"/>
        <v>5.6909157558488409E+26</v>
      </c>
      <c r="E988" s="68">
        <f t="shared" ca="1" si="76"/>
        <v>2.5318714426228652E+28</v>
      </c>
    </row>
    <row r="989" spans="1:5" x14ac:dyDescent="0.25">
      <c r="A989" s="84">
        <f t="shared" si="77"/>
        <v>97.699999999998724</v>
      </c>
      <c r="B989" s="69">
        <f t="shared" ca="1" si="78"/>
        <v>-7.7046576538151502E+27</v>
      </c>
      <c r="C989" s="19">
        <f t="shared" ca="1" si="75"/>
        <v>-1.3370396088856616E+28</v>
      </c>
      <c r="D989" s="19">
        <f t="shared" ca="1" si="79"/>
        <v>2.0389192187736853E+27</v>
      </c>
      <c r="E989" s="68">
        <f t="shared" ca="1" si="76"/>
        <v>3.0818630615260601E+28</v>
      </c>
    </row>
    <row r="990" spans="1:5" x14ac:dyDescent="0.25">
      <c r="A990" s="84">
        <f t="shared" si="77"/>
        <v>97.799999999998718</v>
      </c>
      <c r="B990" s="69">
        <f t="shared" ca="1" si="78"/>
        <v>-9.3035305091755346E+27</v>
      </c>
      <c r="C990" s="19">
        <f t="shared" ca="1" si="75"/>
        <v>-1.4629449074421387E+28</v>
      </c>
      <c r="D990" s="19">
        <f t="shared" ca="1" si="79"/>
        <v>3.9776119439296837E+27</v>
      </c>
      <c r="E990" s="68">
        <f t="shared" ca="1" si="76"/>
        <v>3.7214122036702138E+28</v>
      </c>
    </row>
    <row r="991" spans="1:5" x14ac:dyDescent="0.25">
      <c r="A991" s="84">
        <f t="shared" si="77"/>
        <v>97.899999999998712</v>
      </c>
      <c r="B991" s="69">
        <f t="shared" ca="1" si="78"/>
        <v>-1.1150003292107339E+28</v>
      </c>
      <c r="C991" s="19">
        <f t="shared" ca="1" si="75"/>
        <v>-1.5812986533364909E+28</v>
      </c>
      <c r="D991" s="19">
        <f t="shared" ca="1" si="79"/>
        <v>6.4870200508497674E+27</v>
      </c>
      <c r="E991" s="68">
        <f t="shared" ca="1" si="76"/>
        <v>4.4600013168429355E+28</v>
      </c>
    </row>
    <row r="992" spans="1:5" x14ac:dyDescent="0.25">
      <c r="A992" s="84">
        <f t="shared" si="77"/>
        <v>97.999999999998707</v>
      </c>
      <c r="B992" s="69">
        <f t="shared" ca="1" si="78"/>
        <v>-1.3267391798639537E+28</v>
      </c>
      <c r="C992" s="19">
        <f t="shared" ca="1" si="75"/>
        <v>-1.6849205031422147E+28</v>
      </c>
      <c r="D992" s="19">
        <f t="shared" ca="1" si="79"/>
        <v>9.6855785658569283E+27</v>
      </c>
      <c r="E992" s="68">
        <f t="shared" ca="1" si="76"/>
        <v>5.3069567194558149E+28</v>
      </c>
    </row>
    <row r="993" spans="1:5" x14ac:dyDescent="0.25">
      <c r="A993" s="84">
        <f t="shared" si="77"/>
        <v>98.099999999998701</v>
      </c>
      <c r="B993" s="69">
        <f t="shared" ca="1" si="78"/>
        <v>-1.5677613389122939E+28</v>
      </c>
      <c r="C993" s="19">
        <f t="shared" ca="1" si="75"/>
        <v>-1.7645163527596061E+28</v>
      </c>
      <c r="D993" s="19">
        <f t="shared" ca="1" si="79"/>
        <v>1.3710063250649819E+28</v>
      </c>
      <c r="E993" s="68">
        <f t="shared" ca="1" si="76"/>
        <v>6.2710453556491755E+28</v>
      </c>
    </row>
    <row r="994" spans="1:5" x14ac:dyDescent="0.25">
      <c r="A994" s="84">
        <f t="shared" si="77"/>
        <v>98.199999999998695</v>
      </c>
      <c r="B994" s="69">
        <f t="shared" ca="1" si="78"/>
        <v>-1.8399857295003047E+28</v>
      </c>
      <c r="C994" s="19">
        <f t="shared" ca="1" si="75"/>
        <v>-1.8082396891701198E+28</v>
      </c>
      <c r="D994" s="19">
        <f t="shared" ca="1" si="79"/>
        <v>1.8717317698304897E+28</v>
      </c>
      <c r="E994" s="68">
        <f t="shared" ca="1" si="76"/>
        <v>7.3599429180012187E+28</v>
      </c>
    </row>
    <row r="995" spans="1:5" x14ac:dyDescent="0.25">
      <c r="A995" s="84">
        <f t="shared" si="77"/>
        <v>98.29999999999869</v>
      </c>
      <c r="B995" s="69">
        <f t="shared" ca="1" si="78"/>
        <v>-2.1448863488431231E+28</v>
      </c>
      <c r="C995" s="19">
        <f t="shared" ca="1" si="75"/>
        <v>-1.8011850135411899E+28</v>
      </c>
      <c r="D995" s="19">
        <f t="shared" ca="1" si="79"/>
        <v>2.4885876841450566E+28</v>
      </c>
      <c r="E995" s="68">
        <f t="shared" ca="1" si="76"/>
        <v>8.5795453953724926E+28</v>
      </c>
    </row>
    <row r="996" spans="1:5" x14ac:dyDescent="0.25">
      <c r="A996" s="84">
        <f t="shared" si="77"/>
        <v>98.399999999998684</v>
      </c>
      <c r="B996" s="69">
        <f t="shared" ca="1" si="78"/>
        <v>-2.4832728883557586E+28</v>
      </c>
      <c r="C996" s="19">
        <f t="shared" ca="1" si="75"/>
        <v>-1.7248069390296492E+28</v>
      </c>
      <c r="D996" s="19">
        <f t="shared" ca="1" si="79"/>
        <v>3.241738837681868E+28</v>
      </c>
      <c r="E996" s="68">
        <f t="shared" ca="1" si="76"/>
        <v>9.9330915534230345E+28</v>
      </c>
    </row>
    <row r="997" spans="1:5" x14ac:dyDescent="0.25">
      <c r="A997" s="84">
        <f t="shared" si="77"/>
        <v>98.499999999998678</v>
      </c>
      <c r="B997" s="69">
        <f t="shared" ca="1" si="78"/>
        <v>-2.8550147058969344E+28</v>
      </c>
      <c r="C997" s="19">
        <f t="shared" ca="1" si="75"/>
        <v>-1.5562589502905138E+28</v>
      </c>
      <c r="D997" s="19">
        <f t="shared" ca="1" si="79"/>
        <v>4.1537704615033555E+28</v>
      </c>
      <c r="E997" s="68">
        <f t="shared" ca="1" si="76"/>
        <v>1.1420058823587738E+29</v>
      </c>
    </row>
    <row r="998" spans="1:5" x14ac:dyDescent="0.25">
      <c r="A998" s="84">
        <f t="shared" si="77"/>
        <v>98.599999999998673</v>
      </c>
      <c r="B998" s="69">
        <f t="shared" ca="1" si="78"/>
        <v>-3.2586973926794003E+28</v>
      </c>
      <c r="C998" s="19">
        <f t="shared" ca="1" si="75"/>
        <v>-1.2676465601557535E+28</v>
      </c>
      <c r="D998" s="19">
        <f t="shared" ca="1" si="79"/>
        <v>5.2497482252030473E+28</v>
      </c>
      <c r="E998" s="68">
        <f t="shared" ca="1" si="76"/>
        <v>1.3034789570717601E+29</v>
      </c>
    </row>
    <row r="999" spans="1:5" x14ac:dyDescent="0.25">
      <c r="A999" s="84">
        <f t="shared" si="77"/>
        <v>98.699999999998667</v>
      </c>
      <c r="B999" s="69">
        <f t="shared" ca="1" si="78"/>
        <v>-3.6911996896524312E+28</v>
      </c>
      <c r="C999" s="19">
        <f t="shared" ca="1" si="75"/>
        <v>-8.251908195949431E+27</v>
      </c>
      <c r="D999" s="19">
        <f t="shared" ca="1" si="79"/>
        <v>6.5572085597099196E+28</v>
      </c>
      <c r="E999" s="68">
        <f t="shared" ca="1" si="76"/>
        <v>1.4764798758609725E+29</v>
      </c>
    </row>
    <row r="1000" spans="1:5" x14ac:dyDescent="0.25">
      <c r="A1000" s="84">
        <f t="shared" si="77"/>
        <v>98.799999999998661</v>
      </c>
      <c r="B1000" s="69">
        <f t="shared" ca="1" si="78"/>
        <v>-4.147176922924643E+28</v>
      </c>
      <c r="C1000" s="19">
        <f t="shared" ca="1" si="75"/>
        <v>-1.8829995958216786E+27</v>
      </c>
      <c r="D1000" s="19">
        <f t="shared" ca="1" si="79"/>
        <v>8.106053886267118E+28</v>
      </c>
      <c r="E1000" s="68">
        <f t="shared" ca="1" si="76"/>
        <v>1.6588707691698572E+29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0"/>
  <sheetViews>
    <sheetView zoomScale="138" zoomScaleNormal="138" workbookViewId="0">
      <selection activeCell="I1" sqref="I1:J65536"/>
    </sheetView>
  </sheetViews>
  <sheetFormatPr defaultRowHeight="15" x14ac:dyDescent="0.25"/>
  <cols>
    <col min="5" max="5" width="9.28515625" bestFit="1" customWidth="1"/>
  </cols>
  <sheetData>
    <row r="1" spans="1:7" x14ac:dyDescent="0.25">
      <c r="A1" s="1" t="s">
        <v>308</v>
      </c>
    </row>
    <row r="2" spans="1:7" x14ac:dyDescent="0.25">
      <c r="A2" s="230" t="s">
        <v>76</v>
      </c>
      <c r="D2" s="230" t="s">
        <v>307</v>
      </c>
      <c r="E2" s="230" t="s">
        <v>306</v>
      </c>
      <c r="F2" s="230" t="s">
        <v>305</v>
      </c>
      <c r="G2" s="230" t="s">
        <v>304</v>
      </c>
    </row>
    <row r="3" spans="1:7" x14ac:dyDescent="0.25">
      <c r="A3" s="229">
        <v>0.5</v>
      </c>
      <c r="D3" s="229">
        <v>12</v>
      </c>
      <c r="E3" s="229">
        <v>175</v>
      </c>
      <c r="F3" s="229">
        <v>1</v>
      </c>
      <c r="G3" s="229">
        <v>0.15</v>
      </c>
    </row>
    <row r="4" spans="1:7" x14ac:dyDescent="0.25">
      <c r="A4" s="14"/>
      <c r="D4" s="228" t="s">
        <v>171</v>
      </c>
      <c r="E4" s="228" t="s">
        <v>303</v>
      </c>
      <c r="F4" s="228" t="s">
        <v>302</v>
      </c>
      <c r="G4" s="228" t="s">
        <v>301</v>
      </c>
    </row>
    <row r="5" spans="1:7" x14ac:dyDescent="0.25">
      <c r="A5" s="14"/>
      <c r="D5" s="34"/>
      <c r="E5" s="34"/>
      <c r="F5" s="34"/>
      <c r="G5" s="34"/>
    </row>
    <row r="6" spans="1:7" ht="15.75" thickBot="1" x14ac:dyDescent="0.3"/>
    <row r="7" spans="1:7" x14ac:dyDescent="0.25">
      <c r="A7" s="223" t="s">
        <v>127</v>
      </c>
      <c r="B7" s="196" t="s">
        <v>97</v>
      </c>
      <c r="C7" s="195"/>
    </row>
    <row r="8" spans="1:7" ht="15.75" thickBot="1" x14ac:dyDescent="0.3">
      <c r="A8" s="227" t="s">
        <v>300</v>
      </c>
      <c r="B8" s="226">
        <v>-8</v>
      </c>
      <c r="C8" s="73"/>
    </row>
    <row r="9" spans="1:7" x14ac:dyDescent="0.25">
      <c r="A9" s="225" t="s">
        <v>4</v>
      </c>
      <c r="B9" s="169" t="s">
        <v>299</v>
      </c>
      <c r="C9" s="224" t="s">
        <v>297</v>
      </c>
      <c r="E9" s="223" t="s">
        <v>4</v>
      </c>
      <c r="F9" s="222" t="s">
        <v>298</v>
      </c>
      <c r="G9" s="221" t="s">
        <v>297</v>
      </c>
    </row>
    <row r="10" spans="1:7" x14ac:dyDescent="0.25">
      <c r="A10" s="220">
        <v>0</v>
      </c>
      <c r="B10" s="218">
        <f>B8</f>
        <v>-8</v>
      </c>
      <c r="C10" s="217">
        <f t="shared" ref="C10:C22" si="0">F_2/V_2-Q_3/V_2*B10-k_4*B10^2</f>
        <v>5.65</v>
      </c>
      <c r="E10" s="219">
        <f>A10</f>
        <v>0</v>
      </c>
      <c r="F10" s="218">
        <f>B8</f>
        <v>-8</v>
      </c>
      <c r="G10" s="217">
        <f t="shared" ref="G10:G22" si="1">F_2/V_2-Q_3/V_2*F10-k_4*F10^2</f>
        <v>5.65</v>
      </c>
    </row>
    <row r="11" spans="1:7" x14ac:dyDescent="0.25">
      <c r="A11" s="71">
        <f t="shared" ref="A11:A22" si="2">A10+$A$3</f>
        <v>0.5</v>
      </c>
      <c r="B11" s="33">
        <f t="shared" ref="B11:B22" ca="1" si="3">IF($B$7="n",$B$8,$A$3/2*(C11+C10)+B10)</f>
        <v>-3.2758365025403311</v>
      </c>
      <c r="C11" s="68">
        <f t="shared" ca="1" si="0"/>
        <v>13.246653989838677</v>
      </c>
      <c r="E11" s="71">
        <f t="shared" ref="E11:E22" si="4">E10+$A$3</f>
        <v>0.5</v>
      </c>
      <c r="F11" s="33">
        <f t="shared" ref="F11:F22" si="5">F10+$A$3*G10</f>
        <v>-5.1749999999999998</v>
      </c>
      <c r="G11" s="68">
        <f t="shared" si="1"/>
        <v>10.997489583333335</v>
      </c>
    </row>
    <row r="12" spans="1:7" x14ac:dyDescent="0.25">
      <c r="A12" s="71">
        <f t="shared" si="2"/>
        <v>1</v>
      </c>
      <c r="B12" s="33">
        <f t="shared" ca="1" si="3"/>
        <v>3.2245639401726045</v>
      </c>
      <c r="C12" s="68">
        <f t="shared" ca="1" si="0"/>
        <v>12.754947781013064</v>
      </c>
      <c r="E12" s="71">
        <f t="shared" si="4"/>
        <v>1</v>
      </c>
      <c r="F12" s="33">
        <f t="shared" si="5"/>
        <v>0.32374479166666781</v>
      </c>
      <c r="G12" s="68">
        <f t="shared" si="1"/>
        <v>14.54063299717475</v>
      </c>
    </row>
    <row r="13" spans="1:7" x14ac:dyDescent="0.25">
      <c r="A13" s="71">
        <f t="shared" si="2"/>
        <v>1.5</v>
      </c>
      <c r="B13" s="33">
        <f t="shared" ca="1" si="3"/>
        <v>7.6845674375034996</v>
      </c>
      <c r="C13" s="68">
        <f t="shared" ca="1" si="0"/>
        <v>5.0850662083105096</v>
      </c>
      <c r="E13" s="71">
        <f t="shared" si="4"/>
        <v>1.5</v>
      </c>
      <c r="F13" s="33">
        <f t="shared" si="5"/>
        <v>7.594061290254043</v>
      </c>
      <c r="G13" s="68">
        <f t="shared" si="1"/>
        <v>5.3000298604585954</v>
      </c>
    </row>
    <row r="14" spans="1:7" x14ac:dyDescent="0.25">
      <c r="A14" s="71">
        <f t="shared" si="2"/>
        <v>2</v>
      </c>
      <c r="B14" s="33">
        <f t="shared" ca="1" si="3"/>
        <v>9.2210330637884077</v>
      </c>
      <c r="C14" s="68">
        <f t="shared" ca="1" si="0"/>
        <v>1.060796296829114</v>
      </c>
      <c r="E14" s="71">
        <f t="shared" si="4"/>
        <v>2</v>
      </c>
      <c r="F14" s="33">
        <f t="shared" si="5"/>
        <v>10.24407622048334</v>
      </c>
      <c r="G14" s="68">
        <f t="shared" si="1"/>
        <v>-2.0115043267011092</v>
      </c>
    </row>
    <row r="15" spans="1:7" x14ac:dyDescent="0.25">
      <c r="A15" s="71">
        <f t="shared" si="2"/>
        <v>2.5</v>
      </c>
      <c r="B15" s="33">
        <f t="shared" ca="1" si="3"/>
        <v>9.5286978390031134</v>
      </c>
      <c r="C15" s="68">
        <f t="shared" ca="1" si="0"/>
        <v>0.1698628040296839</v>
      </c>
      <c r="E15" s="71">
        <f t="shared" si="4"/>
        <v>2.5</v>
      </c>
      <c r="F15" s="33">
        <f t="shared" si="5"/>
        <v>9.238324057132786</v>
      </c>
      <c r="G15" s="68">
        <f t="shared" si="1"/>
        <v>1.0114782875491795</v>
      </c>
    </row>
    <row r="16" spans="1:7" x14ac:dyDescent="0.25">
      <c r="A16" s="71">
        <f t="shared" si="2"/>
        <v>3</v>
      </c>
      <c r="B16" s="33">
        <f t="shared" ca="1" si="3"/>
        <v>9.5775843165072558</v>
      </c>
      <c r="C16" s="68">
        <f t="shared" ca="1" si="0"/>
        <v>2.5683105986864518E-2</v>
      </c>
      <c r="E16" s="71">
        <f t="shared" si="4"/>
        <v>3</v>
      </c>
      <c r="F16" s="33">
        <f t="shared" si="5"/>
        <v>9.7440632009073767</v>
      </c>
      <c r="G16" s="68">
        <f t="shared" si="1"/>
        <v>-0.47068708290054317</v>
      </c>
    </row>
    <row r="17" spans="1:7" x14ac:dyDescent="0.25">
      <c r="A17" s="71">
        <f t="shared" si="2"/>
        <v>3.5</v>
      </c>
      <c r="B17" s="33">
        <f t="shared" ca="1" si="3"/>
        <v>9.5849669420427741</v>
      </c>
      <c r="C17" s="68">
        <f t="shared" ca="1" si="0"/>
        <v>3.8473961551819258E-3</v>
      </c>
      <c r="E17" s="71">
        <f t="shared" si="4"/>
        <v>3.5</v>
      </c>
      <c r="F17" s="33">
        <f t="shared" si="5"/>
        <v>9.5087196594571051</v>
      </c>
      <c r="G17" s="68">
        <f t="shared" si="1"/>
        <v>0.22857759405666833</v>
      </c>
    </row>
    <row r="18" spans="1:7" x14ac:dyDescent="0.25">
      <c r="A18" s="71">
        <f t="shared" si="2"/>
        <v>4</v>
      </c>
      <c r="B18" s="33">
        <f t="shared" ca="1" si="3"/>
        <v>9.5860726762241555</v>
      </c>
      <c r="C18" s="68">
        <f t="shared" ca="1" si="0"/>
        <v>5.7554057028674777E-4</v>
      </c>
      <c r="E18" s="71">
        <f t="shared" si="4"/>
        <v>4</v>
      </c>
      <c r="F18" s="33">
        <f t="shared" si="5"/>
        <v>9.6230084564854401</v>
      </c>
      <c r="G18" s="68">
        <f t="shared" si="1"/>
        <v>-0.10892780107899647</v>
      </c>
    </row>
    <row r="19" spans="1:7" x14ac:dyDescent="0.25">
      <c r="A19" s="71">
        <f t="shared" si="2"/>
        <v>4.5</v>
      </c>
      <c r="B19" s="33">
        <f t="shared" ca="1" si="3"/>
        <v>9.586238080934109</v>
      </c>
      <c r="C19" s="68">
        <f t="shared" ca="1" si="0"/>
        <v>8.6078269466938195E-5</v>
      </c>
      <c r="E19" s="71">
        <f t="shared" si="4"/>
        <v>4.5</v>
      </c>
      <c r="F19" s="33">
        <f t="shared" si="5"/>
        <v>9.568544555945941</v>
      </c>
      <c r="G19" s="68">
        <f t="shared" si="1"/>
        <v>5.2397882469433554E-2</v>
      </c>
    </row>
    <row r="20" spans="1:7" x14ac:dyDescent="0.25">
      <c r="A20" s="71">
        <f t="shared" si="2"/>
        <v>5</v>
      </c>
      <c r="B20" s="33">
        <f t="shared" ca="1" si="3"/>
        <v>9.5862628188823678</v>
      </c>
      <c r="C20" s="68">
        <f t="shared" ca="1" si="0"/>
        <v>1.2873523491663263E-5</v>
      </c>
      <c r="E20" s="71">
        <f t="shared" si="4"/>
        <v>5</v>
      </c>
      <c r="F20" s="33">
        <f t="shared" si="5"/>
        <v>9.5947434971806587</v>
      </c>
      <c r="G20" s="68">
        <f t="shared" si="1"/>
        <v>-2.5094041268635792E-2</v>
      </c>
    </row>
    <row r="21" spans="1:7" x14ac:dyDescent="0.25">
      <c r="A21" s="71">
        <f t="shared" si="2"/>
        <v>5.5</v>
      </c>
      <c r="B21" s="33">
        <f t="shared" ca="1" si="3"/>
        <v>9.5862665185892233</v>
      </c>
      <c r="C21" s="68">
        <f t="shared" ca="1" si="0"/>
        <v>1.9253038523459054E-6</v>
      </c>
      <c r="E21" s="71">
        <f t="shared" si="4"/>
        <v>5.5</v>
      </c>
      <c r="F21" s="33">
        <f t="shared" si="5"/>
        <v>9.5821964765463399</v>
      </c>
      <c r="G21" s="68">
        <f t="shared" si="1"/>
        <v>1.2043563017243741E-2</v>
      </c>
    </row>
    <row r="22" spans="1:7" ht="15.75" thickBot="1" x14ac:dyDescent="0.3">
      <c r="A22" s="216">
        <f t="shared" si="2"/>
        <v>6</v>
      </c>
      <c r="B22" s="94">
        <f t="shared" ca="1" si="3"/>
        <v>9.5862670719000036</v>
      </c>
      <c r="C22" s="215">
        <f t="shared" ca="1" si="0"/>
        <v>2.8793919248926159E-7</v>
      </c>
      <c r="E22" s="216">
        <f t="shared" si="4"/>
        <v>6</v>
      </c>
      <c r="F22" s="94">
        <f t="shared" si="5"/>
        <v>9.5882182580549618</v>
      </c>
      <c r="G22" s="215">
        <f t="shared" si="1"/>
        <v>-5.7742594526928315E-3</v>
      </c>
    </row>
    <row r="23" spans="1:7" x14ac:dyDescent="0.25">
      <c r="A23" s="19"/>
      <c r="B23" s="19"/>
      <c r="C23" s="19"/>
      <c r="E23" s="19"/>
      <c r="F23" s="19"/>
      <c r="G23" s="19"/>
    </row>
    <row r="24" spans="1:7" x14ac:dyDescent="0.25">
      <c r="A24" s="19" t="s">
        <v>296</v>
      </c>
      <c r="B24" s="19"/>
      <c r="C24" s="98">
        <v>-5</v>
      </c>
      <c r="F24" s="19"/>
      <c r="G24" s="19"/>
    </row>
    <row r="25" spans="1:7" x14ac:dyDescent="0.25">
      <c r="A25" s="19"/>
      <c r="B25" s="12" t="s">
        <v>151</v>
      </c>
      <c r="C25" s="98">
        <v>-10.1418</v>
      </c>
      <c r="E25" s="19"/>
      <c r="F25" s="19"/>
      <c r="G25" s="19"/>
    </row>
    <row r="26" spans="1:7" x14ac:dyDescent="0.25">
      <c r="A26" s="19"/>
      <c r="B26" s="19"/>
      <c r="C26" s="19"/>
      <c r="E26" s="19"/>
      <c r="F26" s="19"/>
      <c r="G26" s="19"/>
    </row>
    <row r="27" spans="1:7" x14ac:dyDescent="0.25">
      <c r="A27" s="214" t="s">
        <v>295</v>
      </c>
      <c r="B27" s="19"/>
      <c r="C27" s="19"/>
      <c r="E27" s="19"/>
      <c r="F27" s="19"/>
      <c r="G27" s="19"/>
    </row>
    <row r="28" spans="1:7" x14ac:dyDescent="0.25">
      <c r="A28" s="19" t="s">
        <v>294</v>
      </c>
      <c r="B28" s="19"/>
      <c r="C28" s="19"/>
      <c r="E28" s="19"/>
      <c r="F28" s="19"/>
      <c r="G28" s="19"/>
    </row>
    <row r="29" spans="1:7" x14ac:dyDescent="0.25">
      <c r="A29" s="19" t="s">
        <v>293</v>
      </c>
      <c r="B29" s="19"/>
      <c r="C29" s="19"/>
      <c r="E29" s="19"/>
      <c r="F29" s="19"/>
      <c r="G29" s="19"/>
    </row>
    <row r="30" spans="1:7" x14ac:dyDescent="0.25">
      <c r="A30" s="19" t="s">
        <v>292</v>
      </c>
      <c r="B30" s="19"/>
      <c r="C30" s="19"/>
      <c r="E30" s="19"/>
      <c r="F30" s="19"/>
      <c r="G30" s="19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J200"/>
  <sheetViews>
    <sheetView zoomScale="250" zoomScaleNormal="250" workbookViewId="0">
      <selection activeCell="D5" sqref="D5"/>
    </sheetView>
  </sheetViews>
  <sheetFormatPr defaultRowHeight="15" x14ac:dyDescent="0.25"/>
  <cols>
    <col min="4" max="4" width="9.140625" customWidth="1"/>
    <col min="9" max="9" width="2.140625" customWidth="1"/>
  </cols>
  <sheetData>
    <row r="1" spans="1:10" x14ac:dyDescent="0.25">
      <c r="A1" s="1" t="s">
        <v>153</v>
      </c>
    </row>
    <row r="2" spans="1:10" x14ac:dyDescent="0.25">
      <c r="A2" s="1" t="s">
        <v>152</v>
      </c>
      <c r="C2" s="48" t="s">
        <v>76</v>
      </c>
      <c r="E2" s="113" t="s">
        <v>151</v>
      </c>
      <c r="F2" s="113" t="s">
        <v>150</v>
      </c>
      <c r="G2" s="113" t="s">
        <v>149</v>
      </c>
      <c r="H2" s="113" t="s">
        <v>148</v>
      </c>
    </row>
    <row r="3" spans="1:10" x14ac:dyDescent="0.25">
      <c r="A3" s="1" t="s">
        <v>147</v>
      </c>
      <c r="C3" s="14">
        <v>0.1</v>
      </c>
      <c r="E3" s="14">
        <v>1.2</v>
      </c>
      <c r="F3" s="14">
        <v>0.6</v>
      </c>
      <c r="G3" s="14">
        <v>0.8</v>
      </c>
      <c r="H3" s="14">
        <v>0.3</v>
      </c>
    </row>
    <row r="5" spans="1:10" x14ac:dyDescent="0.25">
      <c r="A5" t="s">
        <v>4</v>
      </c>
      <c r="B5" s="116" t="s">
        <v>146</v>
      </c>
      <c r="C5" s="116" t="s">
        <v>145</v>
      </c>
      <c r="D5" t="s">
        <v>144</v>
      </c>
      <c r="E5" t="s">
        <v>143</v>
      </c>
    </row>
    <row r="6" spans="1:10" x14ac:dyDescent="0.25">
      <c r="A6" s="115">
        <v>0</v>
      </c>
      <c r="B6" s="103">
        <v>2</v>
      </c>
      <c r="C6" s="103">
        <v>1</v>
      </c>
      <c r="D6" s="19">
        <f t="shared" ref="D6:D37" si="0">$E$3*B6-$F$3*B6*C6</f>
        <v>1.2</v>
      </c>
      <c r="E6" s="19">
        <f t="shared" ref="E6:E37" si="1">-$G$3*C6+$H$3*B6*C6</f>
        <v>-0.20000000000000007</v>
      </c>
      <c r="G6" s="19"/>
      <c r="H6" s="19"/>
    </row>
    <row r="7" spans="1:10" x14ac:dyDescent="0.25">
      <c r="A7" s="7">
        <f t="shared" ref="A7:A38" si="2">A6+$C$3</f>
        <v>0.1</v>
      </c>
      <c r="B7" s="19">
        <f t="shared" ref="B7:B38" si="3">B6+$C$3*D6</f>
        <v>2.12</v>
      </c>
      <c r="C7" s="19">
        <f t="shared" ref="C7:C38" si="4">C6+$C$3*E6</f>
        <v>0.98</v>
      </c>
      <c r="D7" s="19">
        <f t="shared" si="0"/>
        <v>1.2974400000000001</v>
      </c>
      <c r="E7" s="19">
        <f t="shared" si="1"/>
        <v>-0.16072000000000009</v>
      </c>
      <c r="G7" s="19"/>
      <c r="H7" s="19"/>
    </row>
    <row r="8" spans="1:10" x14ac:dyDescent="0.25">
      <c r="A8" s="7">
        <f t="shared" si="2"/>
        <v>0.2</v>
      </c>
      <c r="B8" s="19">
        <f t="shared" si="3"/>
        <v>2.2497440000000002</v>
      </c>
      <c r="C8" s="19">
        <f t="shared" si="4"/>
        <v>0.96392800000000001</v>
      </c>
      <c r="D8" s="19">
        <f t="shared" si="0"/>
        <v>1.3985380593408001</v>
      </c>
      <c r="E8" s="19">
        <f t="shared" si="1"/>
        <v>-0.12056502967039995</v>
      </c>
      <c r="G8" s="19"/>
      <c r="H8" s="19"/>
      <c r="I8" s="19"/>
      <c r="J8" s="19"/>
    </row>
    <row r="9" spans="1:10" x14ac:dyDescent="0.25">
      <c r="A9" s="7">
        <f t="shared" si="2"/>
        <v>0.30000000000000004</v>
      </c>
      <c r="B9" s="19">
        <f t="shared" si="3"/>
        <v>2.3895978059340801</v>
      </c>
      <c r="C9" s="19">
        <f t="shared" si="4"/>
        <v>0.95187149703296003</v>
      </c>
      <c r="D9" s="19">
        <f t="shared" si="0"/>
        <v>1.5027633426162064</v>
      </c>
      <c r="E9" s="19">
        <f t="shared" si="1"/>
        <v>-7.91201853740231E-2</v>
      </c>
      <c r="G9" s="19"/>
      <c r="H9" s="19"/>
      <c r="I9" s="19"/>
      <c r="J9" s="19"/>
    </row>
    <row r="10" spans="1:10" x14ac:dyDescent="0.25">
      <c r="A10" s="7">
        <f t="shared" si="2"/>
        <v>0.4</v>
      </c>
      <c r="B10" s="19">
        <f t="shared" si="3"/>
        <v>2.5398741401957006</v>
      </c>
      <c r="C10" s="19">
        <f t="shared" si="4"/>
        <v>0.94395947849555772</v>
      </c>
      <c r="D10" s="19">
        <f t="shared" si="0"/>
        <v>1.6093260069407487</v>
      </c>
      <c r="E10" s="19">
        <f t="shared" si="1"/>
        <v>-3.5906102149400376E-2</v>
      </c>
      <c r="G10" s="19"/>
      <c r="H10" s="19"/>
      <c r="I10" s="19"/>
      <c r="J10" s="19"/>
    </row>
    <row r="11" spans="1:10" x14ac:dyDescent="0.25">
      <c r="A11" s="7">
        <f t="shared" si="2"/>
        <v>0.5</v>
      </c>
      <c r="B11" s="19">
        <f t="shared" si="3"/>
        <v>2.7008067408897753</v>
      </c>
      <c r="C11" s="19">
        <f t="shared" si="4"/>
        <v>0.94036886828061772</v>
      </c>
      <c r="D11" s="19">
        <f t="shared" si="0"/>
        <v>1.7171153420426213</v>
      </c>
      <c r="E11" s="19">
        <f t="shared" si="1"/>
        <v>9.6312788880602573E-3</v>
      </c>
      <c r="G11" s="19"/>
      <c r="H11" s="19"/>
      <c r="I11" s="19"/>
      <c r="J11" s="19"/>
    </row>
    <row r="12" spans="1:10" x14ac:dyDescent="0.25">
      <c r="A12" s="7">
        <f t="shared" si="2"/>
        <v>0.6</v>
      </c>
      <c r="B12" s="19">
        <f t="shared" si="3"/>
        <v>2.8725182750940377</v>
      </c>
      <c r="C12" s="19">
        <f t="shared" si="4"/>
        <v>0.94133199616942376</v>
      </c>
      <c r="D12" s="19">
        <f t="shared" si="0"/>
        <v>1.8246259129563931</v>
      </c>
      <c r="E12" s="19">
        <f t="shared" si="1"/>
        <v>5.813241164268701E-2</v>
      </c>
      <c r="G12" s="19"/>
      <c r="H12" s="19"/>
      <c r="I12" s="19"/>
      <c r="J12" s="19"/>
    </row>
    <row r="13" spans="1:10" x14ac:dyDescent="0.25">
      <c r="A13" s="7">
        <f t="shared" si="2"/>
        <v>0.7</v>
      </c>
      <c r="B13" s="19">
        <f t="shared" si="3"/>
        <v>3.0549808663896769</v>
      </c>
      <c r="C13" s="19">
        <f t="shared" si="4"/>
        <v>0.94714523733369249</v>
      </c>
      <c r="D13" s="19">
        <f t="shared" si="0"/>
        <v>1.9298706930196883</v>
      </c>
      <c r="E13" s="19">
        <f t="shared" si="1"/>
        <v>0.11033698345700793</v>
      </c>
      <c r="G13" s="19"/>
      <c r="H13" s="19"/>
      <c r="I13" s="19"/>
      <c r="J13" s="19"/>
    </row>
    <row r="14" spans="1:10" x14ac:dyDescent="0.25">
      <c r="A14" s="7">
        <f t="shared" si="2"/>
        <v>0.79999999999999993</v>
      </c>
      <c r="B14" s="19">
        <f t="shared" si="3"/>
        <v>3.247967935691646</v>
      </c>
      <c r="C14" s="19">
        <f t="shared" si="4"/>
        <v>0.95817893567939327</v>
      </c>
      <c r="D14" s="19">
        <f t="shared" si="0"/>
        <v>2.0302808469848843</v>
      </c>
      <c r="E14" s="19">
        <f t="shared" si="1"/>
        <v>0.16709718937903051</v>
      </c>
      <c r="G14" s="19"/>
      <c r="H14" s="19"/>
      <c r="I14" s="19"/>
      <c r="J14" s="19"/>
    </row>
    <row r="15" spans="1:10" x14ac:dyDescent="0.25">
      <c r="A15" s="7">
        <f t="shared" si="2"/>
        <v>0.89999999999999991</v>
      </c>
      <c r="B15" s="19">
        <f t="shared" si="3"/>
        <v>3.4509960203901344</v>
      </c>
      <c r="C15" s="19">
        <f t="shared" si="4"/>
        <v>0.97488865461729635</v>
      </c>
      <c r="D15" s="19">
        <f t="shared" si="0"/>
        <v>2.1225931040234922</v>
      </c>
      <c r="E15" s="19">
        <f t="shared" si="1"/>
        <v>0.22939013652849738</v>
      </c>
      <c r="G15" s="19"/>
      <c r="H15" s="19"/>
      <c r="I15" s="19"/>
      <c r="J15" s="19"/>
    </row>
    <row r="16" spans="1:10" x14ac:dyDescent="0.25">
      <c r="A16" s="7">
        <f t="shared" si="2"/>
        <v>0.99999999999999989</v>
      </c>
      <c r="B16" s="19">
        <f t="shared" si="3"/>
        <v>3.6632553307924836</v>
      </c>
      <c r="C16" s="19">
        <f t="shared" si="4"/>
        <v>0.99782766827014613</v>
      </c>
      <c r="D16" s="19">
        <f t="shared" si="0"/>
        <v>2.2027278819492722</v>
      </c>
      <c r="E16" s="19">
        <f t="shared" si="1"/>
        <v>0.29832712288473684</v>
      </c>
      <c r="G16" s="19"/>
      <c r="H16" s="19"/>
      <c r="I16" s="19"/>
      <c r="J16" s="19"/>
    </row>
    <row r="17" spans="1:10" x14ac:dyDescent="0.25">
      <c r="A17" s="7">
        <f t="shared" si="2"/>
        <v>1.0999999999999999</v>
      </c>
      <c r="B17" s="19">
        <f t="shared" si="3"/>
        <v>3.8835281189874107</v>
      </c>
      <c r="C17" s="19">
        <f t="shared" si="4"/>
        <v>1.0276603805586197</v>
      </c>
      <c r="D17" s="19">
        <f t="shared" si="0"/>
        <v>2.2656649519836711</v>
      </c>
      <c r="E17" s="19">
        <f t="shared" si="1"/>
        <v>0.37515609095371505</v>
      </c>
      <c r="G17" s="19"/>
      <c r="H17" s="19"/>
      <c r="I17" s="19"/>
      <c r="J17" s="19"/>
    </row>
    <row r="18" spans="1:10" x14ac:dyDescent="0.25">
      <c r="A18" s="7">
        <f t="shared" si="2"/>
        <v>1.2</v>
      </c>
      <c r="B18" s="19">
        <f t="shared" si="3"/>
        <v>4.1100946141857779</v>
      </c>
      <c r="C18" s="19">
        <f t="shared" si="4"/>
        <v>1.0651759896539912</v>
      </c>
      <c r="D18" s="19">
        <f t="shared" si="0"/>
        <v>2.305329078080808</v>
      </c>
      <c r="E18" s="19">
        <f t="shared" si="1"/>
        <v>0.46125143774786947</v>
      </c>
      <c r="G18" s="19"/>
      <c r="H18" s="19"/>
      <c r="I18" s="19"/>
      <c r="J18" s="19"/>
    </row>
    <row r="19" spans="1:10" x14ac:dyDescent="0.25">
      <c r="A19" s="7">
        <f t="shared" si="2"/>
        <v>1.3</v>
      </c>
      <c r="B19" s="19">
        <f t="shared" si="3"/>
        <v>4.3406275219938584</v>
      </c>
      <c r="C19" s="19">
        <f t="shared" si="4"/>
        <v>1.1113011334287781</v>
      </c>
      <c r="D19" s="19">
        <f t="shared" si="0"/>
        <v>2.3145064554022761</v>
      </c>
      <c r="E19" s="19">
        <f t="shared" si="1"/>
        <v>0.5580823787521545</v>
      </c>
      <c r="G19" s="19"/>
      <c r="H19" s="19"/>
      <c r="I19" s="19"/>
      <c r="J19" s="19"/>
    </row>
    <row r="20" spans="1:10" x14ac:dyDescent="0.25">
      <c r="A20" s="7">
        <f t="shared" si="2"/>
        <v>1.4000000000000001</v>
      </c>
      <c r="B20" s="19">
        <f t="shared" si="3"/>
        <v>4.5720781675340856</v>
      </c>
      <c r="C20" s="19">
        <f t="shared" si="4"/>
        <v>1.1671093713039935</v>
      </c>
      <c r="D20" s="19">
        <f t="shared" si="0"/>
        <v>2.2848246356428499</v>
      </c>
      <c r="E20" s="19">
        <f t="shared" si="1"/>
        <v>0.66714708565583136</v>
      </c>
      <c r="G20" s="19"/>
      <c r="H20" s="19"/>
      <c r="I20" s="19"/>
      <c r="J20" s="19"/>
    </row>
    <row r="21" spans="1:10" x14ac:dyDescent="0.25">
      <c r="A21" s="7">
        <f t="shared" si="2"/>
        <v>1.5000000000000002</v>
      </c>
      <c r="B21" s="19">
        <f t="shared" si="3"/>
        <v>4.8005606310983708</v>
      </c>
      <c r="C21" s="19">
        <f t="shared" si="4"/>
        <v>1.2338240798695765</v>
      </c>
      <c r="D21" s="19">
        <f t="shared" si="0"/>
        <v>2.2068443752042084</v>
      </c>
      <c r="E21" s="19">
        <f t="shared" si="1"/>
        <v>0.78985492716125716</v>
      </c>
      <c r="G21" s="19"/>
      <c r="H21" s="19"/>
      <c r="I21" s="19"/>
      <c r="J21" s="19"/>
    </row>
    <row r="22" spans="1:10" x14ac:dyDescent="0.25">
      <c r="A22" s="7">
        <f t="shared" si="2"/>
        <v>1.6000000000000003</v>
      </c>
      <c r="B22" s="19">
        <f t="shared" si="3"/>
        <v>5.0212450686187919</v>
      </c>
      <c r="C22" s="19">
        <f t="shared" si="4"/>
        <v>1.3128095725857023</v>
      </c>
      <c r="D22" s="19">
        <f t="shared" si="0"/>
        <v>2.0703309269136492</v>
      </c>
      <c r="E22" s="19">
        <f t="shared" si="1"/>
        <v>0.92733391964588852</v>
      </c>
      <c r="G22" s="19"/>
      <c r="H22" s="19"/>
      <c r="I22" s="19"/>
      <c r="J22" s="19"/>
    </row>
    <row r="23" spans="1:10" x14ac:dyDescent="0.25">
      <c r="A23" s="7">
        <f t="shared" si="2"/>
        <v>1.7000000000000004</v>
      </c>
      <c r="B23" s="19">
        <f t="shared" si="3"/>
        <v>5.2282781613101568</v>
      </c>
      <c r="C23" s="19">
        <f t="shared" si="4"/>
        <v>1.4055429645502913</v>
      </c>
      <c r="D23" s="19">
        <f t="shared" si="0"/>
        <v>1.864792041767334</v>
      </c>
      <c r="E23" s="19">
        <f t="shared" si="1"/>
        <v>1.080136504262194</v>
      </c>
      <c r="G23" s="19"/>
      <c r="H23" s="19"/>
      <c r="I23" s="19"/>
      <c r="J23" s="19"/>
    </row>
    <row r="24" spans="1:10" x14ac:dyDescent="0.25">
      <c r="A24" s="7">
        <f t="shared" si="2"/>
        <v>1.8000000000000005</v>
      </c>
      <c r="B24" s="19">
        <f t="shared" si="3"/>
        <v>5.4147573654868904</v>
      </c>
      <c r="C24" s="19">
        <f t="shared" si="4"/>
        <v>1.5135566149765107</v>
      </c>
      <c r="D24" s="19">
        <f t="shared" si="0"/>
        <v>1.5803837411689878</v>
      </c>
      <c r="E24" s="19">
        <f t="shared" si="1"/>
        <v>1.2478172567264314</v>
      </c>
      <c r="G24" s="19"/>
      <c r="H24" s="19"/>
      <c r="I24" s="19"/>
      <c r="J24" s="19"/>
    </row>
    <row r="25" spans="1:10" x14ac:dyDescent="0.25">
      <c r="A25" s="7">
        <f t="shared" si="2"/>
        <v>1.9000000000000006</v>
      </c>
      <c r="B25" s="19">
        <f t="shared" si="3"/>
        <v>5.572795739603789</v>
      </c>
      <c r="C25" s="19">
        <f t="shared" si="4"/>
        <v>1.6383383406491538</v>
      </c>
      <c r="D25" s="19">
        <f t="shared" si="0"/>
        <v>1.2092799326450594</v>
      </c>
      <c r="E25" s="19">
        <f t="shared" si="1"/>
        <v>1.4283668049204203</v>
      </c>
      <c r="G25" s="19"/>
      <c r="H25" s="19"/>
      <c r="I25" s="19"/>
      <c r="J25" s="19"/>
    </row>
    <row r="26" spans="1:10" x14ac:dyDescent="0.25">
      <c r="A26" s="7">
        <f t="shared" si="2"/>
        <v>2.0000000000000004</v>
      </c>
      <c r="B26" s="19">
        <f t="shared" si="3"/>
        <v>5.6937237328682953</v>
      </c>
      <c r="C26" s="19">
        <f t="shared" si="4"/>
        <v>1.7811750211411959</v>
      </c>
      <c r="D26" s="19">
        <f t="shared" si="0"/>
        <v>0.74755738528366589</v>
      </c>
      <c r="E26" s="19">
        <f t="shared" si="1"/>
        <v>1.6175155301661874</v>
      </c>
      <c r="G26" s="19"/>
      <c r="H26" s="19"/>
      <c r="I26" s="19"/>
      <c r="J26" s="19"/>
    </row>
    <row r="27" spans="1:10" x14ac:dyDescent="0.25">
      <c r="A27" s="7">
        <f t="shared" si="2"/>
        <v>2.1000000000000005</v>
      </c>
      <c r="B27" s="19">
        <f t="shared" si="3"/>
        <v>5.7684794713966614</v>
      </c>
      <c r="C27" s="19">
        <f t="shared" si="4"/>
        <v>1.9429265741578146</v>
      </c>
      <c r="D27" s="19">
        <f t="shared" si="0"/>
        <v>0.19753613119975544</v>
      </c>
      <c r="E27" s="19">
        <f t="shared" si="1"/>
        <v>1.8079783579118673</v>
      </c>
      <c r="G27" s="19"/>
      <c r="H27" s="19"/>
      <c r="I27" s="19"/>
      <c r="J27" s="19"/>
    </row>
    <row r="28" spans="1:10" x14ac:dyDescent="0.25">
      <c r="A28" s="7">
        <f t="shared" si="2"/>
        <v>2.2000000000000006</v>
      </c>
      <c r="B28" s="19">
        <f t="shared" si="3"/>
        <v>5.7882330845166372</v>
      </c>
      <c r="C28" s="19">
        <f t="shared" si="4"/>
        <v>2.1237244099490011</v>
      </c>
      <c r="D28" s="19">
        <f t="shared" si="0"/>
        <v>-0.42968743381746499</v>
      </c>
      <c r="E28" s="19">
        <f t="shared" si="1"/>
        <v>1.9888040396595137</v>
      </c>
      <c r="G28" s="19"/>
      <c r="H28" s="19"/>
      <c r="I28" s="19"/>
      <c r="J28" s="19"/>
    </row>
    <row r="29" spans="1:10" x14ac:dyDescent="0.25">
      <c r="A29" s="7">
        <f t="shared" si="2"/>
        <v>2.3000000000000007</v>
      </c>
      <c r="B29" s="19">
        <f t="shared" si="3"/>
        <v>5.7452643411348907</v>
      </c>
      <c r="C29" s="19">
        <f t="shared" si="4"/>
        <v>2.3226048139149524</v>
      </c>
      <c r="D29" s="19">
        <f t="shared" si="0"/>
        <v>-1.1120699601984194</v>
      </c>
      <c r="E29" s="19">
        <f t="shared" si="1"/>
        <v>2.1451097336481819</v>
      </c>
      <c r="G29" s="19"/>
      <c r="H29" s="19"/>
      <c r="I29" s="19"/>
      <c r="J29" s="19"/>
    </row>
    <row r="30" spans="1:10" x14ac:dyDescent="0.25">
      <c r="A30" s="7">
        <f t="shared" si="2"/>
        <v>2.4000000000000008</v>
      </c>
      <c r="B30" s="19">
        <f t="shared" si="3"/>
        <v>5.6340573451150489</v>
      </c>
      <c r="C30" s="19">
        <f t="shared" si="4"/>
        <v>2.5371157872797707</v>
      </c>
      <c r="D30" s="19">
        <f t="shared" si="0"/>
        <v>-1.8156846879005073</v>
      </c>
      <c r="E30" s="19">
        <f t="shared" si="1"/>
        <v>2.2585841211954665</v>
      </c>
      <c r="G30" s="19"/>
      <c r="H30" s="19"/>
      <c r="I30" s="19"/>
      <c r="J30" s="19"/>
    </row>
    <row r="31" spans="1:10" x14ac:dyDescent="0.25">
      <c r="A31" s="7">
        <f t="shared" si="2"/>
        <v>2.5000000000000009</v>
      </c>
      <c r="B31" s="19">
        <f t="shared" si="3"/>
        <v>5.4524888763249981</v>
      </c>
      <c r="C31" s="19">
        <f t="shared" si="4"/>
        <v>2.7629741993993173</v>
      </c>
      <c r="D31" s="19">
        <f t="shared" si="0"/>
        <v>-2.4960650010886498</v>
      </c>
      <c r="E31" s="19">
        <f t="shared" si="1"/>
        <v>2.30914646681987</v>
      </c>
      <c r="G31" s="19"/>
      <c r="H31" s="19"/>
      <c r="I31" s="19"/>
      <c r="J31" s="19"/>
    </row>
    <row r="32" spans="1:10" x14ac:dyDescent="0.25">
      <c r="A32" s="7">
        <f t="shared" si="2"/>
        <v>2.600000000000001</v>
      </c>
      <c r="B32" s="19">
        <f t="shared" si="3"/>
        <v>5.2028823762161327</v>
      </c>
      <c r="C32" s="19">
        <f t="shared" si="4"/>
        <v>2.9938888460813042</v>
      </c>
      <c r="D32" s="19">
        <f t="shared" si="0"/>
        <v>-3.1026520567165248</v>
      </c>
      <c r="E32" s="19">
        <f t="shared" si="1"/>
        <v>2.2779443772228984</v>
      </c>
      <c r="G32" s="19"/>
      <c r="H32" s="19"/>
      <c r="I32" s="19"/>
      <c r="J32" s="19"/>
    </row>
    <row r="33" spans="1:10" x14ac:dyDescent="0.25">
      <c r="A33" s="7">
        <f t="shared" si="2"/>
        <v>2.7000000000000011</v>
      </c>
      <c r="B33" s="19">
        <f t="shared" si="3"/>
        <v>4.8926171705444803</v>
      </c>
      <c r="C33" s="19">
        <f t="shared" si="4"/>
        <v>3.221683283803594</v>
      </c>
      <c r="D33" s="19">
        <f t="shared" si="0"/>
        <v>-3.5863371667827773</v>
      </c>
      <c r="E33" s="19">
        <f t="shared" si="1"/>
        <v>2.1513922586752012</v>
      </c>
      <c r="G33" s="19"/>
      <c r="H33" s="19"/>
      <c r="I33" s="19"/>
      <c r="J33" s="19"/>
    </row>
    <row r="34" spans="1:10" x14ac:dyDescent="0.25">
      <c r="A34" s="7">
        <f t="shared" si="2"/>
        <v>2.8000000000000012</v>
      </c>
      <c r="B34" s="19">
        <f t="shared" si="3"/>
        <v>4.5339834538662025</v>
      </c>
      <c r="C34" s="19">
        <f t="shared" si="4"/>
        <v>3.436822509671114</v>
      </c>
      <c r="D34" s="19">
        <f t="shared" si="0"/>
        <v>-3.9087176909948047</v>
      </c>
      <c r="E34" s="19">
        <f t="shared" si="1"/>
        <v>1.9252909100802325</v>
      </c>
      <c r="G34" s="19"/>
      <c r="H34" s="19"/>
      <c r="I34" s="19"/>
      <c r="J34" s="19"/>
    </row>
    <row r="35" spans="1:10" x14ac:dyDescent="0.25">
      <c r="A35" s="7">
        <f t="shared" si="2"/>
        <v>2.9000000000000012</v>
      </c>
      <c r="B35" s="19">
        <f t="shared" si="3"/>
        <v>4.1431116847667218</v>
      </c>
      <c r="C35" s="19">
        <f t="shared" si="4"/>
        <v>3.6293516006791373</v>
      </c>
      <c r="D35" s="19">
        <f t="shared" si="0"/>
        <v>-4.0503513932202582</v>
      </c>
      <c r="E35" s="19">
        <f t="shared" si="1"/>
        <v>1.6075614269268521</v>
      </c>
      <c r="G35" s="19"/>
      <c r="H35" s="19"/>
      <c r="I35" s="19"/>
      <c r="J35" s="19"/>
    </row>
    <row r="36" spans="1:10" x14ac:dyDescent="0.25">
      <c r="A36" s="7">
        <f t="shared" si="2"/>
        <v>3.0000000000000013</v>
      </c>
      <c r="B36" s="19">
        <f t="shared" si="3"/>
        <v>3.738076545444696</v>
      </c>
      <c r="C36" s="19">
        <f t="shared" si="4"/>
        <v>3.7901077433718227</v>
      </c>
      <c r="D36" s="19">
        <f t="shared" si="0"/>
        <v>-4.0149358615902857</v>
      </c>
      <c r="E36" s="19">
        <f t="shared" si="1"/>
        <v>1.2182276633645022</v>
      </c>
      <c r="G36" s="19"/>
      <c r="H36" s="19"/>
      <c r="I36" s="19"/>
      <c r="J36" s="19"/>
    </row>
    <row r="37" spans="1:10" x14ac:dyDescent="0.25">
      <c r="A37" s="7">
        <f t="shared" si="2"/>
        <v>3.1000000000000014</v>
      </c>
      <c r="B37" s="19">
        <f t="shared" si="3"/>
        <v>3.3365829592856673</v>
      </c>
      <c r="C37" s="19">
        <f t="shared" si="4"/>
        <v>3.9119305097082728</v>
      </c>
      <c r="D37" s="19">
        <f t="shared" si="0"/>
        <v>-3.8275888548185897</v>
      </c>
      <c r="E37" s="19">
        <f t="shared" si="1"/>
        <v>0.78619979521407668</v>
      </c>
      <c r="G37" s="19"/>
      <c r="H37" s="19"/>
      <c r="I37" s="19"/>
      <c r="J37" s="19"/>
    </row>
    <row r="38" spans="1:10" x14ac:dyDescent="0.25">
      <c r="A38" s="7">
        <f t="shared" si="2"/>
        <v>3.2000000000000015</v>
      </c>
      <c r="B38" s="19">
        <f t="shared" si="3"/>
        <v>2.9538240738038084</v>
      </c>
      <c r="C38" s="19">
        <f t="shared" si="4"/>
        <v>3.9905504892296806</v>
      </c>
      <c r="D38" s="19">
        <f t="shared" ref="D38:D69" si="5">$E$3*B38-$F$3*B38*C38</f>
        <v>-3.5278415731251473</v>
      </c>
      <c r="E38" s="19">
        <f t="shared" ref="E38:E69" si="6">-$G$3*C38+$H$3*B38*C38</f>
        <v>0.3437748394611142</v>
      </c>
      <c r="G38" s="19"/>
      <c r="H38" s="19"/>
      <c r="I38" s="19"/>
      <c r="J38" s="19"/>
    </row>
    <row r="39" spans="1:10" x14ac:dyDescent="0.25">
      <c r="A39" s="7">
        <f t="shared" ref="A39:A70" si="7">A38+$C$3</f>
        <v>3.3000000000000016</v>
      </c>
      <c r="B39" s="19">
        <f t="shared" ref="B39:B70" si="8">B38+$C$3*D38</f>
        <v>2.6010399164912936</v>
      </c>
      <c r="C39" s="19">
        <f t="shared" ref="C39:C70" si="9">C38+$C$3*E38</f>
        <v>4.0249279731757923</v>
      </c>
      <c r="D39" s="19">
        <f t="shared" si="5"/>
        <v>-3.1601510917500284</v>
      </c>
      <c r="E39" s="19">
        <f t="shared" si="6"/>
        <v>-7.9242882770843792E-2</v>
      </c>
      <c r="G39" s="19"/>
      <c r="H39" s="19"/>
      <c r="I39" s="19"/>
      <c r="J39" s="19"/>
    </row>
    <row r="40" spans="1:10" x14ac:dyDescent="0.25">
      <c r="A40" s="7">
        <f t="shared" si="7"/>
        <v>3.4000000000000017</v>
      </c>
      <c r="B40" s="19">
        <f t="shared" si="8"/>
        <v>2.2850248073162907</v>
      </c>
      <c r="C40" s="19">
        <f t="shared" si="9"/>
        <v>4.0170036848987083</v>
      </c>
      <c r="D40" s="19">
        <f t="shared" si="5"/>
        <v>-2.7653420738651513</v>
      </c>
      <c r="E40" s="19">
        <f t="shared" si="6"/>
        <v>-0.45991702659661682</v>
      </c>
      <c r="G40" s="19"/>
      <c r="H40" s="19"/>
      <c r="I40" s="19"/>
      <c r="J40" s="19"/>
    </row>
    <row r="41" spans="1:10" x14ac:dyDescent="0.25">
      <c r="A41" s="7">
        <f t="shared" si="7"/>
        <v>3.5000000000000018</v>
      </c>
      <c r="B41" s="19">
        <f t="shared" si="8"/>
        <v>2.0084905999297753</v>
      </c>
      <c r="C41" s="19">
        <f t="shared" si="9"/>
        <v>3.9710119822390464</v>
      </c>
      <c r="D41" s="19">
        <f t="shared" si="5"/>
        <v>-2.3752554232056466</v>
      </c>
      <c r="E41" s="19">
        <f t="shared" si="6"/>
        <v>-0.78408751423054879</v>
      </c>
      <c r="G41" s="19"/>
      <c r="H41" s="19"/>
      <c r="I41" s="19"/>
      <c r="J41" s="19"/>
    </row>
    <row r="42" spans="1:10" x14ac:dyDescent="0.25">
      <c r="A42" s="7">
        <f t="shared" si="7"/>
        <v>3.6000000000000019</v>
      </c>
      <c r="B42" s="19">
        <f t="shared" si="8"/>
        <v>1.7709650576092106</v>
      </c>
      <c r="C42" s="19">
        <f t="shared" si="9"/>
        <v>3.8926032308159915</v>
      </c>
      <c r="D42" s="19">
        <f t="shared" si="5"/>
        <v>-2.0110405138160523</v>
      </c>
      <c r="E42" s="19">
        <f t="shared" si="6"/>
        <v>-1.045983293179241</v>
      </c>
      <c r="G42" s="19"/>
      <c r="H42" s="19"/>
      <c r="I42" s="19"/>
      <c r="J42" s="19"/>
    </row>
    <row r="43" spans="1:10" x14ac:dyDescent="0.25">
      <c r="A43" s="7">
        <f t="shared" si="7"/>
        <v>3.700000000000002</v>
      </c>
      <c r="B43" s="19">
        <f t="shared" si="8"/>
        <v>1.5698610062276055</v>
      </c>
      <c r="C43" s="19">
        <f t="shared" si="9"/>
        <v>3.7880049014980672</v>
      </c>
      <c r="D43" s="19">
        <f t="shared" si="5"/>
        <v>-1.6841515042833877</v>
      </c>
      <c r="E43" s="19">
        <f t="shared" si="6"/>
        <v>-1.246411565320197</v>
      </c>
      <c r="G43" s="19"/>
      <c r="H43" s="19"/>
      <c r="I43" s="19"/>
      <c r="J43" s="19"/>
    </row>
    <row r="44" spans="1:10" x14ac:dyDescent="0.25">
      <c r="A44" s="7">
        <f t="shared" si="7"/>
        <v>3.800000000000002</v>
      </c>
      <c r="B44" s="19">
        <f t="shared" si="8"/>
        <v>1.4014458557992668</v>
      </c>
      <c r="C44" s="19">
        <f t="shared" si="9"/>
        <v>3.6633637449660474</v>
      </c>
      <c r="D44" s="19">
        <f t="shared" si="5"/>
        <v>-1.3986685362416493</v>
      </c>
      <c r="E44" s="19">
        <f t="shared" si="6"/>
        <v>-1.3904892143724534</v>
      </c>
      <c r="G44" s="19"/>
      <c r="H44" s="19"/>
      <c r="I44" s="19"/>
      <c r="J44" s="19"/>
    </row>
    <row r="45" spans="1:10" x14ac:dyDescent="0.25">
      <c r="A45" s="7">
        <f t="shared" si="7"/>
        <v>3.9000000000000021</v>
      </c>
      <c r="B45" s="19">
        <f t="shared" si="8"/>
        <v>1.2615790021751019</v>
      </c>
      <c r="C45" s="19">
        <f t="shared" si="9"/>
        <v>3.524314823528802</v>
      </c>
      <c r="D45" s="19">
        <f t="shared" si="5"/>
        <v>-1.1538261444409097</v>
      </c>
      <c r="E45" s="19">
        <f t="shared" si="6"/>
        <v>-1.485591385297526</v>
      </c>
      <c r="G45" s="19"/>
      <c r="H45" s="19"/>
      <c r="I45" s="19"/>
      <c r="J45" s="19"/>
    </row>
    <row r="46" spans="1:10" x14ac:dyDescent="0.25">
      <c r="A46" s="7">
        <f t="shared" si="7"/>
        <v>4.0000000000000018</v>
      </c>
      <c r="B46" s="19">
        <f t="shared" si="8"/>
        <v>1.1461963877310108</v>
      </c>
      <c r="C46" s="19">
        <f t="shared" si="9"/>
        <v>3.3757556849990493</v>
      </c>
      <c r="D46" s="19">
        <f t="shared" si="5"/>
        <v>-0.9461317179277875</v>
      </c>
      <c r="E46" s="19">
        <f t="shared" si="6"/>
        <v>-1.5398208563967393</v>
      </c>
      <c r="G46" s="19"/>
      <c r="H46" s="19"/>
      <c r="I46" s="19"/>
      <c r="J46" s="19"/>
    </row>
    <row r="47" spans="1:10" x14ac:dyDescent="0.25">
      <c r="A47" s="7">
        <f t="shared" si="7"/>
        <v>4.1000000000000014</v>
      </c>
      <c r="B47" s="19">
        <f t="shared" si="8"/>
        <v>1.0515832159382321</v>
      </c>
      <c r="C47" s="19">
        <f t="shared" si="9"/>
        <v>3.2217735993593752</v>
      </c>
      <c r="D47" s="19">
        <f t="shared" si="5"/>
        <v>-0.7708779664576566</v>
      </c>
      <c r="E47" s="19">
        <f t="shared" si="6"/>
        <v>-1.5610299666957328</v>
      </c>
      <c r="G47" s="19"/>
      <c r="H47" s="19"/>
      <c r="I47" s="19"/>
      <c r="J47" s="19"/>
    </row>
    <row r="48" spans="1:10" x14ac:dyDescent="0.25">
      <c r="A48" s="7">
        <f t="shared" si="7"/>
        <v>4.2000000000000011</v>
      </c>
      <c r="B48" s="19">
        <f t="shared" si="8"/>
        <v>0.97449541929246641</v>
      </c>
      <c r="C48" s="19">
        <f t="shared" si="9"/>
        <v>3.065670602689802</v>
      </c>
      <c r="D48" s="19">
        <f t="shared" si="5"/>
        <v>-0.62309467247751238</v>
      </c>
      <c r="E48" s="19">
        <f t="shared" si="6"/>
        <v>-1.5562918943376058</v>
      </c>
      <c r="G48" s="19"/>
      <c r="H48" s="19"/>
      <c r="I48" s="19"/>
      <c r="J48" s="19"/>
    </row>
    <row r="49" spans="1:10" x14ac:dyDescent="0.25">
      <c r="A49" s="7">
        <f t="shared" si="7"/>
        <v>4.3000000000000007</v>
      </c>
      <c r="B49" s="19">
        <f t="shared" si="8"/>
        <v>0.9121859520447152</v>
      </c>
      <c r="C49" s="19">
        <f t="shared" si="9"/>
        <v>2.9100414132560415</v>
      </c>
      <c r="D49" s="19">
        <f t="shared" si="5"/>
        <v>-0.4980761957706481</v>
      </c>
      <c r="E49" s="19">
        <f t="shared" si="6"/>
        <v>-1.5316834614926802</v>
      </c>
      <c r="G49" s="19"/>
      <c r="H49" s="19"/>
      <c r="I49" s="19"/>
      <c r="J49" s="19"/>
    </row>
    <row r="50" spans="1:10" x14ac:dyDescent="0.25">
      <c r="A50" s="7">
        <f t="shared" si="7"/>
        <v>4.4000000000000004</v>
      </c>
      <c r="B50" s="19">
        <f t="shared" si="8"/>
        <v>0.86237833246765039</v>
      </c>
      <c r="C50" s="19">
        <f t="shared" si="9"/>
        <v>2.7568730671067736</v>
      </c>
      <c r="D50" s="19">
        <f t="shared" si="5"/>
        <v>-0.39162656010072938</v>
      </c>
      <c r="E50" s="19">
        <f t="shared" si="6"/>
        <v>-1.492258174154464</v>
      </c>
      <c r="G50" s="19"/>
      <c r="H50" s="19"/>
      <c r="I50" s="19"/>
      <c r="J50" s="19"/>
    </row>
    <row r="51" spans="1:10" x14ac:dyDescent="0.25">
      <c r="A51" s="7">
        <f t="shared" si="7"/>
        <v>4.5</v>
      </c>
      <c r="B51" s="19">
        <f t="shared" si="8"/>
        <v>0.82321567645757743</v>
      </c>
      <c r="C51" s="19">
        <f t="shared" si="9"/>
        <v>2.6076472496913272</v>
      </c>
      <c r="D51" s="19">
        <f t="shared" si="5"/>
        <v>-0.30013484502133936</v>
      </c>
      <c r="E51" s="19">
        <f t="shared" si="6"/>
        <v>-1.4421209713678458</v>
      </c>
      <c r="G51" s="19"/>
      <c r="H51" s="19"/>
      <c r="I51" s="19"/>
      <c r="J51" s="19"/>
    </row>
    <row r="52" spans="1:10" x14ac:dyDescent="0.25">
      <c r="A52" s="7">
        <f t="shared" si="7"/>
        <v>4.5999999999999996</v>
      </c>
      <c r="B52" s="19">
        <f t="shared" si="8"/>
        <v>0.7932021919554435</v>
      </c>
      <c r="C52" s="19">
        <f t="shared" si="9"/>
        <v>2.4634351525545428</v>
      </c>
      <c r="D52" s="19">
        <f t="shared" si="5"/>
        <v>-0.22055866730128115</v>
      </c>
      <c r="E52" s="19">
        <f t="shared" si="6"/>
        <v>-1.3845474732197276</v>
      </c>
      <c r="G52" s="19"/>
      <c r="H52" s="19"/>
      <c r="I52" s="19"/>
      <c r="J52" s="19"/>
    </row>
    <row r="53" spans="1:10" x14ac:dyDescent="0.25">
      <c r="A53" s="7">
        <f t="shared" si="7"/>
        <v>4.6999999999999993</v>
      </c>
      <c r="B53" s="19">
        <f t="shared" si="8"/>
        <v>0.77114632522531534</v>
      </c>
      <c r="C53" s="19">
        <f t="shared" si="9"/>
        <v>2.3249804052325702</v>
      </c>
      <c r="D53" s="19">
        <f t="shared" si="5"/>
        <v>-0.15036446715919816</v>
      </c>
      <c r="E53" s="19">
        <f t="shared" si="6"/>
        <v>-1.3221142954712679</v>
      </c>
      <c r="G53" s="19"/>
      <c r="H53" s="19"/>
      <c r="I53" s="19"/>
      <c r="J53" s="19"/>
    </row>
    <row r="54" spans="1:10" x14ac:dyDescent="0.25">
      <c r="A54" s="7">
        <f t="shared" si="7"/>
        <v>4.7999999999999989</v>
      </c>
      <c r="B54" s="19">
        <f t="shared" si="8"/>
        <v>0.75610987850939548</v>
      </c>
      <c r="C54" s="19">
        <f t="shared" si="9"/>
        <v>2.1927689756854436</v>
      </c>
      <c r="D54" s="19">
        <f t="shared" si="5"/>
        <v>-8.7452716071540815E-2</v>
      </c>
      <c r="E54" s="19">
        <f t="shared" si="6"/>
        <v>-1.2568228954069474</v>
      </c>
      <c r="G54" s="19"/>
      <c r="H54" s="19"/>
      <c r="I54" s="19"/>
      <c r="J54" s="19"/>
    </row>
    <row r="55" spans="1:10" x14ac:dyDescent="0.25">
      <c r="A55" s="7">
        <f t="shared" si="7"/>
        <v>4.8999999999999986</v>
      </c>
      <c r="B55" s="19">
        <f t="shared" si="8"/>
        <v>0.74736460690224138</v>
      </c>
      <c r="C55" s="19">
        <f t="shared" si="9"/>
        <v>2.0670866861447488</v>
      </c>
      <c r="D55" s="19">
        <f t="shared" si="5"/>
        <v>-3.0082928891366545E-2</v>
      </c>
      <c r="E55" s="19">
        <f t="shared" si="6"/>
        <v>-1.1902091203287712</v>
      </c>
      <c r="G55" s="19"/>
      <c r="H55" s="19"/>
      <c r="I55" s="19"/>
      <c r="J55" s="19"/>
    </row>
    <row r="56" spans="1:10" x14ac:dyDescent="0.25">
      <c r="A56" s="7">
        <f t="shared" si="7"/>
        <v>4.9999999999999982</v>
      </c>
      <c r="B56" s="19">
        <f t="shared" si="8"/>
        <v>0.74435631401310476</v>
      </c>
      <c r="C56" s="19">
        <f t="shared" si="9"/>
        <v>1.9480657741118717</v>
      </c>
      <c r="D56" s="19">
        <f t="shared" si="5"/>
        <v>2.3194541371926669E-2</v>
      </c>
      <c r="E56" s="19">
        <f t="shared" si="6"/>
        <v>-1.1234361015675978</v>
      </c>
      <c r="G56" s="19"/>
      <c r="H56" s="19"/>
      <c r="I56" s="19"/>
      <c r="J56" s="19"/>
    </row>
    <row r="57" spans="1:10" x14ac:dyDescent="0.25">
      <c r="A57" s="7">
        <f t="shared" si="7"/>
        <v>5.0999999999999979</v>
      </c>
      <c r="B57" s="19">
        <f t="shared" si="8"/>
        <v>0.74667576815029746</v>
      </c>
      <c r="C57" s="19">
        <f t="shared" si="9"/>
        <v>1.8357221639551118</v>
      </c>
      <c r="D57" s="19">
        <f t="shared" si="5"/>
        <v>7.3597367651331291E-2</v>
      </c>
      <c r="E57" s="19">
        <f t="shared" si="6"/>
        <v>-1.0573709540995768</v>
      </c>
      <c r="G57" s="19"/>
      <c r="H57" s="19"/>
      <c r="I57" s="19"/>
      <c r="J57" s="19"/>
    </row>
    <row r="58" spans="1:10" x14ac:dyDescent="0.25">
      <c r="A58" s="7">
        <f t="shared" si="7"/>
        <v>5.1999999999999975</v>
      </c>
      <c r="B58" s="19">
        <f t="shared" si="8"/>
        <v>0.75403550491543059</v>
      </c>
      <c r="C58" s="19">
        <f t="shared" si="9"/>
        <v>1.7299850685451541</v>
      </c>
      <c r="D58" s="19">
        <f t="shared" si="5"/>
        <v>0.12216050710455606</v>
      </c>
      <c r="E58" s="19">
        <f t="shared" si="6"/>
        <v>-0.99264700543914319</v>
      </c>
      <c r="G58" s="19"/>
      <c r="H58" s="19"/>
      <c r="I58" s="19"/>
      <c r="J58" s="19"/>
    </row>
    <row r="59" spans="1:10" x14ac:dyDescent="0.25">
      <c r="A59" s="7">
        <f t="shared" si="7"/>
        <v>5.2999999999999972</v>
      </c>
      <c r="B59" s="19">
        <f t="shared" si="8"/>
        <v>0.7662515556258862</v>
      </c>
      <c r="C59" s="19">
        <f t="shared" si="9"/>
        <v>1.6307203680012399</v>
      </c>
      <c r="D59" s="19">
        <f t="shared" si="5"/>
        <v>0.1697766554880028</v>
      </c>
      <c r="E59" s="19">
        <f t="shared" si="6"/>
        <v>-0.9297136887694617</v>
      </c>
      <c r="G59" s="19"/>
      <c r="H59" s="19"/>
      <c r="I59" s="19"/>
      <c r="J59" s="19"/>
    </row>
    <row r="60" spans="1:10" x14ac:dyDescent="0.25">
      <c r="A60" s="7">
        <f t="shared" si="7"/>
        <v>5.3999999999999968</v>
      </c>
      <c r="B60" s="19">
        <f t="shared" si="8"/>
        <v>0.78322922117468652</v>
      </c>
      <c r="C60" s="19">
        <f t="shared" si="9"/>
        <v>1.5377489991242936</v>
      </c>
      <c r="D60" s="19">
        <f t="shared" si="5"/>
        <v>0.21722909484185926</v>
      </c>
      <c r="E60" s="19">
        <f t="shared" si="6"/>
        <v>-0.86887621401555282</v>
      </c>
      <c r="G60" s="19"/>
      <c r="H60" s="19"/>
      <c r="I60" s="19"/>
      <c r="J60" s="19"/>
    </row>
    <row r="61" spans="1:10" x14ac:dyDescent="0.25">
      <c r="A61" s="7">
        <f t="shared" si="7"/>
        <v>5.4999999999999964</v>
      </c>
      <c r="B61" s="19">
        <f t="shared" si="8"/>
        <v>0.8049521306588725</v>
      </c>
      <c r="C61" s="19">
        <f t="shared" si="9"/>
        <v>1.4508613777227384</v>
      </c>
      <c r="D61" s="19">
        <f t="shared" si="5"/>
        <v>0.26521818241749573</v>
      </c>
      <c r="E61" s="19">
        <f t="shared" si="6"/>
        <v>-0.81032691499161502</v>
      </c>
      <c r="G61" s="19"/>
      <c r="H61" s="19"/>
      <c r="I61" s="19"/>
      <c r="J61" s="19"/>
    </row>
    <row r="62" spans="1:10" x14ac:dyDescent="0.25">
      <c r="A62" s="7">
        <f t="shared" si="7"/>
        <v>5.5999999999999961</v>
      </c>
      <c r="B62" s="19">
        <f t="shared" si="8"/>
        <v>0.8314739489006221</v>
      </c>
      <c r="C62" s="19">
        <f t="shared" si="9"/>
        <v>1.3698286862235769</v>
      </c>
      <c r="D62" s="19">
        <f t="shared" si="5"/>
        <v>0.31438261844974524</v>
      </c>
      <c r="E62" s="19">
        <f t="shared" si="6"/>
        <v>-0.754169888863361</v>
      </c>
      <c r="G62" s="19"/>
      <c r="H62" s="19"/>
      <c r="I62" s="19"/>
      <c r="J62" s="19"/>
    </row>
    <row r="63" spans="1:10" x14ac:dyDescent="0.25">
      <c r="A63" s="7">
        <f t="shared" si="7"/>
        <v>5.6999999999999957</v>
      </c>
      <c r="B63" s="19">
        <f t="shared" si="8"/>
        <v>0.86291221074559665</v>
      </c>
      <c r="C63" s="19">
        <f t="shared" si="9"/>
        <v>1.2944116973372408</v>
      </c>
      <c r="D63" s="19">
        <f t="shared" si="5"/>
        <v>0.36531645727617279</v>
      </c>
      <c r="E63" s="19">
        <f t="shared" si="6"/>
        <v>-0.70044026006052107</v>
      </c>
      <c r="G63" s="19"/>
      <c r="H63" s="19"/>
      <c r="I63" s="19"/>
      <c r="J63" s="19"/>
    </row>
    <row r="64" spans="1:10" x14ac:dyDescent="0.25">
      <c r="A64" s="7">
        <f t="shared" si="7"/>
        <v>5.7999999999999954</v>
      </c>
      <c r="B64" s="19">
        <f t="shared" si="8"/>
        <v>0.8994438564732139</v>
      </c>
      <c r="C64" s="19">
        <f t="shared" si="9"/>
        <v>1.2243676713311886</v>
      </c>
      <c r="D64" s="19">
        <f t="shared" si="5"/>
        <v>0.41858263974190502</v>
      </c>
      <c r="E64" s="19">
        <f t="shared" si="6"/>
        <v>-0.64911914305197516</v>
      </c>
      <c r="G64" s="19"/>
      <c r="H64" s="19"/>
      <c r="I64" s="19"/>
      <c r="J64" s="19"/>
    </row>
    <row r="65" spans="1:10" x14ac:dyDescent="0.25">
      <c r="A65" s="7">
        <f t="shared" si="7"/>
        <v>5.899999999999995</v>
      </c>
      <c r="B65" s="19">
        <f t="shared" si="8"/>
        <v>0.94130212044740436</v>
      </c>
      <c r="C65" s="19">
        <f t="shared" si="9"/>
        <v>1.1594557570259911</v>
      </c>
      <c r="D65" s="19">
        <f t="shared" si="5"/>
        <v>0.47472364694477565</v>
      </c>
      <c r="E65" s="19">
        <f t="shared" si="6"/>
        <v>-0.60014515682473824</v>
      </c>
      <c r="G65" s="19"/>
      <c r="H65" s="19"/>
      <c r="I65" s="19"/>
      <c r="J65" s="19"/>
    </row>
    <row r="66" spans="1:10" x14ac:dyDescent="0.25">
      <c r="A66" s="7">
        <f t="shared" si="7"/>
        <v>5.9999999999999947</v>
      </c>
      <c r="B66" s="19">
        <f t="shared" si="8"/>
        <v>0.98877448514188193</v>
      </c>
      <c r="C66" s="19">
        <f t="shared" si="9"/>
        <v>1.0994412413435173</v>
      </c>
      <c r="D66" s="19">
        <f t="shared" si="5"/>
        <v>0.53426971375834553</v>
      </c>
      <c r="E66" s="19">
        <f t="shared" si="6"/>
        <v>-0.5534231588688574</v>
      </c>
      <c r="G66" s="19"/>
      <c r="H66" s="19"/>
      <c r="I66" s="19"/>
      <c r="J66" s="19"/>
    </row>
    <row r="67" spans="1:10" x14ac:dyDescent="0.25">
      <c r="A67" s="7">
        <f t="shared" si="7"/>
        <v>6.0999999999999943</v>
      </c>
      <c r="B67" s="19">
        <f t="shared" si="8"/>
        <v>1.0422014565177165</v>
      </c>
      <c r="C67" s="19">
        <f t="shared" si="9"/>
        <v>1.0440989254566315</v>
      </c>
      <c r="D67" s="19">
        <f t="shared" si="5"/>
        <v>0.59774489530556929</v>
      </c>
      <c r="E67" s="19">
        <f t="shared" si="6"/>
        <v>-0.50883071410746006</v>
      </c>
      <c r="G67" s="19"/>
      <c r="H67" s="19"/>
      <c r="I67" s="19"/>
      <c r="J67" s="19"/>
    </row>
    <row r="68" spans="1:10" x14ac:dyDescent="0.25">
      <c r="A68" s="7">
        <f t="shared" si="7"/>
        <v>6.199999999999994</v>
      </c>
      <c r="B68" s="19">
        <f t="shared" si="8"/>
        <v>1.1019759460482734</v>
      </c>
      <c r="C68" s="19">
        <f t="shared" si="9"/>
        <v>0.99321585404588553</v>
      </c>
      <c r="D68" s="19">
        <f t="shared" si="5"/>
        <v>0.66567114702251295</v>
      </c>
      <c r="E68" s="19">
        <f t="shared" si="6"/>
        <v>-0.46622268911900089</v>
      </c>
      <c r="G68" s="19"/>
      <c r="H68" s="19"/>
      <c r="I68" s="19"/>
      <c r="J68" s="19"/>
    </row>
    <row r="69" spans="1:10" x14ac:dyDescent="0.25">
      <c r="A69" s="7">
        <f t="shared" si="7"/>
        <v>6.2999999999999936</v>
      </c>
      <c r="B69" s="19">
        <f t="shared" si="8"/>
        <v>1.1685430607505247</v>
      </c>
      <c r="C69" s="19">
        <f t="shared" si="9"/>
        <v>0.94659358513398539</v>
      </c>
      <c r="D69" s="19">
        <f t="shared" si="5"/>
        <v>0.73857045374506181</v>
      </c>
      <c r="E69" s="19">
        <f t="shared" si="6"/>
        <v>-0.42543425852940447</v>
      </c>
      <c r="G69" s="19"/>
      <c r="H69" s="19"/>
      <c r="I69" s="19"/>
      <c r="J69" s="19"/>
    </row>
    <row r="70" spans="1:10" x14ac:dyDescent="0.25">
      <c r="A70" s="7">
        <f t="shared" si="7"/>
        <v>6.3999999999999932</v>
      </c>
      <c r="B70" s="19">
        <f t="shared" si="8"/>
        <v>1.2424001061250309</v>
      </c>
      <c r="C70" s="19">
        <f t="shared" si="9"/>
        <v>0.90405015928104493</v>
      </c>
      <c r="D70" s="19">
        <f t="shared" ref="D70:D101" si="10">$E$3*B70-$F$3*B70*C70</f>
        <v>0.81696491905016433</v>
      </c>
      <c r="E70" s="19">
        <f t="shared" ref="E70:E101" si="11">-$G$3*C70+$H$3*B70*C70</f>
        <v>-0.38628252327489959</v>
      </c>
      <c r="G70" s="19"/>
      <c r="H70" s="19"/>
      <c r="I70" s="19"/>
      <c r="J70" s="19"/>
    </row>
    <row r="71" spans="1:10" x14ac:dyDescent="0.25">
      <c r="A71" s="7">
        <f t="shared" ref="A71:A102" si="12">A70+$C$3</f>
        <v>6.4999999999999929</v>
      </c>
      <c r="B71" s="19">
        <f t="shared" ref="B71:B102" si="13">B70+$C$3*D70</f>
        <v>1.3240965980300474</v>
      </c>
      <c r="C71" s="19">
        <f t="shared" ref="C71:C102" si="14">C70+$C$3*E70</f>
        <v>0.86542190695355492</v>
      </c>
      <c r="D71" s="19">
        <f t="shared" si="10"/>
        <v>0.90137459592132985</v>
      </c>
      <c r="E71" s="19">
        <f t="shared" si="11"/>
        <v>-0.34856686470548054</v>
      </c>
      <c r="G71" s="19"/>
      <c r="H71" s="19"/>
      <c r="I71" s="19"/>
      <c r="J71" s="19"/>
    </row>
    <row r="72" spans="1:10" x14ac:dyDescent="0.25">
      <c r="A72" s="7">
        <f t="shared" si="12"/>
        <v>6.5999999999999925</v>
      </c>
      <c r="B72" s="19">
        <f t="shared" si="13"/>
        <v>1.4142340576221804</v>
      </c>
      <c r="C72" s="19">
        <f t="shared" si="14"/>
        <v>0.83056522048300685</v>
      </c>
      <c r="D72" s="19">
        <f t="shared" si="10"/>
        <v>0.99231269601649019</v>
      </c>
      <c r="E72" s="19">
        <f t="shared" si="11"/>
        <v>-0.31206808982134243</v>
      </c>
      <c r="G72" s="19"/>
      <c r="H72" s="19"/>
      <c r="I72" s="19"/>
      <c r="J72" s="19"/>
    </row>
    <row r="73" spans="1:10" x14ac:dyDescent="0.25">
      <c r="A73" s="7">
        <f t="shared" si="12"/>
        <v>6.6999999999999922</v>
      </c>
      <c r="B73" s="19">
        <f t="shared" si="13"/>
        <v>1.5134653272238294</v>
      </c>
      <c r="C73" s="19">
        <f t="shared" si="14"/>
        <v>0.79935841150087261</v>
      </c>
      <c r="D73" s="19">
        <f t="shared" si="10"/>
        <v>1.090277648769822</v>
      </c>
      <c r="E73" s="19">
        <f t="shared" si="11"/>
        <v>-0.2765463572513116</v>
      </c>
      <c r="G73" s="19"/>
      <c r="H73" s="19"/>
      <c r="I73" s="19"/>
      <c r="J73" s="19"/>
    </row>
    <row r="74" spans="1:10" x14ac:dyDescent="0.25">
      <c r="A74" s="7">
        <f t="shared" si="12"/>
        <v>6.7999999999999918</v>
      </c>
      <c r="B74" s="19">
        <f t="shared" si="13"/>
        <v>1.6224930921008116</v>
      </c>
      <c r="C74" s="19">
        <f t="shared" si="14"/>
        <v>0.77170377577574145</v>
      </c>
      <c r="D74" s="19">
        <f t="shared" si="10"/>
        <v>1.1957412833144212</v>
      </c>
      <c r="E74" s="19">
        <f t="shared" si="11"/>
        <v>-0.24173780701731701</v>
      </c>
      <c r="G74" s="19"/>
      <c r="H74" s="19"/>
      <c r="I74" s="19"/>
      <c r="J74" s="19"/>
    </row>
    <row r="75" spans="1:10" x14ac:dyDescent="0.25">
      <c r="A75" s="7">
        <f t="shared" si="12"/>
        <v>6.8999999999999915</v>
      </c>
      <c r="B75" s="19">
        <f t="shared" si="13"/>
        <v>1.7420672204322538</v>
      </c>
      <c r="C75" s="19">
        <f t="shared" si="14"/>
        <v>0.74752999507400975</v>
      </c>
      <c r="D75" s="19">
        <f t="shared" si="10"/>
        <v>1.3091321640937146</v>
      </c>
      <c r="E75" s="19">
        <f t="shared" si="11"/>
        <v>-0.20734974584671295</v>
      </c>
      <c r="G75" s="19"/>
      <c r="H75" s="19"/>
      <c r="I75" s="19"/>
      <c r="J75" s="19"/>
    </row>
    <row r="76" spans="1:10" x14ac:dyDescent="0.25">
      <c r="A76" s="7">
        <f t="shared" si="12"/>
        <v>6.9999999999999911</v>
      </c>
      <c r="B76" s="19">
        <f t="shared" si="13"/>
        <v>1.8729804368416252</v>
      </c>
      <c r="C76" s="19">
        <f t="shared" si="14"/>
        <v>0.72679502048933842</v>
      </c>
      <c r="D76" s="19">
        <f t="shared" si="10"/>
        <v>1.4308128112276868</v>
      </c>
      <c r="E76" s="19">
        <f t="shared" si="11"/>
        <v>-0.17305415990033912</v>
      </c>
      <c r="G76" s="19"/>
      <c r="H76" s="19"/>
      <c r="I76" s="19"/>
      <c r="J76" s="19"/>
    </row>
    <row r="77" spans="1:10" x14ac:dyDescent="0.25">
      <c r="A77" s="7">
        <f t="shared" si="12"/>
        <v>7.0999999999999908</v>
      </c>
      <c r="B77" s="19">
        <f t="shared" si="13"/>
        <v>2.0160617179643938</v>
      </c>
      <c r="C77" s="19">
        <f t="shared" si="14"/>
        <v>0.70948960449930454</v>
      </c>
      <c r="D77" s="19">
        <f t="shared" si="10"/>
        <v>1.5610491630024246</v>
      </c>
      <c r="E77" s="19">
        <f t="shared" si="11"/>
        <v>-0.13847923432201986</v>
      </c>
      <c r="G77" s="19"/>
      <c r="H77" s="19"/>
      <c r="I77" s="19"/>
      <c r="J77" s="19"/>
    </row>
    <row r="78" spans="1:10" x14ac:dyDescent="0.25">
      <c r="A78" s="7">
        <f t="shared" si="12"/>
        <v>7.1999999999999904</v>
      </c>
      <c r="B78" s="19">
        <f t="shared" si="13"/>
        <v>2.1721666342646362</v>
      </c>
      <c r="C78" s="19">
        <f t="shared" si="14"/>
        <v>0.69564168106710256</v>
      </c>
      <c r="D78" s="19">
        <f t="shared" si="10"/>
        <v>1.6999701717069304</v>
      </c>
      <c r="E78" s="19">
        <f t="shared" si="11"/>
        <v>-0.10319845014836559</v>
      </c>
      <c r="G78" s="19"/>
      <c r="H78" s="19"/>
      <c r="I78" s="19"/>
      <c r="J78" s="19"/>
    </row>
    <row r="79" spans="1:10" x14ac:dyDescent="0.25">
      <c r="A79" s="7">
        <f t="shared" si="12"/>
        <v>7.2999999999999901</v>
      </c>
      <c r="B79" s="19">
        <f t="shared" si="13"/>
        <v>2.342163651435329</v>
      </c>
      <c r="C79" s="19">
        <f t="shared" si="14"/>
        <v>0.68532183605226604</v>
      </c>
      <c r="D79" s="19">
        <f t="shared" si="10"/>
        <v>1.8475148453604713</v>
      </c>
      <c r="E79" s="19">
        <f t="shared" si="11"/>
        <v>-6.6716700660851003E-2</v>
      </c>
      <c r="G79" s="19"/>
      <c r="H79" s="19"/>
      <c r="I79" s="19"/>
      <c r="J79" s="19"/>
    </row>
    <row r="80" spans="1:10" x14ac:dyDescent="0.25">
      <c r="A80" s="7">
        <f t="shared" si="12"/>
        <v>7.3999999999999897</v>
      </c>
      <c r="B80" s="19">
        <f t="shared" si="13"/>
        <v>2.5269151359713762</v>
      </c>
      <c r="C80" s="19">
        <f t="shared" si="14"/>
        <v>0.678650165986181</v>
      </c>
      <c r="D80" s="19">
        <f t="shared" si="10"/>
        <v>2.0033633372896706</v>
      </c>
      <c r="E80" s="19">
        <f t="shared" si="11"/>
        <v>-2.8452719850954544E-2</v>
      </c>
      <c r="G80" s="19"/>
      <c r="H80" s="19"/>
      <c r="I80" s="19"/>
      <c r="J80" s="19"/>
    </row>
    <row r="81" spans="1:10" x14ac:dyDescent="0.25">
      <c r="A81" s="7">
        <f t="shared" si="12"/>
        <v>7.4999999999999893</v>
      </c>
      <c r="B81" s="19">
        <f t="shared" si="13"/>
        <v>2.7272514697003434</v>
      </c>
      <c r="C81" s="19">
        <f t="shared" si="14"/>
        <v>0.67580489400108557</v>
      </c>
      <c r="D81" s="19">
        <f t="shared" si="10"/>
        <v>2.1668478294033244</v>
      </c>
      <c r="E81" s="19">
        <f t="shared" si="11"/>
        <v>1.2283051917675092E-2</v>
      </c>
      <c r="G81" s="19"/>
      <c r="H81" s="19"/>
      <c r="I81" s="19"/>
      <c r="J81" s="19"/>
    </row>
    <row r="82" spans="1:10" x14ac:dyDescent="0.25">
      <c r="A82" s="7">
        <f t="shared" si="12"/>
        <v>7.599999999999989</v>
      </c>
      <c r="B82" s="19">
        <f t="shared" si="13"/>
        <v>2.9439362526406758</v>
      </c>
      <c r="C82" s="19">
        <f t="shared" si="14"/>
        <v>0.6770331991928531</v>
      </c>
      <c r="D82" s="19">
        <f t="shared" si="10"/>
        <v>2.3368379555617294</v>
      </c>
      <c r="E82" s="19">
        <f t="shared" si="11"/>
        <v>5.6316214449258384E-2</v>
      </c>
      <c r="G82" s="19"/>
      <c r="H82" s="19"/>
      <c r="I82" s="19"/>
      <c r="J82" s="19"/>
    </row>
    <row r="83" spans="1:10" x14ac:dyDescent="0.25">
      <c r="A83" s="7">
        <f t="shared" si="12"/>
        <v>7.6999999999999886</v>
      </c>
      <c r="B83" s="19">
        <f t="shared" si="13"/>
        <v>3.1776200481968488</v>
      </c>
      <c r="C83" s="19">
        <f t="shared" si="14"/>
        <v>0.68266482063777889</v>
      </c>
      <c r="D83" s="19">
        <f t="shared" si="10"/>
        <v>2.5115944056818309</v>
      </c>
      <c r="E83" s="19">
        <f t="shared" si="11"/>
        <v>0.1046429695669705</v>
      </c>
      <c r="G83" s="19"/>
      <c r="H83" s="19"/>
      <c r="I83" s="19"/>
      <c r="J83" s="19"/>
    </row>
    <row r="84" spans="1:10" x14ac:dyDescent="0.25">
      <c r="A84" s="7">
        <f t="shared" si="12"/>
        <v>7.7999999999999883</v>
      </c>
      <c r="B84" s="19">
        <f t="shared" si="13"/>
        <v>3.428779488765032</v>
      </c>
      <c r="C84" s="19">
        <f t="shared" si="14"/>
        <v>0.69312911759447593</v>
      </c>
      <c r="D84" s="19">
        <f t="shared" si="10"/>
        <v>2.688583245633791</v>
      </c>
      <c r="E84" s="19">
        <f t="shared" si="11"/>
        <v>0.15847277636654267</v>
      </c>
      <c r="G84" s="19"/>
      <c r="H84" s="19"/>
      <c r="I84" s="19"/>
      <c r="J84" s="19"/>
    </row>
    <row r="85" spans="1:10" x14ac:dyDescent="0.25">
      <c r="A85" s="7">
        <f t="shared" si="12"/>
        <v>7.8999999999999879</v>
      </c>
      <c r="B85" s="19">
        <f t="shared" si="13"/>
        <v>3.6976378133284111</v>
      </c>
      <c r="C85" s="19">
        <f t="shared" si="14"/>
        <v>0.70897639523113021</v>
      </c>
      <c r="D85" s="19">
        <f t="shared" si="10"/>
        <v>2.864242619335756</v>
      </c>
      <c r="E85" s="19">
        <f t="shared" si="11"/>
        <v>0.21928026214426444</v>
      </c>
      <c r="G85" s="19"/>
      <c r="H85" s="19"/>
      <c r="I85" s="19"/>
      <c r="J85" s="19"/>
    </row>
    <row r="86" spans="1:10" x14ac:dyDescent="0.25">
      <c r="A86" s="7">
        <f t="shared" si="12"/>
        <v>7.9999999999999876</v>
      </c>
      <c r="B86" s="19">
        <f t="shared" si="13"/>
        <v>3.9840620752619866</v>
      </c>
      <c r="C86" s="19">
        <f t="shared" si="14"/>
        <v>0.73090442144555667</v>
      </c>
      <c r="D86" s="19">
        <f t="shared" si="10"/>
        <v>3.0336933386408562</v>
      </c>
      <c r="E86" s="19">
        <f t="shared" si="11"/>
        <v>0.28886703868031849</v>
      </c>
      <c r="G86" s="19"/>
      <c r="H86" s="19"/>
      <c r="I86" s="19"/>
      <c r="J86" s="19"/>
    </row>
    <row r="87" spans="1:10" x14ac:dyDescent="0.25">
      <c r="A87" s="7">
        <f t="shared" si="12"/>
        <v>8.0999999999999872</v>
      </c>
      <c r="B87" s="19">
        <f t="shared" si="13"/>
        <v>4.2874314091260723</v>
      </c>
      <c r="C87" s="19">
        <f t="shared" si="14"/>
        <v>0.7597911253135885</v>
      </c>
      <c r="D87" s="19">
        <f t="shared" si="10"/>
        <v>3.1903862899244531</v>
      </c>
      <c r="E87" s="19">
        <f t="shared" si="11"/>
        <v>0.36943280026254599</v>
      </c>
      <c r="G87" s="19"/>
      <c r="H87" s="19"/>
      <c r="I87" s="19"/>
      <c r="J87" s="19"/>
    </row>
    <row r="88" spans="1:10" x14ac:dyDescent="0.25">
      <c r="A88" s="7">
        <f t="shared" si="12"/>
        <v>8.1999999999999869</v>
      </c>
      <c r="B88" s="19">
        <f t="shared" si="13"/>
        <v>4.606470038118518</v>
      </c>
      <c r="C88" s="19">
        <f t="shared" si="14"/>
        <v>0.79673440533984308</v>
      </c>
      <c r="D88" s="19">
        <f t="shared" si="10"/>
        <v>3.3256841458205244</v>
      </c>
      <c r="E88" s="19">
        <f t="shared" si="11"/>
        <v>0.4636524256889738</v>
      </c>
      <c r="G88" s="19"/>
      <c r="H88" s="19"/>
      <c r="I88" s="19"/>
      <c r="J88" s="19"/>
    </row>
    <row r="89" spans="1:10" x14ac:dyDescent="0.25">
      <c r="A89" s="7">
        <f t="shared" si="12"/>
        <v>8.2999999999999865</v>
      </c>
      <c r="B89" s="19">
        <f t="shared" si="13"/>
        <v>4.9390384527005704</v>
      </c>
      <c r="C89" s="19">
        <f t="shared" si="14"/>
        <v>0.84309964790874048</v>
      </c>
      <c r="D89" s="19">
        <f t="shared" si="10"/>
        <v>3.4283851949529356</v>
      </c>
      <c r="E89" s="19">
        <f t="shared" si="11"/>
        <v>0.57475075581688206</v>
      </c>
      <c r="G89" s="19"/>
      <c r="H89" s="19"/>
      <c r="I89" s="19"/>
      <c r="J89" s="19"/>
    </row>
    <row r="90" spans="1:10" x14ac:dyDescent="0.25">
      <c r="A90" s="7">
        <f t="shared" si="12"/>
        <v>8.3999999999999861</v>
      </c>
      <c r="B90" s="19">
        <f t="shared" si="13"/>
        <v>5.2818769721958638</v>
      </c>
      <c r="C90" s="19">
        <f t="shared" si="14"/>
        <v>0.90057472349042866</v>
      </c>
      <c r="D90" s="19">
        <f t="shared" si="10"/>
        <v>3.4842174303875852</v>
      </c>
      <c r="E90" s="19">
        <f t="shared" si="11"/>
        <v>0.70655768933138274</v>
      </c>
      <c r="G90" s="19"/>
      <c r="H90" s="19"/>
      <c r="I90" s="19"/>
      <c r="J90" s="19"/>
    </row>
    <row r="91" spans="1:10" x14ac:dyDescent="0.25">
      <c r="A91" s="7">
        <f t="shared" si="12"/>
        <v>8.4999999999999858</v>
      </c>
      <c r="B91" s="19">
        <f t="shared" si="13"/>
        <v>5.6302987152346224</v>
      </c>
      <c r="C91" s="19">
        <f t="shared" si="14"/>
        <v>0.97123049242356696</v>
      </c>
      <c r="D91" s="19">
        <f t="shared" si="10"/>
        <v>3.4753677820680875</v>
      </c>
      <c r="E91" s="19">
        <f t="shared" si="11"/>
        <v>0.86351094416787588</v>
      </c>
      <c r="G91" s="19"/>
      <c r="H91" s="19"/>
      <c r="I91" s="19"/>
      <c r="J91" s="19"/>
    </row>
    <row r="92" spans="1:10" x14ac:dyDescent="0.25">
      <c r="A92" s="7">
        <f t="shared" si="12"/>
        <v>8.5999999999999854</v>
      </c>
      <c r="B92" s="19">
        <f t="shared" si="13"/>
        <v>5.9778354934414315</v>
      </c>
      <c r="C92" s="19">
        <f t="shared" si="14"/>
        <v>1.0575815868403546</v>
      </c>
      <c r="D92" s="19">
        <f t="shared" si="10"/>
        <v>3.3801733439150876</v>
      </c>
      <c r="E92" s="19">
        <f t="shared" si="11"/>
        <v>1.0505493546350313</v>
      </c>
      <c r="G92" s="19"/>
      <c r="H92" s="19"/>
      <c r="I92" s="19"/>
      <c r="J92" s="19"/>
    </row>
    <row r="93" spans="1:10" x14ac:dyDescent="0.25">
      <c r="A93" s="7">
        <f t="shared" si="12"/>
        <v>8.6999999999999851</v>
      </c>
      <c r="B93" s="19">
        <f t="shared" si="13"/>
        <v>6.3158528278329404</v>
      </c>
      <c r="C93" s="19">
        <f t="shared" si="14"/>
        <v>1.1626365223038577</v>
      </c>
      <c r="D93" s="19">
        <f t="shared" si="10"/>
        <v>3.1731986931187235</v>
      </c>
      <c r="E93" s="19">
        <f t="shared" si="11"/>
        <v>1.2728031322973163</v>
      </c>
      <c r="G93" s="19"/>
      <c r="H93" s="19"/>
      <c r="I93" s="19"/>
      <c r="J93" s="19"/>
    </row>
    <row r="94" spans="1:10" x14ac:dyDescent="0.25">
      <c r="A94" s="7">
        <f t="shared" si="12"/>
        <v>8.7999999999999847</v>
      </c>
      <c r="B94" s="19">
        <f t="shared" si="13"/>
        <v>6.6331726971448131</v>
      </c>
      <c r="C94" s="19">
        <f t="shared" si="14"/>
        <v>1.2899168355335893</v>
      </c>
      <c r="D94" s="19">
        <f t="shared" si="10"/>
        <v>2.8260625555444712</v>
      </c>
      <c r="E94" s="19">
        <f t="shared" si="11"/>
        <v>1.5349388720877806</v>
      </c>
      <c r="G94" s="19"/>
      <c r="H94" s="19"/>
      <c r="I94" s="19"/>
      <c r="J94" s="19"/>
    </row>
    <row r="95" spans="1:10" x14ac:dyDescent="0.25">
      <c r="A95" s="7">
        <f t="shared" si="12"/>
        <v>8.8999999999999844</v>
      </c>
      <c r="B95" s="19">
        <f t="shared" si="13"/>
        <v>6.9157789526992604</v>
      </c>
      <c r="C95" s="19">
        <f t="shared" si="14"/>
        <v>1.4434107227423674</v>
      </c>
      <c r="D95" s="19">
        <f t="shared" si="10"/>
        <v>2.3095490453738572</v>
      </c>
      <c r="E95" s="19">
        <f t="shared" si="11"/>
        <v>1.8399642707387336</v>
      </c>
      <c r="G95" s="19"/>
      <c r="H95" s="19"/>
      <c r="I95" s="19"/>
      <c r="J95" s="19"/>
    </row>
    <row r="96" spans="1:10" x14ac:dyDescent="0.25">
      <c r="A96" s="7">
        <f t="shared" si="12"/>
        <v>8.999999999999984</v>
      </c>
      <c r="B96" s="19">
        <f t="shared" si="13"/>
        <v>7.1467338572366463</v>
      </c>
      <c r="C96" s="19">
        <f t="shared" si="14"/>
        <v>1.6274071498162408</v>
      </c>
      <c r="D96" s="19">
        <f t="shared" si="10"/>
        <v>1.5976931624235435</v>
      </c>
      <c r="E96" s="19">
        <f t="shared" si="11"/>
        <v>2.1872680132772233</v>
      </c>
      <c r="G96" s="19"/>
      <c r="H96" s="19"/>
      <c r="I96" s="19"/>
      <c r="J96" s="19"/>
    </row>
    <row r="97" spans="1:10" x14ac:dyDescent="0.25">
      <c r="A97" s="7">
        <f t="shared" si="12"/>
        <v>9.0999999999999837</v>
      </c>
      <c r="B97" s="19">
        <f t="shared" si="13"/>
        <v>7.3065031734790011</v>
      </c>
      <c r="C97" s="19">
        <f t="shared" si="14"/>
        <v>1.8461339511439632</v>
      </c>
      <c r="D97" s="19">
        <f t="shared" si="10"/>
        <v>0.67453366455438513</v>
      </c>
      <c r="E97" s="19">
        <f t="shared" si="11"/>
        <v>2.569727910895037</v>
      </c>
      <c r="G97" s="19"/>
      <c r="H97" s="19"/>
      <c r="I97" s="19"/>
      <c r="J97" s="19"/>
    </row>
    <row r="98" spans="1:10" x14ac:dyDescent="0.25">
      <c r="A98" s="7">
        <f t="shared" si="12"/>
        <v>9.1999999999999833</v>
      </c>
      <c r="B98" s="19">
        <f t="shared" si="13"/>
        <v>7.37395653993444</v>
      </c>
      <c r="C98" s="19">
        <f t="shared" si="14"/>
        <v>2.1031067422334671</v>
      </c>
      <c r="D98" s="19">
        <f t="shared" si="10"/>
        <v>-0.45618278172228521</v>
      </c>
      <c r="E98" s="19">
        <f t="shared" si="11"/>
        <v>2.9699799210350326</v>
      </c>
      <c r="G98" s="19"/>
      <c r="H98" s="19"/>
      <c r="I98" s="19"/>
      <c r="J98" s="19"/>
    </row>
    <row r="99" spans="1:10" x14ac:dyDescent="0.25">
      <c r="A99" s="7">
        <f t="shared" si="12"/>
        <v>9.2999999999999829</v>
      </c>
      <c r="B99" s="19">
        <f t="shared" si="13"/>
        <v>7.3283382617622115</v>
      </c>
      <c r="C99" s="19">
        <f t="shared" si="14"/>
        <v>2.4001047343369701</v>
      </c>
      <c r="D99" s="19">
        <f t="shared" si="10"/>
        <v>-1.7592617000122939</v>
      </c>
      <c r="E99" s="19">
        <f t="shared" si="11"/>
        <v>3.3565500195938971</v>
      </c>
      <c r="G99" s="19"/>
      <c r="H99" s="19"/>
      <c r="I99" s="19"/>
      <c r="J99" s="19"/>
    </row>
    <row r="100" spans="1:10" x14ac:dyDescent="0.25">
      <c r="A100" s="7">
        <f t="shared" si="12"/>
        <v>9.3999999999999826</v>
      </c>
      <c r="B100" s="19">
        <f t="shared" si="13"/>
        <v>7.1524120917609819</v>
      </c>
      <c r="C100" s="19">
        <f t="shared" si="14"/>
        <v>2.7357597362963597</v>
      </c>
      <c r="D100" s="19">
        <f t="shared" si="10"/>
        <v>-3.1574741007101732</v>
      </c>
      <c r="E100" s="19">
        <f t="shared" si="11"/>
        <v>3.6815765163745877</v>
      </c>
      <c r="G100" s="19"/>
      <c r="H100" s="19"/>
      <c r="I100" s="19"/>
      <c r="J100" s="19"/>
    </row>
    <row r="101" spans="1:10" x14ac:dyDescent="0.25">
      <c r="A101" s="7">
        <f t="shared" si="12"/>
        <v>9.4999999999999822</v>
      </c>
      <c r="B101" s="19">
        <f t="shared" si="13"/>
        <v>6.8366646816899648</v>
      </c>
      <c r="C101" s="19">
        <f t="shared" si="14"/>
        <v>3.1039173879338184</v>
      </c>
      <c r="D101" s="19">
        <f t="shared" si="10"/>
        <v>-4.528267810554345</v>
      </c>
      <c r="E101" s="19">
        <f t="shared" si="11"/>
        <v>3.8829988039440959</v>
      </c>
      <c r="G101" s="19"/>
      <c r="H101" s="19"/>
      <c r="I101" s="19"/>
      <c r="J101" s="19"/>
    </row>
    <row r="102" spans="1:10" x14ac:dyDescent="0.25">
      <c r="A102" s="7">
        <f t="shared" si="12"/>
        <v>9.5999999999999819</v>
      </c>
      <c r="B102" s="19">
        <f t="shared" si="13"/>
        <v>6.3838379006345303</v>
      </c>
      <c r="C102" s="19">
        <f t="shared" si="14"/>
        <v>3.4922172683282282</v>
      </c>
      <c r="D102" s="19">
        <f t="shared" ref="D102:D133" si="15">$E$3*B102-$F$3*B102*C102</f>
        <v>-5.715643892121042</v>
      </c>
      <c r="E102" s="19">
        <f t="shared" ref="E102:E133" si="16">-$G$3*C102+$H$3*B102*C102</f>
        <v>3.8943508717786566</v>
      </c>
      <c r="G102" s="19"/>
      <c r="H102" s="19"/>
      <c r="I102" s="19"/>
      <c r="J102" s="19"/>
    </row>
    <row r="103" spans="1:10" x14ac:dyDescent="0.25">
      <c r="A103" s="7">
        <f t="shared" ref="A103:A134" si="17">A102+$C$3</f>
        <v>9.6999999999999815</v>
      </c>
      <c r="B103" s="19">
        <f t="shared" ref="B103:B134" si="18">B102+$C$3*D102</f>
        <v>5.8122735114224264</v>
      </c>
      <c r="C103" s="19">
        <f t="shared" ref="C103:C134" si="19">C102+$C$3*E102</f>
        <v>3.8816523555060938</v>
      </c>
      <c r="D103" s="19">
        <f t="shared" si="15"/>
        <v>-6.5620068861682102</v>
      </c>
      <c r="E103" s="19">
        <f t="shared" si="16"/>
        <v>3.6630456655326857</v>
      </c>
      <c r="G103" s="19"/>
      <c r="H103" s="19"/>
      <c r="I103" s="19"/>
      <c r="J103" s="19"/>
    </row>
    <row r="104" spans="1:10" x14ac:dyDescent="0.25">
      <c r="A104" s="7">
        <f t="shared" si="17"/>
        <v>9.7999999999999812</v>
      </c>
      <c r="B104" s="19">
        <f t="shared" si="18"/>
        <v>5.156072822805605</v>
      </c>
      <c r="C104" s="19">
        <f t="shared" si="19"/>
        <v>4.2479569220593625</v>
      </c>
      <c r="D104" s="19">
        <f t="shared" si="15"/>
        <v>-6.9543777556008104</v>
      </c>
      <c r="E104" s="19">
        <f t="shared" si="16"/>
        <v>3.1724670338362779</v>
      </c>
      <c r="G104" s="19"/>
      <c r="H104" s="19"/>
      <c r="I104" s="19"/>
      <c r="J104" s="19"/>
    </row>
    <row r="105" spans="1:10" x14ac:dyDescent="0.25">
      <c r="A105" s="7">
        <f t="shared" si="17"/>
        <v>9.8999999999999808</v>
      </c>
      <c r="B105" s="19">
        <f t="shared" si="18"/>
        <v>4.4606350472455238</v>
      </c>
      <c r="C105" s="19">
        <f t="shared" si="19"/>
        <v>4.5652036254429902</v>
      </c>
      <c r="D105" s="19">
        <f t="shared" si="15"/>
        <v>-6.8654623169833693</v>
      </c>
      <c r="E105" s="19">
        <f t="shared" si="16"/>
        <v>2.4569492864846065</v>
      </c>
      <c r="G105" s="19"/>
      <c r="H105" s="19"/>
      <c r="I105" s="19"/>
      <c r="J105" s="19"/>
    </row>
    <row r="106" spans="1:10" x14ac:dyDescent="0.25">
      <c r="A106" s="7">
        <f t="shared" si="17"/>
        <v>9.9999999999999805</v>
      </c>
      <c r="B106" s="19">
        <f t="shared" si="18"/>
        <v>3.774088815547187</v>
      </c>
      <c r="C106" s="19">
        <f t="shared" si="19"/>
        <v>4.8108985540914508</v>
      </c>
      <c r="D106" s="19">
        <f t="shared" si="15"/>
        <v>-6.3651484767805826</v>
      </c>
      <c r="E106" s="19">
        <f t="shared" si="16"/>
        <v>1.5983086844454424</v>
      </c>
      <c r="G106" s="19"/>
      <c r="H106" s="19"/>
      <c r="I106" s="19"/>
      <c r="J106" s="19"/>
    </row>
    <row r="107" spans="1:10" x14ac:dyDescent="0.25">
      <c r="A107" s="7">
        <f t="shared" si="17"/>
        <v>10.09999999999998</v>
      </c>
      <c r="B107" s="19">
        <f t="shared" si="18"/>
        <v>3.1375739678691286</v>
      </c>
      <c r="C107" s="19">
        <f t="shared" si="19"/>
        <v>4.970729422535995</v>
      </c>
      <c r="D107" s="19">
        <f t="shared" si="15"/>
        <v>-5.592529981039096</v>
      </c>
      <c r="E107" s="19">
        <f t="shared" si="16"/>
        <v>0.70222583321222842</v>
      </c>
      <c r="G107" s="19"/>
      <c r="H107" s="19"/>
      <c r="I107" s="19"/>
      <c r="J107" s="19"/>
    </row>
    <row r="108" spans="1:10" x14ac:dyDescent="0.25">
      <c r="A108" s="7">
        <f t="shared" si="17"/>
        <v>10.19999999999998</v>
      </c>
      <c r="B108" s="19">
        <f t="shared" si="18"/>
        <v>2.578320969765219</v>
      </c>
      <c r="C108" s="19">
        <f t="shared" si="19"/>
        <v>5.0409520058572177</v>
      </c>
      <c r="D108" s="19">
        <f t="shared" si="15"/>
        <v>-4.7043301948507619</v>
      </c>
      <c r="E108" s="19">
        <f t="shared" si="16"/>
        <v>-0.1336039254012622</v>
      </c>
      <c r="G108" s="19"/>
      <c r="H108" s="19"/>
      <c r="I108" s="19"/>
      <c r="J108" s="19"/>
    </row>
    <row r="109" spans="1:10" x14ac:dyDescent="0.25">
      <c r="A109" s="7">
        <f t="shared" si="17"/>
        <v>10.299999999999979</v>
      </c>
      <c r="B109" s="19">
        <f t="shared" si="18"/>
        <v>2.1078879502801429</v>
      </c>
      <c r="C109" s="19">
        <f t="shared" si="19"/>
        <v>5.0275916133170915</v>
      </c>
      <c r="D109" s="19">
        <f t="shared" si="15"/>
        <v>-3.8290943280481891</v>
      </c>
      <c r="E109" s="19">
        <f t="shared" si="16"/>
        <v>-0.84279335646149312</v>
      </c>
      <c r="G109" s="19"/>
      <c r="H109" s="19"/>
      <c r="I109" s="19"/>
      <c r="J109" s="19"/>
    </row>
    <row r="110" spans="1:10" x14ac:dyDescent="0.25">
      <c r="A110" s="7">
        <f t="shared" si="17"/>
        <v>10.399999999999979</v>
      </c>
      <c r="B110" s="19">
        <f t="shared" si="18"/>
        <v>1.724978517475324</v>
      </c>
      <c r="C110" s="19">
        <f t="shared" si="19"/>
        <v>4.9433122776709419</v>
      </c>
      <c r="D110" s="19">
        <f t="shared" si="15"/>
        <v>-3.0462902695222445</v>
      </c>
      <c r="E110" s="19">
        <f t="shared" si="16"/>
        <v>-1.396517576890437</v>
      </c>
      <c r="G110" s="19"/>
      <c r="H110" s="19"/>
      <c r="I110" s="19"/>
      <c r="J110" s="19"/>
    </row>
    <row r="111" spans="1:10" x14ac:dyDescent="0.25">
      <c r="A111" s="7">
        <f t="shared" si="17"/>
        <v>10.499999999999979</v>
      </c>
      <c r="B111" s="19">
        <f t="shared" si="18"/>
        <v>1.4203494905230996</v>
      </c>
      <c r="C111" s="19">
        <f t="shared" si="19"/>
        <v>4.8036605199818982</v>
      </c>
      <c r="D111" s="19">
        <f t="shared" si="15"/>
        <v>-2.3893066746936102</v>
      </c>
      <c r="E111" s="19">
        <f t="shared" si="16"/>
        <v>-1.7960653843248537</v>
      </c>
      <c r="G111" s="19"/>
      <c r="H111" s="19"/>
      <c r="I111" s="19"/>
      <c r="J111" s="19"/>
    </row>
    <row r="112" spans="1:10" x14ac:dyDescent="0.25">
      <c r="A112" s="7">
        <f t="shared" si="17"/>
        <v>10.599999999999978</v>
      </c>
      <c r="B112" s="19">
        <f t="shared" si="18"/>
        <v>1.1814188230537386</v>
      </c>
      <c r="C112" s="19">
        <f t="shared" si="19"/>
        <v>4.6240539815494133</v>
      </c>
      <c r="D112" s="19">
        <f t="shared" si="15"/>
        <v>-1.8600640599069505</v>
      </c>
      <c r="E112" s="19">
        <f t="shared" si="16"/>
        <v>-2.0603598614538123</v>
      </c>
      <c r="G112" s="19"/>
      <c r="H112" s="19"/>
      <c r="I112" s="19"/>
      <c r="J112" s="19"/>
    </row>
    <row r="113" spans="1:10" x14ac:dyDescent="0.25">
      <c r="A113" s="7">
        <f t="shared" si="17"/>
        <v>10.699999999999978</v>
      </c>
      <c r="B113" s="19">
        <f t="shared" si="18"/>
        <v>0.99541241706304351</v>
      </c>
      <c r="C113" s="19">
        <f t="shared" si="19"/>
        <v>4.418017995404032</v>
      </c>
      <c r="D113" s="19">
        <f t="shared" si="15"/>
        <v>-1.4441550823842377</v>
      </c>
      <c r="E113" s="19">
        <f t="shared" si="16"/>
        <v>-2.2150894048932805</v>
      </c>
      <c r="G113" s="19"/>
      <c r="H113" s="19"/>
      <c r="I113" s="19"/>
      <c r="J113" s="19"/>
    </row>
    <row r="114" spans="1:10" x14ac:dyDescent="0.25">
      <c r="A114" s="7">
        <f t="shared" si="17"/>
        <v>10.799999999999978</v>
      </c>
      <c r="B114" s="19">
        <f t="shared" si="18"/>
        <v>0.85099690882461976</v>
      </c>
      <c r="C114" s="19">
        <f t="shared" si="19"/>
        <v>4.1965090549147037</v>
      </c>
      <c r="D114" s="19">
        <f t="shared" si="15"/>
        <v>-1.1215334495626199</v>
      </c>
      <c r="E114" s="19">
        <f t="shared" si="16"/>
        <v>-2.2858423738556812</v>
      </c>
      <c r="G114" s="19"/>
      <c r="H114" s="19"/>
      <c r="I114" s="19"/>
      <c r="J114" s="19"/>
    </row>
    <row r="115" spans="1:10" x14ac:dyDescent="0.25">
      <c r="A115" s="7">
        <f t="shared" si="17"/>
        <v>10.899999999999977</v>
      </c>
      <c r="B115" s="19">
        <f t="shared" si="18"/>
        <v>0.7388435638683577</v>
      </c>
      <c r="C115" s="19">
        <f t="shared" si="19"/>
        <v>3.9679248175291355</v>
      </c>
      <c r="D115" s="19">
        <f t="shared" si="15"/>
        <v>-0.87239315136492834</v>
      </c>
      <c r="E115" s="19">
        <f t="shared" si="16"/>
        <v>-2.2948371400198297</v>
      </c>
      <c r="G115" s="19"/>
      <c r="H115" s="19"/>
      <c r="I115" s="19"/>
      <c r="J115" s="19"/>
    </row>
    <row r="116" spans="1:10" x14ac:dyDescent="0.25">
      <c r="A116" s="7">
        <f t="shared" si="17"/>
        <v>10.999999999999977</v>
      </c>
      <c r="B116" s="19">
        <f t="shared" si="18"/>
        <v>0.65160424873186484</v>
      </c>
      <c r="C116" s="19">
        <f t="shared" si="19"/>
        <v>3.7384411035271525</v>
      </c>
      <c r="D116" s="19">
        <f t="shared" si="15"/>
        <v>-0.6796653655370426</v>
      </c>
      <c r="E116" s="19">
        <f t="shared" si="16"/>
        <v>-2.2599576508140817</v>
      </c>
      <c r="G116" s="19"/>
      <c r="H116" s="19"/>
      <c r="I116" s="19"/>
      <c r="J116" s="19"/>
    </row>
    <row r="117" spans="1:10" x14ac:dyDescent="0.25">
      <c r="A117" s="7">
        <f t="shared" si="17"/>
        <v>11.099999999999977</v>
      </c>
      <c r="B117" s="19">
        <f t="shared" si="18"/>
        <v>0.58363771217816063</v>
      </c>
      <c r="C117" s="19">
        <f t="shared" si="19"/>
        <v>3.5124453384457444</v>
      </c>
      <c r="D117" s="19">
        <f t="shared" si="15"/>
        <v>-0.52963208227499881</v>
      </c>
      <c r="E117" s="19">
        <f t="shared" si="16"/>
        <v>-2.1949576023121997</v>
      </c>
      <c r="G117" s="19"/>
      <c r="H117" s="19"/>
      <c r="I117" s="19"/>
      <c r="J117" s="19"/>
    </row>
    <row r="118" spans="1:10" x14ac:dyDescent="0.25">
      <c r="A118" s="7">
        <f t="shared" si="17"/>
        <v>11.199999999999976</v>
      </c>
      <c r="B118" s="19">
        <f t="shared" si="18"/>
        <v>0.53067450395066074</v>
      </c>
      <c r="C118" s="19">
        <f t="shared" si="19"/>
        <v>3.2929495782145244</v>
      </c>
      <c r="D118" s="19">
        <f t="shared" si="15"/>
        <v>-0.41168122563132514</v>
      </c>
      <c r="E118" s="19">
        <f t="shared" si="16"/>
        <v>-2.1101143473855606</v>
      </c>
      <c r="G118" s="19"/>
      <c r="H118" s="19"/>
      <c r="I118" s="19"/>
      <c r="J118" s="19"/>
    </row>
    <row r="119" spans="1:10" x14ac:dyDescent="0.25">
      <c r="A119" s="7">
        <f t="shared" si="17"/>
        <v>11.299999999999976</v>
      </c>
      <c r="B119" s="19">
        <f t="shared" si="18"/>
        <v>0.48950638138752822</v>
      </c>
      <c r="C119" s="19">
        <f t="shared" si="19"/>
        <v>3.0819381434759685</v>
      </c>
      <c r="D119" s="19">
        <f t="shared" si="15"/>
        <v>-0.31776937529883698</v>
      </c>
      <c r="E119" s="19">
        <f t="shared" si="16"/>
        <v>-2.0129619982988394</v>
      </c>
      <c r="G119" s="19"/>
      <c r="H119" s="19"/>
      <c r="I119" s="19"/>
      <c r="J119" s="19"/>
    </row>
    <row r="120" spans="1:10" x14ac:dyDescent="0.25">
      <c r="A120" s="7">
        <f t="shared" si="17"/>
        <v>11.399999999999975</v>
      </c>
      <c r="B120" s="19">
        <f t="shared" si="18"/>
        <v>0.45772944385764452</v>
      </c>
      <c r="C120" s="19">
        <f t="shared" si="19"/>
        <v>2.8806419436460846</v>
      </c>
      <c r="D120" s="19">
        <f t="shared" si="15"/>
        <v>-0.24185744826170241</v>
      </c>
      <c r="E120" s="19">
        <f t="shared" si="16"/>
        <v>-1.9089471644714298</v>
      </c>
      <c r="G120" s="19"/>
      <c r="H120" s="19"/>
      <c r="I120" s="19"/>
      <c r="J120" s="19"/>
    </row>
    <row r="121" spans="1:10" x14ac:dyDescent="0.25">
      <c r="A121" s="7">
        <f t="shared" si="17"/>
        <v>11.499999999999975</v>
      </c>
      <c r="B121" s="19">
        <f t="shared" si="18"/>
        <v>0.43354369903147427</v>
      </c>
      <c r="C121" s="19">
        <f t="shared" si="19"/>
        <v>2.6897472271989415</v>
      </c>
      <c r="D121" s="19">
        <f t="shared" si="15"/>
        <v>-0.17942133856591902</v>
      </c>
      <c r="E121" s="19">
        <f t="shared" si="16"/>
        <v>-1.8019608930573092</v>
      </c>
      <c r="G121" s="19"/>
      <c r="H121" s="19"/>
      <c r="I121" s="19"/>
      <c r="J121" s="19"/>
    </row>
    <row r="122" spans="1:10" x14ac:dyDescent="0.25">
      <c r="A122" s="7">
        <f t="shared" si="17"/>
        <v>11.599999999999975</v>
      </c>
      <c r="B122" s="19">
        <f t="shared" si="18"/>
        <v>0.41560156517488239</v>
      </c>
      <c r="C122" s="19">
        <f t="shared" si="19"/>
        <v>2.5095511378932107</v>
      </c>
      <c r="D122" s="19">
        <f t="shared" si="15"/>
        <v>-0.12706215026703643</v>
      </c>
      <c r="E122" s="19">
        <f t="shared" si="16"/>
        <v>-1.6947488960761208</v>
      </c>
      <c r="G122" s="19"/>
      <c r="H122" s="19"/>
      <c r="I122" s="19"/>
      <c r="J122" s="19"/>
    </row>
    <row r="123" spans="1:10" x14ac:dyDescent="0.25">
      <c r="A123" s="7">
        <f t="shared" si="17"/>
        <v>11.699999999999974</v>
      </c>
      <c r="B123" s="19">
        <f t="shared" si="18"/>
        <v>0.40289535014817873</v>
      </c>
      <c r="C123" s="19">
        <f t="shared" si="19"/>
        <v>2.3400762482855986</v>
      </c>
      <c r="D123" s="19">
        <f t="shared" si="15"/>
        <v>-8.2209083478063161E-2</v>
      </c>
      <c r="E123" s="19">
        <f t="shared" si="16"/>
        <v>-1.5892192468005399</v>
      </c>
      <c r="G123" s="19"/>
      <c r="H123" s="19"/>
      <c r="I123" s="19"/>
      <c r="J123" s="19"/>
    </row>
    <row r="124" spans="1:10" x14ac:dyDescent="0.25">
      <c r="A124" s="7">
        <f t="shared" si="17"/>
        <v>11.799999999999974</v>
      </c>
      <c r="B124" s="19">
        <f t="shared" si="18"/>
        <v>0.39467444180037242</v>
      </c>
      <c r="C124" s="19">
        <f t="shared" si="19"/>
        <v>2.1811543236055444</v>
      </c>
      <c r="D124" s="19">
        <f t="shared" si="15"/>
        <v>-4.2898188929245407E-2</v>
      </c>
      <c r="E124" s="19">
        <f t="shared" si="16"/>
        <v>-1.4866696993395894</v>
      </c>
      <c r="G124" s="19"/>
      <c r="H124" s="19"/>
      <c r="I124" s="19"/>
      <c r="J124" s="19"/>
    </row>
    <row r="125" spans="1:10" x14ac:dyDescent="0.25">
      <c r="A125" s="7">
        <f t="shared" si="17"/>
        <v>11.899999999999974</v>
      </c>
      <c r="B125" s="19">
        <f t="shared" si="18"/>
        <v>0.39038462290744791</v>
      </c>
      <c r="C125" s="19">
        <f t="shared" si="19"/>
        <v>2.0324873536715855</v>
      </c>
      <c r="D125" s="19">
        <f t="shared" si="15"/>
        <v>-7.6095379874056568E-3</v>
      </c>
      <c r="E125" s="19">
        <f t="shared" si="16"/>
        <v>-1.387954340199097</v>
      </c>
      <c r="G125" s="19"/>
      <c r="H125" s="19"/>
      <c r="I125" s="19"/>
      <c r="J125" s="19"/>
    </row>
    <row r="126" spans="1:10" x14ac:dyDescent="0.25">
      <c r="A126" s="7">
        <f t="shared" si="17"/>
        <v>11.999999999999973</v>
      </c>
      <c r="B126" s="19">
        <f t="shared" si="18"/>
        <v>0.38962366910870733</v>
      </c>
      <c r="C126" s="19">
        <f t="shared" si="19"/>
        <v>1.8936919196516757</v>
      </c>
      <c r="D126" s="19">
        <f t="shared" si="15"/>
        <v>2.4852086592730416E-2</v>
      </c>
      <c r="E126" s="19">
        <f t="shared" si="16"/>
        <v>-1.2936053775524814</v>
      </c>
      <c r="G126" s="19"/>
      <c r="H126" s="19"/>
      <c r="I126" s="19"/>
      <c r="J126" s="19"/>
    </row>
    <row r="127" spans="1:10" x14ac:dyDescent="0.25">
      <c r="A127" s="7">
        <f t="shared" si="17"/>
        <v>12.099999999999973</v>
      </c>
      <c r="B127" s="19">
        <f t="shared" si="18"/>
        <v>0.39210887776798037</v>
      </c>
      <c r="C127" s="19">
        <f t="shared" si="19"/>
        <v>1.7643313818964277</v>
      </c>
      <c r="D127" s="19">
        <f t="shared" si="15"/>
        <v>5.5444654421833495E-2</v>
      </c>
      <c r="E127" s="19">
        <f t="shared" si="16"/>
        <v>-1.2039221060672709</v>
      </c>
      <c r="G127" s="19"/>
      <c r="H127" s="19"/>
      <c r="I127" s="19"/>
      <c r="J127" s="19"/>
    </row>
    <row r="128" spans="1:10" x14ac:dyDescent="0.25">
      <c r="A128" s="7">
        <f t="shared" si="17"/>
        <v>12.199999999999973</v>
      </c>
      <c r="B128" s="19">
        <f t="shared" si="18"/>
        <v>0.39765334321016371</v>
      </c>
      <c r="C128" s="19">
        <f t="shared" si="19"/>
        <v>1.6439391712897007</v>
      </c>
      <c r="D128" s="19">
        <f t="shared" si="15"/>
        <v>8.495326735369918E-2</v>
      </c>
      <c r="E128" s="19">
        <f t="shared" si="16"/>
        <v>-1.1190359647825121</v>
      </c>
      <c r="G128" s="19"/>
      <c r="H128" s="19"/>
      <c r="I128" s="19"/>
      <c r="J128" s="19"/>
    </row>
    <row r="129" spans="1:10" x14ac:dyDescent="0.25">
      <c r="A129" s="7">
        <f t="shared" si="17"/>
        <v>12.299999999999972</v>
      </c>
      <c r="B129" s="19">
        <f t="shared" si="18"/>
        <v>0.40614866994553361</v>
      </c>
      <c r="C129" s="19">
        <f t="shared" si="19"/>
        <v>1.5320355748114496</v>
      </c>
      <c r="D129" s="19">
        <f t="shared" si="15"/>
        <v>0.11403787732329357</v>
      </c>
      <c r="E129" s="19">
        <f t="shared" si="16"/>
        <v>-1.0389581965434864</v>
      </c>
      <c r="G129" s="19"/>
      <c r="H129" s="19"/>
      <c r="I129" s="19"/>
      <c r="J129" s="19"/>
    </row>
    <row r="130" spans="1:10" x14ac:dyDescent="0.25">
      <c r="A130" s="7">
        <f t="shared" si="17"/>
        <v>12.399999999999972</v>
      </c>
      <c r="B130" s="19">
        <f t="shared" si="18"/>
        <v>0.41755245767786298</v>
      </c>
      <c r="C130" s="19">
        <f t="shared" si="19"/>
        <v>1.4281397551571009</v>
      </c>
      <c r="D130" s="19">
        <f t="shared" si="15"/>
        <v>0.14326899040945018</v>
      </c>
      <c r="E130" s="19">
        <f t="shared" si="16"/>
        <v>-0.96361482472368809</v>
      </c>
      <c r="G130" s="19"/>
      <c r="H130" s="19"/>
      <c r="I130" s="19"/>
      <c r="J130" s="19"/>
    </row>
    <row r="131" spans="1:10" x14ac:dyDescent="0.25">
      <c r="A131" s="7">
        <f t="shared" si="17"/>
        <v>12.499999999999972</v>
      </c>
      <c r="B131" s="19">
        <f t="shared" si="18"/>
        <v>0.43187935671880801</v>
      </c>
      <c r="C131" s="19">
        <f t="shared" si="19"/>
        <v>1.331778272684732</v>
      </c>
      <c r="D131" s="19">
        <f t="shared" si="15"/>
        <v>0.17315470184306919</v>
      </c>
      <c r="E131" s="19">
        <f t="shared" si="16"/>
        <v>-0.89287235503803553</v>
      </c>
      <c r="G131" s="19"/>
      <c r="H131" s="19"/>
      <c r="I131" s="19"/>
      <c r="J131" s="19"/>
    </row>
    <row r="132" spans="1:10" x14ac:dyDescent="0.25">
      <c r="A132" s="7">
        <f t="shared" si="17"/>
        <v>12.599999999999971</v>
      </c>
      <c r="B132" s="19">
        <f t="shared" si="18"/>
        <v>0.44919482690311491</v>
      </c>
      <c r="C132" s="19">
        <f t="shared" si="19"/>
        <v>1.2424910371809286</v>
      </c>
      <c r="D132" s="19">
        <f t="shared" si="15"/>
        <v>0.20416146445864253</v>
      </c>
      <c r="E132" s="19">
        <f t="shared" si="16"/>
        <v>-0.82655666583219523</v>
      </c>
      <c r="G132" s="19"/>
      <c r="H132" s="19"/>
      <c r="I132" s="19"/>
      <c r="J132" s="19"/>
    </row>
    <row r="133" spans="1:10" x14ac:dyDescent="0.25">
      <c r="A133" s="7">
        <f t="shared" si="17"/>
        <v>12.699999999999971</v>
      </c>
      <c r="B133" s="19">
        <f t="shared" si="18"/>
        <v>0.46961097334897917</v>
      </c>
      <c r="C133" s="19">
        <f t="shared" si="19"/>
        <v>1.1598353705977091</v>
      </c>
      <c r="D133" s="19">
        <f t="shared" si="15"/>
        <v>0.23673031763219649</v>
      </c>
      <c r="E133" s="19">
        <f t="shared" si="16"/>
        <v>-0.76446687128487811</v>
      </c>
      <c r="G133" s="19"/>
      <c r="H133" s="19"/>
      <c r="I133" s="19"/>
      <c r="J133" s="19"/>
    </row>
    <row r="134" spans="1:10" x14ac:dyDescent="0.25">
      <c r="A134" s="7">
        <f t="shared" si="17"/>
        <v>12.799999999999971</v>
      </c>
      <c r="B134" s="19">
        <f t="shared" si="18"/>
        <v>0.49328400511219883</v>
      </c>
      <c r="C134" s="19">
        <f t="shared" si="19"/>
        <v>1.0833886834692212</v>
      </c>
      <c r="D134" s="19">
        <f t="shared" ref="D134:D165" si="20">$E$3*B134-$F$3*B134*C134</f>
        <v>0.27128982080968078</v>
      </c>
      <c r="E134" s="19">
        <f t="shared" ref="E134:E165" si="21">-$G$3*C134+$H$3*B134*C134</f>
        <v>-0.70638545411289821</v>
      </c>
      <c r="G134" s="19"/>
      <c r="H134" s="19"/>
      <c r="I134" s="19"/>
      <c r="J134" s="19"/>
    </row>
    <row r="135" spans="1:10" x14ac:dyDescent="0.25">
      <c r="A135" s="7">
        <f t="shared" ref="A135:A166" si="22">A134+$C$3</f>
        <v>12.89999999999997</v>
      </c>
      <c r="B135" s="19">
        <f t="shared" ref="B135:B166" si="23">B134+$C$3*D134</f>
        <v>0.52041298719316686</v>
      </c>
      <c r="C135" s="19">
        <f t="shared" ref="C135:C166" si="24">C134+$C$3*E134</f>
        <v>1.0127501380579313</v>
      </c>
      <c r="D135" s="19">
        <f t="shared" si="20"/>
        <v>0.30826658985558808</v>
      </c>
      <c r="E135" s="19">
        <f t="shared" si="21"/>
        <v>-0.65208561305823909</v>
      </c>
      <c r="G135" s="19"/>
      <c r="H135" s="19"/>
      <c r="I135" s="19"/>
      <c r="J135" s="19"/>
    </row>
    <row r="136" spans="1:10" x14ac:dyDescent="0.25">
      <c r="A136" s="7">
        <f t="shared" si="22"/>
        <v>12.99999999999997</v>
      </c>
      <c r="B136" s="19">
        <f t="shared" si="23"/>
        <v>0.55123964617872567</v>
      </c>
      <c r="C136" s="19">
        <f t="shared" si="24"/>
        <v>0.94754157675210748</v>
      </c>
      <c r="D136" s="19">
        <f t="shared" si="20"/>
        <v>0.34809408530939268</v>
      </c>
      <c r="E136" s="19">
        <f t="shared" si="21"/>
        <v>-0.60133651634914698</v>
      </c>
      <c r="G136" s="19"/>
      <c r="H136" s="19"/>
      <c r="I136" s="19"/>
      <c r="J136" s="19"/>
    </row>
    <row r="137" spans="1:10" x14ac:dyDescent="0.25">
      <c r="A137" s="7">
        <f t="shared" si="22"/>
        <v>13.099999999999969</v>
      </c>
      <c r="B137" s="19">
        <f t="shared" si="23"/>
        <v>0.58604905470966495</v>
      </c>
      <c r="C137" s="19">
        <f t="shared" si="24"/>
        <v>0.8874079251171928</v>
      </c>
      <c r="D137" s="19">
        <f t="shared" si="20"/>
        <v>0.39122012025752034</v>
      </c>
      <c r="E137" s="19">
        <f t="shared" si="21"/>
        <v>-0.55390696739671552</v>
      </c>
      <c r="G137" s="19"/>
      <c r="H137" s="19"/>
      <c r="I137" s="19"/>
      <c r="J137" s="19"/>
    </row>
    <row r="138" spans="1:10" x14ac:dyDescent="0.25">
      <c r="A138" s="7">
        <f t="shared" si="22"/>
        <v>13.199999999999969</v>
      </c>
      <c r="B138" s="19">
        <f t="shared" si="23"/>
        <v>0.625171066735417</v>
      </c>
      <c r="C138" s="19">
        <f t="shared" si="24"/>
        <v>0.83201722837752123</v>
      </c>
      <c r="D138" s="19">
        <f t="shared" si="20"/>
        <v>0.43811342115828839</v>
      </c>
      <c r="E138" s="19">
        <f t="shared" si="21"/>
        <v>-0.50956785323991094</v>
      </c>
      <c r="G138" s="19"/>
      <c r="H138" s="19"/>
      <c r="I138" s="19"/>
      <c r="J138" s="19"/>
    </row>
    <row r="139" spans="1:10" x14ac:dyDescent="0.25">
      <c r="A139" s="7">
        <f t="shared" si="22"/>
        <v>13.299999999999969</v>
      </c>
      <c r="B139" s="19">
        <f t="shared" si="23"/>
        <v>0.66898240885124582</v>
      </c>
      <c r="C139" s="19">
        <f t="shared" si="24"/>
        <v>0.78106044305353017</v>
      </c>
      <c r="D139" s="19">
        <f t="shared" si="20"/>
        <v>0.48926947263007181</v>
      </c>
      <c r="E139" s="19">
        <f t="shared" si="21"/>
        <v>-0.46809364544711257</v>
      </c>
      <c r="G139" s="19"/>
      <c r="H139" s="19"/>
      <c r="I139" s="19"/>
      <c r="J139" s="19"/>
    </row>
    <row r="140" spans="1:10" x14ac:dyDescent="0.25">
      <c r="A140" s="7">
        <f t="shared" si="22"/>
        <v>13.399999999999968</v>
      </c>
      <c r="B140" s="19">
        <f t="shared" si="23"/>
        <v>0.71790935611425299</v>
      </c>
      <c r="C140" s="19">
        <f t="shared" si="24"/>
        <v>0.73425107850881888</v>
      </c>
      <c r="D140" s="19">
        <f t="shared" si="20"/>
        <v>0.54521579593802638</v>
      </c>
      <c r="E140" s="19">
        <f t="shared" si="21"/>
        <v>-0.42926314710751656</v>
      </c>
      <c r="G140" s="19"/>
      <c r="H140" s="19"/>
      <c r="I140" s="19"/>
      <c r="J140" s="19"/>
    </row>
    <row r="141" spans="1:10" x14ac:dyDescent="0.25">
      <c r="A141" s="7">
        <f t="shared" si="22"/>
        <v>13.499999999999968</v>
      </c>
      <c r="B141" s="19">
        <f t="shared" si="23"/>
        <v>0.77243093570805565</v>
      </c>
      <c r="C141" s="19">
        <f t="shared" si="24"/>
        <v>0.69132476379806718</v>
      </c>
      <c r="D141" s="19">
        <f t="shared" si="20"/>
        <v>0.60651674234245179</v>
      </c>
      <c r="E141" s="19">
        <f t="shared" si="21"/>
        <v>-0.39285962078484638</v>
      </c>
      <c r="G141" s="19"/>
      <c r="H141" s="19"/>
      <c r="I141" s="19"/>
      <c r="J141" s="19"/>
    </row>
    <row r="142" spans="1:10" x14ac:dyDescent="0.25">
      <c r="A142" s="7">
        <f t="shared" si="22"/>
        <v>13.599999999999968</v>
      </c>
      <c r="B142" s="19">
        <f t="shared" si="23"/>
        <v>0.83308260994230088</v>
      </c>
      <c r="C142" s="19">
        <f t="shared" si="24"/>
        <v>0.65203880171958251</v>
      </c>
      <c r="D142" s="19">
        <f t="shared" si="20"/>
        <v>0.67377781989864083</v>
      </c>
      <c r="E142" s="19">
        <f t="shared" si="21"/>
        <v>-0.35867038535960605</v>
      </c>
      <c r="G142" s="19"/>
      <c r="H142" s="19"/>
      <c r="I142" s="19"/>
      <c r="J142" s="19"/>
    </row>
    <row r="143" spans="1:10" x14ac:dyDescent="0.25">
      <c r="A143" s="7">
        <f t="shared" si="22"/>
        <v>13.699999999999967</v>
      </c>
      <c r="B143" s="19">
        <f t="shared" si="23"/>
        <v>0.90046039193216498</v>
      </c>
      <c r="C143" s="19">
        <f t="shared" si="24"/>
        <v>0.61617176318362188</v>
      </c>
      <c r="D143" s="19">
        <f t="shared" si="20"/>
        <v>0.74764950989428369</v>
      </c>
      <c r="E143" s="19">
        <f t="shared" si="21"/>
        <v>-0.32648593033474038</v>
      </c>
      <c r="G143" s="19"/>
      <c r="H143" s="19"/>
      <c r="I143" s="19"/>
      <c r="J143" s="19"/>
    </row>
    <row r="144" spans="1:10" x14ac:dyDescent="0.25">
      <c r="A144" s="7">
        <f t="shared" si="22"/>
        <v>13.799999999999967</v>
      </c>
      <c r="B144" s="19">
        <f t="shared" si="23"/>
        <v>0.97522534292159335</v>
      </c>
      <c r="C144" s="19">
        <f t="shared" si="24"/>
        <v>0.58352317015014787</v>
      </c>
      <c r="D144" s="19">
        <f t="shared" si="20"/>
        <v>0.82883046127848803</v>
      </c>
      <c r="E144" s="19">
        <f t="shared" si="21"/>
        <v>-0.29609856100640636</v>
      </c>
      <c r="G144" s="19"/>
      <c r="H144" s="19"/>
      <c r="I144" s="19"/>
      <c r="J144" s="19"/>
    </row>
    <row r="145" spans="1:10" x14ac:dyDescent="0.25">
      <c r="A145" s="7">
        <f t="shared" si="22"/>
        <v>13.899999999999967</v>
      </c>
      <c r="B145" s="19">
        <f t="shared" si="23"/>
        <v>1.0581083890494423</v>
      </c>
      <c r="C145" s="19">
        <f t="shared" si="24"/>
        <v>0.55391331404950728</v>
      </c>
      <c r="D145" s="19">
        <f t="shared" si="20"/>
        <v>0.9180698722181535</v>
      </c>
      <c r="E145" s="19">
        <f t="shared" si="21"/>
        <v>-0.26730055391901719</v>
      </c>
      <c r="G145" s="19"/>
      <c r="H145" s="19"/>
      <c r="I145" s="19"/>
      <c r="J145" s="19"/>
    </row>
    <row r="146" spans="1:10" x14ac:dyDescent="0.25">
      <c r="A146" s="7">
        <f t="shared" si="22"/>
        <v>13.999999999999966</v>
      </c>
      <c r="B146" s="19">
        <f t="shared" si="23"/>
        <v>1.1499153762712577</v>
      </c>
      <c r="C146" s="19">
        <f t="shared" si="24"/>
        <v>0.52718325865760551</v>
      </c>
      <c r="D146" s="19">
        <f t="shared" si="20"/>
        <v>1.0161687703796083</v>
      </c>
      <c r="E146" s="19">
        <f t="shared" si="21"/>
        <v>-0.23988176635313399</v>
      </c>
      <c r="G146" s="19"/>
      <c r="H146" s="19"/>
      <c r="I146" s="19"/>
      <c r="J146" s="19"/>
    </row>
    <row r="147" spans="1:10" x14ac:dyDescent="0.25">
      <c r="A147" s="7">
        <f t="shared" si="22"/>
        <v>14.099999999999966</v>
      </c>
      <c r="B147" s="19">
        <f t="shared" si="23"/>
        <v>1.2515322533092186</v>
      </c>
      <c r="C147" s="19">
        <f t="shared" si="24"/>
        <v>0.50319508202229213</v>
      </c>
      <c r="D147" s="19">
        <f t="shared" si="20"/>
        <v>1.1239797790565764</v>
      </c>
      <c r="E147" s="19">
        <f t="shared" si="21"/>
        <v>-0.21362660316059084</v>
      </c>
      <c r="G147" s="19"/>
      <c r="H147" s="19"/>
      <c r="I147" s="19"/>
      <c r="J147" s="19"/>
    </row>
    <row r="148" spans="1:10" x14ac:dyDescent="0.25">
      <c r="A148" s="7">
        <f t="shared" si="22"/>
        <v>14.199999999999966</v>
      </c>
      <c r="B148" s="19">
        <f t="shared" si="23"/>
        <v>1.3639302312148762</v>
      </c>
      <c r="C148" s="19">
        <f t="shared" si="24"/>
        <v>0.48183242170623303</v>
      </c>
      <c r="D148" s="19">
        <f t="shared" si="20"/>
        <v>1.2424047936510878</v>
      </c>
      <c r="E148" s="19">
        <f t="shared" si="21"/>
        <v>-0.18831019546160463</v>
      </c>
      <c r="G148" s="19"/>
      <c r="H148" s="19"/>
      <c r="I148" s="19"/>
      <c r="J148" s="19"/>
    </row>
    <row r="149" spans="1:10" x14ac:dyDescent="0.25">
      <c r="A149" s="7">
        <f t="shared" si="22"/>
        <v>14.299999999999965</v>
      </c>
      <c r="B149" s="19">
        <f t="shared" si="23"/>
        <v>1.4881707105799851</v>
      </c>
      <c r="C149" s="19">
        <f t="shared" si="24"/>
        <v>0.46300140216007257</v>
      </c>
      <c r="D149" s="19">
        <f t="shared" si="20"/>
        <v>1.3723897773047313</v>
      </c>
      <c r="E149" s="19">
        <f t="shared" si="21"/>
        <v>-0.16369358403243267</v>
      </c>
      <c r="G149" s="19"/>
      <c r="H149" s="19"/>
      <c r="I149" s="19"/>
      <c r="J149" s="19"/>
    </row>
    <row r="150" spans="1:10" x14ac:dyDescent="0.25">
      <c r="A150" s="7">
        <f t="shared" si="22"/>
        <v>14.399999999999965</v>
      </c>
      <c r="B150" s="19">
        <f t="shared" si="23"/>
        <v>1.6254096883104583</v>
      </c>
      <c r="C150" s="19">
        <f t="shared" si="24"/>
        <v>0.4466320437568293</v>
      </c>
      <c r="D150" s="19">
        <f t="shared" si="20"/>
        <v>1.5149155953531994</v>
      </c>
      <c r="E150" s="19">
        <f t="shared" si="21"/>
        <v>-0.13951761969578824</v>
      </c>
      <c r="G150" s="19"/>
      <c r="H150" s="19"/>
      <c r="I150" s="19"/>
      <c r="J150" s="19"/>
    </row>
    <row r="151" spans="1:10" x14ac:dyDescent="0.25">
      <c r="A151" s="7">
        <f t="shared" si="22"/>
        <v>14.499999999999964</v>
      </c>
      <c r="B151" s="19">
        <f t="shared" si="23"/>
        <v>1.7769012478457782</v>
      </c>
      <c r="C151" s="19">
        <f t="shared" si="24"/>
        <v>0.43268028178725049</v>
      </c>
      <c r="D151" s="19">
        <f t="shared" si="20"/>
        <v>1.6709834178393166</v>
      </c>
      <c r="E151" s="19">
        <f t="shared" si="21"/>
        <v>-0.11549518564199193</v>
      </c>
      <c r="G151" s="19"/>
      <c r="H151" s="19"/>
      <c r="I151" s="19"/>
      <c r="J151" s="19"/>
    </row>
    <row r="152" spans="1:10" x14ac:dyDescent="0.25">
      <c r="A152" s="7">
        <f t="shared" si="22"/>
        <v>14.599999999999964</v>
      </c>
      <c r="B152" s="19">
        <f t="shared" si="23"/>
        <v>1.9439995896297098</v>
      </c>
      <c r="C152" s="19">
        <f t="shared" si="24"/>
        <v>0.42113076322305132</v>
      </c>
      <c r="D152" s="19">
        <f t="shared" si="20"/>
        <v>1.8415926890240168</v>
      </c>
      <c r="E152" s="19">
        <f t="shared" si="21"/>
        <v>-9.1301201312623592E-2</v>
      </c>
      <c r="G152" s="19"/>
      <c r="H152" s="19"/>
      <c r="I152" s="19"/>
      <c r="J152" s="19"/>
    </row>
    <row r="153" spans="1:10" x14ac:dyDescent="0.25">
      <c r="A153" s="7">
        <f t="shared" si="22"/>
        <v>14.699999999999964</v>
      </c>
      <c r="B153" s="19">
        <f t="shared" si="23"/>
        <v>2.1281588585321116</v>
      </c>
      <c r="C153" s="19">
        <f t="shared" si="24"/>
        <v>0.41200064309178897</v>
      </c>
      <c r="D153" s="19">
        <f t="shared" si="20"/>
        <v>2.0277089392485035</v>
      </c>
      <c r="E153" s="19">
        <f t="shared" si="21"/>
        <v>-6.655966897841592E-2</v>
      </c>
      <c r="G153" s="19"/>
      <c r="H153" s="19"/>
      <c r="I153" s="19"/>
      <c r="J153" s="19"/>
    </row>
    <row r="154" spans="1:10" x14ac:dyDescent="0.25">
      <c r="A154" s="7">
        <f t="shared" si="22"/>
        <v>14.799999999999963</v>
      </c>
      <c r="B154" s="19">
        <f t="shared" si="23"/>
        <v>2.3309297524569619</v>
      </c>
      <c r="C154" s="19">
        <f t="shared" si="24"/>
        <v>0.40534467619394737</v>
      </c>
      <c r="D154" s="19">
        <f t="shared" si="20"/>
        <v>2.230217723504051</v>
      </c>
      <c r="E154" s="19">
        <f t="shared" si="21"/>
        <v>-4.0826751233006442E-2</v>
      </c>
      <c r="G154" s="19"/>
      <c r="H154" s="19"/>
      <c r="I154" s="19"/>
      <c r="J154" s="19"/>
    </row>
    <row r="155" spans="1:10" x14ac:dyDescent="0.25">
      <c r="A155" s="7">
        <f t="shared" si="22"/>
        <v>14.899999999999963</v>
      </c>
      <c r="B155" s="19">
        <f t="shared" si="23"/>
        <v>2.553951524807367</v>
      </c>
      <c r="C155" s="19">
        <f t="shared" si="24"/>
        <v>0.40126200107064675</v>
      </c>
      <c r="D155" s="19">
        <f t="shared" si="20"/>
        <v>2.4498596100798604</v>
      </c>
      <c r="E155" s="19">
        <f t="shared" si="21"/>
        <v>-1.3568491012027339E-2</v>
      </c>
      <c r="G155" s="19"/>
      <c r="H155" s="19"/>
      <c r="I155" s="19"/>
      <c r="J155" s="19"/>
    </row>
    <row r="156" spans="1:10" x14ac:dyDescent="0.25">
      <c r="A156" s="7">
        <f t="shared" si="22"/>
        <v>14.999999999999963</v>
      </c>
      <c r="B156" s="19">
        <f t="shared" si="23"/>
        <v>2.7989374858153528</v>
      </c>
      <c r="C156" s="19">
        <f t="shared" si="24"/>
        <v>0.39990515196944398</v>
      </c>
      <c r="D156" s="19">
        <f t="shared" si="20"/>
        <v>2.6871392706076458</v>
      </c>
      <c r="E156" s="19">
        <f t="shared" si="21"/>
        <v>1.5868734609833401E-2</v>
      </c>
      <c r="G156" s="19"/>
      <c r="H156" s="19"/>
      <c r="I156" s="19"/>
      <c r="J156" s="19"/>
    </row>
    <row r="157" spans="1:10" x14ac:dyDescent="0.25">
      <c r="A157" s="7">
        <f t="shared" si="22"/>
        <v>15.099999999999962</v>
      </c>
      <c r="B157" s="19">
        <f t="shared" si="23"/>
        <v>3.0676514128761174</v>
      </c>
      <c r="C157" s="19">
        <f t="shared" si="24"/>
        <v>0.40149202543042734</v>
      </c>
      <c r="D157" s="19">
        <f t="shared" si="20"/>
        <v>2.9421991480092542</v>
      </c>
      <c r="E157" s="19">
        <f t="shared" si="21"/>
        <v>4.8297653376701388E-2</v>
      </c>
      <c r="G157" s="19"/>
      <c r="H157" s="19"/>
      <c r="I157" s="19"/>
      <c r="J157" s="19"/>
    </row>
    <row r="158" spans="1:10" x14ac:dyDescent="0.25">
      <c r="A158" s="7">
        <f t="shared" si="22"/>
        <v>15.199999999999962</v>
      </c>
      <c r="B158" s="19">
        <f t="shared" si="23"/>
        <v>3.3618713276770427</v>
      </c>
      <c r="C158" s="19">
        <f t="shared" si="24"/>
        <v>0.40632179076809749</v>
      </c>
      <c r="D158" s="19">
        <f t="shared" si="20"/>
        <v>3.2146446462962563</v>
      </c>
      <c r="E158" s="19">
        <f t="shared" si="21"/>
        <v>8.4743040843619222E-2</v>
      </c>
      <c r="G158" s="19"/>
      <c r="H158" s="19"/>
      <c r="I158" s="19"/>
      <c r="J158" s="19"/>
    </row>
    <row r="159" spans="1:10" x14ac:dyDescent="0.25">
      <c r="A159" s="7">
        <f t="shared" si="22"/>
        <v>15.299999999999962</v>
      </c>
      <c r="B159" s="19">
        <f t="shared" si="23"/>
        <v>3.6833357923066683</v>
      </c>
      <c r="C159" s="19">
        <f t="shared" si="24"/>
        <v>0.41479609485245938</v>
      </c>
      <c r="D159" s="19">
        <f t="shared" si="20"/>
        <v>3.5033029691605444</v>
      </c>
      <c r="E159" s="19">
        <f t="shared" si="21"/>
        <v>0.12651311492176104</v>
      </c>
      <c r="G159" s="19"/>
      <c r="H159" s="19"/>
      <c r="I159" s="19"/>
      <c r="J159" s="19"/>
    </row>
    <row r="160" spans="1:10" x14ac:dyDescent="0.25">
      <c r="A160" s="7">
        <f t="shared" si="22"/>
        <v>15.399999999999961</v>
      </c>
      <c r="B160" s="19">
        <f t="shared" si="23"/>
        <v>4.0336660892227227</v>
      </c>
      <c r="C160" s="19">
        <f t="shared" si="24"/>
        <v>0.42744740634463552</v>
      </c>
      <c r="D160" s="19">
        <f t="shared" si="20"/>
        <v>3.8058912423281299</v>
      </c>
      <c r="E160" s="19">
        <f t="shared" si="21"/>
        <v>0.17529610729386014</v>
      </c>
      <c r="G160" s="19"/>
      <c r="H160" s="19"/>
      <c r="I160" s="19"/>
      <c r="J160" s="19"/>
    </row>
    <row r="161" spans="1:10" x14ac:dyDescent="0.25">
      <c r="A161" s="7">
        <f t="shared" si="22"/>
        <v>15.499999999999961</v>
      </c>
      <c r="B161" s="19">
        <f t="shared" si="23"/>
        <v>4.4142552134555357</v>
      </c>
      <c r="C161" s="19">
        <f t="shared" si="24"/>
        <v>0.44497701707402154</v>
      </c>
      <c r="D161" s="19">
        <f t="shared" si="20"/>
        <v>4.1185609856545078</v>
      </c>
      <c r="E161" s="19">
        <f t="shared" si="21"/>
        <v>0.2332910215868505</v>
      </c>
      <c r="G161" s="19"/>
      <c r="H161" s="19"/>
      <c r="I161" s="19"/>
      <c r="J161" s="19"/>
    </row>
    <row r="162" spans="1:10" x14ac:dyDescent="0.25">
      <c r="A162" s="7">
        <f t="shared" si="22"/>
        <v>15.599999999999961</v>
      </c>
      <c r="B162" s="19">
        <f t="shared" si="23"/>
        <v>4.8261113120209869</v>
      </c>
      <c r="C162" s="19">
        <f t="shared" si="24"/>
        <v>0.4683061192327066</v>
      </c>
      <c r="D162" s="19">
        <f t="shared" si="20"/>
        <v>4.435275098714615</v>
      </c>
      <c r="E162" s="19">
        <f t="shared" si="21"/>
        <v>0.30338434246911894</v>
      </c>
      <c r="G162" s="19"/>
      <c r="H162" s="19"/>
      <c r="I162" s="19"/>
      <c r="J162" s="19"/>
    </row>
    <row r="163" spans="1:10" x14ac:dyDescent="0.25">
      <c r="A163" s="7">
        <f t="shared" si="22"/>
        <v>15.69999999999996</v>
      </c>
      <c r="B163" s="19">
        <f t="shared" si="23"/>
        <v>5.2696388218924479</v>
      </c>
      <c r="C163" s="19">
        <f t="shared" si="24"/>
        <v>0.4986445534796185</v>
      </c>
      <c r="D163" s="19">
        <f t="shared" si="20"/>
        <v>4.7469605678660836</v>
      </c>
      <c r="E163" s="19">
        <f t="shared" si="21"/>
        <v>0.38938736641873184</v>
      </c>
      <c r="G163" s="19"/>
      <c r="H163" s="19"/>
      <c r="I163" s="19"/>
      <c r="J163" s="19"/>
    </row>
    <row r="164" spans="1:10" x14ac:dyDescent="0.25">
      <c r="A164" s="7">
        <f t="shared" si="22"/>
        <v>15.79999999999996</v>
      </c>
      <c r="B164" s="19">
        <f t="shared" si="23"/>
        <v>5.744334878679056</v>
      </c>
      <c r="C164" s="19">
        <f t="shared" si="24"/>
        <v>0.53758329012149164</v>
      </c>
      <c r="D164" s="19">
        <f t="shared" si="20"/>
        <v>5.0403667882309113</v>
      </c>
      <c r="E164" s="19">
        <f t="shared" si="21"/>
        <v>0.49635090099478463</v>
      </c>
      <c r="G164" s="19"/>
      <c r="H164" s="19"/>
      <c r="I164" s="19"/>
      <c r="J164" s="19"/>
    </row>
    <row r="165" spans="1:10" x14ac:dyDescent="0.25">
      <c r="A165" s="7">
        <f t="shared" si="22"/>
        <v>15.899999999999959</v>
      </c>
      <c r="B165" s="19">
        <f t="shared" si="23"/>
        <v>6.2483715575021472</v>
      </c>
      <c r="C165" s="19">
        <f t="shared" si="24"/>
        <v>0.58721838022097006</v>
      </c>
      <c r="D165" s="19">
        <f t="shared" si="20"/>
        <v>5.2965506939934617</v>
      </c>
      <c r="E165" s="19">
        <f t="shared" si="21"/>
        <v>0.63097288332778101</v>
      </c>
      <c r="G165" s="19"/>
      <c r="H165" s="19"/>
      <c r="I165" s="19"/>
      <c r="J165" s="19"/>
    </row>
    <row r="166" spans="1:10" x14ac:dyDescent="0.25">
      <c r="A166" s="7">
        <f t="shared" si="22"/>
        <v>15.999999999999959</v>
      </c>
      <c r="B166" s="19">
        <f t="shared" si="23"/>
        <v>6.778026626901493</v>
      </c>
      <c r="C166" s="19">
        <f t="shared" si="24"/>
        <v>0.65031566855374812</v>
      </c>
      <c r="D166" s="19">
        <f t="shared" ref="D166:D197" si="25">$E$3*B166-$F$3*B166*C166</f>
        <v>5.4889178018726605</v>
      </c>
      <c r="E166" s="19">
        <f t="shared" ref="E166:E200" si="26">-$G$3*C166+$H$3*B166*C166</f>
        <v>0.80210454036156653</v>
      </c>
      <c r="G166" s="19"/>
      <c r="H166" s="19"/>
      <c r="I166" s="19"/>
      <c r="J166" s="19"/>
    </row>
    <row r="167" spans="1:10" x14ac:dyDescent="0.25">
      <c r="A167" s="7">
        <f t="shared" ref="A167:A200" si="27">A166+$C$3</f>
        <v>16.099999999999959</v>
      </c>
      <c r="B167" s="19">
        <f t="shared" ref="B167:B200" si="28">B166+$C$3*D166</f>
        <v>7.3269184070887592</v>
      </c>
      <c r="C167" s="19">
        <f t="shared" ref="C167:C200" si="29">C166+$C$3*E166</f>
        <v>0.73052612258990479</v>
      </c>
      <c r="D167" s="19">
        <f t="shared" si="25"/>
        <v>5.5807989118286185</v>
      </c>
      <c r="E167" s="19">
        <f t="shared" si="26"/>
        <v>1.0213306902670218</v>
      </c>
      <c r="G167" s="19"/>
      <c r="H167" s="19"/>
      <c r="I167" s="19"/>
      <c r="J167" s="19"/>
    </row>
    <row r="168" spans="1:10" x14ac:dyDescent="0.25">
      <c r="A168" s="7">
        <f t="shared" si="27"/>
        <v>16.19999999999996</v>
      </c>
      <c r="B168" s="19">
        <f t="shared" si="28"/>
        <v>7.8849982982716211</v>
      </c>
      <c r="C168" s="19">
        <f t="shared" si="29"/>
        <v>0.83265919161660695</v>
      </c>
      <c r="D168" s="19">
        <f t="shared" si="25"/>
        <v>5.5226881725636439</v>
      </c>
      <c r="E168" s="19">
        <f t="shared" si="26"/>
        <v>1.3035275393878651</v>
      </c>
      <c r="G168" s="19"/>
      <c r="H168" s="19"/>
      <c r="I168" s="19"/>
      <c r="J168" s="19"/>
    </row>
    <row r="169" spans="1:10" x14ac:dyDescent="0.25">
      <c r="A169" s="7">
        <f t="shared" si="27"/>
        <v>16.299999999999962</v>
      </c>
      <c r="B169" s="19">
        <f t="shared" si="28"/>
        <v>8.4372671155279857</v>
      </c>
      <c r="C169" s="19">
        <f t="shared" si="29"/>
        <v>0.96301194555539349</v>
      </c>
      <c r="D169" s="19">
        <f t="shared" si="25"/>
        <v>5.2496071265764934</v>
      </c>
      <c r="E169" s="19">
        <f t="shared" si="26"/>
        <v>1.6671471495842294</v>
      </c>
      <c r="G169" s="19"/>
      <c r="H169" s="19"/>
      <c r="I169" s="19"/>
      <c r="J169" s="19"/>
    </row>
    <row r="170" spans="1:10" x14ac:dyDescent="0.25">
      <c r="A170" s="7">
        <f t="shared" si="27"/>
        <v>16.399999999999963</v>
      </c>
      <c r="B170" s="19">
        <f t="shared" si="28"/>
        <v>8.9622278281856342</v>
      </c>
      <c r="C170" s="19">
        <f t="shared" si="29"/>
        <v>1.1297266605138163</v>
      </c>
      <c r="D170" s="19">
        <f t="shared" si="25"/>
        <v>4.6797527647626715</v>
      </c>
      <c r="E170" s="19">
        <f t="shared" si="26"/>
        <v>2.133678986118992</v>
      </c>
      <c r="G170" s="19"/>
      <c r="H170" s="19"/>
      <c r="I170" s="19"/>
      <c r="J170" s="19"/>
    </row>
    <row r="171" spans="1:10" x14ac:dyDescent="0.25">
      <c r="A171" s="7">
        <f t="shared" si="27"/>
        <v>16.499999999999964</v>
      </c>
      <c r="B171" s="19">
        <f t="shared" si="28"/>
        <v>9.430203104661901</v>
      </c>
      <c r="C171" s="19">
        <f t="shared" si="29"/>
        <v>1.3430945591257155</v>
      </c>
      <c r="D171" s="19">
        <f t="shared" si="25"/>
        <v>3.7168510368011836</v>
      </c>
      <c r="E171" s="19">
        <f t="shared" si="26"/>
        <v>2.7252206970959767</v>
      </c>
      <c r="G171" s="19"/>
      <c r="H171" s="19"/>
      <c r="I171" s="19"/>
      <c r="J171" s="19"/>
    </row>
    <row r="172" spans="1:10" x14ac:dyDescent="0.25">
      <c r="A172" s="7">
        <f t="shared" si="27"/>
        <v>16.599999999999966</v>
      </c>
      <c r="B172" s="19">
        <f t="shared" si="28"/>
        <v>9.8018882083420191</v>
      </c>
      <c r="C172" s="19">
        <f t="shared" si="29"/>
        <v>1.6156166288353133</v>
      </c>
      <c r="D172" s="19">
        <f t="shared" si="25"/>
        <v>2.2606096999811367</v>
      </c>
      <c r="E172" s="19">
        <f t="shared" si="26"/>
        <v>3.4583347719463919</v>
      </c>
      <c r="G172" s="19"/>
      <c r="H172" s="19"/>
      <c r="I172" s="19"/>
      <c r="J172" s="19"/>
    </row>
    <row r="173" spans="1:10" x14ac:dyDescent="0.25">
      <c r="A173" s="7">
        <f t="shared" si="27"/>
        <v>16.699999999999967</v>
      </c>
      <c r="B173" s="19">
        <f t="shared" si="28"/>
        <v>10.027949178340133</v>
      </c>
      <c r="C173" s="19">
        <f t="shared" si="29"/>
        <v>1.9614501060299525</v>
      </c>
      <c r="D173" s="19">
        <f t="shared" si="25"/>
        <v>0.23194582653722229</v>
      </c>
      <c r="E173" s="19">
        <f t="shared" si="26"/>
        <v>4.3316365089115063</v>
      </c>
      <c r="G173" s="19"/>
      <c r="H173" s="19"/>
      <c r="I173" s="19"/>
      <c r="J173" s="19"/>
    </row>
    <row r="174" spans="1:10" x14ac:dyDescent="0.25">
      <c r="A174" s="7">
        <f t="shared" si="27"/>
        <v>16.799999999999969</v>
      </c>
      <c r="B174" s="19">
        <f t="shared" si="28"/>
        <v>10.051143760993856</v>
      </c>
      <c r="C174" s="19">
        <f t="shared" si="29"/>
        <v>2.3946137569211032</v>
      </c>
      <c r="D174" s="19">
        <f t="shared" si="25"/>
        <v>-2.3797917605279348</v>
      </c>
      <c r="E174" s="19">
        <f t="shared" si="26"/>
        <v>5.304891131323398</v>
      </c>
      <c r="G174" s="19"/>
      <c r="H174" s="19"/>
      <c r="I174" s="19"/>
      <c r="J174" s="19"/>
    </row>
    <row r="175" spans="1:10" x14ac:dyDescent="0.25">
      <c r="A175" s="7">
        <f t="shared" si="27"/>
        <v>16.89999999999997</v>
      </c>
      <c r="B175" s="19">
        <f t="shared" si="28"/>
        <v>9.8131645849410631</v>
      </c>
      <c r="C175" s="19">
        <f t="shared" si="29"/>
        <v>2.9251028700534429</v>
      </c>
      <c r="D175" s="19">
        <f t="shared" si="25"/>
        <v>-5.4469120331014693</v>
      </c>
      <c r="E175" s="19">
        <f t="shared" si="26"/>
        <v>6.271272471472618</v>
      </c>
      <c r="G175" s="19"/>
      <c r="H175" s="19"/>
      <c r="I175" s="19"/>
      <c r="J175" s="19"/>
    </row>
    <row r="176" spans="1:10" x14ac:dyDescent="0.25">
      <c r="A176" s="7">
        <f t="shared" si="27"/>
        <v>16.999999999999972</v>
      </c>
      <c r="B176" s="19">
        <f t="shared" si="28"/>
        <v>9.2684733816309155</v>
      </c>
      <c r="C176" s="19">
        <f t="shared" si="29"/>
        <v>3.5522301172007049</v>
      </c>
      <c r="D176" s="19">
        <f t="shared" si="25"/>
        <v>-8.6320821140643407</v>
      </c>
      <c r="E176" s="19">
        <f t="shared" si="26"/>
        <v>7.0353409922501555</v>
      </c>
      <c r="G176" s="19"/>
      <c r="H176" s="19"/>
      <c r="I176" s="19"/>
      <c r="J176" s="19"/>
    </row>
    <row r="177" spans="1:10" x14ac:dyDescent="0.25">
      <c r="A177" s="7">
        <f t="shared" si="27"/>
        <v>17.099999999999973</v>
      </c>
      <c r="B177" s="19">
        <f t="shared" si="28"/>
        <v>8.4052651702244816</v>
      </c>
      <c r="C177" s="19">
        <f t="shared" si="29"/>
        <v>4.255764216425721</v>
      </c>
      <c r="D177" s="19">
        <f t="shared" si="25"/>
        <v>-11.376177840337098</v>
      </c>
      <c r="E177" s="19">
        <f t="shared" si="26"/>
        <v>7.3266366491626602</v>
      </c>
      <c r="G177" s="19"/>
      <c r="H177" s="19"/>
      <c r="I177" s="19"/>
      <c r="J177" s="19"/>
    </row>
    <row r="178" spans="1:10" x14ac:dyDescent="0.25">
      <c r="A178" s="7">
        <f t="shared" si="27"/>
        <v>17.199999999999974</v>
      </c>
      <c r="B178" s="19">
        <f t="shared" si="28"/>
        <v>7.267647386190772</v>
      </c>
      <c r="C178" s="19">
        <f t="shared" si="29"/>
        <v>4.9884278813419876</v>
      </c>
      <c r="D178" s="19">
        <f t="shared" si="25"/>
        <v>-13.031304048392833</v>
      </c>
      <c r="E178" s="19">
        <f t="shared" si="26"/>
        <v>6.8854981508372894</v>
      </c>
      <c r="G178" s="19"/>
      <c r="H178" s="19"/>
      <c r="I178" s="19"/>
      <c r="J178" s="19"/>
    </row>
    <row r="179" spans="1:10" x14ac:dyDescent="0.25">
      <c r="A179" s="7">
        <f t="shared" si="27"/>
        <v>17.299999999999976</v>
      </c>
      <c r="B179" s="19">
        <f t="shared" si="28"/>
        <v>5.9645169813514887</v>
      </c>
      <c r="C179" s="19">
        <f t="shared" si="29"/>
        <v>5.6769776964257161</v>
      </c>
      <c r="D179" s="19">
        <f t="shared" si="25"/>
        <v>-13.158837546229119</v>
      </c>
      <c r="E179" s="19">
        <f t="shared" si="26"/>
        <v>5.6165468047848792</v>
      </c>
      <c r="G179" s="19"/>
      <c r="H179" s="19"/>
      <c r="I179" s="19"/>
      <c r="J179" s="19"/>
    </row>
    <row r="180" spans="1:10" x14ac:dyDescent="0.25">
      <c r="A180" s="7">
        <f t="shared" si="27"/>
        <v>17.399999999999977</v>
      </c>
      <c r="B180" s="19">
        <f t="shared" si="28"/>
        <v>4.6486332267285766</v>
      </c>
      <c r="C180" s="19">
        <f t="shared" si="29"/>
        <v>6.2386323769042038</v>
      </c>
      <c r="D180" s="19">
        <f t="shared" si="25"/>
        <v>-11.822308381898644</v>
      </c>
      <c r="E180" s="19">
        <f t="shared" si="26"/>
        <v>3.7094282254631041</v>
      </c>
      <c r="G180" s="19"/>
      <c r="H180" s="19"/>
      <c r="I180" s="19"/>
      <c r="J180" s="19"/>
    </row>
    <row r="181" spans="1:10" x14ac:dyDescent="0.25">
      <c r="A181" s="7">
        <f t="shared" si="27"/>
        <v>17.499999999999979</v>
      </c>
      <c r="B181" s="19">
        <f t="shared" si="28"/>
        <v>3.4664023885387119</v>
      </c>
      <c r="C181" s="19">
        <f t="shared" si="29"/>
        <v>6.6095751994505143</v>
      </c>
      <c r="D181" s="19">
        <f t="shared" si="25"/>
        <v>-9.587185488914443</v>
      </c>
      <c r="E181" s="19">
        <f t="shared" si="26"/>
        <v>1.5857740180200368</v>
      </c>
      <c r="G181" s="19"/>
      <c r="H181" s="19"/>
      <c r="I181" s="19"/>
      <c r="J181" s="19"/>
    </row>
    <row r="182" spans="1:10" x14ac:dyDescent="0.25">
      <c r="A182" s="7">
        <f t="shared" si="27"/>
        <v>17.59999999999998</v>
      </c>
      <c r="B182" s="19">
        <f t="shared" si="28"/>
        <v>2.5076838396472674</v>
      </c>
      <c r="C182" s="19">
        <f t="shared" si="29"/>
        <v>6.7681526012525177</v>
      </c>
      <c r="D182" s="19">
        <f t="shared" si="25"/>
        <v>-7.1742115338798129</v>
      </c>
      <c r="E182" s="19">
        <f t="shared" si="26"/>
        <v>-0.322806010273748</v>
      </c>
      <c r="G182" s="19"/>
      <c r="H182" s="19"/>
      <c r="I182" s="19"/>
      <c r="J182" s="19"/>
    </row>
    <row r="183" spans="1:10" x14ac:dyDescent="0.25">
      <c r="A183" s="7">
        <f t="shared" si="27"/>
        <v>17.699999999999982</v>
      </c>
      <c r="B183" s="19">
        <f t="shared" si="28"/>
        <v>1.7902626862592861</v>
      </c>
      <c r="C183" s="19">
        <f t="shared" si="29"/>
        <v>6.7358720002251431</v>
      </c>
      <c r="D183" s="19">
        <f t="shared" si="25"/>
        <v>-5.0870729573419213</v>
      </c>
      <c r="E183" s="19">
        <f t="shared" si="26"/>
        <v>-1.7710035097535828</v>
      </c>
      <c r="G183" s="19"/>
      <c r="H183" s="19"/>
      <c r="I183" s="19"/>
      <c r="J183" s="19"/>
    </row>
    <row r="184" spans="1:10" x14ac:dyDescent="0.25">
      <c r="A184" s="7">
        <f t="shared" si="27"/>
        <v>17.799999999999983</v>
      </c>
      <c r="B184" s="19">
        <f t="shared" si="28"/>
        <v>1.281555390525094</v>
      </c>
      <c r="C184" s="19">
        <f t="shared" si="29"/>
        <v>6.5587716492497847</v>
      </c>
      <c r="D184" s="19">
        <f t="shared" si="25"/>
        <v>-3.5053910287614212</v>
      </c>
      <c r="E184" s="19">
        <f t="shared" si="26"/>
        <v>-2.725388570704061</v>
      </c>
      <c r="G184" s="19"/>
      <c r="H184" s="19"/>
      <c r="I184" s="19"/>
      <c r="J184" s="19"/>
    </row>
    <row r="185" spans="1:10" x14ac:dyDescent="0.25">
      <c r="A185" s="7">
        <f t="shared" si="27"/>
        <v>17.899999999999984</v>
      </c>
      <c r="B185" s="19">
        <f t="shared" si="28"/>
        <v>0.93101628764895183</v>
      </c>
      <c r="C185" s="19">
        <f t="shared" si="29"/>
        <v>6.286232792179379</v>
      </c>
      <c r="D185" s="19">
        <f t="shared" si="25"/>
        <v>-2.3943315253044277</v>
      </c>
      <c r="E185" s="19">
        <f t="shared" si="26"/>
        <v>-3.2732106985019183</v>
      </c>
      <c r="G185" s="19"/>
      <c r="H185" s="19"/>
      <c r="I185" s="19"/>
      <c r="J185" s="19"/>
    </row>
    <row r="186" spans="1:10" x14ac:dyDescent="0.25">
      <c r="A186" s="7">
        <f t="shared" si="27"/>
        <v>17.999999999999986</v>
      </c>
      <c r="B186" s="19">
        <f t="shared" si="28"/>
        <v>0.69158313511850911</v>
      </c>
      <c r="C186" s="19">
        <f t="shared" si="29"/>
        <v>5.9589117223291872</v>
      </c>
      <c r="D186" s="19">
        <f t="shared" si="25"/>
        <v>-1.6427499483515016</v>
      </c>
      <c r="E186" s="19">
        <f t="shared" si="26"/>
        <v>-3.5308045226164939</v>
      </c>
      <c r="G186" s="19"/>
      <c r="H186" s="19"/>
      <c r="I186" s="19"/>
      <c r="J186" s="19"/>
    </row>
    <row r="187" spans="1:10" x14ac:dyDescent="0.25">
      <c r="A187" s="7">
        <f t="shared" si="27"/>
        <v>18.099999999999987</v>
      </c>
      <c r="B187" s="19">
        <f t="shared" si="28"/>
        <v>0.52730814028335893</v>
      </c>
      <c r="C187" s="19">
        <f t="shared" si="29"/>
        <v>5.6058312700675375</v>
      </c>
      <c r="D187" s="19">
        <f t="shared" si="25"/>
        <v>-1.1408305087169373</v>
      </c>
      <c r="E187" s="19">
        <f t="shared" si="26"/>
        <v>-3.597864877525546</v>
      </c>
      <c r="G187" s="19"/>
      <c r="H187" s="19"/>
      <c r="I187" s="19"/>
      <c r="J187" s="19"/>
    </row>
    <row r="188" spans="1:10" x14ac:dyDescent="0.25">
      <c r="A188" s="7">
        <f t="shared" si="27"/>
        <v>18.199999999999989</v>
      </c>
      <c r="B188" s="19">
        <f t="shared" si="28"/>
        <v>0.41322508941166519</v>
      </c>
      <c r="C188" s="19">
        <f t="shared" si="29"/>
        <v>5.2460447823149829</v>
      </c>
      <c r="D188" s="19">
        <f t="shared" si="25"/>
        <v>-0.80480828724382691</v>
      </c>
      <c r="E188" s="19">
        <f t="shared" si="26"/>
        <v>-3.5464966285830744</v>
      </c>
      <c r="G188" s="19"/>
      <c r="H188" s="19"/>
      <c r="I188" s="19"/>
      <c r="J188" s="19"/>
    </row>
    <row r="189" spans="1:10" x14ac:dyDescent="0.25">
      <c r="A189" s="7">
        <f t="shared" si="27"/>
        <v>18.29999999999999</v>
      </c>
      <c r="B189" s="19">
        <f t="shared" si="28"/>
        <v>0.33274426068728247</v>
      </c>
      <c r="C189" s="19">
        <f t="shared" si="29"/>
        <v>4.8913951194566758</v>
      </c>
      <c r="D189" s="19">
        <f t="shared" si="25"/>
        <v>-0.57725707882705701</v>
      </c>
      <c r="E189" s="19">
        <f t="shared" si="26"/>
        <v>-3.4248409997394429</v>
      </c>
      <c r="G189" s="19"/>
      <c r="H189" s="19"/>
      <c r="I189" s="19"/>
      <c r="J189" s="19"/>
    </row>
    <row r="190" spans="1:10" x14ac:dyDescent="0.25">
      <c r="A190" s="7">
        <f t="shared" si="27"/>
        <v>18.399999999999991</v>
      </c>
      <c r="B190" s="19">
        <f t="shared" si="28"/>
        <v>0.27501855280457677</v>
      </c>
      <c r="C190" s="19">
        <f t="shared" si="29"/>
        <v>4.5489110194827314</v>
      </c>
      <c r="D190" s="19">
        <f t="shared" si="25"/>
        <v>-0.42059869188346743</v>
      </c>
      <c r="E190" s="19">
        <f t="shared" si="26"/>
        <v>-3.2638183379617054</v>
      </c>
      <c r="G190" s="19"/>
      <c r="H190" s="19"/>
      <c r="I190" s="19"/>
      <c r="J190" s="19"/>
    </row>
    <row r="191" spans="1:10" x14ac:dyDescent="0.25">
      <c r="A191" s="7">
        <f t="shared" si="27"/>
        <v>18.499999999999993</v>
      </c>
      <c r="B191" s="19">
        <f t="shared" si="28"/>
        <v>0.23295868361623001</v>
      </c>
      <c r="C191" s="19">
        <f t="shared" si="29"/>
        <v>4.222529185686561</v>
      </c>
      <c r="D191" s="19">
        <f t="shared" si="25"/>
        <v>-0.31065448403771573</v>
      </c>
      <c r="E191" s="19">
        <f t="shared" si="26"/>
        <v>-3.0829208963606529</v>
      </c>
      <c r="G191" s="19"/>
      <c r="H191" s="19"/>
      <c r="I191" s="19"/>
      <c r="J191" s="19"/>
    </row>
    <row r="192" spans="1:10" x14ac:dyDescent="0.25">
      <c r="A192" s="7">
        <f t="shared" si="27"/>
        <v>18.599999999999994</v>
      </c>
      <c r="B192" s="19">
        <f t="shared" si="28"/>
        <v>0.20189323521245844</v>
      </c>
      <c r="C192" s="19">
        <f t="shared" si="29"/>
        <v>3.9142370960504955</v>
      </c>
      <c r="D192" s="19">
        <f t="shared" si="25"/>
        <v>-0.23188291217120166</v>
      </c>
      <c r="E192" s="19">
        <f t="shared" si="26"/>
        <v>-2.8943122796273206</v>
      </c>
      <c r="G192" s="19"/>
      <c r="H192" s="19"/>
      <c r="I192" s="19"/>
      <c r="J192" s="19"/>
    </row>
    <row r="193" spans="1:10" x14ac:dyDescent="0.25">
      <c r="A193" s="7">
        <f t="shared" si="27"/>
        <v>18.699999999999996</v>
      </c>
      <c r="B193" s="19">
        <f t="shared" si="28"/>
        <v>0.17870494399533826</v>
      </c>
      <c r="C193" s="19">
        <f t="shared" si="29"/>
        <v>3.6248058680877633</v>
      </c>
      <c r="D193" s="19">
        <f t="shared" si="25"/>
        <v>-0.1742165049959524</v>
      </c>
      <c r="E193" s="19">
        <f t="shared" si="26"/>
        <v>-2.7055134755750316</v>
      </c>
      <c r="G193" s="19"/>
      <c r="H193" s="19"/>
      <c r="I193" s="19"/>
      <c r="J193" s="19"/>
    </row>
    <row r="194" spans="1:10" x14ac:dyDescent="0.25">
      <c r="A194" s="7">
        <f t="shared" si="27"/>
        <v>18.799999999999997</v>
      </c>
      <c r="B194" s="19">
        <f t="shared" si="28"/>
        <v>0.16128329349574302</v>
      </c>
      <c r="C194" s="19">
        <f t="shared" si="29"/>
        <v>3.3542545205302603</v>
      </c>
      <c r="D194" s="19">
        <f t="shared" si="25"/>
        <v>-0.1310511775815712</v>
      </c>
      <c r="E194" s="19">
        <f t="shared" si="26"/>
        <v>-2.5211080515359767</v>
      </c>
      <c r="G194" s="19"/>
      <c r="H194" s="19"/>
      <c r="I194" s="19"/>
      <c r="J194" s="19"/>
    </row>
    <row r="195" spans="1:10" x14ac:dyDescent="0.25">
      <c r="A195" s="7">
        <f t="shared" si="27"/>
        <v>18.899999999999999</v>
      </c>
      <c r="B195" s="19">
        <f t="shared" si="28"/>
        <v>0.1481781757375859</v>
      </c>
      <c r="C195" s="19">
        <f t="shared" si="29"/>
        <v>3.1021437153766627</v>
      </c>
      <c r="D195" s="19">
        <f t="shared" si="25"/>
        <v>-9.7988187087095419E-2</v>
      </c>
      <c r="E195" s="19">
        <f t="shared" si="26"/>
        <v>-2.343813973315231</v>
      </c>
      <c r="G195" s="19"/>
      <c r="H195" s="19"/>
      <c r="I195" s="19"/>
      <c r="J195" s="19"/>
    </row>
    <row r="196" spans="1:10" x14ac:dyDescent="0.25">
      <c r="A196" s="7">
        <f t="shared" si="27"/>
        <v>19</v>
      </c>
      <c r="B196" s="19">
        <f t="shared" si="28"/>
        <v>0.13837935702887635</v>
      </c>
      <c r="C196" s="19">
        <f t="shared" si="29"/>
        <v>2.8677623180451395</v>
      </c>
      <c r="D196" s="19">
        <f t="shared" si="25"/>
        <v>-7.2048234974984221E-2</v>
      </c>
      <c r="E196" s="19">
        <f t="shared" si="26"/>
        <v>-2.1751581227312937</v>
      </c>
      <c r="G196" s="19"/>
      <c r="H196" s="19"/>
      <c r="I196" s="19"/>
      <c r="J196" s="19"/>
    </row>
    <row r="197" spans="1:10" x14ac:dyDescent="0.25">
      <c r="A197" s="7">
        <f t="shared" si="27"/>
        <v>19.100000000000001</v>
      </c>
      <c r="B197" s="19">
        <f t="shared" si="28"/>
        <v>0.13117453353137792</v>
      </c>
      <c r="C197" s="19">
        <f t="shared" si="29"/>
        <v>2.6502465057720102</v>
      </c>
      <c r="D197" s="19">
        <f t="shared" si="25"/>
        <v>-5.117746924503111E-2</v>
      </c>
      <c r="E197" s="19">
        <f t="shared" si="26"/>
        <v>-2.0159037498762662</v>
      </c>
      <c r="G197" s="19"/>
      <c r="H197" s="19"/>
      <c r="I197" s="19"/>
      <c r="J197" s="19"/>
    </row>
    <row r="198" spans="1:10" x14ac:dyDescent="0.25">
      <c r="A198" s="7">
        <f t="shared" si="27"/>
        <v>19.200000000000003</v>
      </c>
      <c r="B198" s="19">
        <f t="shared" si="28"/>
        <v>0.1260567866068748</v>
      </c>
      <c r="C198" s="19">
        <f t="shared" si="29"/>
        <v>2.4486561307843835</v>
      </c>
      <c r="D198" s="19">
        <f t="shared" ref="D198:D200" si="30">$E$3*B198-$F$3*B198*C198</f>
        <v>-3.3933690082891876E-2</v>
      </c>
      <c r="E198" s="19">
        <f t="shared" si="26"/>
        <v>-1.866323987621936</v>
      </c>
      <c r="G198" s="19"/>
      <c r="H198" s="19"/>
      <c r="I198" s="19"/>
      <c r="J198" s="19"/>
    </row>
    <row r="199" spans="1:10" x14ac:dyDescent="0.25">
      <c r="A199" s="7">
        <f t="shared" si="27"/>
        <v>19.300000000000004</v>
      </c>
      <c r="B199" s="19">
        <f t="shared" si="28"/>
        <v>0.12266341759858562</v>
      </c>
      <c r="C199" s="19">
        <f t="shared" si="29"/>
        <v>2.2620237320221896</v>
      </c>
      <c r="D199" s="19">
        <f t="shared" si="30"/>
        <v>-1.9284435877066658E-2</v>
      </c>
      <c r="E199" s="19">
        <f t="shared" si="26"/>
        <v>-1.7263787171200671</v>
      </c>
      <c r="G199" s="19"/>
      <c r="H199" s="19"/>
      <c r="I199" s="19"/>
      <c r="J199" s="19"/>
    </row>
    <row r="200" spans="1:10" x14ac:dyDescent="0.25">
      <c r="A200" s="7">
        <f t="shared" si="27"/>
        <v>19.400000000000006</v>
      </c>
      <c r="B200" s="19">
        <f t="shared" si="28"/>
        <v>0.12073497401087896</v>
      </c>
      <c r="C200" s="19">
        <f t="shared" si="29"/>
        <v>2.0893858603101831</v>
      </c>
      <c r="D200" s="19">
        <f t="shared" si="30"/>
        <v>-6.4751997128940086E-3</v>
      </c>
      <c r="E200" s="19">
        <f t="shared" si="26"/>
        <v>-1.5958301039851723</v>
      </c>
      <c r="G200" s="19"/>
      <c r="H200" s="19"/>
      <c r="I200" s="19"/>
      <c r="J200" s="19"/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P116"/>
  <sheetViews>
    <sheetView workbookViewId="0">
      <selection activeCell="F2" sqref="F2"/>
    </sheetView>
  </sheetViews>
  <sheetFormatPr defaultRowHeight="15" x14ac:dyDescent="0.25"/>
  <cols>
    <col min="1" max="1" width="7.28515625" customWidth="1"/>
    <col min="2" max="2" width="10.42578125" customWidth="1"/>
  </cols>
  <sheetData>
    <row r="1" spans="1:16" x14ac:dyDescent="0.25">
      <c r="A1" s="1" t="s">
        <v>204</v>
      </c>
    </row>
    <row r="2" spans="1:16" x14ac:dyDescent="0.25">
      <c r="A2" s="1"/>
      <c r="B2" s="12" t="s">
        <v>2</v>
      </c>
      <c r="C2" s="16">
        <v>1</v>
      </c>
      <c r="F2" s="50" t="s">
        <v>182</v>
      </c>
      <c r="G2" s="182"/>
      <c r="I2" s="50" t="s">
        <v>185</v>
      </c>
      <c r="J2" s="182"/>
    </row>
    <row r="3" spans="1:16" x14ac:dyDescent="0.25">
      <c r="C3" s="12" t="s">
        <v>203</v>
      </c>
      <c r="D3" s="5">
        <v>5000</v>
      </c>
      <c r="E3" t="s">
        <v>202</v>
      </c>
      <c r="F3" s="181" t="s">
        <v>201</v>
      </c>
      <c r="G3" s="176" t="s">
        <v>200</v>
      </c>
      <c r="H3" t="s">
        <v>197</v>
      </c>
      <c r="I3" s="181" t="s">
        <v>199</v>
      </c>
      <c r="J3" s="176" t="s">
        <v>198</v>
      </c>
      <c r="K3" t="s">
        <v>197</v>
      </c>
    </row>
    <row r="4" spans="1:16" x14ac:dyDescent="0.25">
      <c r="C4" s="12" t="s">
        <v>196</v>
      </c>
      <c r="D4" s="180">
        <v>0.2</v>
      </c>
      <c r="E4" t="s">
        <v>195</v>
      </c>
      <c r="F4" s="179">
        <v>0</v>
      </c>
      <c r="G4" s="178">
        <v>0</v>
      </c>
      <c r="I4" s="179">
        <v>0</v>
      </c>
      <c r="J4" s="178">
        <v>-0.6</v>
      </c>
    </row>
    <row r="5" spans="1:16" x14ac:dyDescent="0.25">
      <c r="C5" s="12" t="s">
        <v>194</v>
      </c>
      <c r="D5" s="5">
        <v>1000000</v>
      </c>
      <c r="E5" t="s">
        <v>193</v>
      </c>
      <c r="F5" s="179">
        <v>5.0000000000000001E-3</v>
      </c>
      <c r="G5" s="178">
        <v>2</v>
      </c>
      <c r="I5" s="179">
        <v>1</v>
      </c>
      <c r="J5" s="178">
        <v>0</v>
      </c>
    </row>
    <row r="6" spans="1:16" x14ac:dyDescent="0.25">
      <c r="C6" s="12" t="s">
        <v>192</v>
      </c>
      <c r="D6" s="5">
        <v>500</v>
      </c>
      <c r="E6" t="s">
        <v>191</v>
      </c>
      <c r="F6" s="179">
        <v>0.01</v>
      </c>
      <c r="G6" s="178">
        <v>4</v>
      </c>
      <c r="I6" s="179">
        <v>2</v>
      </c>
      <c r="J6" s="178">
        <v>0.2</v>
      </c>
    </row>
    <row r="7" spans="1:16" x14ac:dyDescent="0.25">
      <c r="C7" s="12" t="s">
        <v>190</v>
      </c>
      <c r="D7" s="5">
        <v>100000</v>
      </c>
      <c r="E7" t="s">
        <v>189</v>
      </c>
      <c r="F7" s="179">
        <v>0.02</v>
      </c>
      <c r="G7" s="178">
        <v>6</v>
      </c>
      <c r="I7" s="177">
        <v>20</v>
      </c>
      <c r="J7" s="176">
        <v>0.2</v>
      </c>
    </row>
    <row r="8" spans="1:16" x14ac:dyDescent="0.25">
      <c r="C8" s="12" t="s">
        <v>188</v>
      </c>
      <c r="D8" s="5">
        <v>1910</v>
      </c>
      <c r="F8" s="177">
        <v>0.1</v>
      </c>
      <c r="G8" s="176">
        <v>8</v>
      </c>
      <c r="I8" s="175">
        <v>100</v>
      </c>
      <c r="J8" s="174">
        <v>0.2</v>
      </c>
    </row>
    <row r="9" spans="1:16" x14ac:dyDescent="0.25">
      <c r="F9" s="175">
        <v>1</v>
      </c>
      <c r="G9" s="174">
        <v>15</v>
      </c>
    </row>
    <row r="12" spans="1:16" x14ac:dyDescent="0.25">
      <c r="A12" s="173" t="s">
        <v>4</v>
      </c>
      <c r="B12" s="169" t="s">
        <v>187</v>
      </c>
      <c r="C12" s="171" t="s">
        <v>186</v>
      </c>
      <c r="D12" s="171" t="s">
        <v>185</v>
      </c>
      <c r="E12" s="172" t="s">
        <v>184</v>
      </c>
      <c r="F12" s="171" t="s">
        <v>183</v>
      </c>
      <c r="G12" s="171" t="s">
        <v>182</v>
      </c>
      <c r="H12" s="171" t="s">
        <v>181</v>
      </c>
      <c r="I12" s="170" t="s">
        <v>180</v>
      </c>
      <c r="J12" s="169" t="s">
        <v>179</v>
      </c>
      <c r="K12" s="168" t="s">
        <v>178</v>
      </c>
      <c r="L12" s="168" t="s">
        <v>177</v>
      </c>
      <c r="M12" s="167"/>
      <c r="N12" s="167"/>
      <c r="O12" s="167"/>
      <c r="P12" s="167"/>
    </row>
    <row r="13" spans="1:16" x14ac:dyDescent="0.25">
      <c r="A13" s="166">
        <v>1900</v>
      </c>
      <c r="B13" s="9">
        <f>Pop_Presas_Inicial</f>
        <v>5000</v>
      </c>
      <c r="C13" s="19">
        <f t="shared" ref="C13:C44" si="0">J13/B13</f>
        <v>20</v>
      </c>
      <c r="D13" s="41">
        <f t="shared" ref="D13:D44" ca="1" si="1">TREND(OFFSET($J$4:$J$5,MATCH(C13,$I$4:$I$8,1)-1,0),OFFSET($I$4:$I$5,MATCH(C13,$I$4:$I$8,1)-1,0),C13)</f>
        <v>0.2</v>
      </c>
      <c r="E13" s="4">
        <f t="shared" ref="E13:E44" ca="1" si="2">B13*D13</f>
        <v>1000</v>
      </c>
      <c r="F13" s="164">
        <f t="shared" ref="F13:F44" si="3">B13/Área</f>
        <v>5.0000000000000001E-3</v>
      </c>
      <c r="G13" s="19">
        <f t="shared" ref="G13:G44" ca="1" si="4">TREND(OFFSET($G$4:$G$5,MATCH(F13,$F$4:$F$9,1)-1,0),OFFSET($F$4:$F$5,MATCH(F13,$F$4:$F$9,1)-1,0),F13)</f>
        <v>2</v>
      </c>
      <c r="H13">
        <f t="shared" ref="H13:H44" si="5">IF(A13&lt;$D$8,Pop_Predadores,0)</f>
        <v>500</v>
      </c>
      <c r="I13" s="165">
        <f t="shared" ref="I13:I44" ca="1" si="6">G13*H13</f>
        <v>1000</v>
      </c>
      <c r="J13" s="9">
        <f>Alimento_Presas</f>
        <v>100000</v>
      </c>
      <c r="K13" s="3"/>
      <c r="L13" s="3"/>
    </row>
    <row r="14" spans="1:16" x14ac:dyDescent="0.25">
      <c r="A14" s="166">
        <f t="shared" ref="A14:A45" si="7">A13+$C$2</f>
        <v>1901</v>
      </c>
      <c r="B14" s="9">
        <f t="shared" ref="B14:B45" ca="1" si="8">B13+(E13-I13)*$C$2</f>
        <v>5000</v>
      </c>
      <c r="C14" s="19">
        <f t="shared" ca="1" si="0"/>
        <v>20</v>
      </c>
      <c r="D14" s="41">
        <f t="shared" ca="1" si="1"/>
        <v>0.2</v>
      </c>
      <c r="E14" s="4">
        <f t="shared" ca="1" si="2"/>
        <v>1000</v>
      </c>
      <c r="F14" s="164">
        <f t="shared" ca="1" si="3"/>
        <v>5.0000000000000001E-3</v>
      </c>
      <c r="G14" s="19">
        <f t="shared" ca="1" si="4"/>
        <v>2</v>
      </c>
      <c r="H14">
        <f t="shared" si="5"/>
        <v>500</v>
      </c>
      <c r="I14" s="165">
        <f t="shared" ca="1" si="6"/>
        <v>1000</v>
      </c>
      <c r="J14" s="9">
        <f t="shared" ref="J14:J45" si="9">J13+(K13-L13)*$C$2</f>
        <v>100000</v>
      </c>
    </row>
    <row r="15" spans="1:16" x14ac:dyDescent="0.25">
      <c r="A15" s="166">
        <f t="shared" si="7"/>
        <v>1902</v>
      </c>
      <c r="B15" s="9">
        <f t="shared" ca="1" si="8"/>
        <v>5000</v>
      </c>
      <c r="C15" s="19">
        <f t="shared" ca="1" si="0"/>
        <v>20</v>
      </c>
      <c r="D15" s="41">
        <f t="shared" ca="1" si="1"/>
        <v>0.2</v>
      </c>
      <c r="E15" s="4">
        <f t="shared" ca="1" si="2"/>
        <v>1000</v>
      </c>
      <c r="F15" s="164">
        <f t="shared" ca="1" si="3"/>
        <v>5.0000000000000001E-3</v>
      </c>
      <c r="G15" s="19">
        <f t="shared" ca="1" si="4"/>
        <v>2</v>
      </c>
      <c r="H15">
        <f t="shared" si="5"/>
        <v>500</v>
      </c>
      <c r="I15" s="165">
        <f t="shared" ca="1" si="6"/>
        <v>1000</v>
      </c>
      <c r="J15" s="9">
        <f t="shared" si="9"/>
        <v>100000</v>
      </c>
    </row>
    <row r="16" spans="1:16" x14ac:dyDescent="0.25">
      <c r="A16" s="166">
        <f t="shared" si="7"/>
        <v>1903</v>
      </c>
      <c r="B16" s="9">
        <f t="shared" ca="1" si="8"/>
        <v>5000</v>
      </c>
      <c r="C16" s="19">
        <f t="shared" ca="1" si="0"/>
        <v>20</v>
      </c>
      <c r="D16" s="41">
        <f t="shared" ca="1" si="1"/>
        <v>0.2</v>
      </c>
      <c r="E16" s="4">
        <f t="shared" ca="1" si="2"/>
        <v>1000</v>
      </c>
      <c r="F16" s="164">
        <f t="shared" ca="1" si="3"/>
        <v>5.0000000000000001E-3</v>
      </c>
      <c r="G16" s="19">
        <f t="shared" ca="1" si="4"/>
        <v>2</v>
      </c>
      <c r="H16">
        <f t="shared" si="5"/>
        <v>500</v>
      </c>
      <c r="I16" s="165">
        <f t="shared" ca="1" si="6"/>
        <v>1000</v>
      </c>
      <c r="J16" s="9">
        <f t="shared" si="9"/>
        <v>100000</v>
      </c>
    </row>
    <row r="17" spans="1:10" x14ac:dyDescent="0.25">
      <c r="A17" s="166">
        <f t="shared" si="7"/>
        <v>1904</v>
      </c>
      <c r="B17" s="9">
        <f t="shared" ca="1" si="8"/>
        <v>5000</v>
      </c>
      <c r="C17" s="19">
        <f t="shared" ca="1" si="0"/>
        <v>20</v>
      </c>
      <c r="D17" s="41">
        <f t="shared" ca="1" si="1"/>
        <v>0.2</v>
      </c>
      <c r="E17" s="4">
        <f t="shared" ca="1" si="2"/>
        <v>1000</v>
      </c>
      <c r="F17" s="164">
        <f t="shared" ca="1" si="3"/>
        <v>5.0000000000000001E-3</v>
      </c>
      <c r="G17" s="19">
        <f t="shared" ca="1" si="4"/>
        <v>2</v>
      </c>
      <c r="H17">
        <f t="shared" si="5"/>
        <v>500</v>
      </c>
      <c r="I17" s="165">
        <f t="shared" ca="1" si="6"/>
        <v>1000</v>
      </c>
      <c r="J17" s="9">
        <f t="shared" si="9"/>
        <v>100000</v>
      </c>
    </row>
    <row r="18" spans="1:10" x14ac:dyDescent="0.25">
      <c r="A18" s="166">
        <f t="shared" si="7"/>
        <v>1905</v>
      </c>
      <c r="B18" s="9">
        <f t="shared" ca="1" si="8"/>
        <v>5000</v>
      </c>
      <c r="C18" s="19">
        <f t="shared" ca="1" si="0"/>
        <v>20</v>
      </c>
      <c r="D18" s="41">
        <f t="shared" ca="1" si="1"/>
        <v>0.2</v>
      </c>
      <c r="E18" s="4">
        <f t="shared" ca="1" si="2"/>
        <v>1000</v>
      </c>
      <c r="F18" s="164">
        <f t="shared" ca="1" si="3"/>
        <v>5.0000000000000001E-3</v>
      </c>
      <c r="G18" s="19">
        <f t="shared" ca="1" si="4"/>
        <v>2</v>
      </c>
      <c r="H18">
        <f t="shared" si="5"/>
        <v>500</v>
      </c>
      <c r="I18" s="165">
        <f t="shared" ca="1" si="6"/>
        <v>1000</v>
      </c>
      <c r="J18" s="9">
        <f t="shared" si="9"/>
        <v>100000</v>
      </c>
    </row>
    <row r="19" spans="1:10" x14ac:dyDescent="0.25">
      <c r="A19" s="166">
        <f t="shared" si="7"/>
        <v>1906</v>
      </c>
      <c r="B19" s="9">
        <f t="shared" ca="1" si="8"/>
        <v>5000</v>
      </c>
      <c r="C19" s="19">
        <f t="shared" ca="1" si="0"/>
        <v>20</v>
      </c>
      <c r="D19" s="41">
        <f t="shared" ca="1" si="1"/>
        <v>0.2</v>
      </c>
      <c r="E19" s="4">
        <f t="shared" ca="1" si="2"/>
        <v>1000</v>
      </c>
      <c r="F19" s="164">
        <f t="shared" ca="1" si="3"/>
        <v>5.0000000000000001E-3</v>
      </c>
      <c r="G19" s="19">
        <f t="shared" ca="1" si="4"/>
        <v>2</v>
      </c>
      <c r="H19">
        <f t="shared" si="5"/>
        <v>500</v>
      </c>
      <c r="I19" s="165">
        <f t="shared" ca="1" si="6"/>
        <v>1000</v>
      </c>
      <c r="J19" s="9">
        <f t="shared" si="9"/>
        <v>100000</v>
      </c>
    </row>
    <row r="20" spans="1:10" x14ac:dyDescent="0.25">
      <c r="A20" s="166">
        <f t="shared" si="7"/>
        <v>1907</v>
      </c>
      <c r="B20" s="9">
        <f t="shared" ca="1" si="8"/>
        <v>5000</v>
      </c>
      <c r="C20" s="19">
        <f t="shared" ca="1" si="0"/>
        <v>20</v>
      </c>
      <c r="D20" s="41">
        <f t="shared" ca="1" si="1"/>
        <v>0.2</v>
      </c>
      <c r="E20" s="4">
        <f t="shared" ca="1" si="2"/>
        <v>1000</v>
      </c>
      <c r="F20" s="164">
        <f t="shared" ca="1" si="3"/>
        <v>5.0000000000000001E-3</v>
      </c>
      <c r="G20" s="19">
        <f t="shared" ca="1" si="4"/>
        <v>2</v>
      </c>
      <c r="H20">
        <f t="shared" si="5"/>
        <v>500</v>
      </c>
      <c r="I20" s="165">
        <f t="shared" ca="1" si="6"/>
        <v>1000</v>
      </c>
      <c r="J20" s="9">
        <f t="shared" si="9"/>
        <v>100000</v>
      </c>
    </row>
    <row r="21" spans="1:10" x14ac:dyDescent="0.25">
      <c r="A21" s="166">
        <f t="shared" si="7"/>
        <v>1908</v>
      </c>
      <c r="B21" s="9">
        <f t="shared" ca="1" si="8"/>
        <v>5000</v>
      </c>
      <c r="C21" s="19">
        <f t="shared" ca="1" si="0"/>
        <v>20</v>
      </c>
      <c r="D21" s="41">
        <f t="shared" ca="1" si="1"/>
        <v>0.2</v>
      </c>
      <c r="E21" s="4">
        <f t="shared" ca="1" si="2"/>
        <v>1000</v>
      </c>
      <c r="F21" s="164">
        <f t="shared" ca="1" si="3"/>
        <v>5.0000000000000001E-3</v>
      </c>
      <c r="G21" s="19">
        <f t="shared" ca="1" si="4"/>
        <v>2</v>
      </c>
      <c r="H21">
        <f t="shared" si="5"/>
        <v>500</v>
      </c>
      <c r="I21" s="165">
        <f t="shared" ca="1" si="6"/>
        <v>1000</v>
      </c>
      <c r="J21" s="9">
        <f t="shared" si="9"/>
        <v>100000</v>
      </c>
    </row>
    <row r="22" spans="1:10" x14ac:dyDescent="0.25">
      <c r="A22" s="166">
        <f t="shared" si="7"/>
        <v>1909</v>
      </c>
      <c r="B22" s="9">
        <f t="shared" ca="1" si="8"/>
        <v>5000</v>
      </c>
      <c r="C22" s="19">
        <f t="shared" ca="1" si="0"/>
        <v>20</v>
      </c>
      <c r="D22" s="41">
        <f t="shared" ca="1" si="1"/>
        <v>0.2</v>
      </c>
      <c r="E22" s="4">
        <f t="shared" ca="1" si="2"/>
        <v>1000</v>
      </c>
      <c r="F22" s="164">
        <f t="shared" ca="1" si="3"/>
        <v>5.0000000000000001E-3</v>
      </c>
      <c r="G22" s="19">
        <f t="shared" ca="1" si="4"/>
        <v>2</v>
      </c>
      <c r="H22">
        <f t="shared" si="5"/>
        <v>500</v>
      </c>
      <c r="I22" s="165">
        <f t="shared" ca="1" si="6"/>
        <v>1000</v>
      </c>
      <c r="J22" s="9">
        <f t="shared" si="9"/>
        <v>100000</v>
      </c>
    </row>
    <row r="23" spans="1:10" x14ac:dyDescent="0.25">
      <c r="A23" s="166">
        <f t="shared" si="7"/>
        <v>1910</v>
      </c>
      <c r="B23" s="9">
        <f t="shared" ca="1" si="8"/>
        <v>5000</v>
      </c>
      <c r="C23" s="19">
        <f t="shared" ca="1" si="0"/>
        <v>20</v>
      </c>
      <c r="D23" s="41">
        <f t="shared" ca="1" si="1"/>
        <v>0.2</v>
      </c>
      <c r="E23" s="4">
        <f t="shared" ca="1" si="2"/>
        <v>1000</v>
      </c>
      <c r="F23" s="164">
        <f t="shared" ca="1" si="3"/>
        <v>5.0000000000000001E-3</v>
      </c>
      <c r="G23" s="19">
        <f t="shared" ca="1" si="4"/>
        <v>2</v>
      </c>
      <c r="H23">
        <f t="shared" si="5"/>
        <v>0</v>
      </c>
      <c r="I23" s="165">
        <f t="shared" ca="1" si="6"/>
        <v>0</v>
      </c>
      <c r="J23" s="9">
        <f t="shared" si="9"/>
        <v>100000</v>
      </c>
    </row>
    <row r="24" spans="1:10" x14ac:dyDescent="0.25">
      <c r="A24" s="166">
        <f t="shared" si="7"/>
        <v>1911</v>
      </c>
      <c r="B24" s="9">
        <f t="shared" ca="1" si="8"/>
        <v>6000</v>
      </c>
      <c r="C24" s="19">
        <f t="shared" ca="1" si="0"/>
        <v>16.666666666666668</v>
      </c>
      <c r="D24" s="41">
        <f t="shared" ca="1" si="1"/>
        <v>0.2</v>
      </c>
      <c r="E24" s="4">
        <f t="shared" ca="1" si="2"/>
        <v>1200</v>
      </c>
      <c r="F24" s="164">
        <f t="shared" ca="1" si="3"/>
        <v>6.0000000000000001E-3</v>
      </c>
      <c r="G24" s="19">
        <f t="shared" ca="1" si="4"/>
        <v>2.4</v>
      </c>
      <c r="H24">
        <f t="shared" si="5"/>
        <v>0</v>
      </c>
      <c r="I24" s="165">
        <f t="shared" ca="1" si="6"/>
        <v>0</v>
      </c>
      <c r="J24" s="9">
        <f t="shared" si="9"/>
        <v>100000</v>
      </c>
    </row>
    <row r="25" spans="1:10" x14ac:dyDescent="0.25">
      <c r="A25" s="166">
        <f t="shared" si="7"/>
        <v>1912</v>
      </c>
      <c r="B25" s="9">
        <f t="shared" ca="1" si="8"/>
        <v>7200</v>
      </c>
      <c r="C25" s="19">
        <f t="shared" ca="1" si="0"/>
        <v>13.888888888888889</v>
      </c>
      <c r="D25" s="41">
        <f t="shared" ca="1" si="1"/>
        <v>0.2</v>
      </c>
      <c r="E25" s="4">
        <f t="shared" ca="1" si="2"/>
        <v>1440</v>
      </c>
      <c r="F25" s="164">
        <f t="shared" ca="1" si="3"/>
        <v>7.1999999999999998E-3</v>
      </c>
      <c r="G25" s="19">
        <f t="shared" ca="1" si="4"/>
        <v>2.88</v>
      </c>
      <c r="H25">
        <f t="shared" si="5"/>
        <v>0</v>
      </c>
      <c r="I25" s="165">
        <f t="shared" ca="1" si="6"/>
        <v>0</v>
      </c>
      <c r="J25" s="9">
        <f t="shared" si="9"/>
        <v>100000</v>
      </c>
    </row>
    <row r="26" spans="1:10" x14ac:dyDescent="0.25">
      <c r="A26" s="166">
        <f t="shared" si="7"/>
        <v>1913</v>
      </c>
      <c r="B26" s="9">
        <f t="shared" ca="1" si="8"/>
        <v>8640</v>
      </c>
      <c r="C26" s="19">
        <f t="shared" ca="1" si="0"/>
        <v>11.574074074074074</v>
      </c>
      <c r="D26" s="41">
        <f t="shared" ca="1" si="1"/>
        <v>0.2</v>
      </c>
      <c r="E26" s="4">
        <f t="shared" ca="1" si="2"/>
        <v>1728</v>
      </c>
      <c r="F26" s="164">
        <f t="shared" ca="1" si="3"/>
        <v>8.6400000000000001E-3</v>
      </c>
      <c r="G26" s="19">
        <f t="shared" ca="1" si="4"/>
        <v>3.456</v>
      </c>
      <c r="H26">
        <f t="shared" si="5"/>
        <v>0</v>
      </c>
      <c r="I26" s="165">
        <f t="shared" ca="1" si="6"/>
        <v>0</v>
      </c>
      <c r="J26" s="9">
        <f t="shared" si="9"/>
        <v>100000</v>
      </c>
    </row>
    <row r="27" spans="1:10" x14ac:dyDescent="0.25">
      <c r="A27" s="166">
        <f t="shared" si="7"/>
        <v>1914</v>
      </c>
      <c r="B27" s="9">
        <f t="shared" ca="1" si="8"/>
        <v>10368</v>
      </c>
      <c r="C27" s="19">
        <f t="shared" ca="1" si="0"/>
        <v>9.6450617283950617</v>
      </c>
      <c r="D27" s="41">
        <f t="shared" ca="1" si="1"/>
        <v>0.2</v>
      </c>
      <c r="E27" s="4">
        <f t="shared" ca="1" si="2"/>
        <v>2073.6</v>
      </c>
      <c r="F27" s="164">
        <f t="shared" ca="1" si="3"/>
        <v>1.0368E-2</v>
      </c>
      <c r="G27" s="19">
        <f t="shared" ca="1" si="4"/>
        <v>4.0735999999999999</v>
      </c>
      <c r="H27">
        <f t="shared" si="5"/>
        <v>0</v>
      </c>
      <c r="I27" s="165">
        <f t="shared" ca="1" si="6"/>
        <v>0</v>
      </c>
      <c r="J27" s="9">
        <f t="shared" si="9"/>
        <v>100000</v>
      </c>
    </row>
    <row r="28" spans="1:10" x14ac:dyDescent="0.25">
      <c r="A28" s="166">
        <f t="shared" si="7"/>
        <v>1915</v>
      </c>
      <c r="B28" s="9">
        <f t="shared" ca="1" si="8"/>
        <v>12441.6</v>
      </c>
      <c r="C28" s="19">
        <f t="shared" ca="1" si="0"/>
        <v>8.0375514403292172</v>
      </c>
      <c r="D28" s="41">
        <f t="shared" ca="1" si="1"/>
        <v>0.2</v>
      </c>
      <c r="E28" s="4">
        <f t="shared" ca="1" si="2"/>
        <v>2488.3200000000002</v>
      </c>
      <c r="F28" s="164">
        <f t="shared" ca="1" si="3"/>
        <v>1.2441600000000001E-2</v>
      </c>
      <c r="G28" s="19">
        <f t="shared" ca="1" si="4"/>
        <v>4.4883199999999999</v>
      </c>
      <c r="H28">
        <f t="shared" si="5"/>
        <v>0</v>
      </c>
      <c r="I28" s="165">
        <f t="shared" ca="1" si="6"/>
        <v>0</v>
      </c>
      <c r="J28" s="9">
        <f t="shared" si="9"/>
        <v>100000</v>
      </c>
    </row>
    <row r="29" spans="1:10" x14ac:dyDescent="0.25">
      <c r="A29" s="166">
        <f t="shared" si="7"/>
        <v>1916</v>
      </c>
      <c r="B29" s="9">
        <f t="shared" ca="1" si="8"/>
        <v>14929.92</v>
      </c>
      <c r="C29" s="19">
        <f t="shared" ca="1" si="0"/>
        <v>6.6979595336076816</v>
      </c>
      <c r="D29" s="41">
        <f t="shared" ca="1" si="1"/>
        <v>0.2</v>
      </c>
      <c r="E29" s="4">
        <f t="shared" ca="1" si="2"/>
        <v>2985.9840000000004</v>
      </c>
      <c r="F29" s="164">
        <f t="shared" ca="1" si="3"/>
        <v>1.4929919999999999E-2</v>
      </c>
      <c r="G29" s="19">
        <f t="shared" ca="1" si="4"/>
        <v>4.9859840000000002</v>
      </c>
      <c r="H29">
        <f t="shared" si="5"/>
        <v>0</v>
      </c>
      <c r="I29" s="165">
        <f t="shared" ca="1" si="6"/>
        <v>0</v>
      </c>
      <c r="J29" s="9">
        <f t="shared" si="9"/>
        <v>100000</v>
      </c>
    </row>
    <row r="30" spans="1:10" x14ac:dyDescent="0.25">
      <c r="A30" s="166">
        <f t="shared" si="7"/>
        <v>1917</v>
      </c>
      <c r="B30" s="9">
        <f t="shared" ca="1" si="8"/>
        <v>17915.904000000002</v>
      </c>
      <c r="C30" s="19">
        <f t="shared" ca="1" si="0"/>
        <v>5.5816329446730677</v>
      </c>
      <c r="D30" s="41">
        <f t="shared" ca="1" si="1"/>
        <v>0.2</v>
      </c>
      <c r="E30" s="4">
        <f t="shared" ca="1" si="2"/>
        <v>3583.1808000000005</v>
      </c>
      <c r="F30" s="164">
        <f t="shared" ca="1" si="3"/>
        <v>1.7915904000000003E-2</v>
      </c>
      <c r="G30" s="19">
        <f t="shared" ca="1" si="4"/>
        <v>5.5831808000000009</v>
      </c>
      <c r="H30">
        <f t="shared" si="5"/>
        <v>0</v>
      </c>
      <c r="I30" s="165">
        <f t="shared" ca="1" si="6"/>
        <v>0</v>
      </c>
      <c r="J30" s="9">
        <f t="shared" si="9"/>
        <v>100000</v>
      </c>
    </row>
    <row r="31" spans="1:10" x14ac:dyDescent="0.25">
      <c r="A31" s="166">
        <f t="shared" si="7"/>
        <v>1918</v>
      </c>
      <c r="B31" s="9">
        <f t="shared" ca="1" si="8"/>
        <v>21499.084800000004</v>
      </c>
      <c r="C31" s="19">
        <f t="shared" ca="1" si="0"/>
        <v>4.6513607872275555</v>
      </c>
      <c r="D31" s="41">
        <f t="shared" ca="1" si="1"/>
        <v>0.2</v>
      </c>
      <c r="E31" s="4">
        <f t="shared" ca="1" si="2"/>
        <v>4299.816960000001</v>
      </c>
      <c r="F31" s="164">
        <f t="shared" ca="1" si="3"/>
        <v>2.1499084800000005E-2</v>
      </c>
      <c r="G31" s="19">
        <f t="shared" ca="1" si="4"/>
        <v>6.0374771200000001</v>
      </c>
      <c r="H31">
        <f t="shared" si="5"/>
        <v>0</v>
      </c>
      <c r="I31" s="165">
        <f t="shared" ca="1" si="6"/>
        <v>0</v>
      </c>
      <c r="J31" s="9">
        <f t="shared" si="9"/>
        <v>100000</v>
      </c>
    </row>
    <row r="32" spans="1:10" x14ac:dyDescent="0.25">
      <c r="A32" s="166">
        <f t="shared" si="7"/>
        <v>1919</v>
      </c>
      <c r="B32" s="9">
        <f t="shared" ca="1" si="8"/>
        <v>25798.901760000004</v>
      </c>
      <c r="C32" s="19">
        <f t="shared" ca="1" si="0"/>
        <v>3.8761339893562967</v>
      </c>
      <c r="D32" s="41">
        <f t="shared" ca="1" si="1"/>
        <v>0.2</v>
      </c>
      <c r="E32" s="4">
        <f t="shared" ca="1" si="2"/>
        <v>5159.7803520000016</v>
      </c>
      <c r="F32" s="164">
        <f t="shared" ca="1" si="3"/>
        <v>2.5798901760000003E-2</v>
      </c>
      <c r="G32" s="19">
        <f t="shared" ca="1" si="4"/>
        <v>6.1449725439999998</v>
      </c>
      <c r="H32">
        <f t="shared" si="5"/>
        <v>0</v>
      </c>
      <c r="I32" s="165">
        <f t="shared" ca="1" si="6"/>
        <v>0</v>
      </c>
      <c r="J32" s="9">
        <f t="shared" si="9"/>
        <v>100000</v>
      </c>
    </row>
    <row r="33" spans="1:10" x14ac:dyDescent="0.25">
      <c r="A33" s="166">
        <f t="shared" si="7"/>
        <v>1920</v>
      </c>
      <c r="B33" s="9">
        <f t="shared" ca="1" si="8"/>
        <v>30958.682112000006</v>
      </c>
      <c r="C33" s="19">
        <f t="shared" ca="1" si="0"/>
        <v>3.2301116577969138</v>
      </c>
      <c r="D33" s="41">
        <f t="shared" ca="1" si="1"/>
        <v>0.2</v>
      </c>
      <c r="E33" s="4">
        <f t="shared" ca="1" si="2"/>
        <v>6191.7364224000012</v>
      </c>
      <c r="F33" s="164">
        <f t="shared" ca="1" si="3"/>
        <v>3.0958682112000004E-2</v>
      </c>
      <c r="G33" s="19">
        <f t="shared" ca="1" si="4"/>
        <v>6.2739670527999998</v>
      </c>
      <c r="H33">
        <f t="shared" si="5"/>
        <v>0</v>
      </c>
      <c r="I33" s="165">
        <f t="shared" ca="1" si="6"/>
        <v>0</v>
      </c>
      <c r="J33" s="9">
        <f t="shared" si="9"/>
        <v>100000</v>
      </c>
    </row>
    <row r="34" spans="1:10" x14ac:dyDescent="0.25">
      <c r="A34" s="166">
        <f t="shared" si="7"/>
        <v>1921</v>
      </c>
      <c r="B34" s="9">
        <f t="shared" ca="1" si="8"/>
        <v>37150.418534400007</v>
      </c>
      <c r="C34" s="19">
        <f t="shared" ca="1" si="0"/>
        <v>2.6917597148307615</v>
      </c>
      <c r="D34" s="41">
        <f t="shared" ca="1" si="1"/>
        <v>0.2</v>
      </c>
      <c r="E34" s="4">
        <f t="shared" ca="1" si="2"/>
        <v>7430.083706880002</v>
      </c>
      <c r="F34" s="164">
        <f t="shared" ca="1" si="3"/>
        <v>3.7150418534400008E-2</v>
      </c>
      <c r="G34" s="19">
        <f t="shared" ca="1" si="4"/>
        <v>6.4287604633599997</v>
      </c>
      <c r="H34">
        <f t="shared" si="5"/>
        <v>0</v>
      </c>
      <c r="I34" s="165">
        <f t="shared" ca="1" si="6"/>
        <v>0</v>
      </c>
      <c r="J34" s="9">
        <f t="shared" si="9"/>
        <v>100000</v>
      </c>
    </row>
    <row r="35" spans="1:10" x14ac:dyDescent="0.25">
      <c r="A35" s="166">
        <f t="shared" si="7"/>
        <v>1922</v>
      </c>
      <c r="B35" s="9">
        <f t="shared" ca="1" si="8"/>
        <v>44580.50224128001</v>
      </c>
      <c r="C35" s="19">
        <f t="shared" ca="1" si="0"/>
        <v>2.243133095692301</v>
      </c>
      <c r="D35" s="41">
        <f t="shared" ca="1" si="1"/>
        <v>0.2</v>
      </c>
      <c r="E35" s="4">
        <f t="shared" ca="1" si="2"/>
        <v>8916.100448256002</v>
      </c>
      <c r="F35" s="164">
        <f t="shared" ca="1" si="3"/>
        <v>4.4580502241280011E-2</v>
      </c>
      <c r="G35" s="19">
        <f t="shared" ca="1" si="4"/>
        <v>6.6145125560320004</v>
      </c>
      <c r="H35">
        <f t="shared" si="5"/>
        <v>0</v>
      </c>
      <c r="I35" s="165">
        <f t="shared" ca="1" si="6"/>
        <v>0</v>
      </c>
      <c r="J35" s="9">
        <f t="shared" si="9"/>
        <v>100000</v>
      </c>
    </row>
    <row r="36" spans="1:10" x14ac:dyDescent="0.25">
      <c r="A36" s="166">
        <f t="shared" si="7"/>
        <v>1923</v>
      </c>
      <c r="B36" s="9">
        <f t="shared" ca="1" si="8"/>
        <v>53496.602689536012</v>
      </c>
      <c r="C36" s="19">
        <f t="shared" ca="1" si="0"/>
        <v>1.8692775797435843</v>
      </c>
      <c r="D36" s="41">
        <f t="shared" ca="1" si="1"/>
        <v>0.17385551594871687</v>
      </c>
      <c r="E36" s="4">
        <f t="shared" ca="1" si="2"/>
        <v>9300.6794620927976</v>
      </c>
      <c r="F36" s="164">
        <f t="shared" ca="1" si="3"/>
        <v>5.3496602689536009E-2</v>
      </c>
      <c r="G36" s="19">
        <f t="shared" ca="1" si="4"/>
        <v>6.8374150672383998</v>
      </c>
      <c r="H36">
        <f t="shared" si="5"/>
        <v>0</v>
      </c>
      <c r="I36" s="165">
        <f t="shared" ca="1" si="6"/>
        <v>0</v>
      </c>
      <c r="J36" s="9">
        <f t="shared" si="9"/>
        <v>100000</v>
      </c>
    </row>
    <row r="37" spans="1:10" x14ac:dyDescent="0.25">
      <c r="A37" s="166">
        <f t="shared" si="7"/>
        <v>1924</v>
      </c>
      <c r="B37" s="9">
        <f t="shared" ca="1" si="8"/>
        <v>62797.28215162881</v>
      </c>
      <c r="C37" s="19">
        <f t="shared" ca="1" si="0"/>
        <v>1.5924256046391052</v>
      </c>
      <c r="D37" s="41">
        <f t="shared" ca="1" si="1"/>
        <v>0.11848512092782107</v>
      </c>
      <c r="E37" s="4">
        <f t="shared" ca="1" si="2"/>
        <v>7440.5435696742388</v>
      </c>
      <c r="F37" s="164">
        <f t="shared" ca="1" si="3"/>
        <v>6.2797282151628803E-2</v>
      </c>
      <c r="G37" s="19">
        <f t="shared" ca="1" si="4"/>
        <v>7.0699320537907191</v>
      </c>
      <c r="H37">
        <f t="shared" si="5"/>
        <v>0</v>
      </c>
      <c r="I37" s="165">
        <f t="shared" ca="1" si="6"/>
        <v>0</v>
      </c>
      <c r="J37" s="9">
        <f t="shared" si="9"/>
        <v>100000</v>
      </c>
    </row>
    <row r="38" spans="1:10" x14ac:dyDescent="0.25">
      <c r="A38" s="166">
        <f t="shared" si="7"/>
        <v>1925</v>
      </c>
      <c r="B38" s="9">
        <f t="shared" ca="1" si="8"/>
        <v>70237.825721303045</v>
      </c>
      <c r="C38" s="19">
        <f t="shared" ca="1" si="0"/>
        <v>1.4237342766957282</v>
      </c>
      <c r="D38" s="41">
        <f t="shared" ca="1" si="1"/>
        <v>8.4746855339145638E-2</v>
      </c>
      <c r="E38" s="4">
        <f t="shared" ca="1" si="2"/>
        <v>5952.4348557393914</v>
      </c>
      <c r="F38" s="164">
        <f t="shared" ca="1" si="3"/>
        <v>7.0237825721303049E-2</v>
      </c>
      <c r="G38" s="19">
        <f t="shared" ca="1" si="4"/>
        <v>7.2559456430325753</v>
      </c>
      <c r="H38">
        <f t="shared" si="5"/>
        <v>0</v>
      </c>
      <c r="I38" s="165">
        <f t="shared" ca="1" si="6"/>
        <v>0</v>
      </c>
      <c r="J38" s="9">
        <f t="shared" si="9"/>
        <v>100000</v>
      </c>
    </row>
    <row r="39" spans="1:10" x14ac:dyDescent="0.25">
      <c r="A39" s="166">
        <f t="shared" si="7"/>
        <v>1926</v>
      </c>
      <c r="B39" s="9">
        <f t="shared" ca="1" si="8"/>
        <v>76190.260577042442</v>
      </c>
      <c r="C39" s="19">
        <f t="shared" ca="1" si="0"/>
        <v>1.3125037142888034</v>
      </c>
      <c r="D39" s="41">
        <f t="shared" ca="1" si="1"/>
        <v>6.2500742857760666E-2</v>
      </c>
      <c r="E39" s="4">
        <f t="shared" ca="1" si="2"/>
        <v>4761.9478845915091</v>
      </c>
      <c r="F39" s="164">
        <f t="shared" ca="1" si="3"/>
        <v>7.6190260577042437E-2</v>
      </c>
      <c r="G39" s="19">
        <f t="shared" ca="1" si="4"/>
        <v>7.4047565144260599</v>
      </c>
      <c r="H39">
        <f t="shared" si="5"/>
        <v>0</v>
      </c>
      <c r="I39" s="165">
        <f t="shared" ca="1" si="6"/>
        <v>0</v>
      </c>
      <c r="J39" s="9">
        <f t="shared" si="9"/>
        <v>100000</v>
      </c>
    </row>
    <row r="40" spans="1:10" x14ac:dyDescent="0.25">
      <c r="A40" s="166">
        <f t="shared" si="7"/>
        <v>1927</v>
      </c>
      <c r="B40" s="9">
        <f t="shared" ca="1" si="8"/>
        <v>80952.208461633956</v>
      </c>
      <c r="C40" s="19">
        <f t="shared" ca="1" si="0"/>
        <v>1.2352967497779068</v>
      </c>
      <c r="D40" s="41">
        <f t="shared" ca="1" si="1"/>
        <v>4.7059349955581337E-2</v>
      </c>
      <c r="E40" s="4">
        <f t="shared" ca="1" si="2"/>
        <v>3809.558307673205</v>
      </c>
      <c r="F40" s="164">
        <f t="shared" ca="1" si="3"/>
        <v>8.0952208461633951E-2</v>
      </c>
      <c r="G40" s="19">
        <f t="shared" ca="1" si="4"/>
        <v>7.5238052115408482</v>
      </c>
      <c r="H40">
        <f t="shared" si="5"/>
        <v>0</v>
      </c>
      <c r="I40" s="165">
        <f t="shared" ca="1" si="6"/>
        <v>0</v>
      </c>
      <c r="J40" s="9">
        <f t="shared" si="9"/>
        <v>100000</v>
      </c>
    </row>
    <row r="41" spans="1:10" x14ac:dyDescent="0.25">
      <c r="A41" s="166">
        <f t="shared" si="7"/>
        <v>1928</v>
      </c>
      <c r="B41" s="9">
        <f t="shared" ca="1" si="8"/>
        <v>84761.766769307156</v>
      </c>
      <c r="C41" s="19">
        <f t="shared" ca="1" si="0"/>
        <v>1.1797772015791761</v>
      </c>
      <c r="D41" s="41">
        <f t="shared" ca="1" si="1"/>
        <v>3.5955440315835169E-2</v>
      </c>
      <c r="E41" s="4">
        <f t="shared" ca="1" si="2"/>
        <v>3047.6466461385644</v>
      </c>
      <c r="F41" s="164">
        <f t="shared" ca="1" si="3"/>
        <v>8.4761766769307162E-2</v>
      </c>
      <c r="G41" s="19">
        <f t="shared" ca="1" si="4"/>
        <v>7.6190441692326782</v>
      </c>
      <c r="H41">
        <f t="shared" si="5"/>
        <v>0</v>
      </c>
      <c r="I41" s="165">
        <f t="shared" ca="1" si="6"/>
        <v>0</v>
      </c>
      <c r="J41" s="9">
        <f t="shared" si="9"/>
        <v>100000</v>
      </c>
    </row>
    <row r="42" spans="1:10" x14ac:dyDescent="0.25">
      <c r="A42" s="166">
        <f t="shared" si="7"/>
        <v>1929</v>
      </c>
      <c r="B42" s="9">
        <f t="shared" ca="1" si="8"/>
        <v>87809.413415445713</v>
      </c>
      <c r="C42" s="19">
        <f t="shared" ca="1" si="0"/>
        <v>1.1388300651420815</v>
      </c>
      <c r="D42" s="41">
        <f t="shared" ca="1" si="1"/>
        <v>2.7766013028416248E-2</v>
      </c>
      <c r="E42" s="4">
        <f t="shared" ca="1" si="2"/>
        <v>2438.1173169108542</v>
      </c>
      <c r="F42" s="164">
        <f t="shared" ca="1" si="3"/>
        <v>8.7809413415445708E-2</v>
      </c>
      <c r="G42" s="19">
        <f t="shared" ca="1" si="4"/>
        <v>7.6952353353861422</v>
      </c>
      <c r="H42">
        <f t="shared" si="5"/>
        <v>0</v>
      </c>
      <c r="I42" s="165">
        <f t="shared" ca="1" si="6"/>
        <v>0</v>
      </c>
      <c r="J42" s="9">
        <f t="shared" si="9"/>
        <v>100000</v>
      </c>
    </row>
    <row r="43" spans="1:10" x14ac:dyDescent="0.25">
      <c r="A43" s="166">
        <f t="shared" si="7"/>
        <v>1930</v>
      </c>
      <c r="B43" s="9">
        <f t="shared" ca="1" si="8"/>
        <v>90247.530732356565</v>
      </c>
      <c r="C43" s="19">
        <f t="shared" ca="1" si="0"/>
        <v>1.1080635579555738</v>
      </c>
      <c r="D43" s="41">
        <f t="shared" ca="1" si="1"/>
        <v>2.1612711591114719E-2</v>
      </c>
      <c r="E43" s="4">
        <f t="shared" ca="1" si="2"/>
        <v>1950.4938535286847</v>
      </c>
      <c r="F43" s="164">
        <f t="shared" ca="1" si="3"/>
        <v>9.0247530732356571E-2</v>
      </c>
      <c r="G43" s="19">
        <f t="shared" ca="1" si="4"/>
        <v>7.7561882683089136</v>
      </c>
      <c r="H43">
        <f t="shared" si="5"/>
        <v>0</v>
      </c>
      <c r="I43" s="165">
        <f t="shared" ca="1" si="6"/>
        <v>0</v>
      </c>
      <c r="J43" s="9">
        <f t="shared" si="9"/>
        <v>100000</v>
      </c>
    </row>
    <row r="44" spans="1:10" x14ac:dyDescent="0.25">
      <c r="A44" s="166">
        <f t="shared" si="7"/>
        <v>1931</v>
      </c>
      <c r="B44" s="9">
        <f t="shared" ca="1" si="8"/>
        <v>92198.024585885243</v>
      </c>
      <c r="C44" s="19">
        <f t="shared" ca="1" si="0"/>
        <v>1.0846219368490588</v>
      </c>
      <c r="D44" s="41">
        <f t="shared" ca="1" si="1"/>
        <v>1.6924387369811722E-2</v>
      </c>
      <c r="E44" s="4">
        <f t="shared" ca="1" si="2"/>
        <v>1560.3950828229467</v>
      </c>
      <c r="F44" s="164">
        <f t="shared" ca="1" si="3"/>
        <v>9.2198024585885247E-2</v>
      </c>
      <c r="G44" s="19">
        <f t="shared" ca="1" si="4"/>
        <v>7.8049506146471304</v>
      </c>
      <c r="H44">
        <f t="shared" si="5"/>
        <v>0</v>
      </c>
      <c r="I44" s="165">
        <f t="shared" ca="1" si="6"/>
        <v>0</v>
      </c>
      <c r="J44" s="9">
        <f t="shared" si="9"/>
        <v>100000</v>
      </c>
    </row>
    <row r="45" spans="1:10" x14ac:dyDescent="0.25">
      <c r="A45" s="166">
        <f t="shared" si="7"/>
        <v>1932</v>
      </c>
      <c r="B45" s="9">
        <f t="shared" ca="1" si="8"/>
        <v>93758.419668708186</v>
      </c>
      <c r="C45" s="19">
        <f t="shared" ref="C45:C63" ca="1" si="10">J45/B45</f>
        <v>1.0665708781498899</v>
      </c>
      <c r="D45" s="41">
        <f t="shared" ref="D45:D63" ca="1" si="11">TREND(OFFSET($J$4:$J$5,MATCH(C45,$I$4:$I$8,1)-1,0),OFFSET($I$4:$I$5,MATCH(C45,$I$4:$I$8,1)-1,0),C45)</f>
        <v>1.3314175629977942E-2</v>
      </c>
      <c r="E45" s="4">
        <f t="shared" ref="E45:E63" ca="1" si="12">B45*D45</f>
        <v>1248.3160662583591</v>
      </c>
      <c r="F45" s="164">
        <f t="shared" ref="F45:F63" ca="1" si="13">B45/Área</f>
        <v>9.3758419668708182E-2</v>
      </c>
      <c r="G45" s="19">
        <f t="shared" ref="G45:G63" ca="1" si="14">TREND(OFFSET($G$4:$G$5,MATCH(F45,$F$4:$F$9,1)-1,0),OFFSET($F$4:$F$5,MATCH(F45,$F$4:$F$9,1)-1,0),F45)</f>
        <v>7.8439604917177039</v>
      </c>
      <c r="H45">
        <f t="shared" ref="H45:H63" si="15">IF(A45&lt;$D$8,Pop_Predadores,0)</f>
        <v>0</v>
      </c>
      <c r="I45" s="165">
        <f t="shared" ref="I45:I63" ca="1" si="16">G45*H45</f>
        <v>0</v>
      </c>
      <c r="J45" s="9">
        <f t="shared" si="9"/>
        <v>100000</v>
      </c>
    </row>
    <row r="46" spans="1:10" x14ac:dyDescent="0.25">
      <c r="A46" s="166">
        <f t="shared" ref="A46:A63" si="17">A45+$C$2</f>
        <v>1933</v>
      </c>
      <c r="B46" s="9">
        <f t="shared" ref="B46:B63" ca="1" si="18">B45+(E45-I45)*$C$2</f>
        <v>95006.73573496654</v>
      </c>
      <c r="C46" s="19">
        <f t="shared" ca="1" si="10"/>
        <v>1.0525569500562866</v>
      </c>
      <c r="D46" s="41">
        <f t="shared" ca="1" si="11"/>
        <v>1.0511390011257254E-2</v>
      </c>
      <c r="E46" s="4">
        <f t="shared" ca="1" si="12"/>
        <v>998.65285300668495</v>
      </c>
      <c r="F46" s="164">
        <f t="shared" ca="1" si="13"/>
        <v>9.5006735734966541E-2</v>
      </c>
      <c r="G46" s="19">
        <f t="shared" ca="1" si="14"/>
        <v>7.875168393374163</v>
      </c>
      <c r="H46">
        <f t="shared" si="15"/>
        <v>0</v>
      </c>
      <c r="I46" s="165">
        <f t="shared" ca="1" si="16"/>
        <v>0</v>
      </c>
      <c r="J46" s="9">
        <f t="shared" ref="J46:J63" si="19">J45+(K45-L45)*$C$2</f>
        <v>100000</v>
      </c>
    </row>
    <row r="47" spans="1:10" x14ac:dyDescent="0.25">
      <c r="A47" s="166">
        <f t="shared" si="17"/>
        <v>1934</v>
      </c>
      <c r="B47" s="9">
        <f t="shared" ca="1" si="18"/>
        <v>96005.388587973226</v>
      </c>
      <c r="C47" s="19">
        <f t="shared" ca="1" si="10"/>
        <v>1.0416082000268805</v>
      </c>
      <c r="D47" s="41">
        <f t="shared" ca="1" si="11"/>
        <v>8.321640005376052E-3</v>
      </c>
      <c r="E47" s="4">
        <f t="shared" ca="1" si="12"/>
        <v>798.92228240535144</v>
      </c>
      <c r="F47" s="164">
        <f t="shared" ca="1" si="13"/>
        <v>9.6005388587973223E-2</v>
      </c>
      <c r="G47" s="19">
        <f t="shared" ca="1" si="14"/>
        <v>7.9001347146993304</v>
      </c>
      <c r="H47">
        <f t="shared" si="15"/>
        <v>0</v>
      </c>
      <c r="I47" s="165">
        <f t="shared" ca="1" si="16"/>
        <v>0</v>
      </c>
      <c r="J47" s="9">
        <f t="shared" si="19"/>
        <v>100000</v>
      </c>
    </row>
    <row r="48" spans="1:10" x14ac:dyDescent="0.25">
      <c r="A48" s="166">
        <f t="shared" si="17"/>
        <v>1935</v>
      </c>
      <c r="B48" s="9">
        <f t="shared" ca="1" si="18"/>
        <v>96804.310870378584</v>
      </c>
      <c r="C48" s="19">
        <f t="shared" ca="1" si="10"/>
        <v>1.0330118473122591</v>
      </c>
      <c r="D48" s="41">
        <f t="shared" ca="1" si="11"/>
        <v>6.6023694624517681E-3</v>
      </c>
      <c r="E48" s="4">
        <f t="shared" ca="1" si="12"/>
        <v>639.13782592427526</v>
      </c>
      <c r="F48" s="164">
        <f t="shared" ca="1" si="13"/>
        <v>9.6804310870378579E-2</v>
      </c>
      <c r="G48" s="19">
        <f t="shared" ca="1" si="14"/>
        <v>7.9201077717594632</v>
      </c>
      <c r="H48">
        <f t="shared" si="15"/>
        <v>0</v>
      </c>
      <c r="I48" s="165">
        <f t="shared" ca="1" si="16"/>
        <v>0</v>
      </c>
      <c r="J48" s="9">
        <f t="shared" si="19"/>
        <v>100000</v>
      </c>
    </row>
    <row r="49" spans="1:10" x14ac:dyDescent="0.25">
      <c r="A49" s="166">
        <f t="shared" si="17"/>
        <v>1936</v>
      </c>
      <c r="B49" s="9">
        <f t="shared" ca="1" si="18"/>
        <v>97443.448696302861</v>
      </c>
      <c r="C49" s="19">
        <f t="shared" ca="1" si="10"/>
        <v>1.0262362563917973</v>
      </c>
      <c r="D49" s="41">
        <f t="shared" ca="1" si="11"/>
        <v>5.2472512783593994E-3</v>
      </c>
      <c r="E49" s="4">
        <f t="shared" ca="1" si="12"/>
        <v>511.31026073942377</v>
      </c>
      <c r="F49" s="164">
        <f t="shared" ca="1" si="13"/>
        <v>9.7443448696302865E-2</v>
      </c>
      <c r="G49" s="19">
        <f t="shared" ca="1" si="14"/>
        <v>7.9360862174075706</v>
      </c>
      <c r="H49">
        <f t="shared" si="15"/>
        <v>0</v>
      </c>
      <c r="I49" s="165">
        <f t="shared" ca="1" si="16"/>
        <v>0</v>
      </c>
      <c r="J49" s="9">
        <f t="shared" si="19"/>
        <v>100000</v>
      </c>
    </row>
    <row r="50" spans="1:10" x14ac:dyDescent="0.25">
      <c r="A50" s="166">
        <f t="shared" si="17"/>
        <v>1937</v>
      </c>
      <c r="B50" s="9">
        <f t="shared" ca="1" si="18"/>
        <v>97954.758957042286</v>
      </c>
      <c r="C50" s="19">
        <f t="shared" ca="1" si="10"/>
        <v>1.0208794454167831</v>
      </c>
      <c r="D50" s="41">
        <f t="shared" ca="1" si="11"/>
        <v>4.1758890833565598E-3</v>
      </c>
      <c r="E50" s="4">
        <f t="shared" ca="1" si="12"/>
        <v>409.04820859153608</v>
      </c>
      <c r="F50" s="164">
        <f t="shared" ca="1" si="13"/>
        <v>9.7954758957042282E-2</v>
      </c>
      <c r="G50" s="19">
        <f t="shared" ca="1" si="14"/>
        <v>7.9488689739260563</v>
      </c>
      <c r="H50">
        <f t="shared" si="15"/>
        <v>0</v>
      </c>
      <c r="I50" s="165">
        <f t="shared" ca="1" si="16"/>
        <v>0</v>
      </c>
      <c r="J50" s="9">
        <f t="shared" si="19"/>
        <v>100000</v>
      </c>
    </row>
    <row r="51" spans="1:10" x14ac:dyDescent="0.25">
      <c r="A51" s="166">
        <f t="shared" si="17"/>
        <v>1938</v>
      </c>
      <c r="B51" s="9">
        <f t="shared" ca="1" si="18"/>
        <v>98363.807165633829</v>
      </c>
      <c r="C51" s="19">
        <f t="shared" ca="1" si="10"/>
        <v>1.0166340942010408</v>
      </c>
      <c r="D51" s="41">
        <f t="shared" ca="1" si="11"/>
        <v>3.3268188402081067E-3</v>
      </c>
      <c r="E51" s="4">
        <f t="shared" ca="1" si="12"/>
        <v>327.2385668732278</v>
      </c>
      <c r="F51" s="164">
        <f t="shared" ca="1" si="13"/>
        <v>9.8363807165633824E-2</v>
      </c>
      <c r="G51" s="19">
        <f t="shared" ca="1" si="14"/>
        <v>7.9590951791408449</v>
      </c>
      <c r="H51">
        <f t="shared" si="15"/>
        <v>0</v>
      </c>
      <c r="I51" s="165">
        <f t="shared" ca="1" si="16"/>
        <v>0</v>
      </c>
      <c r="J51" s="9">
        <f t="shared" si="19"/>
        <v>100000</v>
      </c>
    </row>
    <row r="52" spans="1:10" x14ac:dyDescent="0.25">
      <c r="A52" s="166">
        <f t="shared" si="17"/>
        <v>1939</v>
      </c>
      <c r="B52" s="9">
        <f t="shared" ca="1" si="18"/>
        <v>98691.04573250706</v>
      </c>
      <c r="C52" s="19">
        <f t="shared" ca="1" si="10"/>
        <v>1.0132631512593426</v>
      </c>
      <c r="D52" s="41">
        <f t="shared" ca="1" si="11"/>
        <v>2.6526302518684597E-3</v>
      </c>
      <c r="E52" s="4">
        <f t="shared" ca="1" si="12"/>
        <v>261.7908534985819</v>
      </c>
      <c r="F52" s="164">
        <f t="shared" ca="1" si="13"/>
        <v>9.869104573250706E-2</v>
      </c>
      <c r="G52" s="19">
        <f t="shared" ca="1" si="14"/>
        <v>7.9672761433126755</v>
      </c>
      <c r="H52">
        <f t="shared" si="15"/>
        <v>0</v>
      </c>
      <c r="I52" s="165">
        <f t="shared" ca="1" si="16"/>
        <v>0</v>
      </c>
      <c r="J52" s="9">
        <f t="shared" si="19"/>
        <v>100000</v>
      </c>
    </row>
    <row r="53" spans="1:10" x14ac:dyDescent="0.25">
      <c r="A53" s="166">
        <f t="shared" si="17"/>
        <v>1940</v>
      </c>
      <c r="B53" s="9">
        <f t="shared" ca="1" si="18"/>
        <v>98952.836586005636</v>
      </c>
      <c r="C53" s="19">
        <f t="shared" ca="1" si="10"/>
        <v>1.0105824496813107</v>
      </c>
      <c r="D53" s="41">
        <f t="shared" ca="1" si="11"/>
        <v>2.1164899362620948E-3</v>
      </c>
      <c r="E53" s="4">
        <f t="shared" ca="1" si="12"/>
        <v>209.43268279886854</v>
      </c>
      <c r="F53" s="164">
        <f t="shared" ca="1" si="13"/>
        <v>9.8952836586005635E-2</v>
      </c>
      <c r="G53" s="19">
        <f t="shared" ca="1" si="14"/>
        <v>7.9738209146501404</v>
      </c>
      <c r="H53">
        <f t="shared" si="15"/>
        <v>0</v>
      </c>
      <c r="I53" s="165">
        <f t="shared" ca="1" si="16"/>
        <v>0</v>
      </c>
      <c r="J53" s="9">
        <f t="shared" si="19"/>
        <v>100000</v>
      </c>
    </row>
    <row r="54" spans="1:10" x14ac:dyDescent="0.25">
      <c r="A54" s="166">
        <f t="shared" si="17"/>
        <v>1941</v>
      </c>
      <c r="B54" s="9">
        <f t="shared" ca="1" si="18"/>
        <v>99162.269268804506</v>
      </c>
      <c r="C54" s="19">
        <f t="shared" ca="1" si="10"/>
        <v>1.0084480794698698</v>
      </c>
      <c r="D54" s="41">
        <f t="shared" ca="1" si="11"/>
        <v>1.6896158939739003E-3</v>
      </c>
      <c r="E54" s="4">
        <f t="shared" ca="1" si="12"/>
        <v>167.54614623909174</v>
      </c>
      <c r="F54" s="164">
        <f t="shared" ca="1" si="13"/>
        <v>9.9162269268804504E-2</v>
      </c>
      <c r="G54" s="19">
        <f t="shared" ca="1" si="14"/>
        <v>7.979056731720112</v>
      </c>
      <c r="H54">
        <f t="shared" si="15"/>
        <v>0</v>
      </c>
      <c r="I54" s="165">
        <f t="shared" ca="1" si="16"/>
        <v>0</v>
      </c>
      <c r="J54" s="9">
        <f t="shared" si="19"/>
        <v>100000</v>
      </c>
    </row>
    <row r="55" spans="1:10" x14ac:dyDescent="0.25">
      <c r="A55" s="166">
        <f t="shared" si="17"/>
        <v>1942</v>
      </c>
      <c r="B55" s="9">
        <f t="shared" ca="1" si="18"/>
        <v>99329.815415043602</v>
      </c>
      <c r="C55" s="19">
        <f t="shared" ca="1" si="10"/>
        <v>1.0067470636299491</v>
      </c>
      <c r="D55" s="41">
        <f t="shared" ca="1" si="11"/>
        <v>1.3494127259897626E-3</v>
      </c>
      <c r="E55" s="4">
        <f t="shared" ca="1" si="12"/>
        <v>134.03691699127393</v>
      </c>
      <c r="F55" s="164">
        <f t="shared" ca="1" si="13"/>
        <v>9.9329815415043599E-2</v>
      </c>
      <c r="G55" s="19">
        <f t="shared" ca="1" si="14"/>
        <v>7.9832453853760894</v>
      </c>
      <c r="H55">
        <f t="shared" si="15"/>
        <v>0</v>
      </c>
      <c r="I55" s="165">
        <f t="shared" ca="1" si="16"/>
        <v>0</v>
      </c>
      <c r="J55" s="9">
        <f t="shared" si="19"/>
        <v>100000</v>
      </c>
    </row>
    <row r="56" spans="1:10" x14ac:dyDescent="0.25">
      <c r="A56" s="166">
        <f t="shared" si="17"/>
        <v>1943</v>
      </c>
      <c r="B56" s="9">
        <f t="shared" ca="1" si="18"/>
        <v>99463.852332034876</v>
      </c>
      <c r="C56" s="19">
        <f t="shared" ca="1" si="10"/>
        <v>1.0053903770605559</v>
      </c>
      <c r="D56" s="41">
        <f t="shared" ca="1" si="11"/>
        <v>1.0780754121111347E-3</v>
      </c>
      <c r="E56" s="4">
        <f t="shared" ca="1" si="12"/>
        <v>107.22953359301954</v>
      </c>
      <c r="F56" s="164">
        <f t="shared" ca="1" si="13"/>
        <v>9.9463852332034877E-2</v>
      </c>
      <c r="G56" s="19">
        <f t="shared" ca="1" si="14"/>
        <v>7.9865963083008715</v>
      </c>
      <c r="H56">
        <f t="shared" si="15"/>
        <v>0</v>
      </c>
      <c r="I56" s="165">
        <f t="shared" ca="1" si="16"/>
        <v>0</v>
      </c>
      <c r="J56" s="9">
        <f t="shared" si="19"/>
        <v>100000</v>
      </c>
    </row>
    <row r="57" spans="1:10" x14ac:dyDescent="0.25">
      <c r="A57" s="166">
        <f t="shared" si="17"/>
        <v>1944</v>
      </c>
      <c r="B57" s="9">
        <f t="shared" ca="1" si="18"/>
        <v>99571.081865627901</v>
      </c>
      <c r="C57" s="19">
        <f t="shared" ca="1" si="10"/>
        <v>1.0043076576686285</v>
      </c>
      <c r="D57" s="41">
        <f t="shared" ca="1" si="11"/>
        <v>8.6153153372564573E-4</v>
      </c>
      <c r="E57" s="4">
        <f t="shared" ca="1" si="12"/>
        <v>85.783626874416228</v>
      </c>
      <c r="F57" s="164">
        <f t="shared" ca="1" si="13"/>
        <v>9.9571081865627895E-2</v>
      </c>
      <c r="G57" s="19">
        <f t="shared" ca="1" si="14"/>
        <v>7.9892770466406962</v>
      </c>
      <c r="H57">
        <f t="shared" si="15"/>
        <v>0</v>
      </c>
      <c r="I57" s="165">
        <f t="shared" ca="1" si="16"/>
        <v>0</v>
      </c>
      <c r="J57" s="9">
        <f t="shared" si="19"/>
        <v>100000</v>
      </c>
    </row>
    <row r="58" spans="1:10" x14ac:dyDescent="0.25">
      <c r="A58" s="166">
        <f t="shared" si="17"/>
        <v>1945</v>
      </c>
      <c r="B58" s="9">
        <f t="shared" ca="1" si="18"/>
        <v>99656.865492502315</v>
      </c>
      <c r="C58" s="19">
        <f t="shared" ca="1" si="10"/>
        <v>1.0034431597442075</v>
      </c>
      <c r="D58" s="41">
        <f t="shared" ca="1" si="11"/>
        <v>6.8863194884144496E-4</v>
      </c>
      <c r="E58" s="4">
        <f t="shared" ca="1" si="12"/>
        <v>68.626901499531613</v>
      </c>
      <c r="F58" s="164">
        <f t="shared" ca="1" si="13"/>
        <v>9.9656865492502314E-2</v>
      </c>
      <c r="G58" s="19">
        <f t="shared" ca="1" si="14"/>
        <v>7.9914216373125573</v>
      </c>
      <c r="H58">
        <f t="shared" si="15"/>
        <v>0</v>
      </c>
      <c r="I58" s="165">
        <f t="shared" ca="1" si="16"/>
        <v>0</v>
      </c>
      <c r="J58" s="9">
        <f t="shared" si="19"/>
        <v>100000</v>
      </c>
    </row>
    <row r="59" spans="1:10" x14ac:dyDescent="0.25">
      <c r="A59" s="166">
        <f t="shared" si="17"/>
        <v>1946</v>
      </c>
      <c r="B59" s="9">
        <f t="shared" ca="1" si="18"/>
        <v>99725.492394001849</v>
      </c>
      <c r="C59" s="19">
        <f t="shared" ca="1" si="10"/>
        <v>1.0027526322448588</v>
      </c>
      <c r="D59" s="41">
        <f t="shared" ca="1" si="11"/>
        <v>5.5052644897168879E-4</v>
      </c>
      <c r="E59" s="4">
        <f t="shared" ca="1" si="12"/>
        <v>54.901521199622998</v>
      </c>
      <c r="F59" s="164">
        <f t="shared" ca="1" si="13"/>
        <v>9.9725492394001844E-2</v>
      </c>
      <c r="G59" s="19">
        <f t="shared" ca="1" si="14"/>
        <v>7.9931373098500451</v>
      </c>
      <c r="H59">
        <f t="shared" si="15"/>
        <v>0</v>
      </c>
      <c r="I59" s="165">
        <f t="shared" ca="1" si="16"/>
        <v>0</v>
      </c>
      <c r="J59" s="9">
        <f t="shared" si="19"/>
        <v>100000</v>
      </c>
    </row>
    <row r="60" spans="1:10" x14ac:dyDescent="0.25">
      <c r="A60" s="166">
        <f t="shared" si="17"/>
        <v>1947</v>
      </c>
      <c r="B60" s="9">
        <f t="shared" ca="1" si="18"/>
        <v>99780.393915201479</v>
      </c>
      <c r="C60" s="19">
        <f t="shared" ca="1" si="10"/>
        <v>1.0022008941454486</v>
      </c>
      <c r="D60" s="41">
        <f t="shared" ca="1" si="11"/>
        <v>4.4017882908964356E-4</v>
      </c>
      <c r="E60" s="4">
        <f t="shared" ca="1" si="12"/>
        <v>43.921216959696785</v>
      </c>
      <c r="F60" s="164">
        <f t="shared" ca="1" si="13"/>
        <v>9.9780393915201479E-2</v>
      </c>
      <c r="G60" s="19">
        <f t="shared" ca="1" si="14"/>
        <v>7.9945098478800363</v>
      </c>
      <c r="H60">
        <f t="shared" si="15"/>
        <v>0</v>
      </c>
      <c r="I60" s="165">
        <f t="shared" ca="1" si="16"/>
        <v>0</v>
      </c>
      <c r="J60" s="9">
        <f t="shared" si="19"/>
        <v>100000</v>
      </c>
    </row>
    <row r="61" spans="1:10" x14ac:dyDescent="0.25">
      <c r="A61" s="166">
        <f t="shared" si="17"/>
        <v>1948</v>
      </c>
      <c r="B61" s="9">
        <f t="shared" ca="1" si="18"/>
        <v>99824.31513216118</v>
      </c>
      <c r="C61" s="19">
        <f t="shared" ca="1" si="10"/>
        <v>1.0017599406277542</v>
      </c>
      <c r="D61" s="41">
        <f t="shared" ca="1" si="11"/>
        <v>3.5198812555078951E-4</v>
      </c>
      <c r="E61" s="4">
        <f t="shared" ca="1" si="12"/>
        <v>35.136973567760727</v>
      </c>
      <c r="F61" s="164">
        <f t="shared" ca="1" si="13"/>
        <v>9.9824315132161182E-2</v>
      </c>
      <c r="G61" s="19">
        <f t="shared" ca="1" si="14"/>
        <v>7.9956078783040283</v>
      </c>
      <c r="H61">
        <f t="shared" si="15"/>
        <v>0</v>
      </c>
      <c r="I61" s="165">
        <f t="shared" ca="1" si="16"/>
        <v>0</v>
      </c>
      <c r="J61" s="9">
        <f t="shared" si="19"/>
        <v>100000</v>
      </c>
    </row>
    <row r="62" spans="1:10" x14ac:dyDescent="0.25">
      <c r="A62" s="166">
        <f t="shared" si="17"/>
        <v>1949</v>
      </c>
      <c r="B62" s="9">
        <f t="shared" ca="1" si="18"/>
        <v>99859.452105728938</v>
      </c>
      <c r="C62" s="19">
        <f t="shared" ca="1" si="10"/>
        <v>1.001407457094019</v>
      </c>
      <c r="D62" s="41">
        <f t="shared" ca="1" si="11"/>
        <v>2.8149141880373652E-4</v>
      </c>
      <c r="E62" s="4">
        <f t="shared" ca="1" si="12"/>
        <v>28.109578854205413</v>
      </c>
      <c r="F62" s="164">
        <f t="shared" ca="1" si="13"/>
        <v>9.9859452105728941E-2</v>
      </c>
      <c r="G62" s="19">
        <f t="shared" ca="1" si="14"/>
        <v>7.9964863026432234</v>
      </c>
      <c r="H62">
        <f t="shared" si="15"/>
        <v>0</v>
      </c>
      <c r="I62" s="165">
        <f t="shared" ca="1" si="16"/>
        <v>0</v>
      </c>
      <c r="J62" s="9">
        <f t="shared" si="19"/>
        <v>100000</v>
      </c>
    </row>
    <row r="63" spans="1:10" x14ac:dyDescent="0.25">
      <c r="A63" s="166">
        <f t="shared" si="17"/>
        <v>1950</v>
      </c>
      <c r="B63" s="9">
        <f t="shared" ca="1" si="18"/>
        <v>99887.561684583139</v>
      </c>
      <c r="C63" s="19">
        <f t="shared" ca="1" si="10"/>
        <v>1.0011256488147333</v>
      </c>
      <c r="D63" s="41">
        <f t="shared" ca="1" si="11"/>
        <v>2.2512976294661313E-4</v>
      </c>
      <c r="E63" s="4">
        <f t="shared" ca="1" si="12"/>
        <v>22.487663083365398</v>
      </c>
      <c r="F63" s="164">
        <f t="shared" ca="1" si="13"/>
        <v>9.988756168458314E-2</v>
      </c>
      <c r="G63" s="19">
        <f t="shared" ca="1" si="14"/>
        <v>7.9971890421145773</v>
      </c>
      <c r="H63">
        <f t="shared" si="15"/>
        <v>0</v>
      </c>
      <c r="I63" s="165">
        <f t="shared" ca="1" si="16"/>
        <v>0</v>
      </c>
      <c r="J63" s="9">
        <f t="shared" si="19"/>
        <v>100000</v>
      </c>
    </row>
    <row r="64" spans="1:10" x14ac:dyDescent="0.25">
      <c r="A64" s="5"/>
      <c r="B64" s="5"/>
      <c r="C64" s="5"/>
      <c r="D64" s="164"/>
    </row>
    <row r="65" spans="1:4" x14ac:dyDescent="0.25">
      <c r="A65" s="5"/>
      <c r="B65" s="5"/>
      <c r="C65" s="5"/>
      <c r="D65" s="164"/>
    </row>
    <row r="66" spans="1:4" x14ac:dyDescent="0.25">
      <c r="A66" s="5"/>
      <c r="B66" s="5"/>
      <c r="C66" s="5"/>
      <c r="D66" s="164"/>
    </row>
    <row r="67" spans="1:4" x14ac:dyDescent="0.25">
      <c r="A67" s="5"/>
      <c r="B67" s="5"/>
      <c r="C67" s="5"/>
      <c r="D67" s="164"/>
    </row>
    <row r="68" spans="1:4" x14ac:dyDescent="0.25">
      <c r="A68" s="5"/>
      <c r="B68" s="5"/>
      <c r="C68" s="5"/>
      <c r="D68" s="164"/>
    </row>
    <row r="69" spans="1:4" x14ac:dyDescent="0.25">
      <c r="A69" s="5"/>
      <c r="B69" s="5"/>
      <c r="C69" s="5"/>
      <c r="D69" s="164"/>
    </row>
    <row r="70" spans="1:4" x14ac:dyDescent="0.25">
      <c r="A70" s="5"/>
      <c r="B70" s="5"/>
      <c r="C70" s="5"/>
      <c r="D70" s="164"/>
    </row>
    <row r="71" spans="1:4" x14ac:dyDescent="0.25">
      <c r="A71" s="5"/>
      <c r="B71" s="5"/>
      <c r="C71" s="5"/>
      <c r="D71" s="164"/>
    </row>
    <row r="72" spans="1:4" x14ac:dyDescent="0.25">
      <c r="A72" s="5"/>
      <c r="B72" s="5"/>
      <c r="C72" s="5"/>
      <c r="D72" s="164"/>
    </row>
    <row r="73" spans="1:4" x14ac:dyDescent="0.25">
      <c r="A73" s="5"/>
      <c r="B73" s="5"/>
      <c r="C73" s="5"/>
      <c r="D73" s="164"/>
    </row>
    <row r="74" spans="1:4" x14ac:dyDescent="0.25">
      <c r="A74" s="5"/>
      <c r="B74" s="5"/>
      <c r="C74" s="5"/>
      <c r="D74" s="164"/>
    </row>
    <row r="75" spans="1:4" x14ac:dyDescent="0.25">
      <c r="A75" s="5"/>
      <c r="B75" s="5"/>
      <c r="C75" s="5"/>
      <c r="D75" s="164"/>
    </row>
    <row r="76" spans="1:4" x14ac:dyDescent="0.25">
      <c r="A76" s="5"/>
      <c r="B76" s="5"/>
      <c r="C76" s="5"/>
      <c r="D76" s="164"/>
    </row>
    <row r="77" spans="1:4" x14ac:dyDescent="0.25">
      <c r="A77" s="5"/>
      <c r="B77" s="5"/>
      <c r="C77" s="5"/>
      <c r="D77" s="164"/>
    </row>
    <row r="78" spans="1:4" x14ac:dyDescent="0.25">
      <c r="A78" s="5"/>
      <c r="B78" s="5"/>
      <c r="C78" s="5"/>
      <c r="D78" s="164"/>
    </row>
    <row r="79" spans="1:4" x14ac:dyDescent="0.25">
      <c r="A79" s="5"/>
      <c r="B79" s="5"/>
      <c r="C79" s="5"/>
      <c r="D79" s="164"/>
    </row>
    <row r="80" spans="1:4" x14ac:dyDescent="0.25">
      <c r="A80" s="5"/>
      <c r="B80" s="5"/>
      <c r="C80" s="5"/>
      <c r="D80" s="164"/>
    </row>
    <row r="81" spans="1:4" x14ac:dyDescent="0.25">
      <c r="A81" s="5"/>
      <c r="B81" s="5"/>
      <c r="C81" s="5"/>
      <c r="D81" s="164"/>
    </row>
    <row r="82" spans="1:4" x14ac:dyDescent="0.25">
      <c r="A82" s="5"/>
      <c r="B82" s="5"/>
      <c r="C82" s="5"/>
      <c r="D82" s="164"/>
    </row>
    <row r="83" spans="1:4" x14ac:dyDescent="0.25">
      <c r="A83" s="5"/>
      <c r="B83" s="5"/>
      <c r="C83" s="5"/>
      <c r="D83" s="164"/>
    </row>
    <row r="84" spans="1:4" x14ac:dyDescent="0.25">
      <c r="A84" s="5"/>
      <c r="B84" s="5"/>
      <c r="C84" s="5"/>
      <c r="D84" s="164"/>
    </row>
    <row r="85" spans="1:4" x14ac:dyDescent="0.25">
      <c r="A85" s="5"/>
      <c r="B85" s="5"/>
      <c r="C85" s="5"/>
      <c r="D85" s="164"/>
    </row>
    <row r="86" spans="1:4" x14ac:dyDescent="0.25">
      <c r="A86" s="5"/>
      <c r="B86" s="5"/>
      <c r="C86" s="5"/>
      <c r="D86" s="164"/>
    </row>
    <row r="87" spans="1:4" x14ac:dyDescent="0.25">
      <c r="A87" s="5"/>
      <c r="B87" s="5"/>
      <c r="C87" s="5"/>
      <c r="D87" s="164"/>
    </row>
    <row r="88" spans="1:4" x14ac:dyDescent="0.25">
      <c r="A88" s="5"/>
      <c r="B88" s="5"/>
      <c r="C88" s="5"/>
      <c r="D88" s="164"/>
    </row>
    <row r="89" spans="1:4" x14ac:dyDescent="0.25">
      <c r="A89" s="5"/>
      <c r="B89" s="5"/>
      <c r="C89" s="5"/>
      <c r="D89" s="164"/>
    </row>
    <row r="90" spans="1:4" x14ac:dyDescent="0.25">
      <c r="A90" s="5"/>
      <c r="B90" s="5"/>
      <c r="C90" s="5"/>
      <c r="D90" s="164"/>
    </row>
    <row r="91" spans="1:4" x14ac:dyDescent="0.25">
      <c r="A91" s="5"/>
      <c r="B91" s="5"/>
      <c r="C91" s="5"/>
      <c r="D91" s="164"/>
    </row>
    <row r="92" spans="1:4" x14ac:dyDescent="0.25">
      <c r="A92" s="5"/>
      <c r="B92" s="5"/>
      <c r="C92" s="5"/>
      <c r="D92" s="164"/>
    </row>
    <row r="93" spans="1:4" x14ac:dyDescent="0.25">
      <c r="A93" s="5"/>
      <c r="B93" s="5"/>
      <c r="C93" s="5"/>
      <c r="D93" s="164"/>
    </row>
    <row r="94" spans="1:4" x14ac:dyDescent="0.25">
      <c r="A94" s="5"/>
      <c r="B94" s="5"/>
      <c r="C94" s="5"/>
      <c r="D94" s="164"/>
    </row>
    <row r="95" spans="1:4" x14ac:dyDescent="0.25">
      <c r="A95" s="5"/>
      <c r="B95" s="5"/>
      <c r="C95" s="5"/>
      <c r="D95" s="164"/>
    </row>
    <row r="96" spans="1:4" x14ac:dyDescent="0.25">
      <c r="A96" s="5"/>
      <c r="B96" s="5"/>
      <c r="C96" s="5"/>
      <c r="D96" s="164"/>
    </row>
    <row r="97" spans="1:4" x14ac:dyDescent="0.25">
      <c r="A97" s="5"/>
      <c r="B97" s="5"/>
      <c r="C97" s="5"/>
      <c r="D97" s="164"/>
    </row>
    <row r="98" spans="1:4" x14ac:dyDescent="0.25">
      <c r="A98" s="5"/>
      <c r="B98" s="5"/>
      <c r="C98" s="5"/>
      <c r="D98" s="164"/>
    </row>
    <row r="99" spans="1:4" x14ac:dyDescent="0.25">
      <c r="A99" s="5"/>
      <c r="B99" s="5"/>
      <c r="C99" s="5"/>
      <c r="D99" s="164"/>
    </row>
    <row r="100" spans="1:4" x14ac:dyDescent="0.25">
      <c r="A100" s="5"/>
      <c r="B100" s="5"/>
      <c r="C100" s="5"/>
      <c r="D100" s="164"/>
    </row>
    <row r="101" spans="1:4" x14ac:dyDescent="0.25">
      <c r="A101" s="5"/>
      <c r="B101" s="5"/>
      <c r="C101" s="5"/>
      <c r="D101" s="164"/>
    </row>
    <row r="102" spans="1:4" x14ac:dyDescent="0.25">
      <c r="A102" s="5"/>
      <c r="B102" s="5"/>
      <c r="C102" s="5"/>
      <c r="D102" s="164"/>
    </row>
    <row r="103" spans="1:4" x14ac:dyDescent="0.25">
      <c r="A103" s="5"/>
      <c r="B103" s="5"/>
      <c r="C103" s="5"/>
      <c r="D103" s="164"/>
    </row>
    <row r="104" spans="1:4" x14ac:dyDescent="0.25">
      <c r="A104" s="5"/>
      <c r="B104" s="5"/>
      <c r="C104" s="5"/>
      <c r="D104" s="164"/>
    </row>
    <row r="105" spans="1:4" x14ac:dyDescent="0.25">
      <c r="A105" s="5"/>
      <c r="B105" s="5"/>
      <c r="C105" s="5"/>
      <c r="D105" s="164"/>
    </row>
    <row r="106" spans="1:4" x14ac:dyDescent="0.25">
      <c r="A106" s="5"/>
      <c r="B106" s="5"/>
      <c r="C106" s="5"/>
      <c r="D106" s="164"/>
    </row>
    <row r="107" spans="1:4" x14ac:dyDescent="0.25">
      <c r="A107" s="5"/>
      <c r="B107" s="5"/>
      <c r="C107" s="5"/>
      <c r="D107" s="164"/>
    </row>
    <row r="108" spans="1:4" x14ac:dyDescent="0.25">
      <c r="A108" s="5"/>
      <c r="B108" s="5"/>
      <c r="C108" s="5"/>
      <c r="D108" s="164"/>
    </row>
    <row r="109" spans="1:4" x14ac:dyDescent="0.25">
      <c r="A109" s="5"/>
      <c r="B109" s="5"/>
      <c r="C109" s="5"/>
      <c r="D109" s="164"/>
    </row>
    <row r="110" spans="1:4" x14ac:dyDescent="0.25">
      <c r="A110" s="5"/>
      <c r="B110" s="5"/>
      <c r="C110" s="5"/>
      <c r="D110" s="164"/>
    </row>
    <row r="111" spans="1:4" x14ac:dyDescent="0.25">
      <c r="A111" s="5"/>
      <c r="B111" s="5"/>
      <c r="C111" s="5"/>
      <c r="D111" s="164"/>
    </row>
    <row r="112" spans="1:4" x14ac:dyDescent="0.25">
      <c r="A112" s="5"/>
      <c r="B112" s="5"/>
      <c r="C112" s="5"/>
      <c r="D112" s="164"/>
    </row>
    <row r="113" spans="1:4" x14ac:dyDescent="0.25">
      <c r="A113" s="5"/>
      <c r="B113" s="5"/>
      <c r="C113" s="5"/>
      <c r="D113" s="164"/>
    </row>
    <row r="114" spans="1:4" x14ac:dyDescent="0.25">
      <c r="A114" s="5"/>
      <c r="B114" s="5"/>
      <c r="C114" s="5"/>
      <c r="D114" s="164"/>
    </row>
    <row r="115" spans="1:4" x14ac:dyDescent="0.25">
      <c r="A115" s="5"/>
      <c r="B115" s="5"/>
      <c r="C115" s="5"/>
      <c r="D115" s="164"/>
    </row>
    <row r="116" spans="1:4" x14ac:dyDescent="0.25">
      <c r="A116" s="5"/>
      <c r="B116" s="5"/>
      <c r="C116" s="5"/>
      <c r="D116" s="164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29</vt:i4>
      </vt:variant>
      <vt:variant>
        <vt:lpstr>Gráficos</vt:lpstr>
      </vt:variant>
      <vt:variant>
        <vt:i4>13</vt:i4>
      </vt:variant>
      <vt:variant>
        <vt:lpstr>Intervalos nomeados</vt:lpstr>
      </vt:variant>
      <vt:variant>
        <vt:i4>21</vt:i4>
      </vt:variant>
    </vt:vector>
  </HeadingPairs>
  <TitlesOfParts>
    <vt:vector size="63" baseType="lpstr">
      <vt:lpstr>população euler</vt:lpstr>
      <vt:lpstr>Euler, RK4, Exata</vt:lpstr>
      <vt:lpstr>logística rk4</vt:lpstr>
      <vt:lpstr>bernoulli</vt:lpstr>
      <vt:lpstr>SEDOL - RK4</vt:lpstr>
      <vt:lpstr>pêndulo - euler x exata</vt:lpstr>
      <vt:lpstr>pêndulo - rk4 x exata</vt:lpstr>
      <vt:lpstr>pêndulo - dif.fin.</vt:lpstr>
      <vt:lpstr>pêndulo - dados</vt:lpstr>
      <vt:lpstr>mov.ac. - dif.fin.</vt:lpstr>
      <vt:lpstr>3 vars, t x f, euler (1)</vt:lpstr>
      <vt:lpstr>3 vars, t x f, euler (2)</vt:lpstr>
      <vt:lpstr>3 vars, t x f, euler (3)</vt:lpstr>
      <vt:lpstr>3 vars, t x f, euler (4)</vt:lpstr>
      <vt:lpstr>SEDOL3 (1)</vt:lpstr>
      <vt:lpstr>SEDOL3 (2)</vt:lpstr>
      <vt:lpstr>SEDOL3 (3)</vt:lpstr>
      <vt:lpstr>SEDOL3 (4)</vt:lpstr>
      <vt:lpstr>SEDOL3 (5)</vt:lpstr>
      <vt:lpstr>SEDOL3 (6)</vt:lpstr>
      <vt:lpstr>SEDOL3 (7)</vt:lpstr>
      <vt:lpstr>SEDOL3 fase</vt:lpstr>
      <vt:lpstr>circ.elétr. - teoria</vt:lpstr>
      <vt:lpstr>circ.elétr. - exata</vt:lpstr>
      <vt:lpstr>circ.elétr. - euler</vt:lpstr>
      <vt:lpstr>circ.elétr. - dif.finitas</vt:lpstr>
      <vt:lpstr>conc.química - euler x dif.fin.</vt:lpstr>
      <vt:lpstr>pred prey - euler</vt:lpstr>
      <vt:lpstr>ecology- interp.piecewise</vt:lpstr>
      <vt:lpstr>população - gráf</vt:lpstr>
      <vt:lpstr>Euler, RK4, Exata - gráf</vt:lpstr>
      <vt:lpstr>logística - gráf</vt:lpstr>
      <vt:lpstr>bernoulli - graf</vt:lpstr>
      <vt:lpstr>SEDOL - RK4 - Gráf1</vt:lpstr>
      <vt:lpstr>pêndulo - graf</vt:lpstr>
      <vt:lpstr>mov.ac. - graf</vt:lpstr>
      <vt:lpstr>SEDOL3 - graf_t</vt:lpstr>
      <vt:lpstr>SEDOL3 - graf_f</vt:lpstr>
      <vt:lpstr>circ.elétr. - euler - graf</vt:lpstr>
      <vt:lpstr>circ.elétr. - dif.fin. - graf</vt:lpstr>
      <vt:lpstr>conc.química - graf</vt:lpstr>
      <vt:lpstr>pred prey - graf</vt:lpstr>
      <vt:lpstr>A1_x</vt:lpstr>
      <vt:lpstr>A2_x</vt:lpstr>
      <vt:lpstr>Alimento_Presas</vt:lpstr>
      <vt:lpstr>Área</vt:lpstr>
      <vt:lpstr>C_x</vt:lpstr>
      <vt:lpstr>E0_x</vt:lpstr>
      <vt:lpstr>F_2</vt:lpstr>
      <vt:lpstr>h_2</vt:lpstr>
      <vt:lpstr>k_4</vt:lpstr>
      <vt:lpstr>K_x</vt:lpstr>
      <vt:lpstr>L_x</vt:lpstr>
      <vt:lpstr>p_x</vt:lpstr>
      <vt:lpstr>Pop_Predadores</vt:lpstr>
      <vt:lpstr>Pop_Presas_Inicial</vt:lpstr>
      <vt:lpstr>Q_3</vt:lpstr>
      <vt:lpstr>R_x</vt:lpstr>
      <vt:lpstr>Tabela_1</vt:lpstr>
      <vt:lpstr>Tx_Cresc_Presas</vt:lpstr>
      <vt:lpstr>V_2</vt:lpstr>
      <vt:lpstr>w_x</vt:lpstr>
      <vt:lpstr>w2_x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</cp:lastModifiedBy>
  <dcterms:created xsi:type="dcterms:W3CDTF">2010-09-12T04:13:33Z</dcterms:created>
  <dcterms:modified xsi:type="dcterms:W3CDTF">2017-09-27T10:40:55Z</dcterms:modified>
</cp:coreProperties>
</file>