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stavo.mirapalheta\Downloads\"/>
    </mc:Choice>
  </mc:AlternateContent>
  <bookViews>
    <workbookView xWindow="0" yWindow="0" windowWidth="24630" windowHeight="12330"/>
  </bookViews>
  <sheets>
    <sheet name="sclomps" sheetId="1" r:id="rId1"/>
    <sheet name="Data" sheetId="2" r:id="rId2"/>
  </sheets>
  <definedNames>
    <definedName name="__123Graph_A" hidden="1">Data!$D$3:$D$22</definedName>
    <definedName name="__123Graph_B" hidden="1">Data!#REF!</definedName>
    <definedName name="__123Graph_C" hidden="1">Data!#REF!</definedName>
    <definedName name="__123Graph_X" hidden="1">Data!$C$3:$C$22</definedName>
    <definedName name="_ATPRand1_Dlg_Results" localSheetId="0" hidden="1">{2;#N/A;"R1C5:R28C5";#N/A;1;#N/A;28;#N/A;1;#N/A;#N/A;-50;#N/A;50;#N/A;#N/A;#N/A;#N/A;#N/A}</definedName>
    <definedName name="_ATPRand1_Dlg_Types" localSheetId="0" hidden="1">{"EXCELHLP.HLP!1794";5;10;5;7;5;7;5;121;14;5;8;5;8;5;8;1;2;24}</definedName>
    <definedName name="_ATPRand1_Range1" localSheetId="0" hidden="1">sclomps!#REF!</definedName>
    <definedName name="_Fill" hidden="1">Data!#REF!</definedName>
    <definedName name="_Regression_Int" localSheetId="1" hidden="1">1</definedName>
    <definedName name="Accelerate">#REF!</definedName>
    <definedName name="Age">#REF!</definedName>
    <definedName name="Age_Hired">#REF!</definedName>
    <definedName name="Cylinders">#REF!</definedName>
    <definedName name="Degree">#REF!</definedName>
    <definedName name="Dept">#REF!</definedName>
    <definedName name="Engine_Disp">#REF!</definedName>
    <definedName name="Horsepower">#REF!</definedName>
    <definedName name="Model">#REF!</definedName>
    <definedName name="MPG">#REF!</definedName>
    <definedName name="MS_Hired">#REF!</definedName>
    <definedName name="Origin">#REF!</definedName>
    <definedName name="Print_Area_MI" localSheetId="1">Data!$A$1:$D$23</definedName>
    <definedName name="Rank_Hired">#REF!</definedName>
    <definedName name="Salary">#REF!</definedName>
    <definedName name="Sex">#REF!</definedName>
    <definedName name="solver_adj" localSheetId="1" hidden="1">Data!$K$3:$K$5</definedName>
    <definedName name="solver_adj" localSheetId="0" hidden="1">sclomps!$L$21:$L$23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bd" localSheetId="1" hidden="1">2</definedName>
    <definedName name="solver_itr" localSheetId="1" hidden="1">100</definedName>
    <definedName name="solver_itr" localSheetId="0" hidden="1">2147483647</definedName>
    <definedName name="solver_lhs1" localSheetId="1" hidden="1">Data!$K$3:$K$5</definedName>
    <definedName name="solver_lhs1" localSheetId="0" hidden="1">sclomps!$L$21:$L$23</definedName>
    <definedName name="solver_lhs2" localSheetId="1" hidden="1">Data!$K$3:$K$5</definedName>
    <definedName name="solver_lhs2" localSheetId="0" hidden="1">sclomps!$L$21:$L$23</definedName>
    <definedName name="solver_lin" localSheetId="1" hidden="1">2</definedName>
    <definedName name="solver_loc" localSheetId="1" hidden="1">1</definedName>
    <definedName name="solver_lva" localSheetId="1" hidden="1">2</definedName>
    <definedName name="solver_mip" localSheetId="1" hidden="1">5000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0" hidden="1">2</definedName>
    <definedName name="solver_neg" localSheetId="1" hidden="1">2</definedName>
    <definedName name="solver_neg" localSheetId="0" hidden="1">2</definedName>
    <definedName name="solver_nod" localSheetId="1" hidden="1">5000</definedName>
    <definedName name="solver_nod" localSheetId="0" hidden="1">2147483647</definedName>
    <definedName name="solver_num" localSheetId="1" hidden="1">2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fx" localSheetId="1" hidden="1">2</definedName>
    <definedName name="solver_opt" localSheetId="1" hidden="1">Data!$N$4</definedName>
    <definedName name="solver_opt" localSheetId="0" hidden="1">sclomps!$J$25</definedName>
    <definedName name="solver_piv" localSheetId="1" hidden="1">0.000001</definedName>
    <definedName name="solver_pre" localSheetId="1" hidden="1">0.000001</definedName>
    <definedName name="solver_pre" localSheetId="0" hidden="1">0.000001</definedName>
    <definedName name="solver_pro" localSheetId="1" hidden="1">2</definedName>
    <definedName name="solver_rbv" localSheetId="1" hidden="1">1</definedName>
    <definedName name="solver_rbv" localSheetId="0" hidden="1">1</definedName>
    <definedName name="solver_red" localSheetId="1" hidden="1">0.000001</definedName>
    <definedName name="solver_rel1" localSheetId="1" hidden="1">1</definedName>
    <definedName name="solver_rel1" localSheetId="0" hidden="1">1</definedName>
    <definedName name="solver_rel2" localSheetId="1" hidden="1">3</definedName>
    <definedName name="solver_rel2" localSheetId="0" hidden="1">3</definedName>
    <definedName name="solver_reo" localSheetId="1" hidden="1">2</definedName>
    <definedName name="solver_rep" localSheetId="1" hidden="1">2</definedName>
    <definedName name="solver_rhs1" localSheetId="1" hidden="1">1</definedName>
    <definedName name="solver_rhs1" localSheetId="0" hidden="1">1</definedName>
    <definedName name="solver_rhs2" localSheetId="1" hidden="1">0</definedName>
    <definedName name="solver_rhs2" localSheetId="0" hidden="1">0</definedName>
    <definedName name="solver_rlx" localSheetId="1" hidden="1">2</definedName>
    <definedName name="solver_rlx" localSheetId="0" hidden="1">2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std" localSheetId="1" hidden="1">1</definedName>
    <definedName name="solver_tim" localSheetId="1" hidden="1">100</definedName>
    <definedName name="solver_tim" localSheetId="0" hidden="1">2147483647</definedName>
    <definedName name="solver_tmp" localSheetId="1" hidden="1">0</definedName>
    <definedName name="solver_tol" localSheetId="1" hidden="1">0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3</definedName>
    <definedName name="SPSS">#REF!</definedName>
    <definedName name="Weight">#REF!</definedName>
    <definedName name="Year">#REF!</definedName>
    <definedName name="Year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E6" i="1"/>
  <c r="H7" i="2"/>
  <c r="F5" i="1"/>
  <c r="H3" i="1"/>
  <c r="H4" i="1"/>
  <c r="H5" i="1"/>
  <c r="H2" i="1"/>
  <c r="G3" i="2"/>
  <c r="C4" i="2"/>
  <c r="G4" i="2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G5" i="2"/>
  <c r="G6" i="2"/>
  <c r="E6" i="2" l="1"/>
  <c r="G7" i="2" l="1"/>
  <c r="F7" i="2"/>
  <c r="H8" i="2" s="1"/>
  <c r="E8" i="2" l="1"/>
  <c r="I6" i="1"/>
  <c r="F6" i="1"/>
  <c r="H6" i="1" l="1"/>
  <c r="G6" i="1"/>
  <c r="E7" i="1" s="1"/>
  <c r="G8" i="2"/>
  <c r="F8" i="2"/>
  <c r="E9" i="2"/>
  <c r="H9" i="2"/>
  <c r="F9" i="2" l="1"/>
  <c r="E10" i="2" s="1"/>
  <c r="G9" i="2"/>
  <c r="I7" i="1"/>
  <c r="F7" i="1"/>
  <c r="H7" i="1" l="1"/>
  <c r="F10" i="2"/>
  <c r="H11" i="2" s="1"/>
  <c r="G10" i="2"/>
  <c r="E11" i="2"/>
  <c r="H10" i="2"/>
  <c r="G7" i="1"/>
  <c r="F8" i="1" s="1"/>
  <c r="E8" i="1" l="1"/>
  <c r="H8" i="1"/>
  <c r="F11" i="2"/>
  <c r="H12" i="2" s="1"/>
  <c r="G11" i="2"/>
  <c r="E12" i="2"/>
  <c r="G8" i="1"/>
  <c r="F9" i="1" s="1"/>
  <c r="I8" i="1"/>
  <c r="E9" i="1" l="1"/>
  <c r="H9" i="1"/>
  <c r="G12" i="2"/>
  <c r="F12" i="2"/>
  <c r="H13" i="2" s="1"/>
  <c r="E13" i="2"/>
  <c r="I9" i="1"/>
  <c r="G9" i="1"/>
  <c r="F10" i="1" s="1"/>
  <c r="H10" i="1" s="1"/>
  <c r="E10" i="1" l="1"/>
  <c r="F13" i="2"/>
  <c r="G13" i="2"/>
  <c r="H14" i="2"/>
  <c r="E14" i="2"/>
  <c r="I10" i="1"/>
  <c r="G10" i="1"/>
  <c r="F11" i="1" s="1"/>
  <c r="H11" i="1" s="1"/>
  <c r="E11" i="1" l="1"/>
  <c r="F14" i="2"/>
  <c r="H15" i="2" s="1"/>
  <c r="G14" i="2"/>
  <c r="E15" i="2"/>
  <c r="G11" i="1"/>
  <c r="F12" i="1" s="1"/>
  <c r="H12" i="1" s="1"/>
  <c r="I11" i="1"/>
  <c r="E12" i="1" l="1"/>
  <c r="I12" i="1" s="1"/>
  <c r="F15" i="2"/>
  <c r="H16" i="2" s="1"/>
  <c r="G15" i="2"/>
  <c r="E16" i="2"/>
  <c r="G12" i="1"/>
  <c r="E13" i="1" s="1"/>
  <c r="G16" i="2" l="1"/>
  <c r="F16" i="2"/>
  <c r="H17" i="2" s="1"/>
  <c r="E17" i="2"/>
  <c r="I13" i="1"/>
  <c r="F13" i="1"/>
  <c r="H13" i="1" s="1"/>
  <c r="G13" i="1" l="1"/>
  <c r="F14" i="1" s="1"/>
  <c r="H14" i="1" s="1"/>
  <c r="F17" i="2"/>
  <c r="G17" i="2"/>
  <c r="H18" i="2"/>
  <c r="E18" i="2"/>
  <c r="G14" i="1" l="1"/>
  <c r="F15" i="1" s="1"/>
  <c r="H15" i="1" s="1"/>
  <c r="E14" i="1"/>
  <c r="I14" i="1" s="1"/>
  <c r="F18" i="2"/>
  <c r="H19" i="2" s="1"/>
  <c r="G18" i="2"/>
  <c r="E19" i="2"/>
  <c r="G15" i="1" l="1"/>
  <c r="F16" i="1" s="1"/>
  <c r="H16" i="1" s="1"/>
  <c r="E15" i="1"/>
  <c r="I15" i="1" s="1"/>
  <c r="F19" i="2"/>
  <c r="H20" i="2" s="1"/>
  <c r="G19" i="2"/>
  <c r="E20" i="2"/>
  <c r="E16" i="1" l="1"/>
  <c r="I16" i="1" s="1"/>
  <c r="G16" i="1"/>
  <c r="F17" i="1" s="1"/>
  <c r="G20" i="2"/>
  <c r="F20" i="2"/>
  <c r="H21" i="2" s="1"/>
  <c r="E21" i="2"/>
  <c r="G17" i="1" l="1"/>
  <c r="E18" i="1" s="1"/>
  <c r="I18" i="1" s="1"/>
  <c r="H17" i="1"/>
  <c r="E17" i="1"/>
  <c r="I17" i="1" s="1"/>
  <c r="F18" i="1"/>
  <c r="H18" i="1" s="1"/>
  <c r="F21" i="2"/>
  <c r="G21" i="2"/>
  <c r="H22" i="2"/>
  <c r="N4" i="2" s="1"/>
  <c r="E22" i="2"/>
  <c r="G18" i="1" l="1"/>
  <c r="F19" i="1" s="1"/>
  <c r="H19" i="1" s="1"/>
  <c r="E19" i="1"/>
  <c r="I19" i="1" s="1"/>
  <c r="F22" i="2"/>
  <c r="G22" i="2"/>
  <c r="G19" i="1"/>
  <c r="F20" i="1" s="1"/>
  <c r="H20" i="1" s="1"/>
  <c r="E20" i="1" l="1"/>
  <c r="I20" i="1"/>
  <c r="G20" i="1"/>
  <c r="E21" i="1" s="1"/>
  <c r="F21" i="1"/>
  <c r="H21" i="1" s="1"/>
  <c r="I21" i="1" l="1"/>
  <c r="G21" i="1"/>
  <c r="E22" i="1" s="1"/>
  <c r="I22" i="1" l="1"/>
  <c r="F22" i="1"/>
  <c r="H22" i="1" s="1"/>
  <c r="G22" i="1" l="1"/>
  <c r="E23" i="1" l="1"/>
  <c r="I23" i="1" s="1"/>
  <c r="F23" i="1"/>
  <c r="H23" i="1" s="1"/>
  <c r="G23" i="1" l="1"/>
  <c r="F24" i="1" s="1"/>
  <c r="H24" i="1" s="1"/>
  <c r="E24" i="1" l="1"/>
  <c r="I24" i="1" s="1"/>
  <c r="G24" i="1"/>
  <c r="F25" i="1" s="1"/>
  <c r="H25" i="1" s="1"/>
  <c r="E25" i="1"/>
  <c r="I25" i="1" s="1"/>
  <c r="J25" i="1" s="1"/>
  <c r="G25" i="1" l="1"/>
  <c r="F26" i="1" s="1"/>
  <c r="H26" i="1" s="1"/>
  <c r="G26" i="1" l="1"/>
  <c r="E27" i="1" s="1"/>
  <c r="E26" i="1"/>
  <c r="F27" i="1" l="1"/>
  <c r="H27" i="1" s="1"/>
  <c r="G27" i="1" l="1"/>
  <c r="F28" i="1" s="1"/>
  <c r="H28" i="1" s="1"/>
  <c r="E28" i="1"/>
  <c r="G28" i="1" l="1"/>
  <c r="F29" i="1" s="1"/>
  <c r="H29" i="1" s="1"/>
  <c r="E29" i="1"/>
  <c r="G29" i="1"/>
</calcChain>
</file>

<file path=xl/comments1.xml><?xml version="1.0" encoding="utf-8"?>
<comments xmlns="http://schemas.openxmlformats.org/spreadsheetml/2006/main">
  <authors>
    <author>BIT</author>
    <author>A satisfied Microsoft Office user</author>
  </authors>
  <commentList>
    <comment ref="G3" authorId="0" shapeId="0">
      <text>
        <r>
          <rPr>
            <b/>
            <sz val="8"/>
            <color indexed="81"/>
            <rFont val="Tahoma"/>
            <family val="2"/>
          </rPr>
          <t>Initial value</t>
        </r>
      </text>
    </comment>
    <comment ref="K3" authorId="1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G4" authorId="0" shapeId="0">
      <text>
        <r>
          <rPr>
            <b/>
            <sz val="8"/>
            <color indexed="81"/>
            <rFont val="Tahoma"/>
            <family val="2"/>
          </rPr>
          <t>Initial value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>Set cell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Initial value</t>
        </r>
      </text>
    </comment>
    <comment ref="K5" authorId="1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E6" authorId="0" shapeId="0">
      <text>
        <r>
          <rPr>
            <b/>
            <sz val="8"/>
            <color indexed="81"/>
            <rFont val="Tahoma"/>
            <family val="2"/>
          </rPr>
          <t>Initial value</t>
        </r>
      </text>
    </comment>
    <comment ref="F6" authorId="0" shapeId="0">
      <text>
        <r>
          <rPr>
            <b/>
            <sz val="8"/>
            <color indexed="81"/>
            <rFont val="Tahoma"/>
            <family val="2"/>
          </rPr>
          <t>Initial value</t>
        </r>
      </text>
    </comment>
    <comment ref="G6" authorId="0" shapeId="0">
      <text>
        <r>
          <rPr>
            <b/>
            <sz val="8"/>
            <color indexed="81"/>
            <rFont val="Tahoma"/>
            <family val="2"/>
          </rPr>
          <t>Initial value</t>
        </r>
      </text>
    </comment>
  </commentList>
</comments>
</file>

<file path=xl/sharedStrings.xml><?xml version="1.0" encoding="utf-8"?>
<sst xmlns="http://schemas.openxmlformats.org/spreadsheetml/2006/main" count="38" uniqueCount="29">
  <si>
    <t>DATA</t>
  </si>
  <si>
    <t>ANO</t>
  </si>
  <si>
    <t>QUARTER</t>
  </si>
  <si>
    <t>VENDAS</t>
  </si>
  <si>
    <t>gama:</t>
  </si>
  <si>
    <t>beta:</t>
  </si>
  <si>
    <t>alpha:</t>
  </si>
  <si>
    <t>Lt</t>
  </si>
  <si>
    <t>Tt</t>
  </si>
  <si>
    <t>St</t>
  </si>
  <si>
    <t>Ft+1</t>
  </si>
  <si>
    <t>erro^2</t>
  </si>
  <si>
    <t>--</t>
  </si>
  <si>
    <t>gamma</t>
  </si>
  <si>
    <t>MSE</t>
  </si>
  <si>
    <t>beta</t>
  </si>
  <si>
    <t>alpha</t>
  </si>
  <si>
    <t>Forecast</t>
  </si>
  <si>
    <t>Factor</t>
  </si>
  <si>
    <t>Trend</t>
  </si>
  <si>
    <t>Level</t>
  </si>
  <si>
    <t>Sales</t>
  </si>
  <si>
    <t>Period</t>
  </si>
  <si>
    <t>Qtr</t>
  </si>
  <si>
    <t>Year</t>
  </si>
  <si>
    <t>Seasonal</t>
  </si>
  <si>
    <t>Base</t>
  </si>
  <si>
    <t>Actual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</si>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</sst>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.0"/>
    <numFmt numFmtId="165" formatCode="General_)"/>
    <numFmt numFmtId="166" formatCode="&quot;$&quot;#,##0.0_);\(&quot;$&quot;#,##0.00\)"/>
    <numFmt numFmtId="167" formatCode="0.0_)"/>
    <numFmt numFmtId="168" formatCode="0.000_)"/>
    <numFmt numFmtId="169" formatCode="0.000"/>
  </numFmts>
  <fonts count="11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55"/>
      <name val="Arial"/>
      <family val="2"/>
    </font>
    <font>
      <b/>
      <sz val="10"/>
      <color indexed="17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7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165" fontId="3" fillId="0" borderId="0"/>
  </cellStyleXfs>
  <cellXfs count="53">
    <xf numFmtId="0" fontId="0" fillId="0" borderId="0" xfId="0"/>
    <xf numFmtId="0" fontId="2" fillId="0" borderId="8" xfId="1" applyFont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" fillId="0" borderId="13" xfId="1" applyFont="1" applyBorder="1" applyAlignment="1">
      <alignment horizontal="center"/>
    </xf>
    <xf numFmtId="0" fontId="2" fillId="0" borderId="0" xfId="1" applyFont="1"/>
    <xf numFmtId="0" fontId="2" fillId="0" borderId="3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9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0" xfId="1" applyFont="1" applyAlignment="1">
      <alignment horizontal="right"/>
    </xf>
    <xf numFmtId="0" fontId="2" fillId="2" borderId="1" xfId="1" applyFont="1" applyFill="1" applyBorder="1"/>
    <xf numFmtId="0" fontId="2" fillId="0" borderId="0" xfId="1" applyFont="1" applyAlignment="1">
      <alignment horizontal="center"/>
    </xf>
    <xf numFmtId="0" fontId="2" fillId="0" borderId="2" xfId="1" applyFont="1" applyBorder="1"/>
    <xf numFmtId="0" fontId="2" fillId="0" borderId="3" xfId="1" applyFont="1" applyBorder="1"/>
    <xf numFmtId="164" fontId="2" fillId="0" borderId="0" xfId="1" applyNumberFormat="1" applyFont="1"/>
    <xf numFmtId="3" fontId="2" fillId="0" borderId="0" xfId="1" applyNumberFormat="1" applyFont="1"/>
    <xf numFmtId="3" fontId="2" fillId="3" borderId="0" xfId="1" applyNumberFormat="1" applyFont="1" applyFill="1"/>
    <xf numFmtId="165" fontId="3" fillId="0" borderId="0" xfId="2" applyFont="1"/>
    <xf numFmtId="165" fontId="3" fillId="0" borderId="0" xfId="2" applyFont="1" applyAlignment="1">
      <alignment horizontal="center"/>
    </xf>
    <xf numFmtId="165" fontId="4" fillId="0" borderId="0" xfId="2" applyFont="1" applyAlignment="1">
      <alignment horizontal="center"/>
    </xf>
    <xf numFmtId="166" fontId="3" fillId="0" borderId="0" xfId="2" applyNumberFormat="1" applyFont="1" applyAlignment="1">
      <alignment horizontal="center"/>
    </xf>
    <xf numFmtId="167" fontId="3" fillId="0" borderId="0" xfId="2" applyNumberFormat="1" applyFont="1" applyAlignment="1">
      <alignment horizontal="center"/>
    </xf>
    <xf numFmtId="165" fontId="3" fillId="0" borderId="0" xfId="2" applyFont="1" applyAlignment="1" applyProtection="1">
      <alignment horizontal="center"/>
    </xf>
    <xf numFmtId="166" fontId="3" fillId="0" borderId="14" xfId="2" applyNumberFormat="1" applyFont="1" applyBorder="1" applyAlignment="1">
      <alignment horizontal="center"/>
    </xf>
    <xf numFmtId="168" fontId="3" fillId="0" borderId="14" xfId="2" applyNumberFormat="1" applyFont="1" applyBorder="1" applyAlignment="1">
      <alignment horizontal="center"/>
    </xf>
    <xf numFmtId="167" fontId="3" fillId="0" borderId="14" xfId="2" applyNumberFormat="1" applyFont="1" applyBorder="1" applyAlignment="1">
      <alignment horizontal="center"/>
    </xf>
    <xf numFmtId="166" fontId="3" fillId="0" borderId="14" xfId="2" applyNumberFormat="1" applyFont="1" applyBorder="1" applyProtection="1"/>
    <xf numFmtId="165" fontId="3" fillId="0" borderId="14" xfId="2" applyFont="1" applyBorder="1" applyAlignment="1" applyProtection="1">
      <alignment horizontal="center"/>
    </xf>
    <xf numFmtId="165" fontId="3" fillId="0" borderId="14" xfId="2" applyFont="1" applyBorder="1" applyAlignment="1">
      <alignment horizontal="center"/>
    </xf>
    <xf numFmtId="168" fontId="3" fillId="0" borderId="0" xfId="2" applyNumberFormat="1" applyFont="1" applyAlignment="1">
      <alignment horizontal="center"/>
    </xf>
    <xf numFmtId="166" fontId="3" fillId="0" borderId="0" xfId="2" applyNumberFormat="1" applyFont="1" applyProtection="1"/>
    <xf numFmtId="166" fontId="3" fillId="0" borderId="0" xfId="2" quotePrefix="1" applyNumberFormat="1" applyFont="1" applyAlignment="1">
      <alignment horizontal="center"/>
    </xf>
    <xf numFmtId="168" fontId="5" fillId="0" borderId="0" xfId="2" applyNumberFormat="1" applyFont="1" applyAlignment="1">
      <alignment horizontal="center"/>
    </xf>
    <xf numFmtId="167" fontId="5" fillId="0" borderId="0" xfId="2" applyNumberFormat="1" applyFont="1" applyAlignment="1">
      <alignment horizontal="center"/>
    </xf>
    <xf numFmtId="169" fontId="6" fillId="4" borderId="15" xfId="2" applyNumberFormat="1" applyFont="1" applyFill="1" applyBorder="1" applyAlignment="1">
      <alignment horizontal="center"/>
    </xf>
    <xf numFmtId="167" fontId="7" fillId="4" borderId="16" xfId="2" applyNumberFormat="1" applyFont="1" applyFill="1" applyBorder="1" applyAlignment="1">
      <alignment horizontal="center"/>
    </xf>
    <xf numFmtId="165" fontId="4" fillId="0" borderId="14" xfId="2" applyFont="1" applyBorder="1" applyAlignment="1">
      <alignment horizontal="center"/>
    </xf>
    <xf numFmtId="165" fontId="4" fillId="0" borderId="0" xfId="2" applyFont="1" applyBorder="1" applyAlignment="1">
      <alignment horizontal="center"/>
    </xf>
    <xf numFmtId="165" fontId="4" fillId="0" borderId="0" xfId="2" applyFont="1" applyBorder="1" applyAlignment="1" applyProtection="1">
      <alignment horizontal="center"/>
    </xf>
    <xf numFmtId="164" fontId="2" fillId="0" borderId="2" xfId="1" applyNumberFormat="1" applyFont="1" applyBorder="1"/>
    <xf numFmtId="164" fontId="2" fillId="0" borderId="3" xfId="1" applyNumberFormat="1" applyFont="1" applyBorder="1"/>
    <xf numFmtId="3" fontId="2" fillId="0" borderId="3" xfId="1" applyNumberFormat="1" applyFont="1" applyBorder="1"/>
    <xf numFmtId="164" fontId="10" fillId="0" borderId="0" xfId="1" applyNumberFormat="1" applyFont="1"/>
    <xf numFmtId="164" fontId="2" fillId="0" borderId="4" xfId="1" applyNumberFormat="1" applyFont="1" applyBorder="1"/>
    <xf numFmtId="164" fontId="2" fillId="0" borderId="5" xfId="1" applyNumberFormat="1" applyFont="1" applyBorder="1"/>
    <xf numFmtId="0" fontId="10" fillId="0" borderId="4" xfId="1" applyFont="1" applyBorder="1"/>
    <xf numFmtId="0" fontId="10" fillId="0" borderId="5" xfId="1" applyFont="1" applyBorder="1"/>
    <xf numFmtId="0" fontId="10" fillId="0" borderId="7" xfId="1" applyFont="1" applyBorder="1"/>
  </cellXfs>
  <cellStyles count="3">
    <cellStyle name="Normal" xfId="0" builtinId="0"/>
    <cellStyle name="Normal 2" xfId="2"/>
    <cellStyle name="Normal_TEMPO_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sclomps!$D$1</c:f>
              <c:strCache>
                <c:ptCount val="1"/>
                <c:pt idx="0">
                  <c:v>VENDAS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sclomps!$D$2:$D$29</c:f>
              <c:numCache>
                <c:formatCode>General</c:formatCode>
                <c:ptCount val="28"/>
                <c:pt idx="0">
                  <c:v>1274</c:v>
                </c:pt>
                <c:pt idx="1">
                  <c:v>1140</c:v>
                </c:pt>
                <c:pt idx="2">
                  <c:v>1101</c:v>
                </c:pt>
                <c:pt idx="3">
                  <c:v>1144</c:v>
                </c:pt>
                <c:pt idx="4">
                  <c:v>1284</c:v>
                </c:pt>
                <c:pt idx="5">
                  <c:v>1147</c:v>
                </c:pt>
                <c:pt idx="6">
                  <c:v>1135</c:v>
                </c:pt>
                <c:pt idx="7">
                  <c:v>1123</c:v>
                </c:pt>
                <c:pt idx="8">
                  <c:v>1256</c:v>
                </c:pt>
                <c:pt idx="9">
                  <c:v>1120</c:v>
                </c:pt>
                <c:pt idx="10">
                  <c:v>1077</c:v>
                </c:pt>
                <c:pt idx="11">
                  <c:v>1089</c:v>
                </c:pt>
                <c:pt idx="12">
                  <c:v>1275</c:v>
                </c:pt>
                <c:pt idx="13">
                  <c:v>1130</c:v>
                </c:pt>
                <c:pt idx="14">
                  <c:v>1098</c:v>
                </c:pt>
                <c:pt idx="15">
                  <c:v>1089</c:v>
                </c:pt>
                <c:pt idx="16">
                  <c:v>1219</c:v>
                </c:pt>
                <c:pt idx="17">
                  <c:v>1063</c:v>
                </c:pt>
                <c:pt idx="18">
                  <c:v>1078</c:v>
                </c:pt>
                <c:pt idx="19">
                  <c:v>1102</c:v>
                </c:pt>
                <c:pt idx="20">
                  <c:v>1256</c:v>
                </c:pt>
                <c:pt idx="21">
                  <c:v>1139</c:v>
                </c:pt>
                <c:pt idx="22">
                  <c:v>1095</c:v>
                </c:pt>
                <c:pt idx="23">
                  <c:v>1051</c:v>
                </c:pt>
                <c:pt idx="24">
                  <c:v>1264</c:v>
                </c:pt>
                <c:pt idx="25">
                  <c:v>1148</c:v>
                </c:pt>
                <c:pt idx="26">
                  <c:v>1093</c:v>
                </c:pt>
                <c:pt idx="27">
                  <c:v>1077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1-448D-A1AF-3271EE97D235}"/>
            </c:ext>
          </c:extLst>
        </c:ser>
        <c:ser>
          <c:idx val="1"/>
          <c:order val="1"/>
          <c:tx>
            <c:strRef>
              <c:f>sclomps!$E$5</c:f>
              <c:strCache>
                <c:ptCount val="1"/>
                <c:pt idx="0">
                  <c:v>Ft+1</c:v>
                </c:pt>
              </c:strCache>
            </c:strRef>
          </c:tx>
          <c:spPr>
            <a:ln w="63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sclomps!$B$6:$B$29</c:f>
              <c:numCache>
                <c:formatCode>General</c:formatCode>
                <c:ptCount val="2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</c:numCache>
            </c:numRef>
          </c:xVal>
          <c:yVal>
            <c:numRef>
              <c:f>sclomps!$E$6:$E$29</c:f>
              <c:numCache>
                <c:formatCode>#,##0.0</c:formatCode>
                <c:ptCount val="24"/>
                <c:pt idx="0">
                  <c:v>1274</c:v>
                </c:pt>
                <c:pt idx="1">
                  <c:v>1147.4220064953024</c:v>
                </c:pt>
                <c:pt idx="2">
                  <c:v>1108.108793000383</c:v>
                </c:pt>
                <c:pt idx="3">
                  <c:v>1171.0674643021512</c:v>
                </c:pt>
                <c:pt idx="4">
                  <c:v>1267.9697545805202</c:v>
                </c:pt>
                <c:pt idx="5">
                  <c:v>1122.3990084510599</c:v>
                </c:pt>
                <c:pt idx="6">
                  <c:v>1088.6597915186865</c:v>
                </c:pt>
                <c:pt idx="7">
                  <c:v>1103.6815899064586</c:v>
                </c:pt>
                <c:pt idx="8">
                  <c:v>1234.6688639661279</c:v>
                </c:pt>
                <c:pt idx="9">
                  <c:v>1130.3832049573659</c:v>
                </c:pt>
                <c:pt idx="10">
                  <c:v>1095.7526948276623</c:v>
                </c:pt>
                <c:pt idx="11">
                  <c:v>1120.3173317509745</c:v>
                </c:pt>
                <c:pt idx="12">
                  <c:v>1253.1397924232142</c:v>
                </c:pt>
                <c:pt idx="13">
                  <c:v>1083.085631280137</c:v>
                </c:pt>
                <c:pt idx="14">
                  <c:v>1034.5101113391925</c:v>
                </c:pt>
                <c:pt idx="15">
                  <c:v>1081.0320789183695</c:v>
                </c:pt>
                <c:pt idx="16">
                  <c:v>1251.9330596757918</c:v>
                </c:pt>
                <c:pt idx="17">
                  <c:v>1113.8591140083627</c:v>
                </c:pt>
                <c:pt idx="18">
                  <c:v>1115.2404723090724</c:v>
                </c:pt>
                <c:pt idx="19">
                  <c:v>1108.6555759683947</c:v>
                </c:pt>
                <c:pt idx="20">
                  <c:v>1216.8450842853836</c:v>
                </c:pt>
                <c:pt idx="21">
                  <c:v>1116.1839114445568</c:v>
                </c:pt>
                <c:pt idx="22">
                  <c:v>1110.8203247305112</c:v>
                </c:pt>
                <c:pt idx="23">
                  <c:v>1096.386074073469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9E-4C1D-A6C5-0AEEC5D7F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292448"/>
        <c:axId val="1068988560"/>
      </c:scatterChart>
      <c:valAx>
        <c:axId val="108229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8988560"/>
        <c:crosses val="autoZero"/>
        <c:crossBetween val="midCat"/>
      </c:valAx>
      <c:valAx>
        <c:axId val="106898856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229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91857955136705"/>
          <c:y val="6.8965517241379309E-2"/>
          <c:w val="0.75410037274903075"/>
          <c:h val="0.79840848806366049"/>
        </c:manualLayout>
      </c:layout>
      <c:scatterChart>
        <c:scatterStyle val="lineMarker"/>
        <c:varyColors val="0"/>
        <c:ser>
          <c:idx val="0"/>
          <c:order val="0"/>
          <c:tx>
            <c:v>Actual Sales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Data!$C$3:$C$22</c:f>
              <c:numCache>
                <c:formatCode>General_)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Data!$D$3:$D$22</c:f>
              <c:numCache>
                <c:formatCode>"$"#,##0.0_);\("$"#,##0.00\)</c:formatCode>
                <c:ptCount val="20"/>
                <c:pt idx="0">
                  <c:v>684.2</c:v>
                </c:pt>
                <c:pt idx="1">
                  <c:v>584.1</c:v>
                </c:pt>
                <c:pt idx="2">
                  <c:v>765.38048421453368</c:v>
                </c:pt>
                <c:pt idx="3">
                  <c:v>892.27583151883448</c:v>
                </c:pt>
                <c:pt idx="4">
                  <c:v>885.4</c:v>
                </c:pt>
                <c:pt idx="5">
                  <c:v>677.0224130538038</c:v>
                </c:pt>
                <c:pt idx="6">
                  <c:v>1006.6253874787303</c:v>
                </c:pt>
                <c:pt idx="7">
                  <c:v>1122.0567961326187</c:v>
                </c:pt>
                <c:pt idx="8">
                  <c:v>1163.3914151299891</c:v>
                </c:pt>
                <c:pt idx="9">
                  <c:v>993.2</c:v>
                </c:pt>
                <c:pt idx="10">
                  <c:v>1312.4649225935223</c:v>
                </c:pt>
                <c:pt idx="11">
                  <c:v>1545.3069567055034</c:v>
                </c:pt>
                <c:pt idx="12">
                  <c:v>1596.2</c:v>
                </c:pt>
                <c:pt idx="13">
                  <c:v>1260.414217243964</c:v>
                </c:pt>
                <c:pt idx="14">
                  <c:v>1735.1553109244817</c:v>
                </c:pt>
                <c:pt idx="15">
                  <c:v>2029.6569911476754</c:v>
                </c:pt>
                <c:pt idx="16">
                  <c:v>2107.7893735648445</c:v>
                </c:pt>
                <c:pt idx="17">
                  <c:v>1650.3</c:v>
                </c:pt>
                <c:pt idx="18">
                  <c:v>2304.3966746291926</c:v>
                </c:pt>
                <c:pt idx="19">
                  <c:v>2639.4169722338938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A-49EB-85E3-C98D87B6D92F}"/>
            </c:ext>
          </c:extLst>
        </c:ser>
        <c:ser>
          <c:idx val="1"/>
          <c:order val="1"/>
          <c:tx>
            <c:v>Additive Seasonal Model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dPt>
            <c:idx val="0"/>
            <c:bubble3D val="0"/>
            <c:spPr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2-5CDA-49EB-85E3-C98D87B6D92F}"/>
              </c:ext>
            </c:extLst>
          </c:dPt>
          <c:dPt>
            <c:idx val="1"/>
            <c:bubble3D val="0"/>
            <c:spPr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4-5CDA-49EB-85E3-C98D87B6D92F}"/>
              </c:ext>
            </c:extLst>
          </c:dPt>
          <c:dPt>
            <c:idx val="2"/>
            <c:bubble3D val="0"/>
            <c:spPr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6-5CDA-49EB-85E3-C98D87B6D92F}"/>
              </c:ext>
            </c:extLst>
          </c:dPt>
          <c:dPt>
            <c:idx val="3"/>
            <c:bubble3D val="0"/>
            <c:spPr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8-5CDA-49EB-85E3-C98D87B6D92F}"/>
              </c:ext>
            </c:extLst>
          </c:dPt>
          <c:dPt>
            <c:idx val="4"/>
            <c:bubble3D val="0"/>
            <c:spPr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A-5CDA-49EB-85E3-C98D87B6D92F}"/>
              </c:ext>
            </c:extLst>
          </c:dPt>
          <c:xVal>
            <c:numRef>
              <c:f>Data!$C$3:$C$22</c:f>
              <c:numCache>
                <c:formatCode>General_)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Data!$H$3:$H$22</c:f>
              <c:numCache>
                <c:formatCode>"$"#,##0.0_);\("$"#,##0.00\)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684.2</c:v>
                </c:pt>
                <c:pt idx="5">
                  <c:v>735</c:v>
                </c:pt>
                <c:pt idx="6">
                  <c:v>923.09729400488652</c:v>
                </c:pt>
                <c:pt idx="7">
                  <c:v>1148.4443146780213</c:v>
                </c:pt>
                <c:pt idx="8">
                  <c:v>1027.5654708820471</c:v>
                </c:pt>
                <c:pt idx="9">
                  <c:v>1014.631279327016</c:v>
                </c:pt>
                <c:pt idx="10">
                  <c:v>1299.2619572088447</c:v>
                </c:pt>
                <c:pt idx="11">
                  <c:v>1487.2700387726352</c:v>
                </c:pt>
                <c:pt idx="12">
                  <c:v>1495.5654159737503</c:v>
                </c:pt>
                <c:pt idx="13">
                  <c:v>1463.3320354183286</c:v>
                </c:pt>
                <c:pt idx="14">
                  <c:v>1658.1171673467638</c:v>
                </c:pt>
                <c:pt idx="15">
                  <c:v>1897.4492829847397</c:v>
                </c:pt>
                <c:pt idx="16">
                  <c:v>1980.2201262223684</c:v>
                </c:pt>
                <c:pt idx="17">
                  <c:v>1919.0402970020975</c:v>
                </c:pt>
                <c:pt idx="18">
                  <c:v>2167.9218804749453</c:v>
                </c:pt>
                <c:pt idx="19">
                  <c:v>2482.6425757118805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CDA-49EB-85E3-C98D87B6D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384528"/>
        <c:axId val="519387888"/>
      </c:scatterChart>
      <c:valAx>
        <c:axId val="519384528"/>
        <c:scaling>
          <c:orientation val="minMax"/>
          <c:max val="2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Period</a:t>
                </a:r>
              </a:p>
            </c:rich>
          </c:tx>
          <c:layout>
            <c:manualLayout>
              <c:xMode val="edge"/>
              <c:yMode val="edge"/>
              <c:x val="0.46721436137711692"/>
              <c:y val="0.928381962864721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519387888"/>
        <c:crosses val="autoZero"/>
        <c:crossBetween val="midCat"/>
        <c:majorUnit val="2"/>
      </c:valAx>
      <c:valAx>
        <c:axId val="51938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Sales (in $1,000s) .</a:t>
                </a:r>
              </a:p>
            </c:rich>
          </c:tx>
          <c:layout>
            <c:manualLayout>
              <c:xMode val="edge"/>
              <c:yMode val="edge"/>
              <c:x val="1.3661238636757804E-2"/>
              <c:y val="0.30769230769230771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51938452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2896289319419506"/>
          <c:y val="0.71352785145888598"/>
          <c:w val="0.50000133410533565"/>
          <c:h val="0.116710875331564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2</xdr:row>
      <xdr:rowOff>19050</xdr:rowOff>
    </xdr:from>
    <xdr:to>
      <xdr:col>16</xdr:col>
      <xdr:colOff>523875</xdr:colOff>
      <xdr:row>19</xdr:row>
      <xdr:rowOff>9525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5</xdr:row>
      <xdr:rowOff>57151</xdr:rowOff>
    </xdr:from>
    <xdr:to>
      <xdr:col>14</xdr:col>
      <xdr:colOff>495300</xdr:colOff>
      <xdr:row>25</xdr:row>
      <xdr:rowOff>0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L29"/>
  <sheetViews>
    <sheetView tabSelected="1" zoomScale="150" zoomScaleNormal="150" workbookViewId="0">
      <selection activeCell="F5" sqref="F5"/>
    </sheetView>
  </sheetViews>
  <sheetFormatPr defaultColWidth="9.140625" defaultRowHeight="12.75" x14ac:dyDescent="0.2"/>
  <cols>
    <col min="1" max="2" width="9.140625" style="16"/>
    <col min="3" max="3" width="10.5703125" style="16" bestFit="1" customWidth="1"/>
    <col min="4" max="4" width="9.140625" style="16"/>
    <col min="5" max="16384" width="9.140625" style="5"/>
  </cols>
  <sheetData>
    <row r="1" spans="1:9" x14ac:dyDescent="0.2">
      <c r="A1" s="1" t="s">
        <v>1</v>
      </c>
      <c r="B1" s="2" t="s">
        <v>0</v>
      </c>
      <c r="C1" s="3" t="s">
        <v>2</v>
      </c>
      <c r="D1" s="4" t="s">
        <v>3</v>
      </c>
      <c r="F1" s="5" t="s">
        <v>7</v>
      </c>
      <c r="G1" s="5" t="s">
        <v>8</v>
      </c>
      <c r="H1" s="5" t="s">
        <v>9</v>
      </c>
    </row>
    <row r="2" spans="1:9" x14ac:dyDescent="0.2">
      <c r="A2" s="1">
        <v>1986</v>
      </c>
      <c r="B2" s="6">
        <v>1</v>
      </c>
      <c r="C2" s="6">
        <v>1</v>
      </c>
      <c r="D2" s="7">
        <v>1274</v>
      </c>
      <c r="E2" s="17"/>
      <c r="F2" s="18"/>
      <c r="G2" s="18"/>
      <c r="H2" s="50">
        <f>D2-AVERAGE($D$2:$D$5)</f>
        <v>109.25</v>
      </c>
    </row>
    <row r="3" spans="1:9" x14ac:dyDescent="0.2">
      <c r="A3" s="8">
        <v>1986</v>
      </c>
      <c r="B3" s="9">
        <v>2</v>
      </c>
      <c r="C3" s="9">
        <v>2</v>
      </c>
      <c r="D3" s="10">
        <v>1140</v>
      </c>
      <c r="F3" s="19"/>
      <c r="G3" s="19"/>
      <c r="H3" s="51">
        <f t="shared" ref="H3:H5" si="0">D3-AVERAGE($D$2:$D$5)</f>
        <v>-24.75</v>
      </c>
    </row>
    <row r="4" spans="1:9" x14ac:dyDescent="0.2">
      <c r="A4" s="8">
        <v>1986</v>
      </c>
      <c r="B4" s="9">
        <v>3</v>
      </c>
      <c r="C4" s="9">
        <v>3</v>
      </c>
      <c r="D4" s="10">
        <v>1101</v>
      </c>
      <c r="H4" s="51">
        <f t="shared" si="0"/>
        <v>-63.75</v>
      </c>
      <c r="I4" s="20"/>
    </row>
    <row r="5" spans="1:9" x14ac:dyDescent="0.2">
      <c r="A5" s="11">
        <v>1986</v>
      </c>
      <c r="B5" s="12">
        <v>4</v>
      </c>
      <c r="C5" s="12">
        <v>4</v>
      </c>
      <c r="D5" s="13">
        <v>1144</v>
      </c>
      <c r="E5" s="19" t="s">
        <v>10</v>
      </c>
      <c r="F5" s="47">
        <f>D5-H5</f>
        <v>1164.75</v>
      </c>
      <c r="G5" s="47">
        <v>0</v>
      </c>
      <c r="H5" s="52">
        <f t="shared" si="0"/>
        <v>-20.75</v>
      </c>
      <c r="I5" s="5" t="s">
        <v>11</v>
      </c>
    </row>
    <row r="6" spans="1:9" x14ac:dyDescent="0.2">
      <c r="A6" s="1">
        <v>1987</v>
      </c>
      <c r="B6" s="6">
        <v>5</v>
      </c>
      <c r="C6" s="6">
        <v>1</v>
      </c>
      <c r="D6" s="7">
        <v>1284</v>
      </c>
      <c r="E6" s="44">
        <f>F5+G5+H2</f>
        <v>1274</v>
      </c>
      <c r="F6" s="45">
        <f t="shared" ref="F6:F29" si="1">$L$21*(D6-H2)+(1-$L$21)*(F5+G5)</f>
        <v>1172.1720064953024</v>
      </c>
      <c r="G6" s="45">
        <f>$L$22*(F6-F5)+(1-$L$22)*G5</f>
        <v>0</v>
      </c>
      <c r="H6" s="48">
        <f>$L$23*(D6-F6)+(1-$L$23)*H2</f>
        <v>111.82799350469759</v>
      </c>
      <c r="I6" s="46">
        <f t="shared" ref="I6:I25" si="2">(E6-D6)^2</f>
        <v>100</v>
      </c>
    </row>
    <row r="7" spans="1:9" x14ac:dyDescent="0.2">
      <c r="A7" s="8">
        <v>1987</v>
      </c>
      <c r="B7" s="9">
        <v>6</v>
      </c>
      <c r="C7" s="9">
        <v>2</v>
      </c>
      <c r="D7" s="10">
        <v>1147</v>
      </c>
      <c r="E7" s="19">
        <f t="shared" ref="E7:E29" si="3">F6+G6+H3</f>
        <v>1147.4220064953024</v>
      </c>
      <c r="F7" s="19">
        <f t="shared" si="1"/>
        <v>1171.858793000383</v>
      </c>
      <c r="G7" s="19">
        <f t="shared" ref="G7:G29" si="4">$L$22*(F7-F6)+(1-$L$22)*G6</f>
        <v>0</v>
      </c>
      <c r="H7" s="49">
        <f t="shared" ref="H7:H29" si="5">$L$23*(D7-F7)+(1-$L$23)*H3</f>
        <v>-24.858793000383002</v>
      </c>
      <c r="I7" s="20">
        <f t="shared" si="2"/>
        <v>0.17808948207742475</v>
      </c>
    </row>
    <row r="8" spans="1:9" x14ac:dyDescent="0.2">
      <c r="A8" s="8">
        <v>1987</v>
      </c>
      <c r="B8" s="9">
        <v>7</v>
      </c>
      <c r="C8" s="9">
        <v>3</v>
      </c>
      <c r="D8" s="10">
        <v>1135</v>
      </c>
      <c r="E8" s="19">
        <f t="shared" si="3"/>
        <v>1108.108793000383</v>
      </c>
      <c r="F8" s="19">
        <f t="shared" si="1"/>
        <v>1191.8174643021512</v>
      </c>
      <c r="G8" s="19">
        <f t="shared" si="4"/>
        <v>0</v>
      </c>
      <c r="H8" s="49">
        <f t="shared" si="5"/>
        <v>-56.817464302151166</v>
      </c>
      <c r="I8" s="20">
        <f t="shared" si="2"/>
        <v>723.13701389625021</v>
      </c>
    </row>
    <row r="9" spans="1:9" x14ac:dyDescent="0.2">
      <c r="A9" s="11">
        <v>1987</v>
      </c>
      <c r="B9" s="12">
        <v>8</v>
      </c>
      <c r="C9" s="12">
        <v>4</v>
      </c>
      <c r="D9" s="13">
        <v>1123</v>
      </c>
      <c r="E9" s="19">
        <f t="shared" si="3"/>
        <v>1171.0674643021512</v>
      </c>
      <c r="F9" s="19">
        <f t="shared" si="1"/>
        <v>1156.1417610758226</v>
      </c>
      <c r="G9" s="19">
        <f t="shared" si="4"/>
        <v>0</v>
      </c>
      <c r="H9" s="49">
        <f t="shared" si="5"/>
        <v>-33.141761075822615</v>
      </c>
      <c r="I9" s="20">
        <f t="shared" si="2"/>
        <v>2310.4811244385764</v>
      </c>
    </row>
    <row r="10" spans="1:9" x14ac:dyDescent="0.2">
      <c r="A10" s="1">
        <v>1988</v>
      </c>
      <c r="B10" s="6">
        <v>9</v>
      </c>
      <c r="C10" s="6">
        <v>1</v>
      </c>
      <c r="D10" s="7">
        <v>1256</v>
      </c>
      <c r="E10" s="19">
        <f t="shared" si="3"/>
        <v>1267.9697545805202</v>
      </c>
      <c r="F10" s="19">
        <f t="shared" si="1"/>
        <v>1147.2578014514429</v>
      </c>
      <c r="G10" s="19">
        <f t="shared" si="4"/>
        <v>0</v>
      </c>
      <c r="H10" s="49">
        <f t="shared" si="5"/>
        <v>108.7421985485571</v>
      </c>
      <c r="I10" s="20">
        <f t="shared" si="2"/>
        <v>143.27502471788438</v>
      </c>
    </row>
    <row r="11" spans="1:9" x14ac:dyDescent="0.2">
      <c r="A11" s="8">
        <v>1988</v>
      </c>
      <c r="B11" s="9">
        <v>10</v>
      </c>
      <c r="C11" s="9">
        <v>2</v>
      </c>
      <c r="D11" s="10">
        <v>1120</v>
      </c>
      <c r="E11" s="19">
        <f t="shared" si="3"/>
        <v>1122.3990084510599</v>
      </c>
      <c r="F11" s="19">
        <f t="shared" si="1"/>
        <v>1145.4772558208376</v>
      </c>
      <c r="G11" s="19">
        <f t="shared" si="4"/>
        <v>0</v>
      </c>
      <c r="H11" s="49">
        <f t="shared" si="5"/>
        <v>-25.477255820837627</v>
      </c>
      <c r="I11" s="20">
        <f t="shared" si="2"/>
        <v>5.7552415482568158</v>
      </c>
    </row>
    <row r="12" spans="1:9" x14ac:dyDescent="0.2">
      <c r="A12" s="8">
        <v>1988</v>
      </c>
      <c r="B12" s="9">
        <v>11</v>
      </c>
      <c r="C12" s="9">
        <v>3</v>
      </c>
      <c r="D12" s="10">
        <v>1077</v>
      </c>
      <c r="E12" s="19">
        <f t="shared" si="3"/>
        <v>1088.6597915186865</v>
      </c>
      <c r="F12" s="19">
        <f t="shared" si="1"/>
        <v>1136.8233509822812</v>
      </c>
      <c r="G12" s="19">
        <f t="shared" si="4"/>
        <v>0</v>
      </c>
      <c r="H12" s="49">
        <f t="shared" si="5"/>
        <v>-59.823350982281227</v>
      </c>
      <c r="I12" s="20">
        <f t="shared" si="2"/>
        <v>135.95073825923274</v>
      </c>
    </row>
    <row r="13" spans="1:9" x14ac:dyDescent="0.2">
      <c r="A13" s="11">
        <v>1988</v>
      </c>
      <c r="B13" s="12">
        <v>12</v>
      </c>
      <c r="C13" s="12">
        <v>4</v>
      </c>
      <c r="D13" s="13">
        <v>1089</v>
      </c>
      <c r="E13" s="19">
        <f t="shared" si="3"/>
        <v>1103.6815899064586</v>
      </c>
      <c r="F13" s="19">
        <f t="shared" si="1"/>
        <v>1125.9266654175708</v>
      </c>
      <c r="G13" s="19">
        <f t="shared" si="4"/>
        <v>0</v>
      </c>
      <c r="H13" s="49">
        <f t="shared" si="5"/>
        <v>-36.926665417570803</v>
      </c>
      <c r="I13" s="20">
        <f t="shared" si="2"/>
        <v>215.54908218142739</v>
      </c>
    </row>
    <row r="14" spans="1:9" x14ac:dyDescent="0.2">
      <c r="A14" s="1">
        <v>1989</v>
      </c>
      <c r="B14" s="6">
        <v>13</v>
      </c>
      <c r="C14" s="6">
        <v>1</v>
      </c>
      <c r="D14" s="7">
        <v>1275</v>
      </c>
      <c r="E14" s="19">
        <f t="shared" si="3"/>
        <v>1234.6688639661279</v>
      </c>
      <c r="F14" s="19">
        <f t="shared" si="1"/>
        <v>1155.8604607782036</v>
      </c>
      <c r="G14" s="19">
        <f t="shared" si="4"/>
        <v>0</v>
      </c>
      <c r="H14" s="49">
        <f t="shared" si="5"/>
        <v>119.13953922179644</v>
      </c>
      <c r="I14" s="20">
        <f t="shared" si="2"/>
        <v>1626.6005337826964</v>
      </c>
    </row>
    <row r="15" spans="1:9" x14ac:dyDescent="0.2">
      <c r="A15" s="8">
        <v>1989</v>
      </c>
      <c r="B15" s="9">
        <v>14</v>
      </c>
      <c r="C15" s="9">
        <v>2</v>
      </c>
      <c r="D15" s="10">
        <v>1130</v>
      </c>
      <c r="E15" s="19">
        <f t="shared" si="3"/>
        <v>1130.3832049573659</v>
      </c>
      <c r="F15" s="19">
        <f t="shared" si="1"/>
        <v>1155.5760458099435</v>
      </c>
      <c r="G15" s="19">
        <f t="shared" si="4"/>
        <v>0</v>
      </c>
      <c r="H15" s="49">
        <f t="shared" si="5"/>
        <v>-25.57604580994348</v>
      </c>
      <c r="I15" s="20">
        <f t="shared" si="2"/>
        <v>0.14684603934982676</v>
      </c>
    </row>
    <row r="16" spans="1:9" x14ac:dyDescent="0.2">
      <c r="A16" s="8">
        <v>1989</v>
      </c>
      <c r="B16" s="9">
        <v>15</v>
      </c>
      <c r="C16" s="9">
        <v>3</v>
      </c>
      <c r="D16" s="10">
        <v>1098</v>
      </c>
      <c r="E16" s="19">
        <f t="shared" si="3"/>
        <v>1095.7526948276623</v>
      </c>
      <c r="F16" s="19">
        <f t="shared" si="1"/>
        <v>1157.2439971685453</v>
      </c>
      <c r="G16" s="19">
        <f t="shared" si="4"/>
        <v>0</v>
      </c>
      <c r="H16" s="49">
        <f t="shared" si="5"/>
        <v>-59.24399716854532</v>
      </c>
      <c r="I16" s="20">
        <f t="shared" si="2"/>
        <v>5.0503805376159887</v>
      </c>
    </row>
    <row r="17" spans="1:12" x14ac:dyDescent="0.2">
      <c r="A17" s="11">
        <v>1989</v>
      </c>
      <c r="B17" s="12">
        <v>16</v>
      </c>
      <c r="C17" s="12">
        <v>4</v>
      </c>
      <c r="D17" s="13">
        <v>1089</v>
      </c>
      <c r="E17" s="19">
        <f t="shared" si="3"/>
        <v>1120.3173317509745</v>
      </c>
      <c r="F17" s="19">
        <f t="shared" si="1"/>
        <v>1134.0002532014178</v>
      </c>
      <c r="G17" s="19">
        <f t="shared" si="4"/>
        <v>0</v>
      </c>
      <c r="H17" s="49">
        <f t="shared" si="5"/>
        <v>-45.000253201417763</v>
      </c>
      <c r="I17" s="20">
        <f t="shared" si="2"/>
        <v>980.77526800059661</v>
      </c>
    </row>
    <row r="18" spans="1:12" x14ac:dyDescent="0.2">
      <c r="A18" s="1">
        <v>1990</v>
      </c>
      <c r="B18" s="6">
        <v>17</v>
      </c>
      <c r="C18" s="6">
        <v>1</v>
      </c>
      <c r="D18" s="7">
        <v>1219</v>
      </c>
      <c r="E18" s="19">
        <f t="shared" si="3"/>
        <v>1253.1397924232142</v>
      </c>
      <c r="F18" s="19">
        <f t="shared" si="1"/>
        <v>1108.6616770900805</v>
      </c>
      <c r="G18" s="19">
        <f t="shared" si="4"/>
        <v>0</v>
      </c>
      <c r="H18" s="49">
        <f t="shared" si="5"/>
        <v>110.3383229099195</v>
      </c>
      <c r="I18" s="20">
        <f t="shared" si="2"/>
        <v>1165.525426700154</v>
      </c>
    </row>
    <row r="19" spans="1:12" x14ac:dyDescent="0.2">
      <c r="A19" s="8">
        <v>1990</v>
      </c>
      <c r="B19" s="9">
        <v>18</v>
      </c>
      <c r="C19" s="9">
        <v>2</v>
      </c>
      <c r="D19" s="10">
        <v>1063</v>
      </c>
      <c r="E19" s="19">
        <f t="shared" si="3"/>
        <v>1083.085631280137</v>
      </c>
      <c r="F19" s="19">
        <f t="shared" si="1"/>
        <v>1093.7541085077378</v>
      </c>
      <c r="G19" s="19">
        <f t="shared" si="4"/>
        <v>0</v>
      </c>
      <c r="H19" s="49">
        <f t="shared" si="5"/>
        <v>-30.754108507737783</v>
      </c>
      <c r="I19" s="20">
        <f t="shared" si="2"/>
        <v>403.4325839216188</v>
      </c>
    </row>
    <row r="20" spans="1:12" x14ac:dyDescent="0.2">
      <c r="A20" s="8">
        <v>1990</v>
      </c>
      <c r="B20" s="9">
        <v>19</v>
      </c>
      <c r="C20" s="9">
        <v>3</v>
      </c>
      <c r="D20" s="10">
        <v>1078</v>
      </c>
      <c r="E20" s="19">
        <f t="shared" si="3"/>
        <v>1034.5101113391925</v>
      </c>
      <c r="F20" s="19">
        <f t="shared" si="1"/>
        <v>1126.0323321197873</v>
      </c>
      <c r="G20" s="19">
        <f t="shared" si="4"/>
        <v>0</v>
      </c>
      <c r="H20" s="49">
        <f t="shared" si="5"/>
        <v>-48.03233211978727</v>
      </c>
      <c r="I20" s="20">
        <f t="shared" si="2"/>
        <v>1891.370415729436</v>
      </c>
    </row>
    <row r="21" spans="1:12" x14ac:dyDescent="0.2">
      <c r="A21" s="11">
        <v>1990</v>
      </c>
      <c r="B21" s="12">
        <v>20</v>
      </c>
      <c r="C21" s="12">
        <v>4</v>
      </c>
      <c r="D21" s="13">
        <v>1102</v>
      </c>
      <c r="E21" s="19">
        <f t="shared" si="3"/>
        <v>1081.0320789183695</v>
      </c>
      <c r="F21" s="19">
        <f t="shared" si="1"/>
        <v>1141.5947367658723</v>
      </c>
      <c r="G21" s="19">
        <f t="shared" si="4"/>
        <v>0</v>
      </c>
      <c r="H21" s="49">
        <f t="shared" si="5"/>
        <v>-39.594736765872312</v>
      </c>
      <c r="I21" s="20">
        <f t="shared" si="2"/>
        <v>439.65371448548444</v>
      </c>
      <c r="K21" s="14" t="s">
        <v>6</v>
      </c>
      <c r="L21" s="15">
        <v>0.742200649530248</v>
      </c>
    </row>
    <row r="22" spans="1:12" x14ac:dyDescent="0.2">
      <c r="A22" s="1">
        <v>1991</v>
      </c>
      <c r="B22" s="6">
        <v>21</v>
      </c>
      <c r="C22" s="6">
        <v>1</v>
      </c>
      <c r="D22" s="7">
        <v>1256</v>
      </c>
      <c r="E22" s="19">
        <f t="shared" si="3"/>
        <v>1251.9330596757918</v>
      </c>
      <c r="F22" s="19">
        <f t="shared" si="1"/>
        <v>1144.6132225161004</v>
      </c>
      <c r="G22" s="19">
        <f t="shared" si="4"/>
        <v>0</v>
      </c>
      <c r="H22" s="49">
        <f t="shared" si="5"/>
        <v>111.38677748389955</v>
      </c>
      <c r="I22" s="20">
        <f t="shared" si="2"/>
        <v>16.540003600670616</v>
      </c>
      <c r="K22" s="14" t="s">
        <v>5</v>
      </c>
      <c r="L22" s="15">
        <v>0</v>
      </c>
    </row>
    <row r="23" spans="1:12" x14ac:dyDescent="0.2">
      <c r="A23" s="8">
        <v>1991</v>
      </c>
      <c r="B23" s="9">
        <v>22</v>
      </c>
      <c r="C23" s="9">
        <v>2</v>
      </c>
      <c r="D23" s="10">
        <v>1139</v>
      </c>
      <c r="E23" s="19">
        <f t="shared" si="3"/>
        <v>1113.8591140083627</v>
      </c>
      <c r="F23" s="19">
        <f t="shared" si="1"/>
        <v>1163.2728044288597</v>
      </c>
      <c r="G23" s="19">
        <f t="shared" si="4"/>
        <v>0</v>
      </c>
      <c r="H23" s="49">
        <f t="shared" si="5"/>
        <v>-24.272804428859672</v>
      </c>
      <c r="I23" s="20">
        <f t="shared" si="2"/>
        <v>632.06414844450626</v>
      </c>
      <c r="K23" s="14" t="s">
        <v>4</v>
      </c>
      <c r="L23" s="15">
        <v>1</v>
      </c>
    </row>
    <row r="24" spans="1:12" x14ac:dyDescent="0.2">
      <c r="A24" s="8">
        <v>1991</v>
      </c>
      <c r="B24" s="9">
        <v>23</v>
      </c>
      <c r="C24" s="9">
        <v>3</v>
      </c>
      <c r="D24" s="10">
        <v>1095</v>
      </c>
      <c r="E24" s="19">
        <f t="shared" si="3"/>
        <v>1115.2404723090724</v>
      </c>
      <c r="F24" s="19">
        <f t="shared" si="1"/>
        <v>1148.250312734267</v>
      </c>
      <c r="G24" s="19">
        <f t="shared" si="4"/>
        <v>0</v>
      </c>
      <c r="H24" s="49">
        <f t="shared" si="5"/>
        <v>-53.250312734267027</v>
      </c>
      <c r="I24" s="20">
        <f t="shared" si="2"/>
        <v>409.67671929432669</v>
      </c>
    </row>
    <row r="25" spans="1:12" x14ac:dyDescent="0.2">
      <c r="A25" s="11">
        <v>1991</v>
      </c>
      <c r="B25" s="12">
        <v>24</v>
      </c>
      <c r="C25" s="12">
        <v>4</v>
      </c>
      <c r="D25" s="13">
        <v>1051</v>
      </c>
      <c r="E25" s="19">
        <f t="shared" si="3"/>
        <v>1108.6555759683947</v>
      </c>
      <c r="F25" s="19">
        <f t="shared" si="1"/>
        <v>1105.458306801484</v>
      </c>
      <c r="G25" s="19">
        <f t="shared" si="4"/>
        <v>0</v>
      </c>
      <c r="H25" s="49">
        <f t="shared" si="5"/>
        <v>-54.458306801484014</v>
      </c>
      <c r="I25" s="20">
        <f t="shared" si="2"/>
        <v>3324.1654402473341</v>
      </c>
      <c r="J25" s="21">
        <f>SUM(I6:I25)</f>
        <v>14529.327795307496</v>
      </c>
    </row>
    <row r="26" spans="1:12" x14ac:dyDescent="0.2">
      <c r="A26" s="1">
        <v>1992</v>
      </c>
      <c r="B26" s="6">
        <v>25</v>
      </c>
      <c r="C26" s="6">
        <v>1</v>
      </c>
      <c r="D26" s="7">
        <v>1264</v>
      </c>
      <c r="E26" s="44">
        <f t="shared" si="3"/>
        <v>1216.8450842853836</v>
      </c>
      <c r="F26" s="45">
        <f t="shared" si="1"/>
        <v>1140.4567158734164</v>
      </c>
      <c r="G26" s="45">
        <f t="shared" si="4"/>
        <v>0</v>
      </c>
      <c r="H26" s="48">
        <f t="shared" si="5"/>
        <v>123.54328412658356</v>
      </c>
      <c r="I26" s="18"/>
      <c r="J26" s="18"/>
    </row>
    <row r="27" spans="1:12" x14ac:dyDescent="0.2">
      <c r="A27" s="8">
        <v>1992</v>
      </c>
      <c r="B27" s="9">
        <v>26</v>
      </c>
      <c r="C27" s="9">
        <v>2</v>
      </c>
      <c r="D27" s="10">
        <v>1148</v>
      </c>
      <c r="E27" s="19">
        <f t="shared" si="3"/>
        <v>1116.1839114445568</v>
      </c>
      <c r="F27" s="19">
        <f t="shared" si="1"/>
        <v>1164.0706374647782</v>
      </c>
      <c r="G27" s="19">
        <f t="shared" si="4"/>
        <v>0</v>
      </c>
      <c r="H27" s="49">
        <f t="shared" si="5"/>
        <v>-16.070637464778201</v>
      </c>
    </row>
    <row r="28" spans="1:12" x14ac:dyDescent="0.2">
      <c r="A28" s="8">
        <v>1992</v>
      </c>
      <c r="B28" s="9">
        <v>27</v>
      </c>
      <c r="C28" s="9">
        <v>3</v>
      </c>
      <c r="D28" s="10">
        <v>1093</v>
      </c>
      <c r="E28" s="19">
        <f t="shared" si="3"/>
        <v>1110.8203247305112</v>
      </c>
      <c r="F28" s="19">
        <f t="shared" si="1"/>
        <v>1150.844380874953</v>
      </c>
      <c r="G28" s="19">
        <f t="shared" si="4"/>
        <v>0</v>
      </c>
      <c r="H28" s="49">
        <f t="shared" si="5"/>
        <v>-57.844380874953004</v>
      </c>
    </row>
    <row r="29" spans="1:12" x14ac:dyDescent="0.2">
      <c r="A29" s="11">
        <v>1992</v>
      </c>
      <c r="B29" s="12">
        <v>28</v>
      </c>
      <c r="C29" s="12">
        <v>4</v>
      </c>
      <c r="D29" s="13">
        <v>1077</v>
      </c>
      <c r="E29" s="19">
        <f t="shared" si="3"/>
        <v>1096.386074073469</v>
      </c>
      <c r="F29" s="19">
        <f t="shared" si="1"/>
        <v>1136.4560241057827</v>
      </c>
      <c r="G29" s="19">
        <f t="shared" si="4"/>
        <v>0</v>
      </c>
      <c r="H29" s="49">
        <f t="shared" si="5"/>
        <v>-59.456024105782717</v>
      </c>
    </row>
  </sheetData>
  <printOptions gridLines="1" gridLinesSet="0"/>
  <pageMargins left="0.75" right="0.75" top="1" bottom="1" header="0.49212598499999999" footer="0.49212598499999999"/>
  <headerFooter alignWithMargins="0">
    <oddHeader>&amp;F</oddHeader>
    <oddFooter>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A1" transitionEvaluation="1"/>
  <dimension ref="A1:N24"/>
  <sheetViews>
    <sheetView zoomScale="175" zoomScaleNormal="175" workbookViewId="0">
      <selection activeCell="G7" sqref="G7"/>
    </sheetView>
  </sheetViews>
  <sheetFormatPr defaultColWidth="9.7109375" defaultRowHeight="12.75" x14ac:dyDescent="0.2"/>
  <cols>
    <col min="1" max="1" width="6.140625" style="23" bestFit="1" customWidth="1"/>
    <col min="2" max="2" width="3.7109375" style="23" bestFit="1" customWidth="1"/>
    <col min="3" max="3" width="8" style="23" bestFit="1" customWidth="1"/>
    <col min="4" max="4" width="9.28515625" style="22" bestFit="1" customWidth="1"/>
    <col min="5" max="5" width="7.7109375" style="23" bestFit="1" customWidth="1"/>
    <col min="6" max="6" width="6.7109375" style="23" bestFit="1" customWidth="1"/>
    <col min="7" max="7" width="10.140625" style="23" customWidth="1"/>
    <col min="8" max="8" width="9.85546875" style="23" bestFit="1" customWidth="1"/>
    <col min="9" max="9" width="4.5703125" style="22" customWidth="1"/>
    <col min="10" max="10" width="7.85546875" style="22" bestFit="1" customWidth="1"/>
    <col min="11" max="11" width="7.7109375" style="22" customWidth="1"/>
    <col min="12" max="16384" width="9.7109375" style="22"/>
  </cols>
  <sheetData>
    <row r="1" spans="1:14" x14ac:dyDescent="0.2">
      <c r="A1" s="42"/>
      <c r="B1" s="42"/>
      <c r="C1" s="43" t="s">
        <v>28</v>
      </c>
      <c r="D1" s="43" t="s">
        <v>27</v>
      </c>
      <c r="E1" s="42" t="s">
        <v>26</v>
      </c>
      <c r="F1" s="42"/>
      <c r="G1" s="42" t="s">
        <v>25</v>
      </c>
      <c r="H1" s="42"/>
    </row>
    <row r="2" spans="1:14" ht="13.5" thickBot="1" x14ac:dyDescent="0.25">
      <c r="A2" s="41" t="s">
        <v>24</v>
      </c>
      <c r="B2" s="41" t="s">
        <v>23</v>
      </c>
      <c r="C2" s="41" t="s">
        <v>22</v>
      </c>
      <c r="D2" s="41" t="s">
        <v>21</v>
      </c>
      <c r="E2" s="41" t="s">
        <v>20</v>
      </c>
      <c r="F2" s="41" t="s">
        <v>19</v>
      </c>
      <c r="G2" s="41" t="s">
        <v>18</v>
      </c>
      <c r="H2" s="41" t="s">
        <v>17</v>
      </c>
    </row>
    <row r="3" spans="1:14" ht="13.5" thickBot="1" x14ac:dyDescent="0.25">
      <c r="A3" s="27">
        <v>2012</v>
      </c>
      <c r="B3" s="27">
        <v>1</v>
      </c>
      <c r="C3" s="27">
        <v>1</v>
      </c>
      <c r="D3" s="35">
        <v>684.2</v>
      </c>
      <c r="E3" s="36" t="s">
        <v>12</v>
      </c>
      <c r="F3" s="36" t="s">
        <v>12</v>
      </c>
      <c r="G3" s="37">
        <f>D3-AVERAGEA($D$3:$D$6)</f>
        <v>-47.289078933342012</v>
      </c>
      <c r="H3" s="36" t="s">
        <v>12</v>
      </c>
      <c r="J3" s="24" t="s">
        <v>16</v>
      </c>
      <c r="K3" s="39">
        <v>0.5</v>
      </c>
    </row>
    <row r="4" spans="1:14" ht="14.25" thickTop="1" thickBot="1" x14ac:dyDescent="0.25">
      <c r="B4" s="27">
        <v>2</v>
      </c>
      <c r="C4" s="27">
        <f t="shared" ref="C4:C22" si="0">C3+1</f>
        <v>2</v>
      </c>
      <c r="D4" s="35">
        <v>584.1</v>
      </c>
      <c r="E4" s="36" t="s">
        <v>12</v>
      </c>
      <c r="F4" s="36" t="s">
        <v>12</v>
      </c>
      <c r="G4" s="37">
        <f>D4-AVERAGEA($D$3:$D$6)</f>
        <v>-147.38907893334203</v>
      </c>
      <c r="H4" s="36" t="s">
        <v>12</v>
      </c>
      <c r="J4" s="24" t="s">
        <v>15</v>
      </c>
      <c r="K4" s="39">
        <v>0.5</v>
      </c>
      <c r="M4" s="24" t="s">
        <v>14</v>
      </c>
      <c r="N4" s="40">
        <f>SUMXMY2(H7:H22,D7:D22)/COUNT(H7:H22)</f>
        <v>17523.889260497559</v>
      </c>
    </row>
    <row r="5" spans="1:14" ht="13.5" thickTop="1" x14ac:dyDescent="0.2">
      <c r="B5" s="27">
        <v>3</v>
      </c>
      <c r="C5" s="27">
        <f t="shared" si="0"/>
        <v>3</v>
      </c>
      <c r="D5" s="35">
        <v>765.38048421453368</v>
      </c>
      <c r="E5" s="36" t="s">
        <v>12</v>
      </c>
      <c r="F5" s="36" t="s">
        <v>12</v>
      </c>
      <c r="G5" s="37">
        <f>D5-AVERAGEA($D$3:$D$6)</f>
        <v>33.891405281191624</v>
      </c>
      <c r="H5" s="36" t="s">
        <v>12</v>
      </c>
      <c r="J5" s="24" t="s">
        <v>13</v>
      </c>
      <c r="K5" s="39">
        <v>0.5</v>
      </c>
    </row>
    <row r="6" spans="1:14" x14ac:dyDescent="0.2">
      <c r="B6" s="27">
        <v>4</v>
      </c>
      <c r="C6" s="27">
        <f t="shared" si="0"/>
        <v>4</v>
      </c>
      <c r="D6" s="35">
        <v>892.27583151883448</v>
      </c>
      <c r="E6" s="38">
        <f>D6-G6</f>
        <v>731.48907893334206</v>
      </c>
      <c r="F6" s="38">
        <v>0</v>
      </c>
      <c r="G6" s="37">
        <f>D6-AVERAGEA($D$3:$D$6)</f>
        <v>160.78675258549242</v>
      </c>
      <c r="H6" s="36" t="s">
        <v>12</v>
      </c>
    </row>
    <row r="7" spans="1:14" x14ac:dyDescent="0.2">
      <c r="A7" s="27">
        <v>2013</v>
      </c>
      <c r="B7" s="27">
        <v>1</v>
      </c>
      <c r="C7" s="27">
        <f t="shared" si="0"/>
        <v>5</v>
      </c>
      <c r="D7" s="35">
        <v>885.4</v>
      </c>
      <c r="E7" s="26">
        <f t="shared" ref="E7:E22" si="1">$K$3*(D7-G3)+(1-$K$3)*(E6+F6)</f>
        <v>832.08907893334208</v>
      </c>
      <c r="F7" s="26">
        <f t="shared" ref="F7:F22" si="2">$K$4*(E7-E6)+(1-$K$4)*F6</f>
        <v>50.300000000000011</v>
      </c>
      <c r="G7" s="34">
        <f t="shared" ref="G7:G22" si="3">$K$5*(D7-E7)+(1-$K$5)*G3</f>
        <v>3.0109210666579429</v>
      </c>
      <c r="H7" s="25">
        <f t="shared" ref="H7:H22" si="4">E6+F6+G3</f>
        <v>684.2</v>
      </c>
    </row>
    <row r="8" spans="1:14" x14ac:dyDescent="0.2">
      <c r="B8" s="27">
        <v>2</v>
      </c>
      <c r="C8" s="27">
        <f t="shared" si="0"/>
        <v>6</v>
      </c>
      <c r="D8" s="35">
        <v>677.0224130538038</v>
      </c>
      <c r="E8" s="26">
        <f t="shared" si="1"/>
        <v>853.40028546024394</v>
      </c>
      <c r="F8" s="26">
        <f t="shared" si="2"/>
        <v>35.805603263450934</v>
      </c>
      <c r="G8" s="34">
        <f t="shared" si="3"/>
        <v>-161.88347566989108</v>
      </c>
      <c r="H8" s="25">
        <f t="shared" si="4"/>
        <v>735</v>
      </c>
    </row>
    <row r="9" spans="1:14" x14ac:dyDescent="0.2">
      <c r="B9" s="27">
        <v>3</v>
      </c>
      <c r="C9" s="27">
        <f t="shared" si="0"/>
        <v>7</v>
      </c>
      <c r="D9" s="35">
        <v>1006.6253874787303</v>
      </c>
      <c r="E9" s="26">
        <f t="shared" si="1"/>
        <v>930.96993546061685</v>
      </c>
      <c r="F9" s="26">
        <f t="shared" si="2"/>
        <v>56.687626631911925</v>
      </c>
      <c r="G9" s="34">
        <f t="shared" si="3"/>
        <v>54.773428649652544</v>
      </c>
      <c r="H9" s="25">
        <f t="shared" si="4"/>
        <v>923.09729400488652</v>
      </c>
    </row>
    <row r="10" spans="1:14" x14ac:dyDescent="0.2">
      <c r="B10" s="27">
        <v>4</v>
      </c>
      <c r="C10" s="27">
        <f t="shared" si="0"/>
        <v>8</v>
      </c>
      <c r="D10" s="35">
        <v>1122.0567961326187</v>
      </c>
      <c r="E10" s="26">
        <f t="shared" si="1"/>
        <v>974.46380281982761</v>
      </c>
      <c r="F10" s="26">
        <f t="shared" si="2"/>
        <v>50.090746995561339</v>
      </c>
      <c r="G10" s="34">
        <f t="shared" si="3"/>
        <v>154.18987294914177</v>
      </c>
      <c r="H10" s="25">
        <f t="shared" si="4"/>
        <v>1148.4443146780213</v>
      </c>
    </row>
    <row r="11" spans="1:14" x14ac:dyDescent="0.2">
      <c r="A11" s="27">
        <v>2014</v>
      </c>
      <c r="B11" s="27">
        <v>1</v>
      </c>
      <c r="C11" s="27">
        <f t="shared" si="0"/>
        <v>9</v>
      </c>
      <c r="D11" s="35">
        <v>1163.3914151299891</v>
      </c>
      <c r="E11" s="26">
        <f t="shared" si="1"/>
        <v>1092.4675219393603</v>
      </c>
      <c r="F11" s="26">
        <f t="shared" si="2"/>
        <v>84.047233057547004</v>
      </c>
      <c r="G11" s="34">
        <f t="shared" si="3"/>
        <v>36.967407128643401</v>
      </c>
      <c r="H11" s="25">
        <f t="shared" si="4"/>
        <v>1027.5654708820471</v>
      </c>
    </row>
    <row r="12" spans="1:14" x14ac:dyDescent="0.2">
      <c r="B12" s="27">
        <v>2</v>
      </c>
      <c r="C12" s="27">
        <f t="shared" si="0"/>
        <v>10</v>
      </c>
      <c r="D12" s="35">
        <v>993.2</v>
      </c>
      <c r="E12" s="26">
        <f t="shared" si="1"/>
        <v>1165.7991153333992</v>
      </c>
      <c r="F12" s="26">
        <f t="shared" si="2"/>
        <v>78.689413225792961</v>
      </c>
      <c r="G12" s="34">
        <f t="shared" si="3"/>
        <v>-167.24129550164511</v>
      </c>
      <c r="H12" s="25">
        <f t="shared" si="4"/>
        <v>1014.631279327016</v>
      </c>
    </row>
    <row r="13" spans="1:14" x14ac:dyDescent="0.2">
      <c r="B13" s="27">
        <v>3</v>
      </c>
      <c r="C13" s="27">
        <f t="shared" si="0"/>
        <v>11</v>
      </c>
      <c r="D13" s="35">
        <v>1312.4649225935223</v>
      </c>
      <c r="E13" s="26">
        <f t="shared" si="1"/>
        <v>1251.090011251531</v>
      </c>
      <c r="F13" s="26">
        <f t="shared" si="2"/>
        <v>81.990154571962393</v>
      </c>
      <c r="G13" s="34">
        <f t="shared" si="3"/>
        <v>58.074169995821904</v>
      </c>
      <c r="H13" s="25">
        <f t="shared" si="4"/>
        <v>1299.2619572088447</v>
      </c>
    </row>
    <row r="14" spans="1:14" x14ac:dyDescent="0.2">
      <c r="B14" s="27">
        <v>4</v>
      </c>
      <c r="C14" s="27">
        <f t="shared" si="0"/>
        <v>12</v>
      </c>
      <c r="D14" s="35">
        <v>1545.3069567055034</v>
      </c>
      <c r="E14" s="26">
        <f t="shared" si="1"/>
        <v>1362.0986247899275</v>
      </c>
      <c r="F14" s="26">
        <f t="shared" si="2"/>
        <v>96.499384055179448</v>
      </c>
      <c r="G14" s="34">
        <f t="shared" si="3"/>
        <v>168.69910243235881</v>
      </c>
      <c r="H14" s="25">
        <f t="shared" si="4"/>
        <v>1487.2700387726352</v>
      </c>
    </row>
    <row r="15" spans="1:14" x14ac:dyDescent="0.2">
      <c r="A15" s="27">
        <v>2015</v>
      </c>
      <c r="B15" s="27">
        <v>1</v>
      </c>
      <c r="C15" s="27">
        <f t="shared" si="0"/>
        <v>13</v>
      </c>
      <c r="D15" s="35">
        <v>1596.2</v>
      </c>
      <c r="E15" s="26">
        <f t="shared" si="1"/>
        <v>1508.9153008582318</v>
      </c>
      <c r="F15" s="26">
        <f t="shared" si="2"/>
        <v>121.6580300617419</v>
      </c>
      <c r="G15" s="34">
        <f t="shared" si="3"/>
        <v>62.126053135205808</v>
      </c>
      <c r="H15" s="25">
        <f t="shared" si="4"/>
        <v>1495.5654159737503</v>
      </c>
    </row>
    <row r="16" spans="1:14" x14ac:dyDescent="0.2">
      <c r="B16" s="27">
        <v>2</v>
      </c>
      <c r="C16" s="27">
        <f t="shared" si="0"/>
        <v>14</v>
      </c>
      <c r="D16" s="35">
        <v>1260.414217243964</v>
      </c>
      <c r="E16" s="26">
        <f t="shared" si="1"/>
        <v>1529.1144218327913</v>
      </c>
      <c r="F16" s="26">
        <f t="shared" si="2"/>
        <v>70.928575518150694</v>
      </c>
      <c r="G16" s="34">
        <f t="shared" si="3"/>
        <v>-217.97075004523623</v>
      </c>
      <c r="H16" s="25">
        <f t="shared" si="4"/>
        <v>1463.3320354183286</v>
      </c>
    </row>
    <row r="17" spans="1:8" x14ac:dyDescent="0.2">
      <c r="B17" s="27">
        <v>3</v>
      </c>
      <c r="C17" s="27">
        <f t="shared" si="0"/>
        <v>15</v>
      </c>
      <c r="D17" s="35">
        <v>1735.1553109244817</v>
      </c>
      <c r="E17" s="26">
        <f t="shared" si="1"/>
        <v>1638.5620691398008</v>
      </c>
      <c r="F17" s="26">
        <f t="shared" si="2"/>
        <v>90.188111412580071</v>
      </c>
      <c r="G17" s="34">
        <f t="shared" si="3"/>
        <v>77.333705890251409</v>
      </c>
      <c r="H17" s="25">
        <f t="shared" si="4"/>
        <v>1658.1171673467638</v>
      </c>
    </row>
    <row r="18" spans="1:8" x14ac:dyDescent="0.2">
      <c r="B18" s="27">
        <v>4</v>
      </c>
      <c r="C18" s="27">
        <f t="shared" si="0"/>
        <v>16</v>
      </c>
      <c r="D18" s="35">
        <v>2029.6569911476754</v>
      </c>
      <c r="E18" s="26">
        <f t="shared" si="1"/>
        <v>1794.8540346338486</v>
      </c>
      <c r="F18" s="26">
        <f t="shared" si="2"/>
        <v>123.24003845331397</v>
      </c>
      <c r="G18" s="34">
        <f t="shared" si="3"/>
        <v>201.75102947309279</v>
      </c>
      <c r="H18" s="25">
        <f t="shared" si="4"/>
        <v>1897.4492829847397</v>
      </c>
    </row>
    <row r="19" spans="1:8" x14ac:dyDescent="0.2">
      <c r="A19" s="27">
        <v>2016</v>
      </c>
      <c r="B19" s="27">
        <v>1</v>
      </c>
      <c r="C19" s="27">
        <f t="shared" si="0"/>
        <v>17</v>
      </c>
      <c r="D19" s="35">
        <v>2107.7893735648445</v>
      </c>
      <c r="E19" s="26">
        <f t="shared" si="1"/>
        <v>1981.8786967584006</v>
      </c>
      <c r="F19" s="26">
        <f t="shared" si="2"/>
        <v>155.13235028893294</v>
      </c>
      <c r="G19" s="34">
        <f t="shared" si="3"/>
        <v>94.018364970824862</v>
      </c>
      <c r="H19" s="25">
        <f t="shared" si="4"/>
        <v>1980.2201262223684</v>
      </c>
    </row>
    <row r="20" spans="1:8" x14ac:dyDescent="0.2">
      <c r="B20" s="27">
        <v>2</v>
      </c>
      <c r="C20" s="27">
        <f t="shared" si="0"/>
        <v>18</v>
      </c>
      <c r="D20" s="35">
        <v>1650.3</v>
      </c>
      <c r="E20" s="26">
        <f t="shared" si="1"/>
        <v>2002.6408985462849</v>
      </c>
      <c r="F20" s="26">
        <f t="shared" si="2"/>
        <v>87.947276038408646</v>
      </c>
      <c r="G20" s="34">
        <f t="shared" si="3"/>
        <v>-285.15582429576057</v>
      </c>
      <c r="H20" s="25">
        <f t="shared" si="4"/>
        <v>1919.0402970020975</v>
      </c>
    </row>
    <row r="21" spans="1:8" x14ac:dyDescent="0.2">
      <c r="B21" s="27">
        <v>3</v>
      </c>
      <c r="C21" s="27">
        <f t="shared" si="0"/>
        <v>19</v>
      </c>
      <c r="D21" s="35">
        <v>2304.3966746291926</v>
      </c>
      <c r="E21" s="26">
        <f t="shared" si="1"/>
        <v>2158.8255716618173</v>
      </c>
      <c r="F21" s="26">
        <f t="shared" si="2"/>
        <v>122.06597457697052</v>
      </c>
      <c r="G21" s="34">
        <f t="shared" si="3"/>
        <v>111.45240442881334</v>
      </c>
      <c r="H21" s="25">
        <f t="shared" si="4"/>
        <v>2167.9218804749453</v>
      </c>
    </row>
    <row r="22" spans="1:8" ht="13.5" thickBot="1" x14ac:dyDescent="0.25">
      <c r="A22" s="33"/>
      <c r="B22" s="32">
        <v>4</v>
      </c>
      <c r="C22" s="32">
        <f t="shared" si="0"/>
        <v>20</v>
      </c>
      <c r="D22" s="31">
        <v>2639.4169722338938</v>
      </c>
      <c r="E22" s="30">
        <f t="shared" si="1"/>
        <v>2359.2787444997944</v>
      </c>
      <c r="F22" s="30">
        <f t="shared" si="2"/>
        <v>161.25957370747378</v>
      </c>
      <c r="G22" s="29">
        <f t="shared" si="3"/>
        <v>240.94462860359613</v>
      </c>
      <c r="H22" s="28">
        <f t="shared" si="4"/>
        <v>2482.6425757118805</v>
      </c>
    </row>
    <row r="23" spans="1:8" x14ac:dyDescent="0.2">
      <c r="A23" s="27"/>
      <c r="B23" s="27"/>
      <c r="C23" s="27"/>
      <c r="D23" s="27"/>
      <c r="E23" s="26"/>
      <c r="F23" s="26"/>
      <c r="G23" s="26"/>
      <c r="H23" s="25"/>
    </row>
    <row r="24" spans="1:8" x14ac:dyDescent="0.2">
      <c r="F24" s="24"/>
    </row>
  </sheetData>
  <printOptions gridLines="1" gridLinesSet="0"/>
  <pageMargins left="0.75" right="0.75" top="1" bottom="1" header="0.5" footer="0.5"/>
  <pageSetup orientation="portrait" horizontalDpi="4294967292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sclomps</vt:lpstr>
      <vt:lpstr>Data</vt:lpstr>
      <vt:lpstr>Data!Print_Area_MI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Mirapalheta</dc:creator>
  <cp:lastModifiedBy>Gustavo Mirapalheta</cp:lastModifiedBy>
  <dcterms:created xsi:type="dcterms:W3CDTF">2023-09-20T20:50:59Z</dcterms:created>
  <dcterms:modified xsi:type="dcterms:W3CDTF">2023-09-23T19:29:52Z</dcterms:modified>
</cp:coreProperties>
</file>