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</sheets>
  <definedNames>
    <definedName name="CF">'Funções'!$K$8:$K$106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  <definedName name="Data">Contagem!$X$7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6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<sst xmlns="http://schemas.openxmlformats.org/spreadsheetml/2006/main" count="174" uniqueCount="101">
  <si>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</si>
  <si>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</si>
  <si>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</si>
  <si>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</si>
  <si>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</si>
  <si>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</si>
  <si>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</si>
  <si>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</si>
  <si>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</si>
  <si>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PF</t>
  </si>
  <si>
    <t>PF Local</t>
  </si>
  <si>
    <t>Observações</t>
  </si>
  <si>
    <t>Implementar cadastro usuário</t>
  </si>
  <si>
    <t>EE</t>
  </si>
  <si>
    <t>i</t>
  </si>
  <si>
    <t>Implementar alterar cadastro de usuário</t>
  </si>
  <si>
    <t>Identificação da Contagem</t>
  </si>
  <si>
    <t>Empresa</t>
  </si>
  <si>
    <t>ServSan</t>
  </si>
  <si>
    <t>R$/PF</t>
  </si>
  <si>
    <t>Custo</t>
  </si>
  <si>
    <t>Aplicação</t>
  </si>
  <si>
    <t>Projeto</t>
  </si>
  <si>
    <t>Aplicativo buscador de prestadores de serviços</t>
  </si>
  <si>
    <t>Responsável</t>
  </si>
  <si>
    <t>Gustavo Sousa e Rubens Batista</t>
  </si>
  <si>
    <t>Criação</t>
  </si>
  <si>
    <t>Revisor</t>
  </si>
  <si>
    <t>Revisão</t>
  </si>
  <si>
    <t>Implementar exclusão cadastro de usuário</t>
  </si>
  <si>
    <t>ee</t>
  </si>
  <si>
    <t>Veja aqui orientações para preenchimento da planilha</t>
  </si>
  <si>
    <t>Implementar cadastro de serviço</t>
  </si>
  <si>
    <t>Tipo de contagem</t>
  </si>
  <si>
    <t>Estimativa</t>
  </si>
  <si>
    <t>Implementar editar serviço</t>
  </si>
  <si>
    <t>x</t>
  </si>
  <si>
    <t>Sumário</t>
  </si>
  <si>
    <t>Implementar exclusão de serviço</t>
  </si>
  <si>
    <t>Tamanho Funcional (PF)</t>
  </si>
  <si>
    <t>Deflator</t>
  </si>
  <si>
    <t>Projeto de Desenvolvimento</t>
  </si>
  <si>
    <t>Implementar Busca de Serviço</t>
  </si>
  <si>
    <t>se</t>
  </si>
  <si>
    <t>ADD</t>
  </si>
  <si>
    <t>Implementar avaliação de serviço(Contratante e Prestador )</t>
  </si>
  <si>
    <t xml:space="preserve">Implementar entrar em contato </t>
  </si>
  <si>
    <t>Projeto de Melhoria</t>
  </si>
  <si>
    <t xml:space="preserve">Implementar Cadastrar demanda </t>
  </si>
  <si>
    <t>CHG</t>
  </si>
  <si>
    <t xml:space="preserve">Implementar Excluir demanda </t>
  </si>
  <si>
    <t>Aplicação ( Baseline )</t>
  </si>
  <si>
    <t>DEL</t>
  </si>
  <si>
    <t xml:space="preserve">Implementar Editar demanda </t>
  </si>
  <si>
    <t>Visualizar detalhes do serviço</t>
  </si>
  <si>
    <t>ce</t>
  </si>
  <si>
    <t xml:space="preserve">Implementar Notificações </t>
  </si>
  <si>
    <t xml:space="preserve">Resumo dos Custos </t>
  </si>
  <si>
    <t>Espaço para desenvolvimento: R$ 960 por 3 meses 
Gestão de configuração: 31 horas , preço por hora de R$ 20. Com total de R$ 620 para execução da tarefa 
Preço para desenvolvimento do APP R$ 5100
Total do sistema: R$ 6680</t>
  </si>
  <si>
    <t xml:space="preserve">Implementar visualização de oferta de serviço </t>
  </si>
  <si>
    <t>Login</t>
  </si>
  <si>
    <t>Propósito da Contagem</t>
  </si>
  <si>
    <t xml:space="preserve">Tabela de usuários  </t>
  </si>
  <si>
    <t>ali</t>
  </si>
  <si>
    <t>Tabela de endereços</t>
  </si>
  <si>
    <t xml:space="preserve">Tabela de avaliações </t>
  </si>
  <si>
    <t>Tabela de Serviços</t>
  </si>
  <si>
    <t>Tabela de demanda</t>
  </si>
  <si>
    <t>Escopo da Contagem</t>
  </si>
  <si>
    <t xml:space="preserve">Tabela de negocios realizados 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</si>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</sst>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5">
    <font>
      <sz val="10.0"/>
      <color rgb="FF000000"/>
      <name val="Arial"/>
    </font>
    <font>
      <b/>
      <sz val="10.0"/>
      <name val="Source Sans Pro"/>
    </font>
    <font>
      <sz val="10.0"/>
      <name val="Source Sans Pro"/>
    </font>
    <font/>
    <font>
      <sz val="10.0"/>
      <color rgb="FFFFFFFF"/>
      <name val="Source Sans Pro"/>
    </font>
    <font>
      <sz val="8.0"/>
      <name val="Source Sans Pro"/>
    </font>
    <font>
      <sz val="9.0"/>
      <color rgb="FF0000D4"/>
      <name val="Source Sans Pro"/>
    </font>
    <font>
      <sz val="9.0"/>
      <name val="Source Sans Pro"/>
    </font>
    <font>
      <sz val="9.0"/>
      <color rgb="FF000000"/>
      <name val="'docs-Source Sans Pro'"/>
    </font>
    <font>
      <u/>
      <sz val="10.0"/>
      <color rgb="FF0000FF"/>
      <name val="Arial"/>
    </font>
    <font>
      <b/>
      <sz val="9.0"/>
      <color rgb="FF0000D4"/>
      <name val="Source Sans Pro"/>
    </font>
    <font>
      <b/>
      <sz val="9.0"/>
      <name val="Source Sans Pro"/>
    </font>
    <font>
      <sz val="10.0"/>
      <color rgb="FF0000D4"/>
      <name val="Source Sans Pro"/>
    </font>
    <font>
      <b/>
      <sz val="12.0"/>
      <name val="Source Sans Pro"/>
    </font>
    <font>
      <sz val="9.0"/>
      <color rgb="FFFFFFFF"/>
      <name val="Source Sans Pro"/>
    </font>
  </fonts>
  <fills count="10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51">
    <border/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hair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</border>
    <border>
      <left/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left/>
      <right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1" fillId="0" fontId="3" numFmtId="0" xfId="0" applyBorder="1" applyFont="1"/>
    <xf borderId="2" fillId="2" fontId="2" numFmtId="0" xfId="0" applyAlignment="1" applyBorder="1" applyFill="1" applyFont="1">
      <alignment horizontal="left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 shrinkToFit="0" vertical="center" wrapText="0"/>
    </xf>
    <xf borderId="6" fillId="0" fontId="3" numFmtId="0" xfId="0" applyBorder="1" applyFont="1"/>
    <xf borderId="2" fillId="2" fontId="2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7" fillId="2" fontId="2" numFmtId="0" xfId="0" applyAlignment="1" applyBorder="1" applyFont="1">
      <alignment horizontal="center" shrinkToFit="0" vertical="center" wrapText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2" fillId="3" fontId="4" numFmtId="0" xfId="0" applyAlignment="1" applyBorder="1" applyFill="1" applyFon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0"/>
    </xf>
    <xf borderId="12" fillId="3" fontId="4" numFmtId="0" xfId="0" applyAlignment="1" applyBorder="1" applyFont="1">
      <alignment horizontal="center" shrinkToFit="0" vertical="center" wrapText="0"/>
    </xf>
    <xf borderId="11" fillId="3" fontId="4" numFmtId="0" xfId="0" applyAlignment="1" applyBorder="1" applyFont="1">
      <alignment horizontal="center" shrinkToFit="0" vertical="bottom" wrapText="0"/>
    </xf>
    <xf borderId="13" fillId="3" fontId="4" numFmtId="0" xfId="0" applyAlignment="1" applyBorder="1" applyFont="1">
      <alignment horizontal="center" shrinkToFit="0" vertical="bottom" wrapText="0"/>
    </xf>
    <xf borderId="14" fillId="3" fontId="4" numFmtId="0" xfId="0" applyAlignment="1" applyBorder="1" applyFont="1">
      <alignment horizontal="center" shrinkToFit="0" vertical="bottom" wrapText="0"/>
    </xf>
    <xf borderId="15" fillId="0" fontId="3" numFmtId="0" xfId="0" applyBorder="1" applyFont="1"/>
    <xf borderId="16" fillId="0" fontId="3" numFmtId="0" xfId="0" applyBorder="1" applyFont="1"/>
    <xf borderId="17" fillId="0" fontId="5" numFmtId="0" xfId="0" applyAlignment="1" applyBorder="1" applyFont="1">
      <alignment horizontal="left" shrinkToFit="0" vertical="center" wrapText="0"/>
    </xf>
    <xf borderId="18" fillId="0" fontId="5" numFmtId="0" xfId="0" applyAlignment="1" applyBorder="1" applyFont="1">
      <alignment horizontal="left" shrinkToFit="0" vertical="center" wrapText="0"/>
    </xf>
    <xf borderId="19" fillId="0" fontId="5" numFmtId="0" xfId="0" applyAlignment="1" applyBorder="1" applyFont="1">
      <alignment horizontal="left" shrinkToFit="0" vertical="center" wrapText="0"/>
    </xf>
    <xf borderId="20" fillId="0" fontId="5" numFmtId="0" xfId="0" applyAlignment="1" applyBorder="1" applyFont="1">
      <alignment horizontal="center" readingOrder="0" shrinkToFit="0" vertical="bottom" wrapText="0"/>
    </xf>
    <xf borderId="20" fillId="0" fontId="5" numFmtId="0" xfId="0" applyAlignment="1" applyBorder="1" applyFont="1">
      <alignment horizontal="center" shrinkToFit="0" vertical="bottom" wrapText="0"/>
    </xf>
    <xf borderId="21" fillId="0" fontId="5" numFmtId="0" xfId="0" applyAlignment="1" applyBorder="1" applyFont="1">
      <alignment horizontal="center" shrinkToFit="0" vertical="bottom" wrapText="1"/>
    </xf>
    <xf borderId="20" fillId="2" fontId="5" numFmtId="0" xfId="0" applyAlignment="1" applyBorder="1" applyFont="1">
      <alignment horizontal="center" shrinkToFit="0" vertical="bottom" wrapText="1"/>
    </xf>
    <xf borderId="20" fillId="2" fontId="5" numFmtId="0" xfId="0" applyAlignment="1" applyBorder="1" applyFont="1">
      <alignment horizontal="center" shrinkToFit="0" vertical="bottom" wrapText="0"/>
    </xf>
    <xf borderId="20" fillId="2" fontId="5" numFmtId="4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22" fillId="0" fontId="1" numFmtId="0" xfId="0" applyAlignment="1" applyBorder="1" applyFont="1">
      <alignment horizontal="center" shrinkToFit="0" vertical="center" wrapText="0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5" fillId="0" fontId="6" numFmtId="0" xfId="0" applyAlignment="1" applyBorder="1" applyFont="1">
      <alignment horizontal="left" shrinkToFit="0" vertical="center" wrapText="0"/>
    </xf>
    <xf borderId="5" fillId="0" fontId="7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11" fillId="0" fontId="7" numFmtId="2" xfId="0" applyAlignment="1" applyBorder="1" applyFont="1" applyNumberFormat="1">
      <alignment horizontal="right" readingOrder="0" shrinkToFit="0" vertical="bottom" wrapText="0"/>
    </xf>
    <xf borderId="5" fillId="2" fontId="7" numFmtId="164" xfId="0" applyAlignment="1" applyBorder="1" applyFont="1" applyNumberFormat="1">
      <alignment horizontal="right" shrinkToFit="0" vertical="bottom" wrapText="0"/>
    </xf>
    <xf borderId="5" fillId="0" fontId="7" numFmtId="0" xfId="0" applyAlignment="1" applyBorder="1" applyFont="1">
      <alignment shrinkToFit="0" vertical="bottom" wrapText="0"/>
    </xf>
    <xf borderId="5" fillId="2" fontId="7" numFmtId="165" xfId="0" applyAlignment="1" applyBorder="1" applyFont="1" applyNumberFormat="1">
      <alignment shrinkToFit="0" vertical="bottom" wrapText="0"/>
    </xf>
    <xf borderId="5" fillId="0" fontId="7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right" shrinkToFit="0" vertical="bottom" wrapText="0"/>
    </xf>
    <xf borderId="5" fillId="0" fontId="7" numFmtId="14" xfId="0" applyAlignment="1" applyBorder="1" applyFont="1" applyNumberFormat="1">
      <alignment horizontal="right" shrinkToFit="0" vertical="bottom" wrapText="0"/>
    </xf>
    <xf borderId="0" fillId="0" fontId="8" numFmtId="0" xfId="0" applyAlignment="1" applyFont="1">
      <alignment readingOrder="0"/>
    </xf>
    <xf borderId="3" fillId="0" fontId="7" numFmtId="0" xfId="0" applyAlignment="1" applyBorder="1" applyFont="1">
      <alignment shrinkToFit="0" vertical="bottom" wrapText="0"/>
    </xf>
    <xf borderId="6" fillId="0" fontId="7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22" fillId="0" fontId="10" numFmtId="0" xfId="0" applyAlignment="1" applyBorder="1" applyFont="1">
      <alignment horizontal="center" shrinkToFit="0" textRotation="90" vertical="center" wrapText="1"/>
    </xf>
    <xf borderId="3" fillId="0" fontId="6" numFmtId="0" xfId="0" applyAlignment="1" applyBorder="1" applyFont="1">
      <alignment shrinkToFit="0" vertical="bottom" wrapText="0"/>
    </xf>
    <xf borderId="11" fillId="0" fontId="11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5" fillId="0" fontId="7" numFmtId="2" xfId="0" applyAlignment="1" applyBorder="1" applyFont="1" applyNumberFormat="1">
      <alignment horizontal="center" shrinkToFit="0" vertical="bottom" wrapText="0"/>
    </xf>
    <xf borderId="11" fillId="0" fontId="11" numFmtId="0" xfId="0" applyAlignment="1" applyBorder="1" applyFont="1">
      <alignment horizontal="center" shrinkToFit="0" vertical="bottom" wrapText="0"/>
    </xf>
    <xf borderId="17" fillId="0" fontId="5" numFmtId="0" xfId="0" applyAlignment="1" applyBorder="1" applyFont="1">
      <alignment horizontal="left" readingOrder="0" shrinkToFit="0" vertical="center" wrapText="0"/>
    </xf>
    <xf borderId="0" fillId="0" fontId="12" numFmtId="0" xfId="0" applyAlignment="1" applyFont="1">
      <alignment horizontal="right" shrinkToFit="0" vertical="bottom" wrapText="0"/>
    </xf>
    <xf borderId="0" fillId="0" fontId="1" numFmtId="0" xfId="0" applyAlignment="1" applyFont="1">
      <alignment readingOrder="0" shrinkToFit="0" vertical="bottom" wrapText="0"/>
    </xf>
    <xf borderId="22" fillId="0" fontId="2" numFmtId="0" xfId="0" applyAlignment="1" applyBorder="1" applyFont="1">
      <alignment horizontal="left" readingOrder="0" shrinkToFit="0" vertical="center" wrapText="0"/>
    </xf>
    <xf borderId="17" fillId="0" fontId="5" numFmtId="0" xfId="0" applyAlignment="1" applyBorder="1" applyFont="1">
      <alignment horizontal="left" readingOrder="0" shrinkToFit="0" vertical="center" wrapText="0"/>
    </xf>
    <xf borderId="0" fillId="0" fontId="13" numFmtId="0" xfId="0" applyAlignment="1" applyFont="1">
      <alignment horizontal="center" shrinkToFit="0" vertical="bottom" wrapText="0"/>
    </xf>
    <xf borderId="28" fillId="0" fontId="1" numFmtId="0" xfId="0" applyAlignment="1" applyBorder="1" applyFont="1">
      <alignment horizontal="center" shrinkToFit="0" vertical="center" wrapText="0"/>
    </xf>
    <xf borderId="22" fillId="0" fontId="2" numFmtId="0" xfId="0" applyAlignment="1" applyBorder="1" applyFont="1">
      <alignment horizontal="left" readingOrder="0" shrinkToFit="0" vertical="top" wrapText="1"/>
    </xf>
    <xf borderId="22" fillId="0" fontId="2" numFmtId="0" xfId="0" applyAlignment="1" applyBorder="1" applyFont="1">
      <alignment horizontal="left" shrinkToFit="0" vertical="top" wrapText="1"/>
    </xf>
    <xf borderId="30" fillId="0" fontId="1" numFmtId="0" xfId="0" applyAlignment="1" applyBorder="1" applyFont="1">
      <alignment horizontal="center" shrinkToFit="0" vertical="center" wrapText="0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2" fillId="2" fontId="7" numFmtId="0" xfId="0" applyAlignment="1" applyBorder="1" applyFont="1">
      <alignment horizontal="left" shrinkToFit="0" vertical="center" wrapText="0"/>
    </xf>
    <xf borderId="5" fillId="2" fontId="7" numFmtId="0" xfId="0" applyAlignment="1" applyBorder="1" applyFont="1">
      <alignment horizontal="left" shrinkToFit="0" vertical="center" wrapText="0"/>
    </xf>
    <xf borderId="36" fillId="0" fontId="3" numFmtId="0" xfId="0" applyBorder="1" applyFont="1"/>
    <xf borderId="37" fillId="2" fontId="7" numFmtId="0" xfId="0" applyAlignment="1" applyBorder="1" applyFont="1">
      <alignment shrinkToFit="0" vertical="center" wrapText="0"/>
    </xf>
    <xf borderId="38" fillId="2" fontId="7" numFmtId="0" xfId="0" applyAlignment="1" applyBorder="1" applyFont="1">
      <alignment shrinkToFit="0" vertical="center" wrapText="0"/>
    </xf>
    <xf borderId="39" fillId="2" fontId="7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horizontal="center" shrinkToFit="0" vertical="center" wrapText="0"/>
    </xf>
    <xf borderId="5" fillId="4" fontId="7" numFmtId="0" xfId="0" applyAlignment="1" applyBorder="1" applyFill="1" applyFont="1">
      <alignment horizontal="center" shrinkToFit="0" vertical="center" wrapText="0"/>
    </xf>
    <xf borderId="40" fillId="3" fontId="14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2" fillId="3" fontId="14" numFmtId="0" xfId="0" applyAlignment="1" applyBorder="1" applyFont="1">
      <alignment horizontal="center" shrinkToFit="0" vertical="center" wrapText="0"/>
    </xf>
    <xf borderId="43" fillId="3" fontId="14" numFmtId="0" xfId="0" applyAlignment="1" applyBorder="1" applyFont="1">
      <alignment horizontal="center" shrinkToFit="0" vertical="center" wrapText="1"/>
    </xf>
    <xf borderId="42" fillId="3" fontId="14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40" fillId="0" fontId="7" numFmtId="0" xfId="0" applyAlignment="1" applyBorder="1" applyFont="1">
      <alignment shrinkToFit="0" vertical="bottom" wrapText="0"/>
    </xf>
    <xf borderId="23" fillId="0" fontId="7" numFmtId="0" xfId="0" applyAlignment="1" applyBorder="1" applyFont="1">
      <alignment shrinkToFit="0" vertical="bottom" wrapText="0"/>
    </xf>
    <xf borderId="44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28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center" wrapText="0"/>
    </xf>
    <xf borderId="0" fillId="0" fontId="7" numFmtId="166" xfId="0" applyAlignment="1" applyFont="1" applyNumberFormat="1">
      <alignment shrinkToFit="0" vertical="bottom" wrapText="0"/>
    </xf>
    <xf borderId="33" fillId="0" fontId="7" numFmtId="0" xfId="0" applyAlignment="1" applyBorder="1" applyFont="1">
      <alignment shrinkToFit="0" vertical="bottom" wrapText="0"/>
    </xf>
    <xf borderId="33" fillId="0" fontId="7" numFmtId="10" xfId="0" applyAlignment="1" applyBorder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39" fillId="5" fontId="7" numFmtId="166" xfId="0" applyAlignment="1" applyBorder="1" applyFill="1" applyFont="1" applyNumberFormat="1">
      <alignment shrinkToFit="0" vertical="bottom" wrapText="0"/>
    </xf>
    <xf borderId="0" fillId="0" fontId="7" numFmtId="9" xfId="0" applyAlignment="1" applyFont="1" applyNumberFormat="1">
      <alignment shrinkToFit="0" vertical="bottom" wrapText="0"/>
    </xf>
    <xf borderId="34" fillId="0" fontId="7" numFmtId="0" xfId="0" applyAlignment="1" applyBorder="1" applyFont="1">
      <alignment shrinkToFit="0" vertical="bottom" wrapText="0"/>
    </xf>
    <xf borderId="35" fillId="0" fontId="7" numFmtId="0" xfId="0" applyAlignment="1" applyBorder="1" applyFont="1">
      <alignment shrinkToFit="0" vertical="bottom" wrapText="0"/>
    </xf>
    <xf borderId="39" fillId="6" fontId="7" numFmtId="166" xfId="0" applyAlignment="1" applyBorder="1" applyFill="1" applyFont="1" applyNumberFormat="1">
      <alignment shrinkToFit="0" vertical="bottom" wrapText="0"/>
    </xf>
    <xf borderId="39" fillId="7" fontId="7" numFmtId="166" xfId="0" applyAlignment="1" applyBorder="1" applyFill="1" applyFont="1" applyNumberFormat="1">
      <alignment shrinkToFit="0" vertical="bottom" wrapText="0"/>
    </xf>
    <xf borderId="39" fillId="8" fontId="7" numFmtId="166" xfId="0" applyAlignment="1" applyBorder="1" applyFill="1" applyFont="1" applyNumberFormat="1">
      <alignment shrinkToFit="0" vertical="bottom" wrapText="0"/>
    </xf>
    <xf borderId="39" fillId="9" fontId="7" numFmtId="166" xfId="0" applyAlignment="1" applyBorder="1" applyFill="1" applyFont="1" applyNumberFormat="1">
      <alignment shrinkToFit="0" vertical="bottom" wrapText="0"/>
    </xf>
    <xf borderId="11" fillId="0" fontId="7" numFmtId="0" xfId="0" applyAlignment="1" applyBorder="1" applyFont="1">
      <alignment horizontal="center" shrinkToFit="0" vertical="bottom" wrapText="0"/>
    </xf>
    <xf borderId="5" fillId="0" fontId="7" numFmtId="0" xfId="0" applyAlignment="1" applyBorder="1" applyFont="1">
      <alignment horizontal="left" shrinkToFit="0" vertical="bottom" wrapText="0"/>
    </xf>
    <xf borderId="11" fillId="2" fontId="7" numFmtId="2" xfId="0" applyAlignment="1" applyBorder="1" applyFont="1" applyNumberFormat="1">
      <alignment horizontal="center" shrinkToFit="0" vertical="bottom" wrapText="0"/>
    </xf>
    <xf borderId="0" fillId="0" fontId="7" numFmtId="2" xfId="0" applyAlignment="1" applyFont="1" applyNumberFormat="1">
      <alignment shrinkToFit="0" vertical="bottom" wrapText="0"/>
    </xf>
    <xf borderId="11" fillId="0" fontId="7" numFmtId="2" xfId="0" applyAlignment="1" applyBorder="1" applyFont="1" applyNumberFormat="1">
      <alignment horizontal="center" shrinkToFit="0" vertical="bottom" wrapText="0"/>
    </xf>
    <xf borderId="11" fillId="4" fontId="11" numFmtId="2" xfId="0" applyAlignment="1" applyBorder="1" applyFont="1" applyNumberFormat="1">
      <alignment shrinkToFit="0" vertical="bottom" wrapText="0"/>
    </xf>
    <xf borderId="48" fillId="0" fontId="7" numFmtId="0" xfId="0" applyAlignment="1" applyBorder="1" applyFont="1">
      <alignment shrinkToFit="0" vertical="bottom" wrapText="0"/>
    </xf>
    <xf borderId="49" fillId="0" fontId="11" numFmtId="0" xfId="0" applyAlignment="1" applyBorder="1" applyFont="1">
      <alignment horizontal="center" shrinkToFit="0" vertical="bottom" wrapText="0"/>
    </xf>
    <xf borderId="49" fillId="0" fontId="7" numFmtId="0" xfId="0" applyAlignment="1" applyBorder="1" applyFont="1">
      <alignment horizontal="center" shrinkToFit="0" vertical="bottom" wrapText="0"/>
    </xf>
    <xf borderId="49" fillId="0" fontId="7" numFmtId="0" xfId="0" applyAlignment="1" applyBorder="1" applyFont="1">
      <alignment shrinkToFit="0" vertical="bottom" wrapText="0"/>
    </xf>
    <xf borderId="49" fillId="0" fontId="7" numFmtId="2" xfId="0" applyAlignment="1" applyBorder="1" applyFont="1" applyNumberFormat="1">
      <alignment horizontal="center" shrinkToFit="0" vertical="bottom" wrapText="0"/>
    </xf>
    <xf borderId="49" fillId="0" fontId="7" numFmtId="2" xfId="0" applyAlignment="1" applyBorder="1" applyFont="1" applyNumberFormat="1">
      <alignment shrinkToFit="0" vertical="bottom" wrapText="0"/>
    </xf>
    <xf borderId="49" fillId="0" fontId="11" numFmtId="2" xfId="0" applyAlignment="1" applyBorder="1" applyFont="1" applyNumberFormat="1">
      <alignment shrinkToFit="0" vertical="bottom" wrapText="0"/>
    </xf>
    <xf borderId="50" fillId="0" fontId="7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2" xfId="0" applyAlignment="1" applyFont="1" applyNumberFormat="1">
      <alignment horizontal="center" shrinkToFit="0" vertical="bottom" wrapText="0"/>
    </xf>
    <xf borderId="0" fillId="0" fontId="11" numFmtId="2" xfId="0" applyAlignment="1" applyFont="1" applyNumberFormat="1">
      <alignment shrinkToFit="0" vertical="bottom" wrapText="0"/>
    </xf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border/>
    </dxf>
    <dxf>
      <font>
        <color rgb="FFFF6600"/>
      </font>
      <fill>
        <patternFill patternType="solid">
          <fgColor rgb="FFFFFF99"/>
          <bgColor rgb="FFFFFF99"/>
        </patternFill>
      </fill>
      <border/>
    </dxf>
    <dxf>
      <font>
        <color rgb="FFDD0806"/>
      </font>
      <fill>
        <patternFill patternType="solid">
          <fgColor rgb="FFFFCC99"/>
          <bgColor rgb="FFFFCC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attocs.com.br/download/GuiaPlanilhaIFPUG.pdf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30" width="2.71"/>
  </cols>
  <sheetData>
    <row r="1" ht="12.0" customHeight="1">
      <c r="A1" s="36" t="s">
        <v>16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8"/>
      <c r="AC1" s="3"/>
      <c r="AD1" s="3"/>
    </row>
    <row r="2" ht="12.0" customHeight="1">
      <c r="A2" s="39"/>
      <c r="AB2" s="40"/>
      <c r="AC2" s="3"/>
      <c r="AD2" s="3"/>
    </row>
    <row r="3" ht="12.0" customHeight="1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3"/>
      <c r="AC3" s="3"/>
      <c r="AD3" s="3"/>
    </row>
    <row r="4" ht="13.5" customHeight="1">
      <c r="A4" s="44" t="s">
        <v>17</v>
      </c>
      <c r="B4" s="6"/>
      <c r="C4" s="6"/>
      <c r="D4" s="6"/>
      <c r="E4" s="6"/>
      <c r="F4" s="45" t="s">
        <v>18</v>
      </c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46" t="s">
        <v>19</v>
      </c>
      <c r="S4" s="9"/>
      <c r="T4" s="47">
        <v>50.0</v>
      </c>
      <c r="U4" s="46" t="s">
        <v>20</v>
      </c>
      <c r="V4" s="9"/>
      <c r="W4" s="48">
        <f>W5*T4</f>
        <v>5100</v>
      </c>
      <c r="X4" s="6"/>
      <c r="Y4" s="6"/>
      <c r="Z4" s="6"/>
      <c r="AA4" s="6"/>
      <c r="AB4" s="9"/>
      <c r="AC4" s="3"/>
      <c r="AD4" s="3"/>
    </row>
    <row r="5" ht="13.5" customHeight="1">
      <c r="A5" s="44" t="s">
        <v>21</v>
      </c>
      <c r="B5" s="6"/>
      <c r="C5" s="6"/>
      <c r="D5" s="6"/>
      <c r="E5" s="6"/>
      <c r="F5" s="4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9"/>
      <c r="U5" s="46" t="s">
        <v>9</v>
      </c>
      <c r="V5" s="9"/>
      <c r="W5" s="50">
        <f>SUM(Y11:Y14)</f>
        <v>102</v>
      </c>
      <c r="X5" s="6"/>
      <c r="Y5" s="6"/>
      <c r="Z5" s="6"/>
      <c r="AA5" s="6"/>
      <c r="AB5" s="9"/>
      <c r="AC5" s="3"/>
      <c r="AD5" s="3"/>
    </row>
    <row r="6" ht="13.5" customHeight="1">
      <c r="A6" s="44" t="s">
        <v>22</v>
      </c>
      <c r="B6" s="6"/>
      <c r="C6" s="6"/>
      <c r="D6" s="6"/>
      <c r="E6" s="6"/>
      <c r="F6" s="51" t="s">
        <v>23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9"/>
      <c r="AC6" s="3"/>
      <c r="AD6" s="3"/>
    </row>
    <row r="7" ht="13.5" customHeight="1">
      <c r="A7" s="44" t="s">
        <v>24</v>
      </c>
      <c r="B7" s="6"/>
      <c r="C7" s="6"/>
      <c r="D7" s="6"/>
      <c r="E7" s="6"/>
      <c r="F7" s="51" t="s">
        <v>25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9"/>
      <c r="U7" s="52" t="s">
        <v>26</v>
      </c>
      <c r="V7" s="6"/>
      <c r="W7" s="9"/>
      <c r="X7" s="53"/>
      <c r="Y7" s="6"/>
      <c r="Z7" s="6"/>
      <c r="AA7" s="6"/>
      <c r="AB7" s="9"/>
      <c r="AC7" s="3"/>
      <c r="AD7" s="3"/>
    </row>
    <row r="8" ht="13.5" customHeight="1">
      <c r="A8" s="44" t="s">
        <v>27</v>
      </c>
      <c r="B8" s="6"/>
      <c r="C8" s="6"/>
      <c r="D8" s="6"/>
      <c r="E8" s="6"/>
      <c r="F8" s="54" t="s">
        <v>25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6"/>
      <c r="U8" s="52" t="s">
        <v>28</v>
      </c>
      <c r="V8" s="6"/>
      <c r="W8" s="9"/>
      <c r="X8" s="53"/>
      <c r="Y8" s="6"/>
      <c r="Z8" s="6"/>
      <c r="AA8" s="6"/>
      <c r="AB8" s="9"/>
      <c r="AC8" s="3"/>
      <c r="AD8" s="3"/>
    </row>
    <row r="9" ht="13.5" customHeight="1">
      <c r="A9" s="57" t="s">
        <v>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3.5" customHeight="1">
      <c r="A10" s="58" t="s">
        <v>33</v>
      </c>
      <c r="B10" s="38"/>
      <c r="C10" s="59" t="s">
        <v>34</v>
      </c>
      <c r="D10" s="6"/>
      <c r="E10" s="6"/>
      <c r="F10" s="6"/>
      <c r="G10" s="6"/>
      <c r="H10" s="6"/>
      <c r="I10" s="6"/>
      <c r="J10" s="6"/>
      <c r="K10" s="9"/>
      <c r="L10" s="60" t="s">
        <v>36</v>
      </c>
      <c r="M10" s="61"/>
      <c r="N10" s="61"/>
      <c r="O10" s="58" t="s">
        <v>37</v>
      </c>
      <c r="P10" s="37"/>
      <c r="Q10" s="46" t="s">
        <v>39</v>
      </c>
      <c r="R10" s="6"/>
      <c r="S10" s="6"/>
      <c r="T10" s="9"/>
      <c r="U10" s="46" t="s">
        <v>40</v>
      </c>
      <c r="V10" s="6"/>
      <c r="W10" s="6"/>
      <c r="X10" s="9"/>
      <c r="Y10" s="46" t="s">
        <v>10</v>
      </c>
      <c r="Z10" s="6"/>
      <c r="AA10" s="6"/>
      <c r="AB10" s="9"/>
      <c r="AC10" s="62"/>
      <c r="AD10" s="62"/>
    </row>
    <row r="11" ht="13.5" customHeight="1">
      <c r="A11" s="39"/>
      <c r="B11" s="40"/>
      <c r="C11" s="59" t="s">
        <v>41</v>
      </c>
      <c r="D11" s="6"/>
      <c r="E11" s="6"/>
      <c r="F11" s="6"/>
      <c r="G11" s="6"/>
      <c r="H11" s="6"/>
      <c r="I11" s="6"/>
      <c r="J11" s="6"/>
      <c r="K11" s="9"/>
      <c r="L11" s="60" t="s">
        <v>36</v>
      </c>
      <c r="M11" s="61"/>
      <c r="N11" s="61"/>
      <c r="O11" s="39"/>
      <c r="Q11" s="52" t="s">
        <v>44</v>
      </c>
      <c r="R11" s="9"/>
      <c r="S11" s="50">
        <f>'Sumário'!E55</f>
        <v>102</v>
      </c>
      <c r="T11" s="9"/>
      <c r="U11" s="63">
        <v>1.0</v>
      </c>
      <c r="V11" s="6"/>
      <c r="W11" s="6"/>
      <c r="X11" s="9"/>
      <c r="Y11" s="50">
        <f t="shared" ref="Y11:Y14" si="1">S11*U11</f>
        <v>102</v>
      </c>
      <c r="Z11" s="6"/>
      <c r="AA11" s="6"/>
      <c r="AB11" s="9"/>
      <c r="AC11" s="3"/>
      <c r="AD11" s="3"/>
    </row>
    <row r="12" ht="13.5" customHeight="1">
      <c r="A12" s="39"/>
      <c r="B12" s="40"/>
      <c r="C12" s="59" t="s">
        <v>47</v>
      </c>
      <c r="D12" s="6"/>
      <c r="E12" s="6"/>
      <c r="F12" s="6"/>
      <c r="G12" s="6"/>
      <c r="H12" s="6"/>
      <c r="I12" s="6"/>
      <c r="J12" s="6"/>
      <c r="K12" s="9"/>
      <c r="L12" s="64"/>
      <c r="M12" s="61"/>
      <c r="N12" s="61"/>
      <c r="O12" s="39"/>
      <c r="Q12" s="52" t="s">
        <v>49</v>
      </c>
      <c r="R12" s="6"/>
      <c r="S12" s="50">
        <f>'Sumário'!E56</f>
        <v>0</v>
      </c>
      <c r="T12" s="9"/>
      <c r="U12" s="63">
        <v>1.0</v>
      </c>
      <c r="V12" s="6"/>
      <c r="W12" s="6"/>
      <c r="X12" s="9"/>
      <c r="Y12" s="50">
        <f t="shared" si="1"/>
        <v>0</v>
      </c>
      <c r="Z12" s="6"/>
      <c r="AA12" s="6"/>
      <c r="AB12" s="9"/>
      <c r="AC12" s="3"/>
      <c r="AD12" s="3"/>
    </row>
    <row r="13" ht="13.5" customHeight="1">
      <c r="A13" s="39"/>
      <c r="B13" s="40"/>
      <c r="C13" s="59" t="s">
        <v>51</v>
      </c>
      <c r="D13" s="6"/>
      <c r="E13" s="6"/>
      <c r="F13" s="6"/>
      <c r="G13" s="6"/>
      <c r="H13" s="6"/>
      <c r="I13" s="6"/>
      <c r="J13" s="6"/>
      <c r="K13" s="9"/>
      <c r="L13" s="64"/>
      <c r="M13" s="61"/>
      <c r="N13" s="61"/>
      <c r="O13" s="39"/>
      <c r="Q13" s="52" t="s">
        <v>52</v>
      </c>
      <c r="R13" s="6"/>
      <c r="S13" s="50">
        <f>'Sumário'!E57</f>
        <v>0</v>
      </c>
      <c r="T13" s="9"/>
      <c r="U13" s="63">
        <v>1.0</v>
      </c>
      <c r="V13" s="6"/>
      <c r="W13" s="6"/>
      <c r="X13" s="9"/>
      <c r="Y13" s="50">
        <f t="shared" si="1"/>
        <v>0</v>
      </c>
      <c r="Z13" s="6"/>
      <c r="AA13" s="6"/>
      <c r="AB13" s="9"/>
      <c r="AC13" s="3"/>
      <c r="AD13" s="3"/>
    </row>
    <row r="14" ht="13.5" customHeight="1">
      <c r="A14" s="41"/>
      <c r="B14" s="43"/>
      <c r="C14" s="3"/>
      <c r="D14" s="3"/>
      <c r="E14" s="3"/>
      <c r="F14" s="3"/>
      <c r="G14" s="3"/>
      <c r="H14" s="3"/>
      <c r="I14" s="3"/>
      <c r="J14" s="3"/>
      <c r="K14" s="3"/>
      <c r="L14" s="3"/>
      <c r="M14" s="61"/>
      <c r="N14" s="61"/>
      <c r="O14" s="41"/>
      <c r="P14" s="42"/>
      <c r="Q14" s="52"/>
      <c r="R14" s="6"/>
      <c r="S14" s="50">
        <f>'Sumário'!E58</f>
        <v>0</v>
      </c>
      <c r="T14" s="9"/>
      <c r="U14" s="63"/>
      <c r="V14" s="6"/>
      <c r="W14" s="6"/>
      <c r="X14" s="9"/>
      <c r="Y14" s="50">
        <f t="shared" si="1"/>
        <v>0</v>
      </c>
      <c r="Z14" s="6"/>
      <c r="AA14" s="6"/>
      <c r="AB14" s="9"/>
      <c r="AC14" s="3"/>
      <c r="AD14" s="3"/>
    </row>
    <row r="15" ht="12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66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2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67" t="s">
        <v>57</v>
      </c>
      <c r="M16" s="3"/>
      <c r="N16" s="3"/>
      <c r="O16" s="3"/>
      <c r="P16" s="3"/>
      <c r="Q16" s="3"/>
      <c r="R16" s="66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2.0" customHeight="1">
      <c r="A17" s="68" t="s">
        <v>58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8"/>
      <c r="AC17" s="3"/>
      <c r="AD17" s="3"/>
    </row>
    <row r="18" ht="12.0" customHeight="1">
      <c r="A18" s="39"/>
      <c r="AB18" s="40"/>
      <c r="AC18" s="3"/>
      <c r="AD18" s="3"/>
    </row>
    <row r="19" ht="12.0" customHeight="1">
      <c r="A19" s="39"/>
      <c r="AB19" s="40"/>
      <c r="AC19" s="3"/>
      <c r="AD19" s="3"/>
    </row>
    <row r="20" ht="12.0" customHeight="1">
      <c r="A20" s="39"/>
      <c r="AB20" s="40"/>
      <c r="AC20" s="3"/>
      <c r="AD20" s="3"/>
    </row>
    <row r="21" ht="12.0" customHeight="1">
      <c r="A21" s="39"/>
      <c r="AB21" s="40"/>
      <c r="AC21" s="3"/>
      <c r="AD21" s="3"/>
    </row>
    <row r="22" ht="12.0" customHeight="1">
      <c r="A22" s="39"/>
      <c r="AB22" s="40"/>
      <c r="AC22" s="3"/>
      <c r="AD22" s="3"/>
    </row>
    <row r="23" ht="12.0" customHeight="1">
      <c r="A23" s="39"/>
      <c r="AB23" s="40"/>
      <c r="AC23" s="3"/>
      <c r="AD23" s="3"/>
    </row>
    <row r="24" ht="12.0" customHeight="1">
      <c r="A24" s="39"/>
      <c r="AB24" s="40"/>
      <c r="AC24" s="3"/>
      <c r="AD24" s="3"/>
    </row>
    <row r="25" ht="12.0" customHeight="1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3"/>
      <c r="AC25" s="3"/>
      <c r="AD25" s="3"/>
    </row>
    <row r="26" ht="12.0" customHeight="1">
      <c r="A26" s="3"/>
      <c r="B26" s="70"/>
      <c r="C26" s="70"/>
      <c r="D26" s="3"/>
      <c r="E26" s="3"/>
      <c r="F26" s="70"/>
      <c r="G26" s="70"/>
      <c r="H26" s="70"/>
      <c r="I26" s="70"/>
      <c r="J26" s="3"/>
      <c r="K26" s="71" t="s">
        <v>61</v>
      </c>
      <c r="L26" s="42"/>
      <c r="M26" s="42"/>
      <c r="N26" s="42"/>
      <c r="O26" s="42"/>
      <c r="P26" s="42"/>
      <c r="Q26" s="42"/>
      <c r="R26" s="42"/>
      <c r="S26" s="42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2.0" customHeight="1">
      <c r="A27" s="72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8"/>
      <c r="AC27" s="3"/>
      <c r="AD27" s="3"/>
    </row>
    <row r="28" ht="12.0" customHeight="1">
      <c r="A28" s="39"/>
      <c r="AB28" s="40"/>
      <c r="AC28" s="3"/>
      <c r="AD28" s="3"/>
    </row>
    <row r="29" ht="12.0" customHeight="1">
      <c r="A29" s="39"/>
      <c r="AB29" s="40"/>
      <c r="AC29" s="3"/>
      <c r="AD29" s="3"/>
    </row>
    <row r="30" ht="12.0" customHeight="1">
      <c r="A30" s="39"/>
      <c r="AB30" s="40"/>
      <c r="AC30" s="3"/>
      <c r="AD30" s="3"/>
    </row>
    <row r="31" ht="12.0" customHeight="1">
      <c r="A31" s="39"/>
      <c r="AB31" s="40"/>
      <c r="AC31" s="3"/>
      <c r="AD31" s="3"/>
    </row>
    <row r="32" ht="12.0" customHeight="1">
      <c r="A32" s="39"/>
      <c r="AB32" s="40"/>
      <c r="AC32" s="3"/>
      <c r="AD32" s="3"/>
    </row>
    <row r="33" ht="12.0" customHeight="1">
      <c r="A33" s="39"/>
      <c r="AB33" s="40"/>
      <c r="AC33" s="3"/>
      <c r="AD33" s="3"/>
    </row>
    <row r="34" ht="12.0" customHeight="1">
      <c r="A34" s="39"/>
      <c r="AB34" s="40"/>
      <c r="AC34" s="3"/>
      <c r="AD34" s="3"/>
    </row>
    <row r="35" ht="12.0" customHeight="1">
      <c r="A35" s="39"/>
      <c r="AB35" s="40"/>
      <c r="AC35" s="3"/>
      <c r="AD35" s="3"/>
    </row>
    <row r="36" ht="12.0" customHeight="1">
      <c r="A36" s="39"/>
      <c r="AB36" s="40"/>
      <c r="AC36" s="3"/>
      <c r="AD36" s="3"/>
    </row>
    <row r="37" ht="12.0" customHeight="1">
      <c r="A37" s="39"/>
      <c r="AB37" s="40"/>
      <c r="AC37" s="3"/>
      <c r="AD37" s="3"/>
    </row>
    <row r="38" ht="12.0" customHeight="1">
      <c r="A38" s="39"/>
      <c r="AB38" s="40"/>
      <c r="AC38" s="3"/>
      <c r="AD38" s="3"/>
    </row>
    <row r="39" ht="12.0" customHeight="1">
      <c r="A39" s="39"/>
      <c r="AB39" s="40"/>
      <c r="AC39" s="3"/>
      <c r="AD39" s="3"/>
    </row>
    <row r="40" ht="12.0" customHeight="1">
      <c r="A40" s="39"/>
      <c r="AB40" s="40"/>
      <c r="AC40" s="3"/>
      <c r="AD40" s="3"/>
    </row>
    <row r="41" ht="12.0" customHeight="1">
      <c r="A41" s="39"/>
      <c r="AB41" s="40"/>
      <c r="AC41" s="3"/>
      <c r="AD41" s="3"/>
    </row>
    <row r="42" ht="12.0" customHeight="1">
      <c r="A42" s="39"/>
      <c r="AB42" s="40"/>
      <c r="AC42" s="3"/>
      <c r="AD42" s="3"/>
    </row>
    <row r="43" ht="12.0" customHeight="1">
      <c r="A43" s="39"/>
      <c r="AB43" s="40"/>
      <c r="AC43" s="3"/>
      <c r="AD43" s="3"/>
    </row>
    <row r="44" ht="12.0" customHeight="1">
      <c r="A44" s="39"/>
      <c r="AB44" s="40"/>
      <c r="AC44" s="3"/>
      <c r="AD44" s="3"/>
    </row>
    <row r="45" ht="12.0" customHeight="1">
      <c r="A45" s="39"/>
      <c r="AB45" s="40"/>
      <c r="AC45" s="3"/>
      <c r="AD45" s="3"/>
    </row>
    <row r="46" ht="12.0" customHeight="1">
      <c r="A46" s="39"/>
      <c r="AB46" s="40"/>
      <c r="AC46" s="3"/>
      <c r="AD46" s="3"/>
    </row>
    <row r="47" ht="12.0" customHeight="1">
      <c r="A47" s="39"/>
      <c r="AB47" s="40"/>
      <c r="AC47" s="3"/>
      <c r="AD47" s="3"/>
    </row>
    <row r="48" ht="12.0" customHeight="1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3"/>
      <c r="AC48" s="3"/>
      <c r="AD48" s="3"/>
    </row>
    <row r="49" ht="12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71" t="s">
        <v>68</v>
      </c>
      <c r="L50" s="42"/>
      <c r="M50" s="42"/>
      <c r="N50" s="42"/>
      <c r="O50" s="42"/>
      <c r="P50" s="42"/>
      <c r="Q50" s="42"/>
      <c r="R50" s="42"/>
      <c r="S50" s="42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2.0" customHeight="1">
      <c r="A51" s="73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8"/>
      <c r="AC51" s="3"/>
      <c r="AD51" s="3"/>
    </row>
    <row r="52" ht="12.0" customHeight="1">
      <c r="A52" s="39"/>
      <c r="AB52" s="40"/>
      <c r="AC52" s="3"/>
      <c r="AD52" s="3"/>
    </row>
    <row r="53" ht="12.0" customHeight="1">
      <c r="A53" s="39"/>
      <c r="AB53" s="40"/>
      <c r="AC53" s="3"/>
      <c r="AD53" s="3"/>
    </row>
    <row r="54" ht="12.0" customHeight="1">
      <c r="A54" s="39"/>
      <c r="AB54" s="40"/>
      <c r="AC54" s="3"/>
      <c r="AD54" s="3"/>
    </row>
    <row r="55" ht="12.0" customHeight="1">
      <c r="A55" s="39"/>
      <c r="AB55" s="40"/>
      <c r="AC55" s="3"/>
      <c r="AD55" s="3"/>
    </row>
    <row r="56" ht="12.0" customHeight="1">
      <c r="A56" s="39"/>
      <c r="AB56" s="40"/>
      <c r="AC56" s="3"/>
      <c r="AD56" s="3"/>
    </row>
    <row r="57" ht="12.0" customHeight="1">
      <c r="A57" s="39"/>
      <c r="AB57" s="40"/>
      <c r="AC57" s="3"/>
      <c r="AD57" s="3"/>
    </row>
    <row r="58" ht="12.0" customHeight="1">
      <c r="A58" s="39"/>
      <c r="AB58" s="40"/>
      <c r="AC58" s="3"/>
      <c r="AD58" s="3"/>
    </row>
    <row r="59" ht="12.0" customHeight="1">
      <c r="A59" s="39"/>
      <c r="AB59" s="40"/>
      <c r="AC59" s="3"/>
      <c r="AD59" s="3"/>
    </row>
    <row r="60" ht="12.0" customHeight="1">
      <c r="A60" s="39"/>
      <c r="AB60" s="40"/>
      <c r="AC60" s="3"/>
      <c r="AD60" s="3"/>
    </row>
    <row r="61" ht="12.0" customHeight="1">
      <c r="A61" s="39"/>
      <c r="AB61" s="40"/>
      <c r="AC61" s="3"/>
      <c r="AD61" s="3"/>
    </row>
    <row r="62" ht="12.0" customHeight="1">
      <c r="A62" s="39"/>
      <c r="AB62" s="40"/>
      <c r="AC62" s="3"/>
      <c r="AD62" s="3"/>
    </row>
    <row r="63" ht="12.0" customHeight="1">
      <c r="A63" s="39"/>
      <c r="AB63" s="40"/>
      <c r="AC63" s="3"/>
      <c r="AD63" s="3"/>
    </row>
    <row r="64" ht="12.0" customHeight="1">
      <c r="A64" s="39"/>
      <c r="AB64" s="40"/>
      <c r="AC64" s="3"/>
      <c r="AD64" s="3"/>
    </row>
    <row r="65" ht="12.0" customHeight="1">
      <c r="A65" s="39"/>
      <c r="AB65" s="40"/>
      <c r="AC65" s="3"/>
      <c r="AD65" s="3"/>
    </row>
    <row r="66" ht="12.0" customHeight="1">
      <c r="A66" s="39"/>
      <c r="AB66" s="40"/>
      <c r="AC66" s="3"/>
      <c r="AD66" s="3"/>
    </row>
    <row r="67" ht="12.0" customHeight="1">
      <c r="A67" s="39"/>
      <c r="AB67" s="40"/>
      <c r="AC67" s="3"/>
      <c r="AD67" s="3"/>
    </row>
    <row r="68" ht="12.0" customHeight="1">
      <c r="A68" s="39"/>
      <c r="AB68" s="40"/>
      <c r="AC68" s="3"/>
      <c r="AD68" s="3"/>
    </row>
    <row r="69" ht="12.0" customHeight="1">
      <c r="A69" s="39"/>
      <c r="AB69" s="40"/>
      <c r="AC69" s="3"/>
      <c r="AD69" s="3"/>
    </row>
    <row r="70" ht="12.0" customHeight="1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3"/>
      <c r="AC70" s="3"/>
      <c r="AD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2.0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2.0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ht="13.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ht="13.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ht="13.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ht="13.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ht="13.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ht="13.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ht="13.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ht="13.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ht="13.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ht="13.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</sheetData>
  <mergeCells count="49">
    <mergeCell ref="U10:X10"/>
    <mergeCell ref="Y10:AB10"/>
    <mergeCell ref="Q10:T10"/>
    <mergeCell ref="W5:AB5"/>
    <mergeCell ref="U5:V5"/>
    <mergeCell ref="F7:T7"/>
    <mergeCell ref="F6:AB6"/>
    <mergeCell ref="U7:W7"/>
    <mergeCell ref="X7:AB7"/>
    <mergeCell ref="Q11:R11"/>
    <mergeCell ref="Q12:R12"/>
    <mergeCell ref="C12:K12"/>
    <mergeCell ref="C10:K10"/>
    <mergeCell ref="C11:K11"/>
    <mergeCell ref="C13:K13"/>
    <mergeCell ref="O10:P14"/>
    <mergeCell ref="Q14:R14"/>
    <mergeCell ref="A10:B14"/>
    <mergeCell ref="Q13:R13"/>
    <mergeCell ref="K26:S26"/>
    <mergeCell ref="A27:AB48"/>
    <mergeCell ref="K50:S50"/>
    <mergeCell ref="A51:AB70"/>
    <mergeCell ref="A17:AB25"/>
    <mergeCell ref="U8:W8"/>
    <mergeCell ref="X8:AB8"/>
    <mergeCell ref="F5:T5"/>
    <mergeCell ref="F4:Q4"/>
    <mergeCell ref="A1:AB3"/>
    <mergeCell ref="U4:V4"/>
    <mergeCell ref="A4:E4"/>
    <mergeCell ref="A5:E5"/>
    <mergeCell ref="R4:S4"/>
    <mergeCell ref="W4:AB4"/>
    <mergeCell ref="A7:E7"/>
    <mergeCell ref="A8:E8"/>
    <mergeCell ref="A6:E6"/>
    <mergeCell ref="Y14:AB14"/>
    <mergeCell ref="S14:T14"/>
    <mergeCell ref="U14:X14"/>
    <mergeCell ref="S11:T11"/>
    <mergeCell ref="Y11:AB11"/>
    <mergeCell ref="U12:X12"/>
    <mergeCell ref="Y13:AB13"/>
    <mergeCell ref="Y12:AB12"/>
    <mergeCell ref="U13:X13"/>
    <mergeCell ref="U11:X11"/>
    <mergeCell ref="S12:T12"/>
    <mergeCell ref="S13:T13"/>
  </mergeCells>
  <hyperlinks>
    <hyperlink r:id="rId2" ref="A9"/>
  </hyperlinks>
  <printOptions/>
  <pageMargins bottom="0.75" footer="0.0" header="0.0" left="0.7" right="0.7" top="0.75"/>
  <pageSetup orientation="landscape"/>
  <headerFooter>
    <oddFooter>&amp;R&amp;F - &amp;A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1" width="4.0"/>
    <col customWidth="1" hidden="1" min="12" max="12" width="1.86"/>
    <col customWidth="1" min="13" max="13" width="9.71"/>
    <col customWidth="1" min="14" max="14" width="5.71"/>
    <col customWidth="1" min="15" max="15" width="9.43"/>
    <col customWidth="1" min="16" max="17" width="16.71"/>
    <col customWidth="1" min="18" max="18" width="1.86"/>
    <col customWidth="1" min="19" max="19" width="37.86"/>
    <col customWidth="1" hidden="1" min="20" max="20" width="16.71"/>
    <col customWidth="1" min="21" max="26" width="8.0"/>
  </cols>
  <sheetData>
    <row r="1" ht="15.0" customHeight="1">
      <c r="A1" s="1" t="s">
        <v>0</v>
      </c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5.0" customHeight="1">
      <c r="A2" s="4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5.0" customHeight="1">
      <c r="A3" s="4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5.0" customHeight="1">
      <c r="A4" s="5" t="str">
        <f>Contagem!A5&amp;" : "&amp;Contagem!F5</f>
        <v>Aplicação : </v>
      </c>
      <c r="B4" s="6"/>
      <c r="C4" s="6"/>
      <c r="D4" s="6"/>
      <c r="E4" s="6"/>
      <c r="F4" s="7"/>
      <c r="G4" s="8" t="str">
        <f>Contagem!A6&amp;" : "&amp;Contagem!F6</f>
        <v>Projeto : Aplicativo buscador de prestadores de serviços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9"/>
      <c r="U4" s="3"/>
      <c r="V4" s="3"/>
      <c r="W4" s="3"/>
      <c r="X4" s="3"/>
      <c r="Y4" s="3"/>
      <c r="Z4" s="3"/>
    </row>
    <row r="5" ht="15.0" customHeight="1">
      <c r="A5" s="10" t="str">
        <f>Contagem!A7&amp;" : "&amp;Contagem!F7</f>
        <v>Responsável : Gustavo Sousa e Rubens Batista</v>
      </c>
      <c r="B5" s="6"/>
      <c r="C5" s="6"/>
      <c r="D5" s="6"/>
      <c r="E5" s="6"/>
      <c r="F5" s="7"/>
      <c r="G5" s="8" t="str">
        <f>Contagem!A8&amp;" : "&amp;Contagem!F8</f>
        <v>Revisor : Gustavo Sousa e Rubens Batista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9"/>
      <c r="U5" s="11"/>
      <c r="V5" s="11"/>
      <c r="W5" s="11"/>
      <c r="X5" s="11"/>
      <c r="Y5" s="11"/>
      <c r="Z5" s="11"/>
    </row>
    <row r="6" ht="15.0" customHeight="1">
      <c r="A6" s="10" t="str">
        <f>Contagem!A4&amp;" : "&amp;Contagem!F4</f>
        <v>Empresa : ServSan</v>
      </c>
      <c r="B6" s="6"/>
      <c r="C6" s="6"/>
      <c r="D6" s="6"/>
      <c r="E6" s="9"/>
      <c r="F6" s="8" t="str">
        <f>Contagem!R4&amp;" = "&amp;VALUE(Contagem!T4)</f>
        <v>R$/PF = 5000</v>
      </c>
      <c r="G6" s="9"/>
      <c r="H6" s="12" t="str">
        <f>" Custo= "&amp;DOLLAR(Contagem!W4)</f>
        <v> Custo= $5,100.00</v>
      </c>
      <c r="I6" s="13"/>
      <c r="J6" s="13"/>
      <c r="K6" s="13"/>
      <c r="L6" s="13"/>
      <c r="M6" s="14"/>
      <c r="N6" s="12" t="str">
        <f>"PF  = "&amp;VALUE(Contagem!W5)</f>
        <v>PF  = 10200</v>
      </c>
      <c r="O6" s="15"/>
      <c r="P6" s="16"/>
      <c r="Q6" s="16"/>
      <c r="R6" s="16"/>
      <c r="S6" s="16"/>
      <c r="T6" s="17"/>
      <c r="U6" s="11"/>
      <c r="V6" s="11"/>
      <c r="W6" s="11"/>
      <c r="X6" s="11"/>
      <c r="Y6" s="11"/>
      <c r="Z6" s="11"/>
    </row>
    <row r="7" ht="15.0" customHeight="1">
      <c r="A7" s="18" t="s">
        <v>1</v>
      </c>
      <c r="B7" s="6"/>
      <c r="C7" s="6"/>
      <c r="D7" s="6"/>
      <c r="E7" s="6"/>
      <c r="F7" s="9"/>
      <c r="G7" s="19" t="s">
        <v>2</v>
      </c>
      <c r="H7" s="20" t="s">
        <v>3</v>
      </c>
      <c r="I7" s="21" t="s">
        <v>4</v>
      </c>
      <c r="J7" s="21" t="s">
        <v>5</v>
      </c>
      <c r="K7" s="21" t="s">
        <v>6</v>
      </c>
      <c r="L7" s="21" t="s">
        <v>7</v>
      </c>
      <c r="M7" s="21" t="s">
        <v>8</v>
      </c>
      <c r="N7" s="21" t="s">
        <v>9</v>
      </c>
      <c r="O7" s="22" t="s">
        <v>10</v>
      </c>
      <c r="P7" s="23" t="s">
        <v>11</v>
      </c>
      <c r="Q7" s="24"/>
      <c r="R7" s="24"/>
      <c r="S7" s="24"/>
      <c r="T7" s="25"/>
      <c r="U7" s="11"/>
      <c r="V7" s="11"/>
      <c r="W7" s="11"/>
      <c r="X7" s="11"/>
      <c r="Y7" s="11"/>
      <c r="Z7" s="11"/>
    </row>
    <row r="8" ht="18.0" customHeight="1">
      <c r="A8" s="26" t="s">
        <v>12</v>
      </c>
      <c r="B8" s="27"/>
      <c r="C8" s="27"/>
      <c r="D8" s="27"/>
      <c r="E8" s="27"/>
      <c r="F8" s="28"/>
      <c r="G8" s="29" t="s">
        <v>13</v>
      </c>
      <c r="H8" s="29" t="s">
        <v>14</v>
      </c>
      <c r="I8" s="29">
        <v>8.0</v>
      </c>
      <c r="J8" s="29">
        <v>2.0</v>
      </c>
      <c r="K8" s="30" t="str">
        <f t="shared" ref="K8:K19" si="1">CONCATENATE(G8,L8)</f>
        <v>EEA</v>
      </c>
      <c r="L8" s="31" t="str">
        <f t="shared" ref="L8:L19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A</v>
      </c>
      <c r="M8" s="32" t="str">
        <f t="shared" ref="M8:M106" si="3">IF(L8="L","Baixa",IF(L8="A","Média",IF(L8="","","Alta")))</f>
        <v>Média</v>
      </c>
      <c r="N8" s="33">
        <f t="shared" ref="N8:N106" si="4">IF(ISBLANK(G8),"",IF(G8="ALI",IF(L8="L",7,IF(L8="A",10,15)),IF(G8="AIE",IF(L8="L",5,IF(L8="A",7,10)),IF(G8="SE",IF(L8="L",4,IF(L8="A",5,7)),IF(OR(G8="EE",G8="CE"),IF(L8="L",3,IF(L8="A",4,6)))))))</f>
        <v>4</v>
      </c>
      <c r="O8" s="34">
        <f>IF(H8="I",N8*Contagem!$U$11,IF(H8="E",N8*Contagem!$U$13,IF(H8="A",N8*Contagem!$U$12,IF(H8="T",N8*Contagem!$U$14,""))))</f>
        <v>4</v>
      </c>
      <c r="P8" s="27"/>
      <c r="Q8" s="27"/>
      <c r="R8" s="27"/>
      <c r="S8" s="27"/>
      <c r="T8" s="27"/>
      <c r="U8" s="35"/>
      <c r="V8" s="35"/>
      <c r="W8" s="35"/>
      <c r="X8" s="35"/>
      <c r="Y8" s="35"/>
      <c r="Z8" s="35"/>
    </row>
    <row r="9" ht="18.0" customHeight="1">
      <c r="A9" s="26" t="s">
        <v>15</v>
      </c>
      <c r="B9" s="27"/>
      <c r="C9" s="27"/>
      <c r="D9" s="27"/>
      <c r="E9" s="27"/>
      <c r="F9" s="28"/>
      <c r="G9" s="29" t="s">
        <v>13</v>
      </c>
      <c r="H9" s="29" t="s">
        <v>14</v>
      </c>
      <c r="I9" s="29">
        <v>8.0</v>
      </c>
      <c r="J9" s="29">
        <v>2.0</v>
      </c>
      <c r="K9" s="30" t="str">
        <f t="shared" si="1"/>
        <v>EEA</v>
      </c>
      <c r="L9" s="31" t="str">
        <f t="shared" si="2"/>
        <v>A</v>
      </c>
      <c r="M9" s="32" t="str">
        <f t="shared" si="3"/>
        <v>Média</v>
      </c>
      <c r="N9" s="33">
        <f t="shared" si="4"/>
        <v>4</v>
      </c>
      <c r="O9" s="34">
        <f>IF(H9="I",N9*Contagem!$U$11,IF(H9="E",N9*Contagem!$U$13,IF(H9="A",N9*Contagem!$U$12,IF(H9="T",N9*Contagem!$U$14,""))))</f>
        <v>4</v>
      </c>
      <c r="P9" s="27"/>
      <c r="Q9" s="27"/>
      <c r="R9" s="27"/>
      <c r="S9" s="27"/>
      <c r="T9" s="27"/>
      <c r="U9" s="35"/>
      <c r="V9" s="35"/>
      <c r="W9" s="35"/>
      <c r="X9" s="35"/>
      <c r="Y9" s="35"/>
      <c r="Z9" s="35"/>
    </row>
    <row r="10" ht="18.0" customHeight="1">
      <c r="A10" s="26" t="s">
        <v>29</v>
      </c>
      <c r="B10" s="27"/>
      <c r="C10" s="27"/>
      <c r="D10" s="27"/>
      <c r="E10" s="27"/>
      <c r="F10" s="28"/>
      <c r="G10" s="29" t="s">
        <v>30</v>
      </c>
      <c r="H10" s="29" t="s">
        <v>14</v>
      </c>
      <c r="I10" s="29">
        <v>8.0</v>
      </c>
      <c r="J10" s="29">
        <v>2.0</v>
      </c>
      <c r="K10" s="30" t="str">
        <f t="shared" si="1"/>
        <v>eeA</v>
      </c>
      <c r="L10" s="31" t="str">
        <f t="shared" si="2"/>
        <v>A</v>
      </c>
      <c r="M10" s="32" t="str">
        <f t="shared" si="3"/>
        <v>Média</v>
      </c>
      <c r="N10" s="33">
        <f t="shared" si="4"/>
        <v>4</v>
      </c>
      <c r="O10" s="34">
        <f>IF(H10="I",N10*Contagem!$U$11,IF(H10="E",N10*Contagem!$U$13,IF(H10="A",N10*Contagem!$U$12,IF(H10="T",N10*Contagem!$U$14,""))))</f>
        <v>4</v>
      </c>
      <c r="P10" s="27"/>
      <c r="Q10" s="27"/>
      <c r="R10" s="27"/>
      <c r="S10" s="27"/>
      <c r="T10" s="27"/>
      <c r="U10" s="35"/>
      <c r="V10" s="35"/>
      <c r="W10" s="35"/>
      <c r="X10" s="35"/>
      <c r="Y10" s="35"/>
      <c r="Z10" s="35"/>
    </row>
    <row r="11" ht="18.0" customHeight="1">
      <c r="A11" s="26" t="s">
        <v>32</v>
      </c>
      <c r="B11" s="27"/>
      <c r="C11" s="27"/>
      <c r="D11" s="27"/>
      <c r="E11" s="27"/>
      <c r="F11" s="28"/>
      <c r="G11" s="29" t="s">
        <v>30</v>
      </c>
      <c r="H11" s="29" t="s">
        <v>14</v>
      </c>
      <c r="I11" s="29">
        <v>3.0</v>
      </c>
      <c r="J11" s="29">
        <v>2.0</v>
      </c>
      <c r="K11" s="30" t="str">
        <f t="shared" si="1"/>
        <v>eeL</v>
      </c>
      <c r="L11" s="31" t="str">
        <f t="shared" si="2"/>
        <v>L</v>
      </c>
      <c r="M11" s="32" t="str">
        <f t="shared" si="3"/>
        <v>Baixa</v>
      </c>
      <c r="N11" s="33">
        <f t="shared" si="4"/>
        <v>3</v>
      </c>
      <c r="O11" s="34">
        <f>IF(H11="I",N11*Contagem!$U$11,IF(H11="E",N11*Contagem!$U$13,IF(H11="A",N11*Contagem!$U$12,IF(H11="T",N11*Contagem!$U$14,""))))</f>
        <v>3</v>
      </c>
      <c r="P11" s="27"/>
      <c r="Q11" s="27"/>
      <c r="R11" s="27"/>
      <c r="S11" s="27"/>
      <c r="T11" s="27"/>
      <c r="U11" s="35"/>
      <c r="V11" s="35"/>
      <c r="W11" s="35"/>
      <c r="X11" s="35"/>
      <c r="Y11" s="35"/>
      <c r="Z11" s="35"/>
    </row>
    <row r="12" ht="18.0" customHeight="1">
      <c r="A12" s="26" t="s">
        <v>35</v>
      </c>
      <c r="B12" s="27"/>
      <c r="C12" s="27"/>
      <c r="D12" s="27"/>
      <c r="E12" s="27"/>
      <c r="F12" s="28"/>
      <c r="G12" s="29" t="s">
        <v>30</v>
      </c>
      <c r="H12" s="29" t="s">
        <v>14</v>
      </c>
      <c r="I12" s="29">
        <v>3.0</v>
      </c>
      <c r="J12" s="29">
        <v>2.0</v>
      </c>
      <c r="K12" s="30" t="str">
        <f t="shared" si="1"/>
        <v>eeL</v>
      </c>
      <c r="L12" s="31" t="str">
        <f t="shared" si="2"/>
        <v>L</v>
      </c>
      <c r="M12" s="32" t="str">
        <f t="shared" si="3"/>
        <v>Baixa</v>
      </c>
      <c r="N12" s="33">
        <f t="shared" si="4"/>
        <v>3</v>
      </c>
      <c r="O12" s="34">
        <f>IF(H12="I",N12*Contagem!$U$11,IF(H12="E",N12*Contagem!$U$13,IF(H12="A",N12*Contagem!$U$12,IF(H12="T",N12*Contagem!$U$14,""))))</f>
        <v>3</v>
      </c>
      <c r="P12" s="27"/>
      <c r="Q12" s="27"/>
      <c r="R12" s="27"/>
      <c r="S12" s="27"/>
      <c r="T12" s="27"/>
      <c r="U12" s="35"/>
      <c r="V12" s="35"/>
      <c r="W12" s="35"/>
      <c r="X12" s="35"/>
      <c r="Y12" s="35"/>
      <c r="Z12" s="35"/>
    </row>
    <row r="13" ht="18.0" customHeight="1">
      <c r="A13" s="26" t="s">
        <v>38</v>
      </c>
      <c r="B13" s="27"/>
      <c r="C13" s="27"/>
      <c r="D13" s="27"/>
      <c r="E13" s="27"/>
      <c r="F13" s="28"/>
      <c r="G13" s="29" t="s">
        <v>30</v>
      </c>
      <c r="H13" s="29" t="s">
        <v>14</v>
      </c>
      <c r="I13" s="29">
        <v>3.0</v>
      </c>
      <c r="J13" s="29">
        <v>2.0</v>
      </c>
      <c r="K13" s="30" t="str">
        <f t="shared" si="1"/>
        <v>eeL</v>
      </c>
      <c r="L13" s="31" t="str">
        <f t="shared" si="2"/>
        <v>L</v>
      </c>
      <c r="M13" s="32" t="str">
        <f t="shared" si="3"/>
        <v>Baixa</v>
      </c>
      <c r="N13" s="33">
        <f t="shared" si="4"/>
        <v>3</v>
      </c>
      <c r="O13" s="34">
        <f>IF(H13="I",N13*Contagem!$U$11,IF(H13="E",N13*Contagem!$U$13,IF(H13="A",N13*Contagem!$U$12,IF(H13="T",N13*Contagem!$U$14,""))))</f>
        <v>3</v>
      </c>
      <c r="P13" s="27"/>
      <c r="Q13" s="27"/>
      <c r="R13" s="27"/>
      <c r="S13" s="27"/>
      <c r="T13" s="27"/>
      <c r="U13" s="35"/>
      <c r="V13" s="35"/>
      <c r="W13" s="35"/>
      <c r="X13" s="35"/>
      <c r="Y13" s="35"/>
      <c r="Z13" s="35"/>
    </row>
    <row r="14" ht="18.0" customHeight="1">
      <c r="A14" s="26" t="s">
        <v>42</v>
      </c>
      <c r="B14" s="27"/>
      <c r="C14" s="27"/>
      <c r="D14" s="27"/>
      <c r="E14" s="27"/>
      <c r="F14" s="28"/>
      <c r="G14" s="29" t="s">
        <v>43</v>
      </c>
      <c r="H14" s="29" t="s">
        <v>14</v>
      </c>
      <c r="I14" s="29">
        <v>4.0</v>
      </c>
      <c r="J14" s="29">
        <v>2.0</v>
      </c>
      <c r="K14" s="30" t="str">
        <f t="shared" si="1"/>
        <v>seL</v>
      </c>
      <c r="L14" s="31" t="str">
        <f t="shared" si="2"/>
        <v>L</v>
      </c>
      <c r="M14" s="32" t="str">
        <f t="shared" si="3"/>
        <v>Baixa</v>
      </c>
      <c r="N14" s="33">
        <f t="shared" si="4"/>
        <v>4</v>
      </c>
      <c r="O14" s="34">
        <f>IF(H14="I",N14*Contagem!$U$11,IF(H14="E",N14*Contagem!$U$13,IF(H14="A",N14*Contagem!$U$12,IF(H14="T",N14*Contagem!$U$14,""))))</f>
        <v>4</v>
      </c>
      <c r="P14" s="27"/>
      <c r="Q14" s="27"/>
      <c r="R14" s="27"/>
      <c r="S14" s="27"/>
      <c r="T14" s="27"/>
      <c r="U14" s="35"/>
      <c r="V14" s="35"/>
      <c r="W14" s="35"/>
      <c r="X14" s="35"/>
      <c r="Y14" s="35"/>
      <c r="Z14" s="35"/>
    </row>
    <row r="15" ht="18.0" customHeight="1">
      <c r="A15" s="26" t="s">
        <v>45</v>
      </c>
      <c r="B15" s="27"/>
      <c r="C15" s="27"/>
      <c r="D15" s="27"/>
      <c r="E15" s="27"/>
      <c r="F15" s="28"/>
      <c r="G15" s="29" t="s">
        <v>30</v>
      </c>
      <c r="H15" s="29" t="s">
        <v>14</v>
      </c>
      <c r="I15" s="29">
        <v>2.0</v>
      </c>
      <c r="J15" s="29">
        <v>1.0</v>
      </c>
      <c r="K15" s="30" t="str">
        <f t="shared" si="1"/>
        <v>eeL</v>
      </c>
      <c r="L15" s="31" t="str">
        <f t="shared" si="2"/>
        <v>L</v>
      </c>
      <c r="M15" s="32" t="str">
        <f t="shared" si="3"/>
        <v>Baixa</v>
      </c>
      <c r="N15" s="33">
        <f t="shared" si="4"/>
        <v>3</v>
      </c>
      <c r="O15" s="34">
        <f>IF(H15="I",N15*Contagem!$U$11,IF(H15="E",N15*Contagem!$U$13,IF(H15="A",N15*Contagem!$U$12,IF(H15="T",N15*Contagem!$U$14,""))))</f>
        <v>3</v>
      </c>
      <c r="P15" s="27"/>
      <c r="Q15" s="27"/>
      <c r="R15" s="27"/>
      <c r="S15" s="27"/>
      <c r="T15" s="27"/>
      <c r="U15" s="35"/>
      <c r="V15" s="35"/>
      <c r="W15" s="35"/>
      <c r="X15" s="35"/>
      <c r="Y15" s="35"/>
      <c r="Z15" s="35"/>
    </row>
    <row r="16" ht="18.0" customHeight="1">
      <c r="A16" s="26" t="s">
        <v>46</v>
      </c>
      <c r="B16" s="27"/>
      <c r="C16" s="27"/>
      <c r="D16" s="27"/>
      <c r="E16" s="27"/>
      <c r="F16" s="28"/>
      <c r="G16" s="29" t="s">
        <v>30</v>
      </c>
      <c r="H16" s="29" t="s">
        <v>14</v>
      </c>
      <c r="I16" s="29">
        <v>3.0</v>
      </c>
      <c r="J16" s="29">
        <v>2.0</v>
      </c>
      <c r="K16" s="30" t="str">
        <f t="shared" si="1"/>
        <v>eeL</v>
      </c>
      <c r="L16" s="31" t="str">
        <f t="shared" si="2"/>
        <v>L</v>
      </c>
      <c r="M16" s="32" t="str">
        <f t="shared" si="3"/>
        <v>Baixa</v>
      </c>
      <c r="N16" s="33">
        <f t="shared" si="4"/>
        <v>3</v>
      </c>
      <c r="O16" s="34">
        <f>IF(H16="I",N16*Contagem!$U$11,IF(H16="E",N16*Contagem!$U$13,IF(H16="A",N16*Contagem!$U$12,IF(H16="T",N16*Contagem!$U$14,""))))</f>
        <v>3</v>
      </c>
      <c r="P16" s="27"/>
      <c r="Q16" s="27"/>
      <c r="R16" s="27"/>
      <c r="S16" s="27"/>
      <c r="T16" s="27"/>
      <c r="U16" s="35"/>
      <c r="V16" s="35"/>
      <c r="W16" s="35"/>
      <c r="X16" s="35"/>
      <c r="Y16" s="35"/>
      <c r="Z16" s="35"/>
    </row>
    <row r="17" ht="18.0" customHeight="1">
      <c r="A17" s="26" t="s">
        <v>48</v>
      </c>
      <c r="B17" s="27"/>
      <c r="C17" s="27"/>
      <c r="D17" s="27"/>
      <c r="E17" s="27"/>
      <c r="F17" s="28"/>
      <c r="G17" s="29" t="s">
        <v>30</v>
      </c>
      <c r="H17" s="29" t="s">
        <v>14</v>
      </c>
      <c r="I17" s="29">
        <v>4.0</v>
      </c>
      <c r="J17" s="29">
        <v>2.0</v>
      </c>
      <c r="K17" s="30" t="str">
        <f t="shared" si="1"/>
        <v>eeL</v>
      </c>
      <c r="L17" s="31" t="str">
        <f t="shared" si="2"/>
        <v>L</v>
      </c>
      <c r="M17" s="32" t="str">
        <f t="shared" si="3"/>
        <v>Baixa</v>
      </c>
      <c r="N17" s="33">
        <f t="shared" si="4"/>
        <v>3</v>
      </c>
      <c r="O17" s="34">
        <f>IF(H17="I",N17*Contagem!$U$11,IF(H17="E",N17*Contagem!$U$13,IF(H17="A",N17*Contagem!$U$12,IF(H17="T",N17*Contagem!$U$14,""))))</f>
        <v>3</v>
      </c>
      <c r="P17" s="27"/>
      <c r="Q17" s="27"/>
      <c r="R17" s="27"/>
      <c r="S17" s="27"/>
      <c r="T17" s="27"/>
      <c r="U17" s="35"/>
      <c r="V17" s="35"/>
      <c r="W17" s="35"/>
      <c r="X17" s="35"/>
      <c r="Y17" s="35"/>
      <c r="Z17" s="35"/>
    </row>
    <row r="18" ht="18.0" customHeight="1">
      <c r="A18" s="26" t="s">
        <v>50</v>
      </c>
      <c r="B18" s="27"/>
      <c r="C18" s="27"/>
      <c r="D18" s="27"/>
      <c r="E18" s="27"/>
      <c r="F18" s="28"/>
      <c r="G18" s="29" t="s">
        <v>30</v>
      </c>
      <c r="H18" s="29" t="s">
        <v>14</v>
      </c>
      <c r="I18" s="29">
        <v>4.0</v>
      </c>
      <c r="J18" s="29">
        <v>4.0</v>
      </c>
      <c r="K18" s="30" t="str">
        <f t="shared" si="1"/>
        <v>eeA</v>
      </c>
      <c r="L18" s="31" t="str">
        <f t="shared" si="2"/>
        <v>A</v>
      </c>
      <c r="M18" s="32" t="str">
        <f t="shared" si="3"/>
        <v>Média</v>
      </c>
      <c r="N18" s="33">
        <f t="shared" si="4"/>
        <v>4</v>
      </c>
      <c r="O18" s="34">
        <f>IF(H18="I",N18*Contagem!$U$11,IF(H18="E",N18*Contagem!$U$13,IF(H18="A",N18*Contagem!$U$12,IF(H18="T",N18*Contagem!$U$14,""))))</f>
        <v>4</v>
      </c>
      <c r="P18" s="27"/>
      <c r="Q18" s="27"/>
      <c r="R18" s="27"/>
      <c r="S18" s="27"/>
      <c r="T18" s="27"/>
      <c r="U18" s="35"/>
      <c r="V18" s="35"/>
      <c r="W18" s="35"/>
      <c r="X18" s="35"/>
      <c r="Y18" s="35"/>
      <c r="Z18" s="35"/>
    </row>
    <row r="19" ht="18.0" customHeight="1">
      <c r="A19" s="26" t="s">
        <v>53</v>
      </c>
      <c r="B19" s="27"/>
      <c r="C19" s="27"/>
      <c r="D19" s="27"/>
      <c r="E19" s="27"/>
      <c r="F19" s="28"/>
      <c r="G19" s="29" t="s">
        <v>30</v>
      </c>
      <c r="H19" s="29" t="s">
        <v>14</v>
      </c>
      <c r="I19" s="29">
        <v>4.0</v>
      </c>
      <c r="J19" s="29">
        <v>4.0</v>
      </c>
      <c r="K19" s="30" t="str">
        <f t="shared" si="1"/>
        <v>eeA</v>
      </c>
      <c r="L19" s="31" t="str">
        <f t="shared" si="2"/>
        <v>A</v>
      </c>
      <c r="M19" s="32" t="str">
        <f t="shared" si="3"/>
        <v>Média</v>
      </c>
      <c r="N19" s="33">
        <f t="shared" si="4"/>
        <v>4</v>
      </c>
      <c r="O19" s="34">
        <f>IF(H19="I",N19*Contagem!$U$11,IF(H19="E",N19*Contagem!$U$13,IF(H19="A",N19*Contagem!$U$12,IF(H19="T",N19*Contagem!$U$14,""))))</f>
        <v>4</v>
      </c>
      <c r="P19" s="27"/>
      <c r="Q19" s="27"/>
      <c r="R19" s="27"/>
      <c r="S19" s="27"/>
      <c r="T19" s="27"/>
      <c r="U19" s="35"/>
      <c r="V19" s="35"/>
      <c r="W19" s="35"/>
      <c r="X19" s="35"/>
      <c r="Y19" s="35"/>
      <c r="Z19" s="35"/>
    </row>
    <row r="20" ht="18.0" customHeight="1">
      <c r="A20" s="65" t="s">
        <v>54</v>
      </c>
      <c r="B20" s="27"/>
      <c r="C20" s="27"/>
      <c r="D20" s="27"/>
      <c r="E20" s="27"/>
      <c r="F20" s="28"/>
      <c r="G20" s="29" t="s">
        <v>55</v>
      </c>
      <c r="H20" s="29" t="s">
        <v>14</v>
      </c>
      <c r="I20" s="29">
        <v>3.0</v>
      </c>
      <c r="J20" s="29">
        <v>2.0</v>
      </c>
      <c r="K20" s="30"/>
      <c r="L20" s="31"/>
      <c r="M20" s="32" t="str">
        <f t="shared" si="3"/>
        <v/>
      </c>
      <c r="N20" s="33">
        <f t="shared" si="4"/>
        <v>6</v>
      </c>
      <c r="O20" s="34">
        <f>IF(H20="I",N20*Contagem!$U$11,IF(H20="E",N20*Contagem!$U$13,IF(H20="A",N20*Contagem!$U$12,IF(H20="T",N20*Contagem!$U$14,""))))</f>
        <v>6</v>
      </c>
      <c r="P20" s="27"/>
      <c r="Q20" s="27"/>
      <c r="R20" s="27"/>
      <c r="S20" s="27"/>
      <c r="T20" s="27"/>
      <c r="U20" s="35"/>
      <c r="V20" s="35"/>
      <c r="W20" s="35"/>
      <c r="X20" s="35"/>
      <c r="Y20" s="35"/>
      <c r="Z20" s="35"/>
    </row>
    <row r="21" ht="18.0" customHeight="1">
      <c r="A21" s="26" t="s">
        <v>56</v>
      </c>
      <c r="B21" s="27"/>
      <c r="C21" s="27"/>
      <c r="D21" s="27"/>
      <c r="E21" s="27"/>
      <c r="F21" s="28"/>
      <c r="G21" s="29" t="s">
        <v>55</v>
      </c>
      <c r="H21" s="29" t="s">
        <v>14</v>
      </c>
      <c r="I21" s="29">
        <v>6.0</v>
      </c>
      <c r="J21" s="29">
        <v>6.0</v>
      </c>
      <c r="K21" s="30" t="str">
        <f t="shared" ref="K21:K106" si="5">CONCATENATE(G21,L21)</f>
        <v>ceH</v>
      </c>
      <c r="L21" s="31" t="str">
        <f t="shared" ref="L21:L106" si="6"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H</v>
      </c>
      <c r="M21" s="32" t="str">
        <f t="shared" si="3"/>
        <v>Alta</v>
      </c>
      <c r="N21" s="33">
        <f t="shared" si="4"/>
        <v>6</v>
      </c>
      <c r="O21" s="34">
        <f>IF(H21="I",N21*Contagem!$U$11,IF(H21="E",N21*Contagem!$U$13,IF(H21="A",N21*Contagem!$U$12,IF(H21="T",N21*Contagem!$U$14,""))))</f>
        <v>6</v>
      </c>
      <c r="P21" s="27"/>
      <c r="Q21" s="27"/>
      <c r="R21" s="27"/>
      <c r="S21" s="27"/>
      <c r="T21" s="27"/>
      <c r="U21" s="35"/>
      <c r="V21" s="35"/>
      <c r="W21" s="35"/>
      <c r="X21" s="35"/>
      <c r="Y21" s="35"/>
      <c r="Z21" s="35"/>
    </row>
    <row r="22" ht="18.0" customHeight="1">
      <c r="A22" s="26" t="s">
        <v>59</v>
      </c>
      <c r="B22" s="27"/>
      <c r="C22" s="27"/>
      <c r="D22" s="27"/>
      <c r="E22" s="27"/>
      <c r="F22" s="28"/>
      <c r="G22" s="29" t="s">
        <v>55</v>
      </c>
      <c r="H22" s="29" t="s">
        <v>14</v>
      </c>
      <c r="I22" s="29">
        <v>4.0</v>
      </c>
      <c r="J22" s="29">
        <v>2.0</v>
      </c>
      <c r="K22" s="30" t="str">
        <f t="shared" si="5"/>
        <v>ceL</v>
      </c>
      <c r="L22" s="31" t="str">
        <f t="shared" si="6"/>
        <v>L</v>
      </c>
      <c r="M22" s="32" t="str">
        <f t="shared" si="3"/>
        <v>Baixa</v>
      </c>
      <c r="N22" s="33">
        <f t="shared" si="4"/>
        <v>3</v>
      </c>
      <c r="O22" s="34">
        <f>IF(H22="I",N22*Contagem!$U$11,IF(H22="E",N22*Contagem!$U$13,IF(H22="A",N22*Contagem!$U$12,IF(H22="T",N22*Contagem!$U$14,""))))</f>
        <v>3</v>
      </c>
      <c r="P22" s="27"/>
      <c r="Q22" s="27"/>
      <c r="R22" s="27"/>
      <c r="S22" s="27"/>
      <c r="T22" s="27"/>
      <c r="U22" s="35"/>
      <c r="V22" s="35"/>
      <c r="W22" s="35"/>
      <c r="X22" s="35"/>
      <c r="Y22" s="35"/>
      <c r="Z22" s="35"/>
    </row>
    <row r="23" ht="18.0" customHeight="1">
      <c r="A23" s="69" t="s">
        <v>60</v>
      </c>
      <c r="B23" s="27"/>
      <c r="C23" s="27"/>
      <c r="D23" s="27"/>
      <c r="E23" s="27"/>
      <c r="F23" s="28"/>
      <c r="G23" s="29" t="s">
        <v>30</v>
      </c>
      <c r="H23" s="29" t="s">
        <v>14</v>
      </c>
      <c r="I23" s="29">
        <v>2.0</v>
      </c>
      <c r="J23" s="29">
        <v>1.0</v>
      </c>
      <c r="K23" s="30" t="str">
        <f t="shared" si="5"/>
        <v>eeL</v>
      </c>
      <c r="L23" s="31" t="str">
        <f t="shared" si="6"/>
        <v>L</v>
      </c>
      <c r="M23" s="32" t="str">
        <f t="shared" si="3"/>
        <v>Baixa</v>
      </c>
      <c r="N23" s="33">
        <f t="shared" si="4"/>
        <v>3</v>
      </c>
      <c r="O23" s="34">
        <f>IF(H23="I",N23*Contagem!$U$11,IF(H23="E",N23*Contagem!$U$13,IF(H23="A",N23*Contagem!$U$12,IF(H23="T",N23*Contagem!$U$14,""))))</f>
        <v>3</v>
      </c>
      <c r="P23" s="27"/>
      <c r="Q23" s="27"/>
      <c r="R23" s="27"/>
      <c r="S23" s="27"/>
      <c r="T23" s="27"/>
      <c r="U23" s="35"/>
      <c r="V23" s="35"/>
      <c r="W23" s="35"/>
      <c r="X23" s="35"/>
      <c r="Y23" s="35"/>
      <c r="Z23" s="35"/>
    </row>
    <row r="24" ht="18.0" customHeight="1">
      <c r="A24" s="69" t="s">
        <v>62</v>
      </c>
      <c r="B24" s="27"/>
      <c r="C24" s="27"/>
      <c r="D24" s="27"/>
      <c r="E24" s="27"/>
      <c r="F24" s="28"/>
      <c r="G24" s="29" t="s">
        <v>63</v>
      </c>
      <c r="H24" s="29" t="s">
        <v>14</v>
      </c>
      <c r="I24" s="29">
        <v>7.0</v>
      </c>
      <c r="J24" s="29">
        <v>2.0</v>
      </c>
      <c r="K24" s="30" t="str">
        <f t="shared" si="5"/>
        <v>aliL</v>
      </c>
      <c r="L24" s="31" t="str">
        <f t="shared" si="6"/>
        <v>L</v>
      </c>
      <c r="M24" s="32" t="str">
        <f t="shared" si="3"/>
        <v>Baixa</v>
      </c>
      <c r="N24" s="33">
        <f t="shared" si="4"/>
        <v>7</v>
      </c>
      <c r="O24" s="34">
        <f>IF(H24="I",N24*Contagem!$U$11,IF(H24="E",N24*Contagem!$U$13,IF(H24="A",N24*Contagem!$U$12,IF(H24="T",N24*Contagem!$U$14,""))))</f>
        <v>7</v>
      </c>
      <c r="P24" s="27"/>
      <c r="Q24" s="27"/>
      <c r="R24" s="27"/>
      <c r="S24" s="27"/>
      <c r="T24" s="27"/>
      <c r="U24" s="35"/>
      <c r="V24" s="35"/>
      <c r="W24" s="35"/>
      <c r="X24" s="35"/>
      <c r="Y24" s="35"/>
      <c r="Z24" s="35"/>
    </row>
    <row r="25" ht="18.0" customHeight="1">
      <c r="A25" s="69" t="s">
        <v>64</v>
      </c>
      <c r="B25" s="27"/>
      <c r="C25" s="27"/>
      <c r="D25" s="27"/>
      <c r="E25" s="27"/>
      <c r="F25" s="28"/>
      <c r="G25" s="29" t="s">
        <v>63</v>
      </c>
      <c r="H25" s="29" t="s">
        <v>14</v>
      </c>
      <c r="I25" s="29">
        <v>7.0</v>
      </c>
      <c r="J25" s="29">
        <v>2.0</v>
      </c>
      <c r="K25" s="30" t="str">
        <f t="shared" si="5"/>
        <v>aliL</v>
      </c>
      <c r="L25" s="31" t="str">
        <f t="shared" si="6"/>
        <v>L</v>
      </c>
      <c r="M25" s="32" t="str">
        <f t="shared" si="3"/>
        <v>Baixa</v>
      </c>
      <c r="N25" s="33">
        <f t="shared" si="4"/>
        <v>7</v>
      </c>
      <c r="O25" s="34">
        <f>IF(H25="I",N25*Contagem!$U$11,IF(H25="E",N25*Contagem!$U$13,IF(H25="A",N25*Contagem!$U$12,IF(H25="T",N25*Contagem!$U$14,""))))</f>
        <v>7</v>
      </c>
      <c r="P25" s="27"/>
      <c r="Q25" s="27"/>
      <c r="R25" s="27"/>
      <c r="S25" s="27"/>
      <c r="T25" s="27"/>
      <c r="U25" s="35"/>
      <c r="V25" s="35"/>
      <c r="W25" s="35"/>
      <c r="X25" s="35"/>
      <c r="Y25" s="35"/>
      <c r="Z25" s="35"/>
    </row>
    <row r="26" ht="18.0" customHeight="1">
      <c r="A26" s="69" t="s">
        <v>65</v>
      </c>
      <c r="B26" s="27"/>
      <c r="C26" s="27"/>
      <c r="D26" s="27"/>
      <c r="E26" s="27"/>
      <c r="F26" s="28"/>
      <c r="G26" s="29" t="s">
        <v>63</v>
      </c>
      <c r="H26" s="29" t="s">
        <v>14</v>
      </c>
      <c r="I26" s="29">
        <v>3.0</v>
      </c>
      <c r="J26" s="29">
        <v>1.0</v>
      </c>
      <c r="K26" s="30" t="str">
        <f t="shared" si="5"/>
        <v>aliL</v>
      </c>
      <c r="L26" s="31" t="str">
        <f t="shared" si="6"/>
        <v>L</v>
      </c>
      <c r="M26" s="32" t="str">
        <f t="shared" si="3"/>
        <v>Baixa</v>
      </c>
      <c r="N26" s="33">
        <f t="shared" si="4"/>
        <v>7</v>
      </c>
      <c r="O26" s="34">
        <f>IF(H26="I",N26*Contagem!$U$11,IF(H26="E",N26*Contagem!$U$13,IF(H26="A",N26*Contagem!$U$12,IF(H26="T",N26*Contagem!$U$14,""))))</f>
        <v>7</v>
      </c>
      <c r="P26" s="27"/>
      <c r="Q26" s="27"/>
      <c r="R26" s="27"/>
      <c r="S26" s="27"/>
      <c r="T26" s="27"/>
      <c r="U26" s="35"/>
      <c r="V26" s="35"/>
      <c r="W26" s="35"/>
      <c r="X26" s="35"/>
      <c r="Y26" s="35"/>
      <c r="Z26" s="35"/>
    </row>
    <row r="27" ht="18.0" customHeight="1">
      <c r="A27" s="69" t="s">
        <v>66</v>
      </c>
      <c r="B27" s="27"/>
      <c r="C27" s="27"/>
      <c r="D27" s="27"/>
      <c r="E27" s="27"/>
      <c r="F27" s="28"/>
      <c r="G27" s="29" t="s">
        <v>63</v>
      </c>
      <c r="H27" s="29" t="s">
        <v>14</v>
      </c>
      <c r="I27" s="29">
        <v>6.0</v>
      </c>
      <c r="J27" s="29">
        <v>3.0</v>
      </c>
      <c r="K27" s="30" t="str">
        <f t="shared" si="5"/>
        <v>aliL</v>
      </c>
      <c r="L27" s="31" t="str">
        <f t="shared" si="6"/>
        <v>L</v>
      </c>
      <c r="M27" s="32" t="str">
        <f t="shared" si="3"/>
        <v>Baixa</v>
      </c>
      <c r="N27" s="33">
        <f t="shared" si="4"/>
        <v>7</v>
      </c>
      <c r="O27" s="34">
        <f>IF(H27="I",N27*Contagem!$U$11,IF(H27="E",N27*Contagem!$U$13,IF(H27="A",N27*Contagem!$U$12,IF(H27="T",N27*Contagem!$U$14,""))))</f>
        <v>7</v>
      </c>
      <c r="P27" s="27"/>
      <c r="Q27" s="27"/>
      <c r="R27" s="27"/>
      <c r="S27" s="27"/>
      <c r="T27" s="27"/>
      <c r="U27" s="35"/>
      <c r="V27" s="35"/>
      <c r="W27" s="35"/>
      <c r="X27" s="35"/>
      <c r="Y27" s="35"/>
      <c r="Z27" s="35"/>
    </row>
    <row r="28" ht="18.0" customHeight="1">
      <c r="A28" s="69" t="s">
        <v>67</v>
      </c>
      <c r="B28" s="27"/>
      <c r="C28" s="27"/>
      <c r="D28" s="27"/>
      <c r="E28" s="27"/>
      <c r="F28" s="28"/>
      <c r="G28" s="29" t="s">
        <v>63</v>
      </c>
      <c r="H28" s="29" t="s">
        <v>14</v>
      </c>
      <c r="I28" s="29">
        <v>2.0</v>
      </c>
      <c r="J28" s="29">
        <v>2.0</v>
      </c>
      <c r="K28" s="30" t="str">
        <f t="shared" si="5"/>
        <v>aliL</v>
      </c>
      <c r="L28" s="31" t="str">
        <f t="shared" si="6"/>
        <v>L</v>
      </c>
      <c r="M28" s="32" t="str">
        <f t="shared" si="3"/>
        <v>Baixa</v>
      </c>
      <c r="N28" s="33">
        <f t="shared" si="4"/>
        <v>7</v>
      </c>
      <c r="O28" s="34">
        <f>IF(H28="I",N28*Contagem!$U$11,IF(H28="E",N28*Contagem!$U$13,IF(H28="A",N28*Contagem!$U$12,IF(H28="T",N28*Contagem!$U$14,""))))</f>
        <v>7</v>
      </c>
      <c r="P28" s="27"/>
      <c r="Q28" s="27"/>
      <c r="R28" s="27"/>
      <c r="S28" s="27"/>
      <c r="T28" s="27"/>
      <c r="U28" s="35"/>
      <c r="V28" s="35"/>
      <c r="W28" s="35"/>
      <c r="X28" s="35"/>
      <c r="Y28" s="35"/>
      <c r="Z28" s="35"/>
    </row>
    <row r="29" ht="18.0" customHeight="1">
      <c r="A29" s="69" t="s">
        <v>69</v>
      </c>
      <c r="B29" s="27"/>
      <c r="C29" s="27"/>
      <c r="D29" s="27"/>
      <c r="E29" s="27"/>
      <c r="F29" s="28"/>
      <c r="G29" s="29" t="s">
        <v>63</v>
      </c>
      <c r="H29" s="29" t="s">
        <v>14</v>
      </c>
      <c r="I29" s="29">
        <v>3.0</v>
      </c>
      <c r="J29" s="29">
        <v>4.0</v>
      </c>
      <c r="K29" s="30" t="str">
        <f t="shared" si="5"/>
        <v>aliL</v>
      </c>
      <c r="L29" s="31" t="str">
        <f t="shared" si="6"/>
        <v>L</v>
      </c>
      <c r="M29" s="32" t="str">
        <f t="shared" si="3"/>
        <v>Baixa</v>
      </c>
      <c r="N29" s="33">
        <f t="shared" si="4"/>
        <v>7</v>
      </c>
      <c r="O29" s="34">
        <f>IF(H29="I",N29*Contagem!$U$11,IF(H29="E",N29*Contagem!$U$13,IF(H29="A",N29*Contagem!$U$12,IF(H29="T",N29*Contagem!$U$14,""))))</f>
        <v>7</v>
      </c>
      <c r="P29" s="27"/>
      <c r="Q29" s="27"/>
      <c r="R29" s="27"/>
      <c r="S29" s="27"/>
      <c r="T29" s="27"/>
      <c r="U29" s="35"/>
      <c r="V29" s="35"/>
      <c r="W29" s="35"/>
      <c r="X29" s="35"/>
      <c r="Y29" s="35"/>
      <c r="Z29" s="35"/>
    </row>
    <row r="30" ht="18.0" customHeight="1">
      <c r="A30" s="26"/>
      <c r="B30" s="27"/>
      <c r="C30" s="27"/>
      <c r="D30" s="27"/>
      <c r="E30" s="27"/>
      <c r="F30" s="28"/>
      <c r="G30" s="30"/>
      <c r="H30" s="30"/>
      <c r="I30" s="30"/>
      <c r="J30" s="30"/>
      <c r="K30" s="30" t="str">
        <f t="shared" si="5"/>
        <v/>
      </c>
      <c r="L30" s="31" t="str">
        <f t="shared" si="6"/>
        <v/>
      </c>
      <c r="M30" s="32" t="str">
        <f t="shared" si="3"/>
        <v/>
      </c>
      <c r="N30" s="33" t="str">
        <f t="shared" si="4"/>
        <v/>
      </c>
      <c r="O30" s="34" t="str">
        <f>IF(H30="I",N30*Contagem!$U$11,IF(H30="E",N30*Contagem!$U$13,IF(H30="A",N30*Contagem!$U$12,IF(H30="T",N30*Contagem!$U$14,""))))</f>
        <v/>
      </c>
      <c r="P30" s="27"/>
      <c r="Q30" s="27"/>
      <c r="R30" s="27"/>
      <c r="S30" s="27"/>
      <c r="T30" s="27"/>
      <c r="U30" s="35"/>
      <c r="V30" s="35"/>
      <c r="W30" s="35"/>
      <c r="X30" s="35"/>
      <c r="Y30" s="35"/>
      <c r="Z30" s="35"/>
    </row>
    <row r="31" ht="18.0" customHeight="1">
      <c r="A31" s="26"/>
      <c r="B31" s="27"/>
      <c r="C31" s="27"/>
      <c r="D31" s="27"/>
      <c r="E31" s="27"/>
      <c r="F31" s="28"/>
      <c r="G31" s="30"/>
      <c r="H31" s="30"/>
      <c r="I31" s="30"/>
      <c r="J31" s="30"/>
      <c r="K31" s="30" t="str">
        <f t="shared" si="5"/>
        <v/>
      </c>
      <c r="L31" s="31" t="str">
        <f t="shared" si="6"/>
        <v/>
      </c>
      <c r="M31" s="32" t="str">
        <f t="shared" si="3"/>
        <v/>
      </c>
      <c r="N31" s="33" t="str">
        <f t="shared" si="4"/>
        <v/>
      </c>
      <c r="O31" s="34" t="str">
        <f>IF(H31="I",N31*Contagem!$U$11,IF(H31="E",N31*Contagem!$U$13,IF(H31="A",N31*Contagem!$U$12,IF(H31="T",N31*Contagem!$U$14,""))))</f>
        <v/>
      </c>
      <c r="P31" s="27"/>
      <c r="Q31" s="27"/>
      <c r="R31" s="27"/>
      <c r="S31" s="27"/>
      <c r="T31" s="27"/>
      <c r="U31" s="35"/>
      <c r="V31" s="35"/>
      <c r="W31" s="35"/>
      <c r="X31" s="35"/>
      <c r="Y31" s="35"/>
      <c r="Z31" s="35"/>
    </row>
    <row r="32" ht="18.0" customHeight="1">
      <c r="A32" s="26"/>
      <c r="B32" s="27"/>
      <c r="C32" s="27"/>
      <c r="D32" s="27"/>
      <c r="E32" s="27"/>
      <c r="F32" s="28"/>
      <c r="G32" s="30"/>
      <c r="H32" s="30"/>
      <c r="I32" s="30"/>
      <c r="J32" s="30"/>
      <c r="K32" s="30" t="str">
        <f t="shared" si="5"/>
        <v/>
      </c>
      <c r="L32" s="31" t="str">
        <f t="shared" si="6"/>
        <v/>
      </c>
      <c r="M32" s="32" t="str">
        <f t="shared" si="3"/>
        <v/>
      </c>
      <c r="N32" s="33" t="str">
        <f t="shared" si="4"/>
        <v/>
      </c>
      <c r="O32" s="34" t="str">
        <f>IF(H32="I",N32*Contagem!$U$11,IF(H32="E",N32*Contagem!$U$13,IF(H32="A",N32*Contagem!$U$12,IF(H32="T",N32*Contagem!$U$14,""))))</f>
        <v/>
      </c>
      <c r="P32" s="27"/>
      <c r="Q32" s="27"/>
      <c r="R32" s="27"/>
      <c r="S32" s="27"/>
      <c r="T32" s="27"/>
      <c r="U32" s="35"/>
      <c r="V32" s="35"/>
      <c r="W32" s="35"/>
      <c r="X32" s="35"/>
      <c r="Y32" s="35"/>
      <c r="Z32" s="35"/>
    </row>
    <row r="33" ht="18.0" customHeight="1">
      <c r="A33" s="26"/>
      <c r="B33" s="27"/>
      <c r="C33" s="27"/>
      <c r="D33" s="27"/>
      <c r="E33" s="27"/>
      <c r="F33" s="28"/>
      <c r="G33" s="30"/>
      <c r="H33" s="30"/>
      <c r="I33" s="30"/>
      <c r="J33" s="30"/>
      <c r="K33" s="30" t="str">
        <f t="shared" si="5"/>
        <v/>
      </c>
      <c r="L33" s="31" t="str">
        <f t="shared" si="6"/>
        <v/>
      </c>
      <c r="M33" s="32" t="str">
        <f t="shared" si="3"/>
        <v/>
      </c>
      <c r="N33" s="33" t="str">
        <f t="shared" si="4"/>
        <v/>
      </c>
      <c r="O33" s="34" t="str">
        <f>IF(H33="I",N33*Contagem!$U$11,IF(H33="E",N33*Contagem!$U$13,IF(H33="A",N33*Contagem!$U$12,IF(H33="T",N33*Contagem!$U$14,""))))</f>
        <v/>
      </c>
      <c r="P33" s="27"/>
      <c r="Q33" s="27"/>
      <c r="R33" s="27"/>
      <c r="S33" s="27"/>
      <c r="T33" s="27"/>
      <c r="U33" s="35"/>
      <c r="V33" s="35"/>
      <c r="W33" s="35"/>
      <c r="X33" s="35"/>
      <c r="Y33" s="35"/>
      <c r="Z33" s="35"/>
    </row>
    <row r="34" ht="18.0" customHeight="1">
      <c r="A34" s="26"/>
      <c r="B34" s="27"/>
      <c r="C34" s="27"/>
      <c r="D34" s="27"/>
      <c r="E34" s="27"/>
      <c r="F34" s="28"/>
      <c r="G34" s="30"/>
      <c r="H34" s="30"/>
      <c r="I34" s="30"/>
      <c r="J34" s="30"/>
      <c r="K34" s="30" t="str">
        <f t="shared" si="5"/>
        <v/>
      </c>
      <c r="L34" s="31" t="str">
        <f t="shared" si="6"/>
        <v/>
      </c>
      <c r="M34" s="32" t="str">
        <f t="shared" si="3"/>
        <v/>
      </c>
      <c r="N34" s="33" t="str">
        <f t="shared" si="4"/>
        <v/>
      </c>
      <c r="O34" s="34" t="str">
        <f>IF(H34="I",N34*Contagem!$U$11,IF(H34="E",N34*Contagem!$U$13,IF(H34="A",N34*Contagem!$U$12,IF(H34="T",N34*Contagem!$U$14,""))))</f>
        <v/>
      </c>
      <c r="P34" s="27"/>
      <c r="Q34" s="27"/>
      <c r="R34" s="27"/>
      <c r="S34" s="27"/>
      <c r="T34" s="27"/>
      <c r="U34" s="35"/>
      <c r="V34" s="35"/>
      <c r="W34" s="35"/>
      <c r="X34" s="35"/>
      <c r="Y34" s="35"/>
      <c r="Z34" s="35"/>
    </row>
    <row r="35" ht="18.0" customHeight="1">
      <c r="A35" s="26"/>
      <c r="B35" s="27"/>
      <c r="C35" s="27"/>
      <c r="D35" s="27"/>
      <c r="E35" s="27"/>
      <c r="F35" s="28"/>
      <c r="G35" s="30"/>
      <c r="H35" s="30"/>
      <c r="I35" s="30"/>
      <c r="J35" s="30"/>
      <c r="K35" s="30" t="str">
        <f t="shared" si="5"/>
        <v/>
      </c>
      <c r="L35" s="31" t="str">
        <f t="shared" si="6"/>
        <v/>
      </c>
      <c r="M35" s="32" t="str">
        <f t="shared" si="3"/>
        <v/>
      </c>
      <c r="N35" s="33" t="str">
        <f t="shared" si="4"/>
        <v/>
      </c>
      <c r="O35" s="34" t="str">
        <f>IF(H35="I",N35*Contagem!$U$11,IF(H35="E",N35*Contagem!$U$13,IF(H35="A",N35*Contagem!$U$12,IF(H35="T",N35*Contagem!$U$14,""))))</f>
        <v/>
      </c>
      <c r="P35" s="27"/>
      <c r="Q35" s="27"/>
      <c r="R35" s="27"/>
      <c r="S35" s="27"/>
      <c r="T35" s="27"/>
      <c r="U35" s="35"/>
      <c r="V35" s="35"/>
      <c r="W35" s="35"/>
      <c r="X35" s="35"/>
      <c r="Y35" s="35"/>
      <c r="Z35" s="35"/>
    </row>
    <row r="36" ht="18.0" customHeight="1">
      <c r="A36" s="26"/>
      <c r="B36" s="27"/>
      <c r="C36" s="27"/>
      <c r="D36" s="27"/>
      <c r="E36" s="27"/>
      <c r="F36" s="28"/>
      <c r="G36" s="30"/>
      <c r="H36" s="30"/>
      <c r="I36" s="30"/>
      <c r="J36" s="30"/>
      <c r="K36" s="30" t="str">
        <f t="shared" si="5"/>
        <v/>
      </c>
      <c r="L36" s="31" t="str">
        <f t="shared" si="6"/>
        <v/>
      </c>
      <c r="M36" s="32" t="str">
        <f t="shared" si="3"/>
        <v/>
      </c>
      <c r="N36" s="33" t="str">
        <f t="shared" si="4"/>
        <v/>
      </c>
      <c r="O36" s="34" t="str">
        <f>IF(H36="I",N36*Contagem!$U$11,IF(H36="E",N36*Contagem!$U$13,IF(H36="A",N36*Contagem!$U$12,IF(H36="T",N36*Contagem!$U$14,""))))</f>
        <v/>
      </c>
      <c r="P36" s="27"/>
      <c r="Q36" s="27"/>
      <c r="R36" s="27"/>
      <c r="S36" s="27"/>
      <c r="T36" s="27"/>
      <c r="U36" s="35"/>
      <c r="V36" s="35"/>
      <c r="W36" s="35"/>
      <c r="X36" s="35"/>
      <c r="Y36" s="35"/>
      <c r="Z36" s="35"/>
    </row>
    <row r="37" ht="18.0" customHeight="1">
      <c r="A37" s="26"/>
      <c r="B37" s="27"/>
      <c r="C37" s="27"/>
      <c r="D37" s="27"/>
      <c r="E37" s="27"/>
      <c r="F37" s="28"/>
      <c r="G37" s="30"/>
      <c r="H37" s="30"/>
      <c r="I37" s="30"/>
      <c r="J37" s="30"/>
      <c r="K37" s="30" t="str">
        <f t="shared" si="5"/>
        <v/>
      </c>
      <c r="L37" s="31" t="str">
        <f t="shared" si="6"/>
        <v/>
      </c>
      <c r="M37" s="32" t="str">
        <f t="shared" si="3"/>
        <v/>
      </c>
      <c r="N37" s="33" t="str">
        <f t="shared" si="4"/>
        <v/>
      </c>
      <c r="O37" s="34" t="str">
        <f>IF(H37="I",N37*Contagem!$U$11,IF(H37="E",N37*Contagem!$U$13,IF(H37="A",N37*Contagem!$U$12,IF(H37="T",N37*Contagem!$U$14,""))))</f>
        <v/>
      </c>
      <c r="P37" s="27"/>
      <c r="Q37" s="27"/>
      <c r="R37" s="27"/>
      <c r="S37" s="27"/>
      <c r="T37" s="27"/>
      <c r="U37" s="35"/>
      <c r="V37" s="35"/>
      <c r="W37" s="35"/>
      <c r="X37" s="35"/>
      <c r="Y37" s="35"/>
      <c r="Z37" s="35"/>
    </row>
    <row r="38" ht="18.0" customHeight="1">
      <c r="A38" s="26"/>
      <c r="B38" s="27"/>
      <c r="C38" s="27"/>
      <c r="D38" s="27"/>
      <c r="E38" s="27"/>
      <c r="F38" s="28"/>
      <c r="G38" s="30"/>
      <c r="H38" s="30"/>
      <c r="I38" s="30"/>
      <c r="J38" s="30"/>
      <c r="K38" s="30" t="str">
        <f t="shared" si="5"/>
        <v/>
      </c>
      <c r="L38" s="31" t="str">
        <f t="shared" si="6"/>
        <v/>
      </c>
      <c r="M38" s="32" t="str">
        <f t="shared" si="3"/>
        <v/>
      </c>
      <c r="N38" s="33" t="str">
        <f t="shared" si="4"/>
        <v/>
      </c>
      <c r="O38" s="34" t="str">
        <f>IF(H38="I",N38*Contagem!$U$11,IF(H38="E",N38*Contagem!$U$13,IF(H38="A",N38*Contagem!$U$12,IF(H38="T",N38*Contagem!$U$14,""))))</f>
        <v/>
      </c>
      <c r="P38" s="27"/>
      <c r="Q38" s="27"/>
      <c r="R38" s="27"/>
      <c r="S38" s="27"/>
      <c r="T38" s="27"/>
      <c r="U38" s="35"/>
      <c r="V38" s="35"/>
      <c r="W38" s="35"/>
      <c r="X38" s="35"/>
      <c r="Y38" s="35"/>
      <c r="Z38" s="35"/>
    </row>
    <row r="39" ht="18.0" customHeight="1">
      <c r="A39" s="26"/>
      <c r="B39" s="27"/>
      <c r="C39" s="27"/>
      <c r="D39" s="27"/>
      <c r="E39" s="27"/>
      <c r="F39" s="28"/>
      <c r="G39" s="30"/>
      <c r="H39" s="30"/>
      <c r="I39" s="30"/>
      <c r="J39" s="30"/>
      <c r="K39" s="30" t="str">
        <f t="shared" si="5"/>
        <v/>
      </c>
      <c r="L39" s="31" t="str">
        <f t="shared" si="6"/>
        <v/>
      </c>
      <c r="M39" s="32" t="str">
        <f t="shared" si="3"/>
        <v/>
      </c>
      <c r="N39" s="33" t="str">
        <f t="shared" si="4"/>
        <v/>
      </c>
      <c r="O39" s="34" t="str">
        <f>IF(H39="I",N39*Contagem!$U$11,IF(H39="E",N39*Contagem!$U$13,IF(H39="A",N39*Contagem!$U$12,IF(H39="T",N39*Contagem!$U$14,""))))</f>
        <v/>
      </c>
      <c r="P39" s="27"/>
      <c r="Q39" s="27"/>
      <c r="R39" s="27"/>
      <c r="S39" s="27"/>
      <c r="T39" s="27"/>
      <c r="U39" s="35"/>
      <c r="V39" s="35"/>
      <c r="W39" s="35"/>
      <c r="X39" s="35"/>
      <c r="Y39" s="35"/>
      <c r="Z39" s="35"/>
    </row>
    <row r="40" ht="18.0" customHeight="1">
      <c r="A40" s="26"/>
      <c r="B40" s="27"/>
      <c r="C40" s="27"/>
      <c r="D40" s="27"/>
      <c r="E40" s="27"/>
      <c r="F40" s="28"/>
      <c r="G40" s="30"/>
      <c r="H40" s="30"/>
      <c r="I40" s="30"/>
      <c r="J40" s="30"/>
      <c r="K40" s="30" t="str">
        <f t="shared" si="5"/>
        <v/>
      </c>
      <c r="L40" s="31" t="str">
        <f t="shared" si="6"/>
        <v/>
      </c>
      <c r="M40" s="32" t="str">
        <f t="shared" si="3"/>
        <v/>
      </c>
      <c r="N40" s="33" t="str">
        <f t="shared" si="4"/>
        <v/>
      </c>
      <c r="O40" s="34" t="str">
        <f>IF(H40="I",N40*Contagem!$U$11,IF(H40="E",N40*Contagem!$U$13,IF(H40="A",N40*Contagem!$U$12,IF(H40="T",N40*Contagem!$U$14,""))))</f>
        <v/>
      </c>
      <c r="P40" s="27"/>
      <c r="Q40" s="27"/>
      <c r="R40" s="27"/>
      <c r="S40" s="27"/>
      <c r="T40" s="27"/>
      <c r="U40" s="35"/>
      <c r="V40" s="35"/>
      <c r="W40" s="35"/>
      <c r="X40" s="35"/>
      <c r="Y40" s="35"/>
      <c r="Z40" s="35"/>
    </row>
    <row r="41" ht="18.0" customHeight="1">
      <c r="A41" s="26"/>
      <c r="B41" s="27"/>
      <c r="C41" s="27"/>
      <c r="D41" s="27"/>
      <c r="E41" s="27"/>
      <c r="F41" s="28"/>
      <c r="G41" s="30"/>
      <c r="H41" s="30"/>
      <c r="I41" s="30"/>
      <c r="J41" s="30"/>
      <c r="K41" s="30" t="str">
        <f t="shared" si="5"/>
        <v/>
      </c>
      <c r="L41" s="31" t="str">
        <f t="shared" si="6"/>
        <v/>
      </c>
      <c r="M41" s="32" t="str">
        <f t="shared" si="3"/>
        <v/>
      </c>
      <c r="N41" s="33" t="str">
        <f t="shared" si="4"/>
        <v/>
      </c>
      <c r="O41" s="34" t="str">
        <f>IF(H41="I",N41*Contagem!$U$11,IF(H41="E",N41*Contagem!$U$13,IF(H41="A",N41*Contagem!$U$12,IF(H41="T",N41*Contagem!$U$14,""))))</f>
        <v/>
      </c>
      <c r="P41" s="27"/>
      <c r="Q41" s="27"/>
      <c r="R41" s="27"/>
      <c r="S41" s="27"/>
      <c r="T41" s="27"/>
      <c r="U41" s="35"/>
      <c r="V41" s="35"/>
      <c r="W41" s="35"/>
      <c r="X41" s="35"/>
      <c r="Y41" s="35"/>
      <c r="Z41" s="35"/>
    </row>
    <row r="42" ht="18.0" customHeight="1">
      <c r="A42" s="26"/>
      <c r="B42" s="27"/>
      <c r="C42" s="27"/>
      <c r="D42" s="27"/>
      <c r="E42" s="27"/>
      <c r="F42" s="28"/>
      <c r="G42" s="30"/>
      <c r="H42" s="30"/>
      <c r="I42" s="30"/>
      <c r="J42" s="30"/>
      <c r="K42" s="30" t="str">
        <f t="shared" si="5"/>
        <v/>
      </c>
      <c r="L42" s="31" t="str">
        <f t="shared" si="6"/>
        <v/>
      </c>
      <c r="M42" s="32" t="str">
        <f t="shared" si="3"/>
        <v/>
      </c>
      <c r="N42" s="33" t="str">
        <f t="shared" si="4"/>
        <v/>
      </c>
      <c r="O42" s="34" t="str">
        <f>IF(H42="I",N42*Contagem!$U$11,IF(H42="E",N42*Contagem!$U$13,IF(H42="A",N42*Contagem!$U$12,IF(H42="T",N42*Contagem!$U$14,""))))</f>
        <v/>
      </c>
      <c r="P42" s="27"/>
      <c r="Q42" s="27"/>
      <c r="R42" s="27"/>
      <c r="S42" s="27"/>
      <c r="T42" s="27"/>
      <c r="U42" s="35"/>
      <c r="V42" s="35"/>
      <c r="W42" s="35"/>
      <c r="X42" s="35"/>
      <c r="Y42" s="35"/>
      <c r="Z42" s="35"/>
    </row>
    <row r="43" ht="18.0" customHeight="1">
      <c r="A43" s="26"/>
      <c r="B43" s="27"/>
      <c r="C43" s="27"/>
      <c r="D43" s="27"/>
      <c r="E43" s="27"/>
      <c r="F43" s="28"/>
      <c r="G43" s="30"/>
      <c r="H43" s="30"/>
      <c r="I43" s="30"/>
      <c r="J43" s="30"/>
      <c r="K43" s="30" t="str">
        <f t="shared" si="5"/>
        <v/>
      </c>
      <c r="L43" s="31" t="str">
        <f t="shared" si="6"/>
        <v/>
      </c>
      <c r="M43" s="32" t="str">
        <f t="shared" si="3"/>
        <v/>
      </c>
      <c r="N43" s="33" t="str">
        <f t="shared" si="4"/>
        <v/>
      </c>
      <c r="O43" s="34" t="str">
        <f>IF(H43="I",N43*Contagem!$U$11,IF(H43="E",N43*Contagem!$U$13,IF(H43="A",N43*Contagem!$U$12,IF(H43="T",N43*Contagem!$U$14,""))))</f>
        <v/>
      </c>
      <c r="P43" s="27"/>
      <c r="Q43" s="27"/>
      <c r="R43" s="27"/>
      <c r="S43" s="27"/>
      <c r="T43" s="27"/>
      <c r="U43" s="35"/>
      <c r="V43" s="35"/>
      <c r="W43" s="35"/>
      <c r="X43" s="35"/>
      <c r="Y43" s="35"/>
      <c r="Z43" s="35"/>
    </row>
    <row r="44" ht="18.0" customHeight="1">
      <c r="A44" s="26"/>
      <c r="B44" s="27"/>
      <c r="C44" s="27"/>
      <c r="D44" s="27"/>
      <c r="E44" s="27"/>
      <c r="F44" s="28"/>
      <c r="G44" s="30"/>
      <c r="H44" s="30"/>
      <c r="I44" s="30"/>
      <c r="J44" s="30"/>
      <c r="K44" s="30" t="str">
        <f t="shared" si="5"/>
        <v/>
      </c>
      <c r="L44" s="31" t="str">
        <f t="shared" si="6"/>
        <v/>
      </c>
      <c r="M44" s="32" t="str">
        <f t="shared" si="3"/>
        <v/>
      </c>
      <c r="N44" s="33" t="str">
        <f t="shared" si="4"/>
        <v/>
      </c>
      <c r="O44" s="34" t="str">
        <f>IF(H44="I",N44*Contagem!$U$11,IF(H44="E",N44*Contagem!$U$13,IF(H44="A",N44*Contagem!$U$12,IF(H44="T",N44*Contagem!$U$14,""))))</f>
        <v/>
      </c>
      <c r="P44" s="27"/>
      <c r="Q44" s="27"/>
      <c r="R44" s="27"/>
      <c r="S44" s="27"/>
      <c r="T44" s="27"/>
      <c r="U44" s="35"/>
      <c r="V44" s="35"/>
      <c r="W44" s="35"/>
      <c r="X44" s="35"/>
      <c r="Y44" s="35"/>
      <c r="Z44" s="35"/>
    </row>
    <row r="45" ht="18.0" customHeight="1">
      <c r="A45" s="26"/>
      <c r="B45" s="27"/>
      <c r="C45" s="27"/>
      <c r="D45" s="27"/>
      <c r="E45" s="27"/>
      <c r="F45" s="28"/>
      <c r="G45" s="30"/>
      <c r="H45" s="30"/>
      <c r="I45" s="30"/>
      <c r="J45" s="30"/>
      <c r="K45" s="30" t="str">
        <f t="shared" si="5"/>
        <v/>
      </c>
      <c r="L45" s="31" t="str">
        <f t="shared" si="6"/>
        <v/>
      </c>
      <c r="M45" s="32" t="str">
        <f t="shared" si="3"/>
        <v/>
      </c>
      <c r="N45" s="33" t="str">
        <f t="shared" si="4"/>
        <v/>
      </c>
      <c r="O45" s="34" t="str">
        <f>IF(H45="I",N45*Contagem!$U$11,IF(H45="E",N45*Contagem!$U$13,IF(H45="A",N45*Contagem!$U$12,IF(H45="T",N45*Contagem!$U$14,""))))</f>
        <v/>
      </c>
      <c r="P45" s="27"/>
      <c r="Q45" s="27"/>
      <c r="R45" s="27"/>
      <c r="S45" s="27"/>
      <c r="T45" s="27"/>
      <c r="U45" s="35"/>
      <c r="V45" s="35"/>
      <c r="W45" s="35"/>
      <c r="X45" s="35"/>
      <c r="Y45" s="35"/>
      <c r="Z45" s="35"/>
    </row>
    <row r="46" ht="18.0" customHeight="1">
      <c r="A46" s="26"/>
      <c r="B46" s="27"/>
      <c r="C46" s="27"/>
      <c r="D46" s="27"/>
      <c r="E46" s="27"/>
      <c r="F46" s="28"/>
      <c r="G46" s="30"/>
      <c r="H46" s="30"/>
      <c r="I46" s="30"/>
      <c r="J46" s="30"/>
      <c r="K46" s="30" t="str">
        <f t="shared" si="5"/>
        <v/>
      </c>
      <c r="L46" s="31" t="str">
        <f t="shared" si="6"/>
        <v/>
      </c>
      <c r="M46" s="32" t="str">
        <f t="shared" si="3"/>
        <v/>
      </c>
      <c r="N46" s="33" t="str">
        <f t="shared" si="4"/>
        <v/>
      </c>
      <c r="O46" s="34" t="str">
        <f>IF(H46="I",N46*Contagem!$U$11,IF(H46="E",N46*Contagem!$U$13,IF(H46="A",N46*Contagem!$U$12,IF(H46="T",N46*Contagem!$U$14,""))))</f>
        <v/>
      </c>
      <c r="P46" s="27"/>
      <c r="Q46" s="27"/>
      <c r="R46" s="27"/>
      <c r="S46" s="27"/>
      <c r="T46" s="27"/>
      <c r="U46" s="35"/>
      <c r="V46" s="35"/>
      <c r="W46" s="35"/>
      <c r="X46" s="35"/>
      <c r="Y46" s="35"/>
      <c r="Z46" s="35"/>
    </row>
    <row r="47" ht="18.0" customHeight="1">
      <c r="A47" s="26"/>
      <c r="B47" s="27"/>
      <c r="C47" s="27"/>
      <c r="D47" s="27"/>
      <c r="E47" s="27"/>
      <c r="F47" s="28"/>
      <c r="G47" s="30"/>
      <c r="H47" s="30"/>
      <c r="I47" s="30"/>
      <c r="J47" s="30"/>
      <c r="K47" s="30" t="str">
        <f t="shared" si="5"/>
        <v/>
      </c>
      <c r="L47" s="31" t="str">
        <f t="shared" si="6"/>
        <v/>
      </c>
      <c r="M47" s="32" t="str">
        <f t="shared" si="3"/>
        <v/>
      </c>
      <c r="N47" s="33" t="str">
        <f t="shared" si="4"/>
        <v/>
      </c>
      <c r="O47" s="34" t="str">
        <f>IF(H47="I",N47*Contagem!$U$11,IF(H47="E",N47*Contagem!$U$13,IF(H47="A",N47*Contagem!$U$12,IF(H47="T",N47*Contagem!$U$14,""))))</f>
        <v/>
      </c>
      <c r="P47" s="27"/>
      <c r="Q47" s="27"/>
      <c r="R47" s="27"/>
      <c r="S47" s="27"/>
      <c r="T47" s="27"/>
      <c r="U47" s="35"/>
      <c r="V47" s="35"/>
      <c r="W47" s="35"/>
      <c r="X47" s="35"/>
      <c r="Y47" s="35"/>
      <c r="Z47" s="35"/>
    </row>
    <row r="48" ht="18.0" customHeight="1">
      <c r="A48" s="26"/>
      <c r="B48" s="27"/>
      <c r="C48" s="27"/>
      <c r="D48" s="27"/>
      <c r="E48" s="27"/>
      <c r="F48" s="28"/>
      <c r="G48" s="30"/>
      <c r="H48" s="30"/>
      <c r="I48" s="30"/>
      <c r="J48" s="30"/>
      <c r="K48" s="30" t="str">
        <f t="shared" si="5"/>
        <v/>
      </c>
      <c r="L48" s="31" t="str">
        <f t="shared" si="6"/>
        <v/>
      </c>
      <c r="M48" s="32" t="str">
        <f t="shared" si="3"/>
        <v/>
      </c>
      <c r="N48" s="33" t="str">
        <f t="shared" si="4"/>
        <v/>
      </c>
      <c r="O48" s="34" t="str">
        <f>IF(H48="I",N48*Contagem!$U$11,IF(H48="E",N48*Contagem!$U$13,IF(H48="A",N48*Contagem!$U$12,IF(H48="T",N48*Contagem!$U$14,""))))</f>
        <v/>
      </c>
      <c r="P48" s="27"/>
      <c r="Q48" s="27"/>
      <c r="R48" s="27"/>
      <c r="S48" s="27"/>
      <c r="T48" s="27"/>
      <c r="U48" s="35"/>
      <c r="V48" s="35"/>
      <c r="W48" s="35"/>
      <c r="X48" s="35"/>
      <c r="Y48" s="35"/>
      <c r="Z48" s="35"/>
    </row>
    <row r="49" ht="18.0" customHeight="1">
      <c r="A49" s="26"/>
      <c r="B49" s="27"/>
      <c r="C49" s="27"/>
      <c r="D49" s="27"/>
      <c r="E49" s="27"/>
      <c r="F49" s="28"/>
      <c r="G49" s="30"/>
      <c r="H49" s="30"/>
      <c r="I49" s="30"/>
      <c r="J49" s="30"/>
      <c r="K49" s="30" t="str">
        <f t="shared" si="5"/>
        <v/>
      </c>
      <c r="L49" s="31" t="str">
        <f t="shared" si="6"/>
        <v/>
      </c>
      <c r="M49" s="32" t="str">
        <f t="shared" si="3"/>
        <v/>
      </c>
      <c r="N49" s="33" t="str">
        <f t="shared" si="4"/>
        <v/>
      </c>
      <c r="O49" s="34" t="str">
        <f>IF(H49="I",N49*Contagem!$U$11,IF(H49="E",N49*Contagem!$U$13,IF(H49="A",N49*Contagem!$U$12,IF(H49="T",N49*Contagem!$U$14,""))))</f>
        <v/>
      </c>
      <c r="P49" s="27"/>
      <c r="Q49" s="27"/>
      <c r="R49" s="27"/>
      <c r="S49" s="27"/>
      <c r="T49" s="27"/>
      <c r="U49" s="35"/>
      <c r="V49" s="35"/>
      <c r="W49" s="35"/>
      <c r="X49" s="35"/>
      <c r="Y49" s="35"/>
      <c r="Z49" s="35"/>
    </row>
    <row r="50" ht="18.0" customHeight="1">
      <c r="A50" s="26"/>
      <c r="B50" s="27"/>
      <c r="C50" s="27"/>
      <c r="D50" s="27"/>
      <c r="E50" s="27"/>
      <c r="F50" s="28"/>
      <c r="G50" s="30"/>
      <c r="H50" s="30"/>
      <c r="I50" s="30"/>
      <c r="J50" s="30"/>
      <c r="K50" s="30" t="str">
        <f t="shared" si="5"/>
        <v/>
      </c>
      <c r="L50" s="31" t="str">
        <f t="shared" si="6"/>
        <v/>
      </c>
      <c r="M50" s="32" t="str">
        <f t="shared" si="3"/>
        <v/>
      </c>
      <c r="N50" s="33" t="str">
        <f t="shared" si="4"/>
        <v/>
      </c>
      <c r="O50" s="34" t="str">
        <f>IF(H50="I",N50*Contagem!$U$11,IF(H50="E",N50*Contagem!$U$13,IF(H50="A",N50*Contagem!$U$12,IF(H50="T",N50*Contagem!$U$14,""))))</f>
        <v/>
      </c>
      <c r="P50" s="27"/>
      <c r="Q50" s="27"/>
      <c r="R50" s="27"/>
      <c r="S50" s="27"/>
      <c r="T50" s="27"/>
      <c r="U50" s="35"/>
      <c r="V50" s="35"/>
      <c r="W50" s="35"/>
      <c r="X50" s="35"/>
      <c r="Y50" s="35"/>
      <c r="Z50" s="35"/>
    </row>
    <row r="51" ht="18.0" customHeight="1">
      <c r="A51" s="26"/>
      <c r="B51" s="27"/>
      <c r="C51" s="27"/>
      <c r="D51" s="27"/>
      <c r="E51" s="27"/>
      <c r="F51" s="28"/>
      <c r="G51" s="30"/>
      <c r="H51" s="30"/>
      <c r="I51" s="30"/>
      <c r="J51" s="30"/>
      <c r="K51" s="30" t="str">
        <f t="shared" si="5"/>
        <v/>
      </c>
      <c r="L51" s="31" t="str">
        <f t="shared" si="6"/>
        <v/>
      </c>
      <c r="M51" s="32" t="str">
        <f t="shared" si="3"/>
        <v/>
      </c>
      <c r="N51" s="33" t="str">
        <f t="shared" si="4"/>
        <v/>
      </c>
      <c r="O51" s="34" t="str">
        <f>IF(H51="I",N51*Contagem!$U$11,IF(H51="E",N51*Contagem!$U$13,IF(H51="A",N51*Contagem!$U$12,IF(H51="T",N51*Contagem!$U$14,""))))</f>
        <v/>
      </c>
      <c r="P51" s="27"/>
      <c r="Q51" s="27"/>
      <c r="R51" s="27"/>
      <c r="S51" s="27"/>
      <c r="T51" s="27"/>
      <c r="U51" s="35"/>
      <c r="V51" s="35"/>
      <c r="W51" s="35"/>
      <c r="X51" s="35"/>
      <c r="Y51" s="35"/>
      <c r="Z51" s="35"/>
    </row>
    <row r="52" ht="18.0" customHeight="1">
      <c r="A52" s="26"/>
      <c r="B52" s="27"/>
      <c r="C52" s="27"/>
      <c r="D52" s="27"/>
      <c r="E52" s="27"/>
      <c r="F52" s="28"/>
      <c r="G52" s="30"/>
      <c r="H52" s="30"/>
      <c r="I52" s="30"/>
      <c r="J52" s="30"/>
      <c r="K52" s="30" t="str">
        <f t="shared" si="5"/>
        <v/>
      </c>
      <c r="L52" s="31" t="str">
        <f t="shared" si="6"/>
        <v/>
      </c>
      <c r="M52" s="32" t="str">
        <f t="shared" si="3"/>
        <v/>
      </c>
      <c r="N52" s="33" t="str">
        <f t="shared" si="4"/>
        <v/>
      </c>
      <c r="O52" s="34" t="str">
        <f>IF(H52="I",N52*Contagem!$U$11,IF(H52="E",N52*Contagem!$U$13,IF(H52="A",N52*Contagem!$U$12,IF(H52="T",N52*Contagem!$U$14,""))))</f>
        <v/>
      </c>
      <c r="P52" s="27"/>
      <c r="Q52" s="27"/>
      <c r="R52" s="27"/>
      <c r="S52" s="27"/>
      <c r="T52" s="27"/>
      <c r="U52" s="35"/>
      <c r="V52" s="35"/>
      <c r="W52" s="35"/>
      <c r="X52" s="35"/>
      <c r="Y52" s="35"/>
      <c r="Z52" s="35"/>
    </row>
    <row r="53" ht="18.0" customHeight="1">
      <c r="A53" s="26"/>
      <c r="B53" s="27"/>
      <c r="C53" s="27"/>
      <c r="D53" s="27"/>
      <c r="E53" s="27"/>
      <c r="F53" s="28"/>
      <c r="G53" s="30"/>
      <c r="H53" s="30"/>
      <c r="I53" s="30"/>
      <c r="J53" s="30"/>
      <c r="K53" s="30" t="str">
        <f t="shared" si="5"/>
        <v/>
      </c>
      <c r="L53" s="31" t="str">
        <f t="shared" si="6"/>
        <v/>
      </c>
      <c r="M53" s="32" t="str">
        <f t="shared" si="3"/>
        <v/>
      </c>
      <c r="N53" s="33" t="str">
        <f t="shared" si="4"/>
        <v/>
      </c>
      <c r="O53" s="34" t="str">
        <f>IF(H53="I",N53*Contagem!$U$11,IF(H53="E",N53*Contagem!$U$13,IF(H53="A",N53*Contagem!$U$12,IF(H53="T",N53*Contagem!$U$14,""))))</f>
        <v/>
      </c>
      <c r="P53" s="27"/>
      <c r="Q53" s="27"/>
      <c r="R53" s="27"/>
      <c r="S53" s="27"/>
      <c r="T53" s="27"/>
      <c r="U53" s="35"/>
      <c r="V53" s="35"/>
      <c r="W53" s="35"/>
      <c r="X53" s="35"/>
      <c r="Y53" s="35"/>
      <c r="Z53" s="35"/>
    </row>
    <row r="54" ht="18.0" customHeight="1">
      <c r="A54" s="26"/>
      <c r="B54" s="27"/>
      <c r="C54" s="27"/>
      <c r="D54" s="27"/>
      <c r="E54" s="27"/>
      <c r="F54" s="28"/>
      <c r="G54" s="30"/>
      <c r="H54" s="30"/>
      <c r="I54" s="30"/>
      <c r="J54" s="30"/>
      <c r="K54" s="30" t="str">
        <f t="shared" si="5"/>
        <v/>
      </c>
      <c r="L54" s="31" t="str">
        <f t="shared" si="6"/>
        <v/>
      </c>
      <c r="M54" s="32" t="str">
        <f t="shared" si="3"/>
        <v/>
      </c>
      <c r="N54" s="33" t="str">
        <f t="shared" si="4"/>
        <v/>
      </c>
      <c r="O54" s="34" t="str">
        <f>IF(H54="I",N54*Contagem!$U$11,IF(H54="E",N54*Contagem!$U$13,IF(H54="A",N54*Contagem!$U$12,IF(H54="T",N54*Contagem!$U$14,""))))</f>
        <v/>
      </c>
      <c r="P54" s="27"/>
      <c r="Q54" s="27"/>
      <c r="R54" s="27"/>
      <c r="S54" s="27"/>
      <c r="T54" s="27"/>
      <c r="U54" s="35"/>
      <c r="V54" s="35"/>
      <c r="W54" s="35"/>
      <c r="X54" s="35"/>
      <c r="Y54" s="35"/>
      <c r="Z54" s="35"/>
    </row>
    <row r="55" ht="18.0" customHeight="1">
      <c r="A55" s="26"/>
      <c r="B55" s="27"/>
      <c r="C55" s="27"/>
      <c r="D55" s="27"/>
      <c r="E55" s="27"/>
      <c r="F55" s="28"/>
      <c r="G55" s="30"/>
      <c r="H55" s="30"/>
      <c r="I55" s="30"/>
      <c r="J55" s="30"/>
      <c r="K55" s="30" t="str">
        <f t="shared" si="5"/>
        <v/>
      </c>
      <c r="L55" s="31" t="str">
        <f t="shared" si="6"/>
        <v/>
      </c>
      <c r="M55" s="32" t="str">
        <f t="shared" si="3"/>
        <v/>
      </c>
      <c r="N55" s="33" t="str">
        <f t="shared" si="4"/>
        <v/>
      </c>
      <c r="O55" s="34" t="str">
        <f>IF(H55="I",N55*Contagem!$U$11,IF(H55="E",N55*Contagem!$U$13,IF(H55="A",N55*Contagem!$U$12,IF(H55="T",N55*Contagem!$U$14,""))))</f>
        <v/>
      </c>
      <c r="P55" s="27"/>
      <c r="Q55" s="27"/>
      <c r="R55" s="27"/>
      <c r="S55" s="27"/>
      <c r="T55" s="27"/>
      <c r="U55" s="35"/>
      <c r="V55" s="35"/>
      <c r="W55" s="35"/>
      <c r="X55" s="35"/>
      <c r="Y55" s="35"/>
      <c r="Z55" s="35"/>
    </row>
    <row r="56" ht="18.0" customHeight="1">
      <c r="A56" s="26"/>
      <c r="B56" s="27"/>
      <c r="C56" s="27"/>
      <c r="D56" s="27"/>
      <c r="E56" s="27"/>
      <c r="F56" s="28"/>
      <c r="G56" s="30"/>
      <c r="H56" s="30"/>
      <c r="I56" s="30"/>
      <c r="J56" s="30"/>
      <c r="K56" s="30" t="str">
        <f t="shared" si="5"/>
        <v/>
      </c>
      <c r="L56" s="31" t="str">
        <f t="shared" si="6"/>
        <v/>
      </c>
      <c r="M56" s="32" t="str">
        <f t="shared" si="3"/>
        <v/>
      </c>
      <c r="N56" s="33" t="str">
        <f t="shared" si="4"/>
        <v/>
      </c>
      <c r="O56" s="34" t="str">
        <f>IF(H56="I",N56*Contagem!$U$11,IF(H56="E",N56*Contagem!$U$13,IF(H56="A",N56*Contagem!$U$12,IF(H56="T",N56*Contagem!$U$14,""))))</f>
        <v/>
      </c>
      <c r="P56" s="27"/>
      <c r="Q56" s="27"/>
      <c r="R56" s="27"/>
      <c r="S56" s="27"/>
      <c r="T56" s="27"/>
      <c r="U56" s="35"/>
      <c r="V56" s="35"/>
      <c r="W56" s="35"/>
      <c r="X56" s="35"/>
      <c r="Y56" s="35"/>
      <c r="Z56" s="35"/>
    </row>
    <row r="57" ht="18.0" customHeight="1">
      <c r="A57" s="26"/>
      <c r="B57" s="27"/>
      <c r="C57" s="27"/>
      <c r="D57" s="27"/>
      <c r="E57" s="27"/>
      <c r="F57" s="28"/>
      <c r="G57" s="30"/>
      <c r="H57" s="30"/>
      <c r="I57" s="30"/>
      <c r="J57" s="30"/>
      <c r="K57" s="30" t="str">
        <f t="shared" si="5"/>
        <v/>
      </c>
      <c r="L57" s="31" t="str">
        <f t="shared" si="6"/>
        <v/>
      </c>
      <c r="M57" s="32" t="str">
        <f t="shared" si="3"/>
        <v/>
      </c>
      <c r="N57" s="33" t="str">
        <f t="shared" si="4"/>
        <v/>
      </c>
      <c r="O57" s="34" t="str">
        <f>IF(H57="I",N57*Contagem!$U$11,IF(H57="E",N57*Contagem!$U$13,IF(H57="A",N57*Contagem!$U$12,IF(H57="T",N57*Contagem!$U$14,""))))</f>
        <v/>
      </c>
      <c r="P57" s="27"/>
      <c r="Q57" s="27"/>
      <c r="R57" s="27"/>
      <c r="S57" s="27"/>
      <c r="T57" s="27"/>
      <c r="U57" s="35"/>
      <c r="V57" s="35"/>
      <c r="W57" s="35"/>
      <c r="X57" s="35"/>
      <c r="Y57" s="35"/>
      <c r="Z57" s="35"/>
    </row>
    <row r="58" ht="18.0" customHeight="1">
      <c r="A58" s="26"/>
      <c r="B58" s="27"/>
      <c r="C58" s="27"/>
      <c r="D58" s="27"/>
      <c r="E58" s="27"/>
      <c r="F58" s="28"/>
      <c r="G58" s="30"/>
      <c r="H58" s="30"/>
      <c r="I58" s="30"/>
      <c r="J58" s="30"/>
      <c r="K58" s="30" t="str">
        <f t="shared" si="5"/>
        <v/>
      </c>
      <c r="L58" s="31" t="str">
        <f t="shared" si="6"/>
        <v/>
      </c>
      <c r="M58" s="32" t="str">
        <f t="shared" si="3"/>
        <v/>
      </c>
      <c r="N58" s="33" t="str">
        <f t="shared" si="4"/>
        <v/>
      </c>
      <c r="O58" s="34" t="str">
        <f>IF(H58="I",N58*Contagem!$U$11,IF(H58="E",N58*Contagem!$U$13,IF(H58="A",N58*Contagem!$U$12,IF(H58="T",N58*Contagem!$U$14,""))))</f>
        <v/>
      </c>
      <c r="P58" s="27"/>
      <c r="Q58" s="27"/>
      <c r="R58" s="27"/>
      <c r="S58" s="27"/>
      <c r="T58" s="27"/>
      <c r="U58" s="35"/>
      <c r="V58" s="35"/>
      <c r="W58" s="35"/>
      <c r="X58" s="35"/>
      <c r="Y58" s="35"/>
      <c r="Z58" s="35"/>
    </row>
    <row r="59" ht="18.0" customHeight="1">
      <c r="A59" s="26"/>
      <c r="B59" s="27"/>
      <c r="C59" s="27"/>
      <c r="D59" s="27"/>
      <c r="E59" s="27"/>
      <c r="F59" s="28"/>
      <c r="G59" s="30"/>
      <c r="H59" s="30"/>
      <c r="I59" s="30"/>
      <c r="J59" s="30"/>
      <c r="K59" s="30" t="str">
        <f t="shared" si="5"/>
        <v/>
      </c>
      <c r="L59" s="31" t="str">
        <f t="shared" si="6"/>
        <v/>
      </c>
      <c r="M59" s="32" t="str">
        <f t="shared" si="3"/>
        <v/>
      </c>
      <c r="N59" s="33" t="str">
        <f t="shared" si="4"/>
        <v/>
      </c>
      <c r="O59" s="34" t="str">
        <f>IF(H59="I",N59*Contagem!$U$11,IF(H59="E",N59*Contagem!$U$13,IF(H59="A",N59*Contagem!$U$12,IF(H59="T",N59*Contagem!$U$14,""))))</f>
        <v/>
      </c>
      <c r="P59" s="27"/>
      <c r="Q59" s="27"/>
      <c r="R59" s="27"/>
      <c r="S59" s="27"/>
      <c r="T59" s="27"/>
      <c r="U59" s="35"/>
      <c r="V59" s="35"/>
      <c r="W59" s="35"/>
      <c r="X59" s="35"/>
      <c r="Y59" s="35"/>
      <c r="Z59" s="35"/>
    </row>
    <row r="60" ht="18.0" customHeight="1">
      <c r="A60" s="26"/>
      <c r="B60" s="27"/>
      <c r="C60" s="27"/>
      <c r="D60" s="27"/>
      <c r="E60" s="27"/>
      <c r="F60" s="28"/>
      <c r="G60" s="30"/>
      <c r="H60" s="30"/>
      <c r="I60" s="30"/>
      <c r="J60" s="30"/>
      <c r="K60" s="30" t="str">
        <f t="shared" si="5"/>
        <v/>
      </c>
      <c r="L60" s="31" t="str">
        <f t="shared" si="6"/>
        <v/>
      </c>
      <c r="M60" s="32" t="str">
        <f t="shared" si="3"/>
        <v/>
      </c>
      <c r="N60" s="33" t="str">
        <f t="shared" si="4"/>
        <v/>
      </c>
      <c r="O60" s="34" t="str">
        <f>IF(H60="I",N60*Contagem!$U$11,IF(H60="E",N60*Contagem!$U$13,IF(H60="A",N60*Contagem!$U$12,IF(H60="T",N60*Contagem!$U$14,""))))</f>
        <v/>
      </c>
      <c r="P60" s="27"/>
      <c r="Q60" s="27"/>
      <c r="R60" s="27"/>
      <c r="S60" s="27"/>
      <c r="T60" s="27"/>
      <c r="U60" s="35"/>
      <c r="V60" s="35"/>
      <c r="W60" s="35"/>
      <c r="X60" s="35"/>
      <c r="Y60" s="35"/>
      <c r="Z60" s="35"/>
    </row>
    <row r="61" ht="18.0" customHeight="1">
      <c r="A61" s="26"/>
      <c r="B61" s="27"/>
      <c r="C61" s="27"/>
      <c r="D61" s="27"/>
      <c r="E61" s="27"/>
      <c r="F61" s="28"/>
      <c r="G61" s="30"/>
      <c r="H61" s="30"/>
      <c r="I61" s="30"/>
      <c r="J61" s="30"/>
      <c r="K61" s="30" t="str">
        <f t="shared" si="5"/>
        <v/>
      </c>
      <c r="L61" s="31" t="str">
        <f t="shared" si="6"/>
        <v/>
      </c>
      <c r="M61" s="32" t="str">
        <f t="shared" si="3"/>
        <v/>
      </c>
      <c r="N61" s="33" t="str">
        <f t="shared" si="4"/>
        <v/>
      </c>
      <c r="O61" s="34" t="str">
        <f>IF(H61="I",N61*Contagem!$U$11,IF(H61="E",N61*Contagem!$U$13,IF(H61="A",N61*Contagem!$U$12,IF(H61="T",N61*Contagem!$U$14,""))))</f>
        <v/>
      </c>
      <c r="P61" s="27"/>
      <c r="Q61" s="27"/>
      <c r="R61" s="27"/>
      <c r="S61" s="27"/>
      <c r="T61" s="27"/>
      <c r="U61" s="35"/>
      <c r="V61" s="35"/>
      <c r="W61" s="35"/>
      <c r="X61" s="35"/>
      <c r="Y61" s="35"/>
      <c r="Z61" s="35"/>
    </row>
    <row r="62" ht="18.0" customHeight="1">
      <c r="A62" s="26"/>
      <c r="B62" s="27"/>
      <c r="C62" s="27"/>
      <c r="D62" s="27"/>
      <c r="E62" s="27"/>
      <c r="F62" s="28"/>
      <c r="G62" s="30"/>
      <c r="H62" s="30"/>
      <c r="I62" s="30"/>
      <c r="J62" s="30"/>
      <c r="K62" s="30" t="str">
        <f t="shared" si="5"/>
        <v/>
      </c>
      <c r="L62" s="31" t="str">
        <f t="shared" si="6"/>
        <v/>
      </c>
      <c r="M62" s="32" t="str">
        <f t="shared" si="3"/>
        <v/>
      </c>
      <c r="N62" s="33" t="str">
        <f t="shared" si="4"/>
        <v/>
      </c>
      <c r="O62" s="34" t="str">
        <f>IF(H62="I",N62*Contagem!$U$11,IF(H62="E",N62*Contagem!$U$13,IF(H62="A",N62*Contagem!$U$12,IF(H62="T",N62*Contagem!$U$14,""))))</f>
        <v/>
      </c>
      <c r="P62" s="27"/>
      <c r="Q62" s="27"/>
      <c r="R62" s="27"/>
      <c r="S62" s="27"/>
      <c r="T62" s="27"/>
      <c r="U62" s="35"/>
      <c r="V62" s="35"/>
      <c r="W62" s="35"/>
      <c r="X62" s="35"/>
      <c r="Y62" s="35"/>
      <c r="Z62" s="35"/>
    </row>
    <row r="63" ht="18.0" customHeight="1">
      <c r="A63" s="26"/>
      <c r="B63" s="27"/>
      <c r="C63" s="27"/>
      <c r="D63" s="27"/>
      <c r="E63" s="27"/>
      <c r="F63" s="28"/>
      <c r="G63" s="30"/>
      <c r="H63" s="30"/>
      <c r="I63" s="30"/>
      <c r="J63" s="30"/>
      <c r="K63" s="30" t="str">
        <f t="shared" si="5"/>
        <v/>
      </c>
      <c r="L63" s="31" t="str">
        <f t="shared" si="6"/>
        <v/>
      </c>
      <c r="M63" s="32" t="str">
        <f t="shared" si="3"/>
        <v/>
      </c>
      <c r="N63" s="33" t="str">
        <f t="shared" si="4"/>
        <v/>
      </c>
      <c r="O63" s="34" t="str">
        <f>IF(H63="I",N63*Contagem!$U$11,IF(H63="E",N63*Contagem!$U$13,IF(H63="A",N63*Contagem!$U$12,IF(H63="T",N63*Contagem!$U$14,""))))</f>
        <v/>
      </c>
      <c r="P63" s="27"/>
      <c r="Q63" s="27"/>
      <c r="R63" s="27"/>
      <c r="S63" s="27"/>
      <c r="T63" s="27"/>
      <c r="U63" s="35"/>
      <c r="V63" s="35"/>
      <c r="W63" s="35"/>
      <c r="X63" s="35"/>
      <c r="Y63" s="35"/>
      <c r="Z63" s="35"/>
    </row>
    <row r="64" ht="18.0" customHeight="1">
      <c r="A64" s="26"/>
      <c r="B64" s="27"/>
      <c r="C64" s="27"/>
      <c r="D64" s="27"/>
      <c r="E64" s="27"/>
      <c r="F64" s="28"/>
      <c r="G64" s="30"/>
      <c r="H64" s="30"/>
      <c r="I64" s="30"/>
      <c r="J64" s="30"/>
      <c r="K64" s="30" t="str">
        <f t="shared" si="5"/>
        <v/>
      </c>
      <c r="L64" s="31" t="str">
        <f t="shared" si="6"/>
        <v/>
      </c>
      <c r="M64" s="32" t="str">
        <f t="shared" si="3"/>
        <v/>
      </c>
      <c r="N64" s="33" t="str">
        <f t="shared" si="4"/>
        <v/>
      </c>
      <c r="O64" s="34" t="str">
        <f>IF(H64="I",N64*Contagem!$U$11,IF(H64="E",N64*Contagem!$U$13,IF(H64="A",N64*Contagem!$U$12,IF(H64="T",N64*Contagem!$U$14,""))))</f>
        <v/>
      </c>
      <c r="P64" s="27"/>
      <c r="Q64" s="27"/>
      <c r="R64" s="27"/>
      <c r="S64" s="27"/>
      <c r="T64" s="27"/>
      <c r="U64" s="35"/>
      <c r="V64" s="35"/>
      <c r="W64" s="35"/>
      <c r="X64" s="35"/>
      <c r="Y64" s="35"/>
      <c r="Z64" s="35"/>
    </row>
    <row r="65" ht="18.0" customHeight="1">
      <c r="A65" s="26"/>
      <c r="B65" s="27"/>
      <c r="C65" s="27"/>
      <c r="D65" s="27"/>
      <c r="E65" s="27"/>
      <c r="F65" s="28"/>
      <c r="G65" s="30"/>
      <c r="H65" s="30"/>
      <c r="I65" s="30"/>
      <c r="J65" s="30"/>
      <c r="K65" s="30" t="str">
        <f t="shared" si="5"/>
        <v/>
      </c>
      <c r="L65" s="31" t="str">
        <f t="shared" si="6"/>
        <v/>
      </c>
      <c r="M65" s="32" t="str">
        <f t="shared" si="3"/>
        <v/>
      </c>
      <c r="N65" s="33" t="str">
        <f t="shared" si="4"/>
        <v/>
      </c>
      <c r="O65" s="34" t="str">
        <f>IF(H65="I",N65*Contagem!$U$11,IF(H65="E",N65*Contagem!$U$13,IF(H65="A",N65*Contagem!$U$12,IF(H65="T",N65*Contagem!$U$14,""))))</f>
        <v/>
      </c>
      <c r="P65" s="27"/>
      <c r="Q65" s="27"/>
      <c r="R65" s="27"/>
      <c r="S65" s="27"/>
      <c r="T65" s="27"/>
      <c r="U65" s="35"/>
      <c r="V65" s="35"/>
      <c r="W65" s="35"/>
      <c r="X65" s="35"/>
      <c r="Y65" s="35"/>
      <c r="Z65" s="35"/>
    </row>
    <row r="66" ht="18.0" customHeight="1">
      <c r="A66" s="26"/>
      <c r="B66" s="27"/>
      <c r="C66" s="27"/>
      <c r="D66" s="27"/>
      <c r="E66" s="27"/>
      <c r="F66" s="28"/>
      <c r="G66" s="30"/>
      <c r="H66" s="30"/>
      <c r="I66" s="30"/>
      <c r="J66" s="30"/>
      <c r="K66" s="30" t="str">
        <f t="shared" si="5"/>
        <v/>
      </c>
      <c r="L66" s="31" t="str">
        <f t="shared" si="6"/>
        <v/>
      </c>
      <c r="M66" s="32" t="str">
        <f t="shared" si="3"/>
        <v/>
      </c>
      <c r="N66" s="33" t="str">
        <f t="shared" si="4"/>
        <v/>
      </c>
      <c r="O66" s="34" t="str">
        <f>IF(H66="I",N66*Contagem!$U$11,IF(H66="E",N66*Contagem!$U$13,IF(H66="A",N66*Contagem!$U$12,IF(H66="T",N66*Contagem!$U$14,""))))</f>
        <v/>
      </c>
      <c r="P66" s="27"/>
      <c r="Q66" s="27"/>
      <c r="R66" s="27"/>
      <c r="S66" s="27"/>
      <c r="T66" s="27"/>
      <c r="U66" s="35"/>
      <c r="V66" s="35"/>
      <c r="W66" s="35"/>
      <c r="X66" s="35"/>
      <c r="Y66" s="35"/>
      <c r="Z66" s="35"/>
    </row>
    <row r="67" ht="18.0" customHeight="1">
      <c r="A67" s="26"/>
      <c r="B67" s="27"/>
      <c r="C67" s="27"/>
      <c r="D67" s="27"/>
      <c r="E67" s="27"/>
      <c r="F67" s="28"/>
      <c r="G67" s="30"/>
      <c r="H67" s="30"/>
      <c r="I67" s="30"/>
      <c r="J67" s="30"/>
      <c r="K67" s="30" t="str">
        <f t="shared" si="5"/>
        <v/>
      </c>
      <c r="L67" s="31" t="str">
        <f t="shared" si="6"/>
        <v/>
      </c>
      <c r="M67" s="32" t="str">
        <f t="shared" si="3"/>
        <v/>
      </c>
      <c r="N67" s="33" t="str">
        <f t="shared" si="4"/>
        <v/>
      </c>
      <c r="O67" s="34" t="str">
        <f>IF(H67="I",N67*Contagem!$U$11,IF(H67="E",N67*Contagem!$U$13,IF(H67="A",N67*Contagem!$U$12,IF(H67="T",N67*Contagem!$U$14,""))))</f>
        <v/>
      </c>
      <c r="P67" s="27"/>
      <c r="Q67" s="27"/>
      <c r="R67" s="27"/>
      <c r="S67" s="27"/>
      <c r="T67" s="27"/>
      <c r="U67" s="35"/>
      <c r="V67" s="35"/>
      <c r="W67" s="35"/>
      <c r="X67" s="35"/>
      <c r="Y67" s="35"/>
      <c r="Z67" s="35"/>
    </row>
    <row r="68" ht="18.0" customHeight="1">
      <c r="A68" s="26"/>
      <c r="B68" s="27"/>
      <c r="C68" s="27"/>
      <c r="D68" s="27"/>
      <c r="E68" s="27"/>
      <c r="F68" s="28"/>
      <c r="G68" s="30"/>
      <c r="H68" s="30"/>
      <c r="I68" s="30"/>
      <c r="J68" s="30"/>
      <c r="K68" s="30" t="str">
        <f t="shared" si="5"/>
        <v/>
      </c>
      <c r="L68" s="31" t="str">
        <f t="shared" si="6"/>
        <v/>
      </c>
      <c r="M68" s="32" t="str">
        <f t="shared" si="3"/>
        <v/>
      </c>
      <c r="N68" s="33" t="str">
        <f t="shared" si="4"/>
        <v/>
      </c>
      <c r="O68" s="34" t="str">
        <f>IF(H68="I",N68*Contagem!$U$11,IF(H68="E",N68*Contagem!$U$13,IF(H68="A",N68*Contagem!$U$12,IF(H68="T",N68*Contagem!$U$14,""))))</f>
        <v/>
      </c>
      <c r="P68" s="27"/>
      <c r="Q68" s="27"/>
      <c r="R68" s="27"/>
      <c r="S68" s="27"/>
      <c r="T68" s="27"/>
      <c r="U68" s="35"/>
      <c r="V68" s="35"/>
      <c r="W68" s="35"/>
      <c r="X68" s="35"/>
      <c r="Y68" s="35"/>
      <c r="Z68" s="35"/>
    </row>
    <row r="69" ht="18.0" customHeight="1">
      <c r="A69" s="26"/>
      <c r="B69" s="27"/>
      <c r="C69" s="27"/>
      <c r="D69" s="27"/>
      <c r="E69" s="27"/>
      <c r="F69" s="28"/>
      <c r="G69" s="30"/>
      <c r="H69" s="30"/>
      <c r="I69" s="30"/>
      <c r="J69" s="30"/>
      <c r="K69" s="30" t="str">
        <f t="shared" si="5"/>
        <v/>
      </c>
      <c r="L69" s="31" t="str">
        <f t="shared" si="6"/>
        <v/>
      </c>
      <c r="M69" s="32" t="str">
        <f t="shared" si="3"/>
        <v/>
      </c>
      <c r="N69" s="33" t="str">
        <f t="shared" si="4"/>
        <v/>
      </c>
      <c r="O69" s="34" t="str">
        <f>IF(H69="I",N69*Contagem!$U$11,IF(H69="E",N69*Contagem!$U$13,IF(H69="A",N69*Contagem!$U$12,IF(H69="T",N69*Contagem!$U$14,""))))</f>
        <v/>
      </c>
      <c r="P69" s="27"/>
      <c r="Q69" s="27"/>
      <c r="R69" s="27"/>
      <c r="S69" s="27"/>
      <c r="T69" s="27"/>
      <c r="U69" s="35"/>
      <c r="V69" s="35"/>
      <c r="W69" s="35"/>
      <c r="X69" s="35"/>
      <c r="Y69" s="35"/>
      <c r="Z69" s="35"/>
    </row>
    <row r="70" ht="18.0" customHeight="1">
      <c r="A70" s="26"/>
      <c r="B70" s="27"/>
      <c r="C70" s="27"/>
      <c r="D70" s="27"/>
      <c r="E70" s="27"/>
      <c r="F70" s="28"/>
      <c r="G70" s="30"/>
      <c r="H70" s="30"/>
      <c r="I70" s="30"/>
      <c r="J70" s="30"/>
      <c r="K70" s="30" t="str">
        <f t="shared" si="5"/>
        <v/>
      </c>
      <c r="L70" s="31" t="str">
        <f t="shared" si="6"/>
        <v/>
      </c>
      <c r="M70" s="32" t="str">
        <f t="shared" si="3"/>
        <v/>
      </c>
      <c r="N70" s="33" t="str">
        <f t="shared" si="4"/>
        <v/>
      </c>
      <c r="O70" s="34" t="str">
        <f>IF(H70="I",N70*Contagem!$U$11,IF(H70="E",N70*Contagem!$U$13,IF(H70="A",N70*Contagem!$U$12,IF(H70="T",N70*Contagem!$U$14,""))))</f>
        <v/>
      </c>
      <c r="P70" s="27"/>
      <c r="Q70" s="27"/>
      <c r="R70" s="27"/>
      <c r="S70" s="27"/>
      <c r="T70" s="27"/>
      <c r="U70" s="35"/>
      <c r="V70" s="35"/>
      <c r="W70" s="35"/>
      <c r="X70" s="35"/>
      <c r="Y70" s="35"/>
      <c r="Z70" s="35"/>
    </row>
    <row r="71" ht="18.0" customHeight="1">
      <c r="A71" s="26"/>
      <c r="B71" s="27"/>
      <c r="C71" s="27"/>
      <c r="D71" s="27"/>
      <c r="E71" s="27"/>
      <c r="F71" s="28"/>
      <c r="G71" s="30"/>
      <c r="H71" s="30"/>
      <c r="I71" s="30"/>
      <c r="J71" s="30"/>
      <c r="K71" s="30" t="str">
        <f t="shared" si="5"/>
        <v/>
      </c>
      <c r="L71" s="31" t="str">
        <f t="shared" si="6"/>
        <v/>
      </c>
      <c r="M71" s="32" t="str">
        <f t="shared" si="3"/>
        <v/>
      </c>
      <c r="N71" s="33" t="str">
        <f t="shared" si="4"/>
        <v/>
      </c>
      <c r="O71" s="34" t="str">
        <f>IF(H71="I",N71*Contagem!$U$11,IF(H71="E",N71*Contagem!$U$13,IF(H71="A",N71*Contagem!$U$12,IF(H71="T",N71*Contagem!$U$14,""))))</f>
        <v/>
      </c>
      <c r="P71" s="27"/>
      <c r="Q71" s="27"/>
      <c r="R71" s="27"/>
      <c r="S71" s="27"/>
      <c r="T71" s="27"/>
      <c r="U71" s="35"/>
      <c r="V71" s="35"/>
      <c r="W71" s="35"/>
      <c r="X71" s="35"/>
      <c r="Y71" s="35"/>
      <c r="Z71" s="35"/>
    </row>
    <row r="72" ht="18.0" customHeight="1">
      <c r="A72" s="26"/>
      <c r="B72" s="27"/>
      <c r="C72" s="27"/>
      <c r="D72" s="27"/>
      <c r="E72" s="27"/>
      <c r="F72" s="28"/>
      <c r="G72" s="30"/>
      <c r="H72" s="30"/>
      <c r="I72" s="30"/>
      <c r="J72" s="30"/>
      <c r="K72" s="30" t="str">
        <f t="shared" si="5"/>
        <v/>
      </c>
      <c r="L72" s="31" t="str">
        <f t="shared" si="6"/>
        <v/>
      </c>
      <c r="M72" s="32" t="str">
        <f t="shared" si="3"/>
        <v/>
      </c>
      <c r="N72" s="33" t="str">
        <f t="shared" si="4"/>
        <v/>
      </c>
      <c r="O72" s="34" t="str">
        <f>IF(H72="I",N72*Contagem!$U$11,IF(H72="E",N72*Contagem!$U$13,IF(H72="A",N72*Contagem!$U$12,IF(H72="T",N72*Contagem!$U$14,""))))</f>
        <v/>
      </c>
      <c r="P72" s="27"/>
      <c r="Q72" s="27"/>
      <c r="R72" s="27"/>
      <c r="S72" s="27"/>
      <c r="T72" s="27"/>
      <c r="U72" s="35"/>
      <c r="V72" s="35"/>
      <c r="W72" s="35"/>
      <c r="X72" s="35"/>
      <c r="Y72" s="35"/>
      <c r="Z72" s="35"/>
    </row>
    <row r="73" ht="18.0" customHeight="1">
      <c r="A73" s="26"/>
      <c r="B73" s="27"/>
      <c r="C73" s="27"/>
      <c r="D73" s="27"/>
      <c r="E73" s="27"/>
      <c r="F73" s="28"/>
      <c r="G73" s="30"/>
      <c r="H73" s="30"/>
      <c r="I73" s="30"/>
      <c r="J73" s="30"/>
      <c r="K73" s="30" t="str">
        <f t="shared" si="5"/>
        <v/>
      </c>
      <c r="L73" s="31" t="str">
        <f t="shared" si="6"/>
        <v/>
      </c>
      <c r="M73" s="32" t="str">
        <f t="shared" si="3"/>
        <v/>
      </c>
      <c r="N73" s="33" t="str">
        <f t="shared" si="4"/>
        <v/>
      </c>
      <c r="O73" s="34" t="str">
        <f>IF(H73="I",N73*Contagem!$U$11,IF(H73="E",N73*Contagem!$U$13,IF(H73="A",N73*Contagem!$U$12,IF(H73="T",N73*Contagem!$U$14,""))))</f>
        <v/>
      </c>
      <c r="P73" s="27"/>
      <c r="Q73" s="27"/>
      <c r="R73" s="27"/>
      <c r="S73" s="27"/>
      <c r="T73" s="27"/>
      <c r="U73" s="35"/>
      <c r="V73" s="35"/>
      <c r="W73" s="35"/>
      <c r="X73" s="35"/>
      <c r="Y73" s="35"/>
      <c r="Z73" s="35"/>
    </row>
    <row r="74" ht="18.0" customHeight="1">
      <c r="A74" s="26"/>
      <c r="B74" s="27"/>
      <c r="C74" s="27"/>
      <c r="D74" s="27"/>
      <c r="E74" s="27"/>
      <c r="F74" s="28"/>
      <c r="G74" s="30"/>
      <c r="H74" s="30"/>
      <c r="I74" s="30"/>
      <c r="J74" s="30"/>
      <c r="K74" s="30" t="str">
        <f t="shared" si="5"/>
        <v/>
      </c>
      <c r="L74" s="31" t="str">
        <f t="shared" si="6"/>
        <v/>
      </c>
      <c r="M74" s="32" t="str">
        <f t="shared" si="3"/>
        <v/>
      </c>
      <c r="N74" s="33" t="str">
        <f t="shared" si="4"/>
        <v/>
      </c>
      <c r="O74" s="34" t="str">
        <f>IF(H74="I",N74*Contagem!$U$11,IF(H74="E",N74*Contagem!$U$13,IF(H74="A",N74*Contagem!$U$12,IF(H74="T",N74*Contagem!$U$14,""))))</f>
        <v/>
      </c>
      <c r="P74" s="27"/>
      <c r="Q74" s="27"/>
      <c r="R74" s="27"/>
      <c r="S74" s="27"/>
      <c r="T74" s="27"/>
      <c r="U74" s="35"/>
      <c r="V74" s="35"/>
      <c r="W74" s="35"/>
      <c r="X74" s="35"/>
      <c r="Y74" s="35"/>
      <c r="Z74" s="35"/>
    </row>
    <row r="75" ht="18.0" customHeight="1">
      <c r="A75" s="26"/>
      <c r="B75" s="27"/>
      <c r="C75" s="27"/>
      <c r="D75" s="27"/>
      <c r="E75" s="27"/>
      <c r="F75" s="28"/>
      <c r="G75" s="30"/>
      <c r="H75" s="30"/>
      <c r="I75" s="30"/>
      <c r="J75" s="30"/>
      <c r="K75" s="30" t="str">
        <f t="shared" si="5"/>
        <v/>
      </c>
      <c r="L75" s="31" t="str">
        <f t="shared" si="6"/>
        <v/>
      </c>
      <c r="M75" s="32" t="str">
        <f t="shared" si="3"/>
        <v/>
      </c>
      <c r="N75" s="33" t="str">
        <f t="shared" si="4"/>
        <v/>
      </c>
      <c r="O75" s="34" t="str">
        <f>IF(H75="I",N75*Contagem!$U$11,IF(H75="E",N75*Contagem!$U$13,IF(H75="A",N75*Contagem!$U$12,IF(H75="T",N75*Contagem!$U$14,""))))</f>
        <v/>
      </c>
      <c r="P75" s="27"/>
      <c r="Q75" s="27"/>
      <c r="R75" s="27"/>
      <c r="S75" s="27"/>
      <c r="T75" s="27"/>
      <c r="U75" s="35"/>
      <c r="V75" s="35"/>
      <c r="W75" s="35"/>
      <c r="X75" s="35"/>
      <c r="Y75" s="35"/>
      <c r="Z75" s="35"/>
    </row>
    <row r="76" ht="18.0" customHeight="1">
      <c r="A76" s="26"/>
      <c r="B76" s="27"/>
      <c r="C76" s="27"/>
      <c r="D76" s="27"/>
      <c r="E76" s="27"/>
      <c r="F76" s="28"/>
      <c r="G76" s="30"/>
      <c r="H76" s="30"/>
      <c r="I76" s="30"/>
      <c r="J76" s="30"/>
      <c r="K76" s="30" t="str">
        <f t="shared" si="5"/>
        <v/>
      </c>
      <c r="L76" s="31" t="str">
        <f t="shared" si="6"/>
        <v/>
      </c>
      <c r="M76" s="32" t="str">
        <f t="shared" si="3"/>
        <v/>
      </c>
      <c r="N76" s="33" t="str">
        <f t="shared" si="4"/>
        <v/>
      </c>
      <c r="O76" s="34" t="str">
        <f>IF(H76="I",N76*Contagem!$U$11,IF(H76="E",N76*Contagem!$U$13,IF(H76="A",N76*Contagem!$U$12,IF(H76="T",N76*Contagem!$U$14,""))))</f>
        <v/>
      </c>
      <c r="P76" s="27"/>
      <c r="Q76" s="27"/>
      <c r="R76" s="27"/>
      <c r="S76" s="27"/>
      <c r="T76" s="27"/>
      <c r="U76" s="35"/>
      <c r="V76" s="35"/>
      <c r="W76" s="35"/>
      <c r="X76" s="35"/>
      <c r="Y76" s="35"/>
      <c r="Z76" s="35"/>
    </row>
    <row r="77" ht="18.0" customHeight="1">
      <c r="A77" s="26"/>
      <c r="B77" s="27"/>
      <c r="C77" s="27"/>
      <c r="D77" s="27"/>
      <c r="E77" s="27"/>
      <c r="F77" s="28"/>
      <c r="G77" s="30"/>
      <c r="H77" s="30"/>
      <c r="I77" s="30"/>
      <c r="J77" s="30"/>
      <c r="K77" s="30" t="str">
        <f t="shared" si="5"/>
        <v/>
      </c>
      <c r="L77" s="31" t="str">
        <f t="shared" si="6"/>
        <v/>
      </c>
      <c r="M77" s="32" t="str">
        <f t="shared" si="3"/>
        <v/>
      </c>
      <c r="N77" s="33" t="str">
        <f t="shared" si="4"/>
        <v/>
      </c>
      <c r="O77" s="34" t="str">
        <f>IF(H77="I",N77*Contagem!$U$11,IF(H77="E",N77*Contagem!$U$13,IF(H77="A",N77*Contagem!$U$12,IF(H77="T",N77*Contagem!$U$14,""))))</f>
        <v/>
      </c>
      <c r="P77" s="27"/>
      <c r="Q77" s="27"/>
      <c r="R77" s="27"/>
      <c r="S77" s="27"/>
      <c r="T77" s="27"/>
      <c r="U77" s="35"/>
      <c r="V77" s="35"/>
      <c r="W77" s="35"/>
      <c r="X77" s="35"/>
      <c r="Y77" s="35"/>
      <c r="Z77" s="35"/>
    </row>
    <row r="78" ht="18.0" customHeight="1">
      <c r="A78" s="26"/>
      <c r="B78" s="27"/>
      <c r="C78" s="27"/>
      <c r="D78" s="27"/>
      <c r="E78" s="27"/>
      <c r="F78" s="28"/>
      <c r="G78" s="30"/>
      <c r="H78" s="30"/>
      <c r="I78" s="30"/>
      <c r="J78" s="30"/>
      <c r="K78" s="30" t="str">
        <f t="shared" si="5"/>
        <v/>
      </c>
      <c r="L78" s="31" t="str">
        <f t="shared" si="6"/>
        <v/>
      </c>
      <c r="M78" s="32" t="str">
        <f t="shared" si="3"/>
        <v/>
      </c>
      <c r="N78" s="33" t="str">
        <f t="shared" si="4"/>
        <v/>
      </c>
      <c r="O78" s="34" t="str">
        <f>IF(H78="I",N78*Contagem!$U$11,IF(H78="E",N78*Contagem!$U$13,IF(H78="A",N78*Contagem!$U$12,IF(H78="T",N78*Contagem!$U$14,""))))</f>
        <v/>
      </c>
      <c r="P78" s="27"/>
      <c r="Q78" s="27"/>
      <c r="R78" s="27"/>
      <c r="S78" s="27"/>
      <c r="T78" s="27"/>
      <c r="U78" s="35"/>
      <c r="V78" s="35"/>
      <c r="W78" s="35"/>
      <c r="X78" s="35"/>
      <c r="Y78" s="35"/>
      <c r="Z78" s="35"/>
    </row>
    <row r="79" ht="18.0" customHeight="1">
      <c r="A79" s="26"/>
      <c r="B79" s="27"/>
      <c r="C79" s="27"/>
      <c r="D79" s="27"/>
      <c r="E79" s="27"/>
      <c r="F79" s="28"/>
      <c r="G79" s="30"/>
      <c r="H79" s="30"/>
      <c r="I79" s="30"/>
      <c r="J79" s="30"/>
      <c r="K79" s="30" t="str">
        <f t="shared" si="5"/>
        <v/>
      </c>
      <c r="L79" s="31" t="str">
        <f t="shared" si="6"/>
        <v/>
      </c>
      <c r="M79" s="32" t="str">
        <f t="shared" si="3"/>
        <v/>
      </c>
      <c r="N79" s="33" t="str">
        <f t="shared" si="4"/>
        <v/>
      </c>
      <c r="O79" s="34" t="str">
        <f>IF(H79="I",N79*Contagem!$U$11,IF(H79="E",N79*Contagem!$U$13,IF(H79="A",N79*Contagem!$U$12,IF(H79="T",N79*Contagem!$U$14,""))))</f>
        <v/>
      </c>
      <c r="P79" s="27"/>
      <c r="Q79" s="27"/>
      <c r="R79" s="27"/>
      <c r="S79" s="27"/>
      <c r="T79" s="27"/>
      <c r="U79" s="35"/>
      <c r="V79" s="35"/>
      <c r="W79" s="35"/>
      <c r="X79" s="35"/>
      <c r="Y79" s="35"/>
      <c r="Z79" s="35"/>
    </row>
    <row r="80" ht="18.0" customHeight="1">
      <c r="A80" s="26"/>
      <c r="B80" s="27"/>
      <c r="C80" s="27"/>
      <c r="D80" s="27"/>
      <c r="E80" s="27"/>
      <c r="F80" s="28"/>
      <c r="G80" s="30"/>
      <c r="H80" s="30"/>
      <c r="I80" s="30"/>
      <c r="J80" s="30"/>
      <c r="K80" s="30" t="str">
        <f t="shared" si="5"/>
        <v/>
      </c>
      <c r="L80" s="31" t="str">
        <f t="shared" si="6"/>
        <v/>
      </c>
      <c r="M80" s="32" t="str">
        <f t="shared" si="3"/>
        <v/>
      </c>
      <c r="N80" s="33" t="str">
        <f t="shared" si="4"/>
        <v/>
      </c>
      <c r="O80" s="34" t="str">
        <f>IF(H80="I",N80*Contagem!$U$11,IF(H80="E",N80*Contagem!$U$13,IF(H80="A",N80*Contagem!$U$12,IF(H80="T",N80*Contagem!$U$14,""))))</f>
        <v/>
      </c>
      <c r="P80" s="27"/>
      <c r="Q80" s="27"/>
      <c r="R80" s="27"/>
      <c r="S80" s="27"/>
      <c r="T80" s="27"/>
      <c r="U80" s="35"/>
      <c r="V80" s="35"/>
      <c r="W80" s="35"/>
      <c r="X80" s="35"/>
      <c r="Y80" s="35"/>
      <c r="Z80" s="35"/>
    </row>
    <row r="81" ht="18.0" customHeight="1">
      <c r="A81" s="26"/>
      <c r="B81" s="27"/>
      <c r="C81" s="27"/>
      <c r="D81" s="27"/>
      <c r="E81" s="27"/>
      <c r="F81" s="28"/>
      <c r="G81" s="30"/>
      <c r="H81" s="30"/>
      <c r="I81" s="30"/>
      <c r="J81" s="30"/>
      <c r="K81" s="30" t="str">
        <f t="shared" si="5"/>
        <v/>
      </c>
      <c r="L81" s="31" t="str">
        <f t="shared" si="6"/>
        <v/>
      </c>
      <c r="M81" s="32" t="str">
        <f t="shared" si="3"/>
        <v/>
      </c>
      <c r="N81" s="33" t="str">
        <f t="shared" si="4"/>
        <v/>
      </c>
      <c r="O81" s="34" t="str">
        <f>IF(H81="I",N81*Contagem!$U$11,IF(H81="E",N81*Contagem!$U$13,IF(H81="A",N81*Contagem!$U$12,IF(H81="T",N81*Contagem!$U$14,""))))</f>
        <v/>
      </c>
      <c r="P81" s="27"/>
      <c r="Q81" s="27"/>
      <c r="R81" s="27"/>
      <c r="S81" s="27"/>
      <c r="T81" s="27"/>
      <c r="U81" s="35"/>
      <c r="V81" s="35"/>
      <c r="W81" s="35"/>
      <c r="X81" s="35"/>
      <c r="Y81" s="35"/>
      <c r="Z81" s="35"/>
    </row>
    <row r="82" ht="18.0" customHeight="1">
      <c r="A82" s="26"/>
      <c r="B82" s="27"/>
      <c r="C82" s="27"/>
      <c r="D82" s="27"/>
      <c r="E82" s="27"/>
      <c r="F82" s="28"/>
      <c r="G82" s="30"/>
      <c r="H82" s="30"/>
      <c r="I82" s="30"/>
      <c r="J82" s="30"/>
      <c r="K82" s="30" t="str">
        <f t="shared" si="5"/>
        <v/>
      </c>
      <c r="L82" s="31" t="str">
        <f t="shared" si="6"/>
        <v/>
      </c>
      <c r="M82" s="32" t="str">
        <f t="shared" si="3"/>
        <v/>
      </c>
      <c r="N82" s="33" t="str">
        <f t="shared" si="4"/>
        <v/>
      </c>
      <c r="O82" s="34" t="str">
        <f>IF(H82="I",N82*Contagem!$U$11,IF(H82="E",N82*Contagem!$U$13,IF(H82="A",N82*Contagem!$U$12,IF(H82="T",N82*Contagem!$U$14,""))))</f>
        <v/>
      </c>
      <c r="P82" s="27"/>
      <c r="Q82" s="27"/>
      <c r="R82" s="27"/>
      <c r="S82" s="27"/>
      <c r="T82" s="27"/>
      <c r="U82" s="35"/>
      <c r="V82" s="35"/>
      <c r="W82" s="35"/>
      <c r="X82" s="35"/>
      <c r="Y82" s="35"/>
      <c r="Z82" s="35"/>
    </row>
    <row r="83" ht="18.0" customHeight="1">
      <c r="A83" s="26"/>
      <c r="B83" s="27"/>
      <c r="C83" s="27"/>
      <c r="D83" s="27"/>
      <c r="E83" s="27"/>
      <c r="F83" s="28"/>
      <c r="G83" s="30"/>
      <c r="H83" s="30"/>
      <c r="I83" s="30"/>
      <c r="J83" s="30"/>
      <c r="K83" s="30" t="str">
        <f t="shared" si="5"/>
        <v/>
      </c>
      <c r="L83" s="31" t="str">
        <f t="shared" si="6"/>
        <v/>
      </c>
      <c r="M83" s="32" t="str">
        <f t="shared" si="3"/>
        <v/>
      </c>
      <c r="N83" s="33" t="str">
        <f t="shared" si="4"/>
        <v/>
      </c>
      <c r="O83" s="34" t="str">
        <f>IF(H83="I",N83*Contagem!$U$11,IF(H83="E",N83*Contagem!$U$13,IF(H83="A",N83*Contagem!$U$12,IF(H83="T",N83*Contagem!$U$14,""))))</f>
        <v/>
      </c>
      <c r="P83" s="27"/>
      <c r="Q83" s="27"/>
      <c r="R83" s="27"/>
      <c r="S83" s="27"/>
      <c r="T83" s="27"/>
      <c r="U83" s="35"/>
      <c r="V83" s="35"/>
      <c r="W83" s="35"/>
      <c r="X83" s="35"/>
      <c r="Y83" s="35"/>
      <c r="Z83" s="35"/>
    </row>
    <row r="84" ht="18.0" customHeight="1">
      <c r="A84" s="26"/>
      <c r="B84" s="27"/>
      <c r="C84" s="27"/>
      <c r="D84" s="27"/>
      <c r="E84" s="27"/>
      <c r="F84" s="28"/>
      <c r="G84" s="30"/>
      <c r="H84" s="30"/>
      <c r="I84" s="30"/>
      <c r="J84" s="30"/>
      <c r="K84" s="30" t="str">
        <f t="shared" si="5"/>
        <v/>
      </c>
      <c r="L84" s="31" t="str">
        <f t="shared" si="6"/>
        <v/>
      </c>
      <c r="M84" s="32" t="str">
        <f t="shared" si="3"/>
        <v/>
      </c>
      <c r="N84" s="33" t="str">
        <f t="shared" si="4"/>
        <v/>
      </c>
      <c r="O84" s="34" t="str">
        <f>IF(H84="I",N84*Contagem!$U$11,IF(H84="E",N84*Contagem!$U$13,IF(H84="A",N84*Contagem!$U$12,IF(H84="T",N84*Contagem!$U$14,""))))</f>
        <v/>
      </c>
      <c r="P84" s="27"/>
      <c r="Q84" s="27"/>
      <c r="R84" s="27"/>
      <c r="S84" s="27"/>
      <c r="T84" s="27"/>
      <c r="U84" s="35"/>
      <c r="V84" s="35"/>
      <c r="W84" s="35"/>
      <c r="X84" s="35"/>
      <c r="Y84" s="35"/>
      <c r="Z84" s="35"/>
    </row>
    <row r="85" ht="18.0" customHeight="1">
      <c r="A85" s="26"/>
      <c r="B85" s="27"/>
      <c r="C85" s="27"/>
      <c r="D85" s="27"/>
      <c r="E85" s="27"/>
      <c r="F85" s="28"/>
      <c r="G85" s="30"/>
      <c r="H85" s="30"/>
      <c r="I85" s="30"/>
      <c r="J85" s="30"/>
      <c r="K85" s="30" t="str">
        <f t="shared" si="5"/>
        <v/>
      </c>
      <c r="L85" s="31" t="str">
        <f t="shared" si="6"/>
        <v/>
      </c>
      <c r="M85" s="32" t="str">
        <f t="shared" si="3"/>
        <v/>
      </c>
      <c r="N85" s="33" t="str">
        <f t="shared" si="4"/>
        <v/>
      </c>
      <c r="O85" s="34" t="str">
        <f>IF(H85="I",N85*Contagem!$U$11,IF(H85="E",N85*Contagem!$U$13,IF(H85="A",N85*Contagem!$U$12,IF(H85="T",N85*Contagem!$U$14,""))))</f>
        <v/>
      </c>
      <c r="P85" s="27"/>
      <c r="Q85" s="27"/>
      <c r="R85" s="27"/>
      <c r="S85" s="27"/>
      <c r="T85" s="27"/>
      <c r="U85" s="35"/>
      <c r="V85" s="35"/>
      <c r="W85" s="35"/>
      <c r="X85" s="35"/>
      <c r="Y85" s="35"/>
      <c r="Z85" s="35"/>
    </row>
    <row r="86" ht="18.0" customHeight="1">
      <c r="A86" s="26"/>
      <c r="B86" s="27"/>
      <c r="C86" s="27"/>
      <c r="D86" s="27"/>
      <c r="E86" s="27"/>
      <c r="F86" s="28"/>
      <c r="G86" s="30"/>
      <c r="H86" s="30"/>
      <c r="I86" s="30"/>
      <c r="J86" s="30"/>
      <c r="K86" s="30" t="str">
        <f t="shared" si="5"/>
        <v/>
      </c>
      <c r="L86" s="31" t="str">
        <f t="shared" si="6"/>
        <v/>
      </c>
      <c r="M86" s="32" t="str">
        <f t="shared" si="3"/>
        <v/>
      </c>
      <c r="N86" s="33" t="str">
        <f t="shared" si="4"/>
        <v/>
      </c>
      <c r="O86" s="34" t="str">
        <f>IF(H86="I",N86*Contagem!$U$11,IF(H86="E",N86*Contagem!$U$13,IF(H86="A",N86*Contagem!$U$12,IF(H86="T",N86*Contagem!$U$14,""))))</f>
        <v/>
      </c>
      <c r="P86" s="27"/>
      <c r="Q86" s="27"/>
      <c r="R86" s="27"/>
      <c r="S86" s="27"/>
      <c r="T86" s="27"/>
      <c r="U86" s="35"/>
      <c r="V86" s="35"/>
      <c r="W86" s="35"/>
      <c r="X86" s="35"/>
      <c r="Y86" s="35"/>
      <c r="Z86" s="35"/>
    </row>
    <row r="87" ht="18.0" customHeight="1">
      <c r="A87" s="26"/>
      <c r="B87" s="27"/>
      <c r="C87" s="27"/>
      <c r="D87" s="27"/>
      <c r="E87" s="27"/>
      <c r="F87" s="28"/>
      <c r="G87" s="30"/>
      <c r="H87" s="30"/>
      <c r="I87" s="30"/>
      <c r="J87" s="30"/>
      <c r="K87" s="30" t="str">
        <f t="shared" si="5"/>
        <v/>
      </c>
      <c r="L87" s="31" t="str">
        <f t="shared" si="6"/>
        <v/>
      </c>
      <c r="M87" s="32" t="str">
        <f t="shared" si="3"/>
        <v/>
      </c>
      <c r="N87" s="33" t="str">
        <f t="shared" si="4"/>
        <v/>
      </c>
      <c r="O87" s="34" t="str">
        <f>IF(H87="I",N87*Contagem!$U$11,IF(H87="E",N87*Contagem!$U$13,IF(H87="A",N87*Contagem!$U$12,IF(H87="T",N87*Contagem!$U$14,""))))</f>
        <v/>
      </c>
      <c r="P87" s="27"/>
      <c r="Q87" s="27"/>
      <c r="R87" s="27"/>
      <c r="S87" s="27"/>
      <c r="T87" s="27"/>
      <c r="U87" s="35"/>
      <c r="V87" s="35"/>
      <c r="W87" s="35"/>
      <c r="X87" s="35"/>
      <c r="Y87" s="35"/>
      <c r="Z87" s="35"/>
    </row>
    <row r="88" ht="18.0" customHeight="1">
      <c r="A88" s="26"/>
      <c r="B88" s="27"/>
      <c r="C88" s="27"/>
      <c r="D88" s="27"/>
      <c r="E88" s="27"/>
      <c r="F88" s="28"/>
      <c r="G88" s="30"/>
      <c r="H88" s="30"/>
      <c r="I88" s="30"/>
      <c r="J88" s="30"/>
      <c r="K88" s="30" t="str">
        <f t="shared" si="5"/>
        <v/>
      </c>
      <c r="L88" s="31" t="str">
        <f t="shared" si="6"/>
        <v/>
      </c>
      <c r="M88" s="32" t="str">
        <f t="shared" si="3"/>
        <v/>
      </c>
      <c r="N88" s="33" t="str">
        <f t="shared" si="4"/>
        <v/>
      </c>
      <c r="O88" s="34" t="str">
        <f>IF(H88="I",N88*Contagem!$U$11,IF(H88="E",N88*Contagem!$U$13,IF(H88="A",N88*Contagem!$U$12,IF(H88="T",N88*Contagem!$U$14,""))))</f>
        <v/>
      </c>
      <c r="P88" s="27"/>
      <c r="Q88" s="27"/>
      <c r="R88" s="27"/>
      <c r="S88" s="27"/>
      <c r="T88" s="27"/>
      <c r="U88" s="35"/>
      <c r="V88" s="35"/>
      <c r="W88" s="35"/>
      <c r="X88" s="35"/>
      <c r="Y88" s="35"/>
      <c r="Z88" s="35"/>
    </row>
    <row r="89" ht="18.0" customHeight="1">
      <c r="A89" s="26"/>
      <c r="B89" s="27"/>
      <c r="C89" s="27"/>
      <c r="D89" s="27"/>
      <c r="E89" s="27"/>
      <c r="F89" s="28"/>
      <c r="G89" s="30"/>
      <c r="H89" s="30"/>
      <c r="I89" s="30"/>
      <c r="J89" s="30"/>
      <c r="K89" s="30" t="str">
        <f t="shared" si="5"/>
        <v/>
      </c>
      <c r="L89" s="31" t="str">
        <f t="shared" si="6"/>
        <v/>
      </c>
      <c r="M89" s="32" t="str">
        <f t="shared" si="3"/>
        <v/>
      </c>
      <c r="N89" s="33" t="str">
        <f t="shared" si="4"/>
        <v/>
      </c>
      <c r="O89" s="34" t="str">
        <f>IF(H89="I",N89*Contagem!$U$11,IF(H89="E",N89*Contagem!$U$13,IF(H89="A",N89*Contagem!$U$12,IF(H89="T",N89*Contagem!$U$14,""))))</f>
        <v/>
      </c>
      <c r="P89" s="27"/>
      <c r="Q89" s="27"/>
      <c r="R89" s="27"/>
      <c r="S89" s="27"/>
      <c r="T89" s="27"/>
      <c r="U89" s="35"/>
      <c r="V89" s="35"/>
      <c r="W89" s="35"/>
      <c r="X89" s="35"/>
      <c r="Y89" s="35"/>
      <c r="Z89" s="35"/>
    </row>
    <row r="90" ht="18.0" customHeight="1">
      <c r="A90" s="26"/>
      <c r="B90" s="27"/>
      <c r="C90" s="27"/>
      <c r="D90" s="27"/>
      <c r="E90" s="27"/>
      <c r="F90" s="28"/>
      <c r="G90" s="30"/>
      <c r="H90" s="30"/>
      <c r="I90" s="30"/>
      <c r="J90" s="30"/>
      <c r="K90" s="30" t="str">
        <f t="shared" si="5"/>
        <v/>
      </c>
      <c r="L90" s="31" t="str">
        <f t="shared" si="6"/>
        <v/>
      </c>
      <c r="M90" s="32" t="str">
        <f t="shared" si="3"/>
        <v/>
      </c>
      <c r="N90" s="33" t="str">
        <f t="shared" si="4"/>
        <v/>
      </c>
      <c r="O90" s="34" t="str">
        <f>IF(H90="I",N90*Contagem!$U$11,IF(H90="E",N90*Contagem!$U$13,IF(H90="A",N90*Contagem!$U$12,IF(H90="T",N90*Contagem!$U$14,""))))</f>
        <v/>
      </c>
      <c r="P90" s="27"/>
      <c r="Q90" s="27"/>
      <c r="R90" s="27"/>
      <c r="S90" s="27"/>
      <c r="T90" s="27"/>
      <c r="U90" s="35"/>
      <c r="V90" s="35"/>
      <c r="W90" s="35"/>
      <c r="X90" s="35"/>
      <c r="Y90" s="35"/>
      <c r="Z90" s="35"/>
    </row>
    <row r="91" ht="18.0" customHeight="1">
      <c r="A91" s="26"/>
      <c r="B91" s="27"/>
      <c r="C91" s="27"/>
      <c r="D91" s="27"/>
      <c r="E91" s="27"/>
      <c r="F91" s="28"/>
      <c r="G91" s="30"/>
      <c r="H91" s="30"/>
      <c r="I91" s="30"/>
      <c r="J91" s="30"/>
      <c r="K91" s="30" t="str">
        <f t="shared" si="5"/>
        <v/>
      </c>
      <c r="L91" s="31" t="str">
        <f t="shared" si="6"/>
        <v/>
      </c>
      <c r="M91" s="32" t="str">
        <f t="shared" si="3"/>
        <v/>
      </c>
      <c r="N91" s="33" t="str">
        <f t="shared" si="4"/>
        <v/>
      </c>
      <c r="O91" s="34" t="str">
        <f>IF(H91="I",N91*Contagem!$U$11,IF(H91="E",N91*Contagem!$U$13,IF(H91="A",N91*Contagem!$U$12,IF(H91="T",N91*Contagem!$U$14,""))))</f>
        <v/>
      </c>
      <c r="P91" s="27"/>
      <c r="Q91" s="27"/>
      <c r="R91" s="27"/>
      <c r="S91" s="27"/>
      <c r="T91" s="27"/>
      <c r="U91" s="35"/>
      <c r="V91" s="35"/>
      <c r="W91" s="35"/>
      <c r="X91" s="35"/>
      <c r="Y91" s="35"/>
      <c r="Z91" s="35"/>
    </row>
    <row r="92" ht="18.0" customHeight="1">
      <c r="A92" s="26"/>
      <c r="B92" s="27"/>
      <c r="C92" s="27"/>
      <c r="D92" s="27"/>
      <c r="E92" s="27"/>
      <c r="F92" s="28"/>
      <c r="G92" s="30"/>
      <c r="H92" s="30"/>
      <c r="I92" s="30"/>
      <c r="J92" s="30"/>
      <c r="K92" s="30" t="str">
        <f t="shared" si="5"/>
        <v/>
      </c>
      <c r="L92" s="31" t="str">
        <f t="shared" si="6"/>
        <v/>
      </c>
      <c r="M92" s="32" t="str">
        <f t="shared" si="3"/>
        <v/>
      </c>
      <c r="N92" s="33" t="str">
        <f t="shared" si="4"/>
        <v/>
      </c>
      <c r="O92" s="34" t="str">
        <f>IF(H92="I",N92*Contagem!$U$11,IF(H92="E",N92*Contagem!$U$13,IF(H92="A",N92*Contagem!$U$12,IF(H92="T",N92*Contagem!$U$14,""))))</f>
        <v/>
      </c>
      <c r="P92" s="27"/>
      <c r="Q92" s="27"/>
      <c r="R92" s="27"/>
      <c r="S92" s="27"/>
      <c r="T92" s="27"/>
      <c r="U92" s="35"/>
      <c r="V92" s="35"/>
      <c r="W92" s="35"/>
      <c r="X92" s="35"/>
      <c r="Y92" s="35"/>
      <c r="Z92" s="35"/>
    </row>
    <row r="93" ht="18.0" customHeight="1">
      <c r="A93" s="26"/>
      <c r="B93" s="27"/>
      <c r="C93" s="27"/>
      <c r="D93" s="27"/>
      <c r="E93" s="27"/>
      <c r="F93" s="28"/>
      <c r="G93" s="30"/>
      <c r="H93" s="30"/>
      <c r="I93" s="30"/>
      <c r="J93" s="30"/>
      <c r="K93" s="30" t="str">
        <f t="shared" si="5"/>
        <v/>
      </c>
      <c r="L93" s="31" t="str">
        <f t="shared" si="6"/>
        <v/>
      </c>
      <c r="M93" s="32" t="str">
        <f t="shared" si="3"/>
        <v/>
      </c>
      <c r="N93" s="33" t="str">
        <f t="shared" si="4"/>
        <v/>
      </c>
      <c r="O93" s="34" t="str">
        <f>IF(H93="I",N93*Contagem!$U$11,IF(H93="E",N93*Contagem!$U$13,IF(H93="A",N93*Contagem!$U$12,IF(H93="T",N93*Contagem!$U$14,""))))</f>
        <v/>
      </c>
      <c r="P93" s="27"/>
      <c r="Q93" s="27"/>
      <c r="R93" s="27"/>
      <c r="S93" s="27"/>
      <c r="T93" s="27"/>
      <c r="U93" s="35"/>
      <c r="V93" s="35"/>
      <c r="W93" s="35"/>
      <c r="X93" s="35"/>
      <c r="Y93" s="35"/>
      <c r="Z93" s="35"/>
    </row>
    <row r="94" ht="18.0" customHeight="1">
      <c r="A94" s="26"/>
      <c r="B94" s="27"/>
      <c r="C94" s="27"/>
      <c r="D94" s="27"/>
      <c r="E94" s="27"/>
      <c r="F94" s="28"/>
      <c r="G94" s="30"/>
      <c r="H94" s="30"/>
      <c r="I94" s="30"/>
      <c r="J94" s="30"/>
      <c r="K94" s="30" t="str">
        <f t="shared" si="5"/>
        <v/>
      </c>
      <c r="L94" s="31" t="str">
        <f t="shared" si="6"/>
        <v/>
      </c>
      <c r="M94" s="32" t="str">
        <f t="shared" si="3"/>
        <v/>
      </c>
      <c r="N94" s="33" t="str">
        <f t="shared" si="4"/>
        <v/>
      </c>
      <c r="O94" s="34" t="str">
        <f>IF(H94="I",N94*Contagem!$U$11,IF(H94="E",N94*Contagem!$U$13,IF(H94="A",N94*Contagem!$U$12,IF(H94="T",N94*Contagem!$U$14,""))))</f>
        <v/>
      </c>
      <c r="P94" s="27"/>
      <c r="Q94" s="27"/>
      <c r="R94" s="27"/>
      <c r="S94" s="27"/>
      <c r="T94" s="27"/>
      <c r="U94" s="35"/>
      <c r="V94" s="35"/>
      <c r="W94" s="35"/>
      <c r="X94" s="35"/>
      <c r="Y94" s="35"/>
      <c r="Z94" s="35"/>
    </row>
    <row r="95" ht="18.0" customHeight="1">
      <c r="A95" s="26"/>
      <c r="B95" s="27"/>
      <c r="C95" s="27"/>
      <c r="D95" s="27"/>
      <c r="E95" s="27"/>
      <c r="F95" s="28"/>
      <c r="G95" s="30"/>
      <c r="H95" s="30"/>
      <c r="I95" s="30"/>
      <c r="J95" s="30"/>
      <c r="K95" s="30" t="str">
        <f t="shared" si="5"/>
        <v/>
      </c>
      <c r="L95" s="31" t="str">
        <f t="shared" si="6"/>
        <v/>
      </c>
      <c r="M95" s="32" t="str">
        <f t="shared" si="3"/>
        <v/>
      </c>
      <c r="N95" s="33" t="str">
        <f t="shared" si="4"/>
        <v/>
      </c>
      <c r="O95" s="34" t="str">
        <f>IF(H95="I",N95*Contagem!$U$11,IF(H95="E",N95*Contagem!$U$13,IF(H95="A",N95*Contagem!$U$12,IF(H95="T",N95*Contagem!$U$14,""))))</f>
        <v/>
      </c>
      <c r="P95" s="27"/>
      <c r="Q95" s="27"/>
      <c r="R95" s="27"/>
      <c r="S95" s="27"/>
      <c r="T95" s="27"/>
      <c r="U95" s="35"/>
      <c r="V95" s="35"/>
      <c r="W95" s="35"/>
      <c r="X95" s="35"/>
      <c r="Y95" s="35"/>
      <c r="Z95" s="35"/>
    </row>
    <row r="96" ht="18.0" customHeight="1">
      <c r="A96" s="26"/>
      <c r="B96" s="27"/>
      <c r="C96" s="27"/>
      <c r="D96" s="27"/>
      <c r="E96" s="27"/>
      <c r="F96" s="28"/>
      <c r="G96" s="30"/>
      <c r="H96" s="30"/>
      <c r="I96" s="30"/>
      <c r="J96" s="30"/>
      <c r="K96" s="30" t="str">
        <f t="shared" si="5"/>
        <v/>
      </c>
      <c r="L96" s="31" t="str">
        <f t="shared" si="6"/>
        <v/>
      </c>
      <c r="M96" s="32" t="str">
        <f t="shared" si="3"/>
        <v/>
      </c>
      <c r="N96" s="33" t="str">
        <f t="shared" si="4"/>
        <v/>
      </c>
      <c r="O96" s="34" t="str">
        <f>IF(H96="I",N96*Contagem!$U$11,IF(H96="E",N96*Contagem!$U$13,IF(H96="A",N96*Contagem!$U$12,IF(H96="T",N96*Contagem!$U$14,""))))</f>
        <v/>
      </c>
      <c r="P96" s="27"/>
      <c r="Q96" s="27"/>
      <c r="R96" s="27"/>
      <c r="S96" s="27"/>
      <c r="T96" s="27"/>
      <c r="U96" s="35"/>
      <c r="V96" s="35"/>
      <c r="W96" s="35"/>
      <c r="X96" s="35"/>
      <c r="Y96" s="35"/>
      <c r="Z96" s="35"/>
    </row>
    <row r="97" ht="18.0" customHeight="1">
      <c r="A97" s="26"/>
      <c r="B97" s="27"/>
      <c r="C97" s="27"/>
      <c r="D97" s="27"/>
      <c r="E97" s="27"/>
      <c r="F97" s="28"/>
      <c r="G97" s="30"/>
      <c r="H97" s="30"/>
      <c r="I97" s="30"/>
      <c r="J97" s="30"/>
      <c r="K97" s="30" t="str">
        <f t="shared" si="5"/>
        <v/>
      </c>
      <c r="L97" s="31" t="str">
        <f t="shared" si="6"/>
        <v/>
      </c>
      <c r="M97" s="32" t="str">
        <f t="shared" si="3"/>
        <v/>
      </c>
      <c r="N97" s="33" t="str">
        <f t="shared" si="4"/>
        <v/>
      </c>
      <c r="O97" s="34" t="str">
        <f>IF(H97="I",N97*Contagem!$U$11,IF(H97="E",N97*Contagem!$U$13,IF(H97="A",N97*Contagem!$U$12,IF(H97="T",N97*Contagem!$U$14,""))))</f>
        <v/>
      </c>
      <c r="P97" s="27"/>
      <c r="Q97" s="27"/>
      <c r="R97" s="27"/>
      <c r="S97" s="27"/>
      <c r="T97" s="27"/>
      <c r="U97" s="35"/>
      <c r="V97" s="35"/>
      <c r="W97" s="35"/>
      <c r="X97" s="35"/>
      <c r="Y97" s="35"/>
      <c r="Z97" s="35"/>
    </row>
    <row r="98" ht="18.0" customHeight="1">
      <c r="A98" s="26"/>
      <c r="B98" s="27"/>
      <c r="C98" s="27"/>
      <c r="D98" s="27"/>
      <c r="E98" s="27"/>
      <c r="F98" s="28"/>
      <c r="G98" s="30"/>
      <c r="H98" s="30"/>
      <c r="I98" s="30"/>
      <c r="J98" s="30"/>
      <c r="K98" s="30" t="str">
        <f t="shared" si="5"/>
        <v/>
      </c>
      <c r="L98" s="31" t="str">
        <f t="shared" si="6"/>
        <v/>
      </c>
      <c r="M98" s="32" t="str">
        <f t="shared" si="3"/>
        <v/>
      </c>
      <c r="N98" s="33" t="str">
        <f t="shared" si="4"/>
        <v/>
      </c>
      <c r="O98" s="34" t="str">
        <f>IF(H98="I",N98*Contagem!$U$11,IF(H98="E",N98*Contagem!$U$13,IF(H98="A",N98*Contagem!$U$12,IF(H98="T",N98*Contagem!$U$14,""))))</f>
        <v/>
      </c>
      <c r="P98" s="27"/>
      <c r="Q98" s="27"/>
      <c r="R98" s="27"/>
      <c r="S98" s="27"/>
      <c r="T98" s="27"/>
      <c r="U98" s="35"/>
      <c r="V98" s="35"/>
      <c r="W98" s="35"/>
      <c r="X98" s="35"/>
      <c r="Y98" s="35"/>
      <c r="Z98" s="35"/>
    </row>
    <row r="99" ht="18.0" customHeight="1">
      <c r="A99" s="26"/>
      <c r="B99" s="27"/>
      <c r="C99" s="27"/>
      <c r="D99" s="27"/>
      <c r="E99" s="27"/>
      <c r="F99" s="28"/>
      <c r="G99" s="30"/>
      <c r="H99" s="30"/>
      <c r="I99" s="30"/>
      <c r="J99" s="30"/>
      <c r="K99" s="30" t="str">
        <f t="shared" si="5"/>
        <v/>
      </c>
      <c r="L99" s="31" t="str">
        <f t="shared" si="6"/>
        <v/>
      </c>
      <c r="M99" s="32" t="str">
        <f t="shared" si="3"/>
        <v/>
      </c>
      <c r="N99" s="33" t="str">
        <f t="shared" si="4"/>
        <v/>
      </c>
      <c r="O99" s="34" t="str">
        <f>IF(H99="I",N99*Contagem!$U$11,IF(H99="E",N99*Contagem!$U$13,IF(H99="A",N99*Contagem!$U$12,IF(H99="T",N99*Contagem!$U$14,""))))</f>
        <v/>
      </c>
      <c r="P99" s="27"/>
      <c r="Q99" s="27"/>
      <c r="R99" s="27"/>
      <c r="S99" s="27"/>
      <c r="T99" s="27"/>
      <c r="U99" s="35"/>
      <c r="V99" s="35"/>
      <c r="W99" s="35"/>
      <c r="X99" s="35"/>
      <c r="Y99" s="35"/>
      <c r="Z99" s="35"/>
    </row>
    <row r="100" ht="18.0" customHeight="1">
      <c r="A100" s="26"/>
      <c r="B100" s="27"/>
      <c r="C100" s="27"/>
      <c r="D100" s="27"/>
      <c r="E100" s="27"/>
      <c r="F100" s="28"/>
      <c r="G100" s="30"/>
      <c r="H100" s="30"/>
      <c r="I100" s="30"/>
      <c r="J100" s="30"/>
      <c r="K100" s="30" t="str">
        <f t="shared" si="5"/>
        <v/>
      </c>
      <c r="L100" s="31" t="str">
        <f t="shared" si="6"/>
        <v/>
      </c>
      <c r="M100" s="32" t="str">
        <f t="shared" si="3"/>
        <v/>
      </c>
      <c r="N100" s="33" t="str">
        <f t="shared" si="4"/>
        <v/>
      </c>
      <c r="O100" s="34" t="str">
        <f>IF(H100="I",N100*Contagem!$U$11,IF(H100="E",N100*Contagem!$U$13,IF(H100="A",N100*Contagem!$U$12,IF(H100="T",N100*Contagem!$U$14,""))))</f>
        <v/>
      </c>
      <c r="P100" s="27"/>
      <c r="Q100" s="27"/>
      <c r="R100" s="27"/>
      <c r="S100" s="27"/>
      <c r="T100" s="27"/>
      <c r="U100" s="35"/>
      <c r="V100" s="35"/>
      <c r="W100" s="35"/>
      <c r="X100" s="35"/>
      <c r="Y100" s="35"/>
      <c r="Z100" s="35"/>
    </row>
    <row r="101" ht="18.0" customHeight="1">
      <c r="A101" s="26"/>
      <c r="B101" s="27"/>
      <c r="C101" s="27"/>
      <c r="D101" s="27"/>
      <c r="E101" s="27"/>
      <c r="F101" s="28"/>
      <c r="G101" s="30"/>
      <c r="H101" s="30"/>
      <c r="I101" s="30"/>
      <c r="J101" s="30"/>
      <c r="K101" s="30" t="str">
        <f t="shared" si="5"/>
        <v/>
      </c>
      <c r="L101" s="31" t="str">
        <f t="shared" si="6"/>
        <v/>
      </c>
      <c r="M101" s="32" t="str">
        <f t="shared" si="3"/>
        <v/>
      </c>
      <c r="N101" s="33" t="str">
        <f t="shared" si="4"/>
        <v/>
      </c>
      <c r="O101" s="34" t="str">
        <f>IF(H101="I",N101*Contagem!$U$11,IF(H101="E",N101*Contagem!$U$13,IF(H101="A",N101*Contagem!$U$12,IF(H101="T",N101*Contagem!$U$14,""))))</f>
        <v/>
      </c>
      <c r="P101" s="27"/>
      <c r="Q101" s="27"/>
      <c r="R101" s="27"/>
      <c r="S101" s="27"/>
      <c r="T101" s="27"/>
      <c r="U101" s="35"/>
      <c r="V101" s="35"/>
      <c r="W101" s="35"/>
      <c r="X101" s="35"/>
      <c r="Y101" s="35"/>
      <c r="Z101" s="35"/>
    </row>
    <row r="102" ht="18.0" customHeight="1">
      <c r="A102" s="26"/>
      <c r="B102" s="27"/>
      <c r="C102" s="27"/>
      <c r="D102" s="27"/>
      <c r="E102" s="27"/>
      <c r="F102" s="28"/>
      <c r="G102" s="30"/>
      <c r="H102" s="30"/>
      <c r="I102" s="30"/>
      <c r="J102" s="30"/>
      <c r="K102" s="30" t="str">
        <f t="shared" si="5"/>
        <v/>
      </c>
      <c r="L102" s="31" t="str">
        <f t="shared" si="6"/>
        <v/>
      </c>
      <c r="M102" s="32" t="str">
        <f t="shared" si="3"/>
        <v/>
      </c>
      <c r="N102" s="33" t="str">
        <f t="shared" si="4"/>
        <v/>
      </c>
      <c r="O102" s="34" t="str">
        <f>IF(H102="I",N102*Contagem!$U$11,IF(H102="E",N102*Contagem!$U$13,IF(H102="A",N102*Contagem!$U$12,IF(H102="T",N102*Contagem!$U$14,""))))</f>
        <v/>
      </c>
      <c r="P102" s="27"/>
      <c r="Q102" s="27"/>
      <c r="R102" s="27"/>
      <c r="S102" s="27"/>
      <c r="T102" s="27"/>
      <c r="U102" s="35"/>
      <c r="V102" s="35"/>
      <c r="W102" s="35"/>
      <c r="X102" s="35"/>
      <c r="Y102" s="35"/>
      <c r="Z102" s="35"/>
    </row>
    <row r="103" ht="18.0" customHeight="1">
      <c r="A103" s="26"/>
      <c r="B103" s="27"/>
      <c r="C103" s="27"/>
      <c r="D103" s="27"/>
      <c r="E103" s="27"/>
      <c r="F103" s="28"/>
      <c r="G103" s="30"/>
      <c r="H103" s="30"/>
      <c r="I103" s="30"/>
      <c r="J103" s="30"/>
      <c r="K103" s="30" t="str">
        <f t="shared" si="5"/>
        <v/>
      </c>
      <c r="L103" s="31" t="str">
        <f t="shared" si="6"/>
        <v/>
      </c>
      <c r="M103" s="32" t="str">
        <f t="shared" si="3"/>
        <v/>
      </c>
      <c r="N103" s="33" t="str">
        <f t="shared" si="4"/>
        <v/>
      </c>
      <c r="O103" s="34" t="str">
        <f>IF(H103="I",N103*Contagem!$U$11,IF(H103="E",N103*Contagem!$U$13,IF(H103="A",N103*Contagem!$U$12,IF(H103="T",N103*Contagem!$U$14,""))))</f>
        <v/>
      </c>
      <c r="P103" s="27"/>
      <c r="Q103" s="27"/>
      <c r="R103" s="27"/>
      <c r="S103" s="27"/>
      <c r="T103" s="27"/>
      <c r="U103" s="35"/>
      <c r="V103" s="35"/>
      <c r="W103" s="35"/>
      <c r="X103" s="35"/>
      <c r="Y103" s="35"/>
      <c r="Z103" s="35"/>
    </row>
    <row r="104" ht="18.0" customHeight="1">
      <c r="A104" s="26"/>
      <c r="B104" s="27"/>
      <c r="C104" s="27"/>
      <c r="D104" s="27"/>
      <c r="E104" s="27"/>
      <c r="F104" s="28"/>
      <c r="G104" s="30"/>
      <c r="H104" s="30"/>
      <c r="I104" s="30"/>
      <c r="J104" s="30"/>
      <c r="K104" s="30" t="str">
        <f t="shared" si="5"/>
        <v/>
      </c>
      <c r="L104" s="31" t="str">
        <f t="shared" si="6"/>
        <v/>
      </c>
      <c r="M104" s="32" t="str">
        <f t="shared" si="3"/>
        <v/>
      </c>
      <c r="N104" s="33" t="str">
        <f t="shared" si="4"/>
        <v/>
      </c>
      <c r="O104" s="34" t="str">
        <f>IF(H104="I",N104*Contagem!$U$11,IF(H104="E",N104*Contagem!$U$13,IF(H104="A",N104*Contagem!$U$12,IF(H104="T",N104*Contagem!$U$14,""))))</f>
        <v/>
      </c>
      <c r="P104" s="27"/>
      <c r="Q104" s="27"/>
      <c r="R104" s="27"/>
      <c r="S104" s="27"/>
      <c r="T104" s="27"/>
      <c r="U104" s="35"/>
      <c r="V104" s="35"/>
      <c r="W104" s="35"/>
      <c r="X104" s="35"/>
      <c r="Y104" s="35"/>
      <c r="Z104" s="35"/>
    </row>
    <row r="105" ht="18.0" customHeight="1">
      <c r="A105" s="26"/>
      <c r="B105" s="27"/>
      <c r="C105" s="27"/>
      <c r="D105" s="27"/>
      <c r="E105" s="27"/>
      <c r="F105" s="28"/>
      <c r="G105" s="30"/>
      <c r="H105" s="30"/>
      <c r="I105" s="30"/>
      <c r="J105" s="30"/>
      <c r="K105" s="30" t="str">
        <f t="shared" si="5"/>
        <v/>
      </c>
      <c r="L105" s="31" t="str">
        <f t="shared" si="6"/>
        <v/>
      </c>
      <c r="M105" s="32" t="str">
        <f t="shared" si="3"/>
        <v/>
      </c>
      <c r="N105" s="33" t="str">
        <f t="shared" si="4"/>
        <v/>
      </c>
      <c r="O105" s="34" t="str">
        <f>IF(H105="I",N105*Contagem!$U$11,IF(H105="E",N105*Contagem!$U$13,IF(H105="A",N105*Contagem!$U$12,IF(H105="T",N105*Contagem!$U$14,""))))</f>
        <v/>
      </c>
      <c r="P105" s="27"/>
      <c r="Q105" s="27"/>
      <c r="R105" s="27"/>
      <c r="S105" s="27"/>
      <c r="T105" s="27"/>
      <c r="U105" s="35"/>
      <c r="V105" s="35"/>
      <c r="W105" s="35"/>
      <c r="X105" s="35"/>
      <c r="Y105" s="35"/>
      <c r="Z105" s="35"/>
    </row>
    <row r="106" ht="18.0" customHeight="1">
      <c r="A106" s="26"/>
      <c r="B106" s="27"/>
      <c r="C106" s="27"/>
      <c r="D106" s="27"/>
      <c r="E106" s="27"/>
      <c r="F106" s="28"/>
      <c r="G106" s="30"/>
      <c r="H106" s="30"/>
      <c r="I106" s="30"/>
      <c r="J106" s="30"/>
      <c r="K106" s="30" t="str">
        <f t="shared" si="5"/>
        <v/>
      </c>
      <c r="L106" s="31" t="str">
        <f t="shared" si="6"/>
        <v/>
      </c>
      <c r="M106" s="32" t="str">
        <f t="shared" si="3"/>
        <v/>
      </c>
      <c r="N106" s="33" t="str">
        <f t="shared" si="4"/>
        <v/>
      </c>
      <c r="O106" s="34" t="str">
        <f>IF(H106="I",N106*Contagem!$U$11,IF(H106="E",N106*Contagem!$U$13,IF(H106="A",N106*Contagem!$U$12,IF(H106="T",N106*Contagem!$U$14,""))))</f>
        <v/>
      </c>
      <c r="P106" s="27"/>
      <c r="Q106" s="27"/>
      <c r="R106" s="27"/>
      <c r="S106" s="27"/>
      <c r="T106" s="27"/>
      <c r="U106" s="35"/>
      <c r="V106" s="35"/>
      <c r="W106" s="35"/>
      <c r="X106" s="35"/>
      <c r="Y106" s="35"/>
      <c r="Z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</sheetData>
  <mergeCells count="11">
    <mergeCell ref="G4:T4"/>
    <mergeCell ref="A4:F4"/>
    <mergeCell ref="A1:O3"/>
    <mergeCell ref="G5:T5"/>
    <mergeCell ref="P7:T7"/>
    <mergeCell ref="F6:G6"/>
    <mergeCell ref="A6:E6"/>
    <mergeCell ref="A7:F7"/>
    <mergeCell ref="H6:M6"/>
    <mergeCell ref="N6:O6"/>
    <mergeCell ref="A5:F5"/>
  </mergeCells>
  <conditionalFormatting sqref="H8:H106">
    <cfRule type="cellIs" dxfId="0" priority="1" operator="equal">
      <formula>"I"</formula>
    </cfRule>
  </conditionalFormatting>
  <conditionalFormatting sqref="H8:H106">
    <cfRule type="cellIs" dxfId="1" priority="2" operator="equal">
      <formula>"A"</formula>
    </cfRule>
  </conditionalFormatting>
  <conditionalFormatting sqref="H8:H106">
    <cfRule type="cellIs" dxfId="2" priority="3" operator="equal">
      <formula>"E"</formula>
    </cfRule>
  </conditionalFormatting>
  <printOptions/>
  <pageMargins bottom="0.75" footer="0.0" header="0.0" left="0.7" right="0.7" top="0.75"/>
  <pageSetup orientation="landscape"/>
  <headerFooter>
    <oddFooter>&amp;L&amp;P/&amp;C&amp;D&amp;R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2.71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  <col customWidth="1" min="13" max="15" width="9.14"/>
    <col customWidth="1" min="16" max="26" width="8.0"/>
  </cols>
  <sheetData>
    <row r="1" ht="12.0" customHeight="1">
      <c r="A1" s="74" t="s">
        <v>70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2.0" customHeight="1">
      <c r="A2" s="4"/>
      <c r="L2" s="77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2.0" customHeight="1">
      <c r="A3" s="78"/>
      <c r="B3" s="42"/>
      <c r="C3" s="42"/>
      <c r="D3" s="42"/>
      <c r="E3" s="42"/>
      <c r="F3" s="42"/>
      <c r="G3" s="42"/>
      <c r="H3" s="42"/>
      <c r="I3" s="42"/>
      <c r="J3" s="42"/>
      <c r="K3" s="42"/>
      <c r="L3" s="79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2.0" customHeight="1">
      <c r="A4" s="80" t="str">
        <f>Contagem!A5&amp;" : "&amp;Contagem!F5</f>
        <v>Aplicação : </v>
      </c>
      <c r="B4" s="6"/>
      <c r="C4" s="6"/>
      <c r="D4" s="6"/>
      <c r="E4" s="9"/>
      <c r="F4" s="81" t="str">
        <f>Contagem!A6&amp;" : "&amp;Contagem!F6</f>
        <v>Projeto : Aplicativo buscador de prestadores de serviços</v>
      </c>
      <c r="G4" s="6"/>
      <c r="H4" s="6"/>
      <c r="I4" s="6"/>
      <c r="J4" s="6"/>
      <c r="K4" s="6"/>
      <c r="L4" s="82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2.0" customHeight="1">
      <c r="A5" s="80" t="str">
        <f>Contagem!A7&amp;" : "&amp;Contagem!F7</f>
        <v>Responsável : Gustavo Sousa e Rubens Batista</v>
      </c>
      <c r="B5" s="6"/>
      <c r="C5" s="6"/>
      <c r="D5" s="6"/>
      <c r="E5" s="7"/>
      <c r="F5" s="81" t="str">
        <f>Contagem!A8&amp;" : "&amp;Contagem!F8</f>
        <v>Revisor : Gustavo Sousa e Rubens Batista</v>
      </c>
      <c r="G5" s="6"/>
      <c r="H5" s="6"/>
      <c r="I5" s="6"/>
      <c r="J5" s="6"/>
      <c r="K5" s="6"/>
      <c r="L5" s="82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2.0" customHeight="1">
      <c r="A6" s="83" t="str">
        <f>Contagem!A4&amp;" : "&amp;Contagem!F4</f>
        <v>Empresa : ServSan</v>
      </c>
      <c r="B6" s="84"/>
      <c r="C6" s="84"/>
      <c r="D6" s="85"/>
      <c r="E6" s="85"/>
      <c r="F6" s="86" t="str">
        <f>Contagem!R4&amp;" = "&amp;VALUE(Contagem!T4)</f>
        <v>R$/PF = 5000</v>
      </c>
      <c r="G6" s="9"/>
      <c r="H6" s="86" t="str">
        <f>" Custo= "&amp;DOLLAR(Contagem!W4)</f>
        <v> Custo= $5,100.00</v>
      </c>
      <c r="I6" s="6"/>
      <c r="J6" s="9"/>
      <c r="K6" s="87" t="str">
        <f>"PF  = "&amp;VALUE(Contagem!W5)</f>
        <v>PF  = 10200</v>
      </c>
      <c r="L6" s="82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2.0" customHeight="1">
      <c r="A7" s="88" t="s">
        <v>71</v>
      </c>
      <c r="B7" s="89"/>
      <c r="C7" s="90" t="s">
        <v>72</v>
      </c>
      <c r="D7" s="37"/>
      <c r="E7" s="37"/>
      <c r="F7" s="89"/>
      <c r="G7" s="91" t="s">
        <v>73</v>
      </c>
      <c r="H7" s="91"/>
      <c r="I7" s="92" t="s">
        <v>74</v>
      </c>
      <c r="J7" s="93"/>
      <c r="K7" s="92"/>
      <c r="L7" s="93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2.0" customHeight="1">
      <c r="A8" s="78"/>
      <c r="B8" s="94"/>
      <c r="C8" s="95"/>
      <c r="D8" s="42"/>
      <c r="E8" s="42"/>
      <c r="F8" s="94"/>
      <c r="G8" s="96"/>
      <c r="H8" s="96"/>
      <c r="I8" s="95"/>
      <c r="J8" s="79"/>
      <c r="K8" s="95"/>
      <c r="L8" s="7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2.0" customHeight="1">
      <c r="A9" s="97"/>
      <c r="B9" s="98"/>
      <c r="C9" s="98"/>
      <c r="D9" s="98"/>
      <c r="E9" s="98"/>
      <c r="F9" s="98"/>
      <c r="G9" s="98"/>
      <c r="H9" s="98"/>
      <c r="I9" s="98"/>
      <c r="J9" s="98"/>
      <c r="K9" s="98"/>
      <c r="L9" s="99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2.0" customHeight="1">
      <c r="A10" s="100"/>
      <c r="B10" s="61" t="s">
        <v>13</v>
      </c>
      <c r="C10" s="101">
        <f>COUNTIF(CF,"EEL")</f>
        <v>7</v>
      </c>
      <c r="D10" s="61"/>
      <c r="E10" s="102" t="s">
        <v>75</v>
      </c>
      <c r="F10" s="102" t="s">
        <v>76</v>
      </c>
      <c r="G10" s="101">
        <f>C10*3</f>
        <v>21</v>
      </c>
      <c r="H10" s="61"/>
      <c r="I10" s="103"/>
      <c r="J10" s="61"/>
      <c r="K10" s="61"/>
      <c r="L10" s="104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2.0" customHeight="1">
      <c r="A11" s="100"/>
      <c r="B11" s="61"/>
      <c r="C11" s="101">
        <f>COUNTIF(CF,"EEA")</f>
        <v>5</v>
      </c>
      <c r="D11" s="61"/>
      <c r="E11" s="102" t="s">
        <v>77</v>
      </c>
      <c r="F11" s="102" t="s">
        <v>78</v>
      </c>
      <c r="G11" s="101">
        <f>C11*4</f>
        <v>20</v>
      </c>
      <c r="H11" s="61"/>
      <c r="I11" s="103"/>
      <c r="J11" s="61"/>
      <c r="K11" s="61"/>
      <c r="L11" s="104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2.0" customHeight="1">
      <c r="A12" s="100"/>
      <c r="B12" s="61"/>
      <c r="C12" s="101">
        <f>COUNTIF(CF,"EEH")</f>
        <v>0</v>
      </c>
      <c r="D12" s="61"/>
      <c r="E12" s="102" t="s">
        <v>79</v>
      </c>
      <c r="F12" s="102" t="s">
        <v>80</v>
      </c>
      <c r="G12" s="101">
        <f>C12*6</f>
        <v>0</v>
      </c>
      <c r="H12" s="61"/>
      <c r="I12" s="103"/>
      <c r="J12" s="61"/>
      <c r="K12" s="61"/>
      <c r="L12" s="105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6.75" customHeight="1">
      <c r="A13" s="100"/>
      <c r="B13" s="61"/>
      <c r="C13" s="98"/>
      <c r="D13" s="61"/>
      <c r="E13" s="61"/>
      <c r="F13" s="61"/>
      <c r="G13" s="98"/>
      <c r="H13" s="61"/>
      <c r="I13" s="61"/>
      <c r="J13" s="61"/>
      <c r="K13" s="61"/>
      <c r="L13" s="104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2.0" customHeight="1">
      <c r="A14" s="100"/>
      <c r="B14" s="106" t="s">
        <v>81</v>
      </c>
      <c r="C14" s="101">
        <f>SUM(C10:C12)</f>
        <v>12</v>
      </c>
      <c r="D14" s="61"/>
      <c r="E14" s="61"/>
      <c r="F14" s="106" t="s">
        <v>81</v>
      </c>
      <c r="G14" s="101">
        <f>SUM(G10:G12)</f>
        <v>41</v>
      </c>
      <c r="H14" s="61"/>
      <c r="I14" s="107">
        <f>IF($G$45&lt;&gt;0,G14/$G$45,"")</f>
        <v>0.4270833333</v>
      </c>
      <c r="J14" s="61"/>
      <c r="K14" s="61"/>
      <c r="L14" s="104"/>
      <c r="M14" s="61"/>
      <c r="N14" s="61"/>
      <c r="O14" s="108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6.0" customHeight="1">
      <c r="A15" s="109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10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2.0" customHeight="1">
      <c r="A16" s="10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104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2.0" customHeight="1">
      <c r="A17" s="100"/>
      <c r="B17" s="61" t="s">
        <v>82</v>
      </c>
      <c r="C17" s="101">
        <f>COUNTIF(CF,"SEL")</f>
        <v>1</v>
      </c>
      <c r="D17" s="61"/>
      <c r="E17" s="102" t="s">
        <v>75</v>
      </c>
      <c r="F17" s="102" t="s">
        <v>78</v>
      </c>
      <c r="G17" s="101">
        <f>C17*4</f>
        <v>4</v>
      </c>
      <c r="H17" s="61"/>
      <c r="I17" s="61"/>
      <c r="J17" s="61"/>
      <c r="K17" s="61"/>
      <c r="L17" s="104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2.0" customHeight="1">
      <c r="A18" s="100"/>
      <c r="B18" s="61"/>
      <c r="C18" s="101">
        <f>COUNTIF(CF,"SEA")</f>
        <v>0</v>
      </c>
      <c r="D18" s="61"/>
      <c r="E18" s="102" t="s">
        <v>77</v>
      </c>
      <c r="F18" s="102" t="s">
        <v>83</v>
      </c>
      <c r="G18" s="101">
        <f>C18*5</f>
        <v>0</v>
      </c>
      <c r="H18" s="61"/>
      <c r="I18" s="61"/>
      <c r="J18" s="61"/>
      <c r="K18" s="61"/>
      <c r="L18" s="104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2.0" customHeight="1">
      <c r="A19" s="100"/>
      <c r="B19" s="61"/>
      <c r="C19" s="101">
        <f>COUNTIF(CF,"SEH")</f>
        <v>0</v>
      </c>
      <c r="D19" s="61"/>
      <c r="E19" s="102" t="s">
        <v>79</v>
      </c>
      <c r="F19" s="102" t="s">
        <v>84</v>
      </c>
      <c r="G19" s="101">
        <f>C19*7</f>
        <v>0</v>
      </c>
      <c r="H19" s="61"/>
      <c r="I19" s="61"/>
      <c r="J19" s="61"/>
      <c r="K19" s="61"/>
      <c r="L19" s="105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6.75" customHeight="1">
      <c r="A20" s="100"/>
      <c r="B20" s="61"/>
      <c r="C20" s="98"/>
      <c r="D20" s="61"/>
      <c r="E20" s="61"/>
      <c r="F20" s="61"/>
      <c r="G20" s="98"/>
      <c r="H20" s="61"/>
      <c r="I20" s="61"/>
      <c r="J20" s="61"/>
      <c r="K20" s="61"/>
      <c r="L20" s="104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2.0" customHeight="1">
      <c r="A21" s="100"/>
      <c r="B21" s="106" t="s">
        <v>81</v>
      </c>
      <c r="C21" s="101">
        <f>SUM(C17:C19)</f>
        <v>1</v>
      </c>
      <c r="D21" s="61"/>
      <c r="E21" s="61"/>
      <c r="F21" s="106" t="s">
        <v>81</v>
      </c>
      <c r="G21" s="101">
        <f>SUM(G17:G19)</f>
        <v>4</v>
      </c>
      <c r="H21" s="61"/>
      <c r="I21" s="111">
        <f>IF($G$45&lt;&gt;0,G21/$G$45,"")</f>
        <v>0.04166666667</v>
      </c>
      <c r="J21" s="61"/>
      <c r="K21" s="61"/>
      <c r="L21" s="104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6.0" customHeight="1">
      <c r="A22" s="109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10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2.0" customHeight="1">
      <c r="A23" s="97"/>
      <c r="B23" s="98"/>
      <c r="C23" s="61"/>
      <c r="D23" s="98"/>
      <c r="E23" s="98"/>
      <c r="F23" s="98"/>
      <c r="G23" s="61"/>
      <c r="H23" s="98"/>
      <c r="I23" s="98"/>
      <c r="J23" s="98"/>
      <c r="K23" s="98"/>
      <c r="L23" s="99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2.0" customHeight="1">
      <c r="A24" s="100"/>
      <c r="B24" s="61" t="s">
        <v>85</v>
      </c>
      <c r="C24" s="101">
        <f>COUNTIF(CF,"CEL")</f>
        <v>1</v>
      </c>
      <c r="D24" s="61"/>
      <c r="E24" s="102" t="s">
        <v>75</v>
      </c>
      <c r="F24" s="102" t="s">
        <v>76</v>
      </c>
      <c r="G24" s="101">
        <f>C24*3</f>
        <v>3</v>
      </c>
      <c r="H24" s="61"/>
      <c r="I24" s="61"/>
      <c r="J24" s="61"/>
      <c r="K24" s="61"/>
      <c r="L24" s="104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2.0" customHeight="1">
      <c r="A25" s="100"/>
      <c r="B25" s="61"/>
      <c r="C25" s="101">
        <f>COUNTIF(CF,"CEA")</f>
        <v>0</v>
      </c>
      <c r="D25" s="61"/>
      <c r="E25" s="102" t="s">
        <v>77</v>
      </c>
      <c r="F25" s="102" t="s">
        <v>78</v>
      </c>
      <c r="G25" s="101">
        <f>C25*4</f>
        <v>0</v>
      </c>
      <c r="H25" s="61"/>
      <c r="I25" s="61"/>
      <c r="J25" s="61"/>
      <c r="K25" s="61"/>
      <c r="L25" s="104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2.0" customHeight="1">
      <c r="A26" s="100"/>
      <c r="B26" s="61"/>
      <c r="C26" s="101">
        <f>COUNTIF(CF,"CEH")</f>
        <v>1</v>
      </c>
      <c r="D26" s="61"/>
      <c r="E26" s="102" t="s">
        <v>79</v>
      </c>
      <c r="F26" s="102" t="s">
        <v>80</v>
      </c>
      <c r="G26" s="101">
        <f>C26*6</f>
        <v>6</v>
      </c>
      <c r="H26" s="61"/>
      <c r="I26" s="61"/>
      <c r="J26" s="61"/>
      <c r="K26" s="61"/>
      <c r="L26" s="105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6.75" customHeight="1">
      <c r="A27" s="100"/>
      <c r="B27" s="61"/>
      <c r="C27" s="98"/>
      <c r="D27" s="61"/>
      <c r="E27" s="61"/>
      <c r="F27" s="61"/>
      <c r="G27" s="98"/>
      <c r="H27" s="61"/>
      <c r="I27" s="61"/>
      <c r="J27" s="61"/>
      <c r="K27" s="61"/>
      <c r="L27" s="10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2.0" customHeight="1">
      <c r="A28" s="100"/>
      <c r="B28" s="106" t="s">
        <v>81</v>
      </c>
      <c r="C28" s="101">
        <f>SUM(C24:C26)</f>
        <v>2</v>
      </c>
      <c r="D28" s="61"/>
      <c r="E28" s="61"/>
      <c r="F28" s="106" t="s">
        <v>81</v>
      </c>
      <c r="G28" s="101">
        <f>SUM(G24:G26)</f>
        <v>9</v>
      </c>
      <c r="H28" s="61"/>
      <c r="I28" s="112">
        <f>IF($G$45&lt;&gt;0,G28/$G$45,"")</f>
        <v>0.09375</v>
      </c>
      <c r="J28" s="61"/>
      <c r="K28" s="61"/>
      <c r="L28" s="104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6.0" customHeight="1">
      <c r="A29" s="109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10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2.0" customHeight="1">
      <c r="A30" s="97"/>
      <c r="B30" s="98"/>
      <c r="C30" s="61"/>
      <c r="D30" s="98"/>
      <c r="E30" s="98"/>
      <c r="F30" s="98"/>
      <c r="G30" s="61"/>
      <c r="H30" s="98"/>
      <c r="I30" s="98"/>
      <c r="J30" s="98"/>
      <c r="K30" s="98"/>
      <c r="L30" s="99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2.0" customHeight="1">
      <c r="A31" s="100"/>
      <c r="B31" s="61" t="s">
        <v>86</v>
      </c>
      <c r="C31" s="101">
        <f>COUNTIF(CF,"ALIL")</f>
        <v>6</v>
      </c>
      <c r="D31" s="61"/>
      <c r="E31" s="61" t="s">
        <v>75</v>
      </c>
      <c r="F31" s="61" t="s">
        <v>84</v>
      </c>
      <c r="G31" s="101">
        <f>C31*7</f>
        <v>42</v>
      </c>
      <c r="H31" s="61"/>
      <c r="I31" s="61"/>
      <c r="J31" s="61"/>
      <c r="K31" s="61"/>
      <c r="L31" s="104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2.0" customHeight="1">
      <c r="A32" s="100"/>
      <c r="B32" s="61"/>
      <c r="C32" s="101">
        <f>COUNTIF(CF,"ALIA")</f>
        <v>0</v>
      </c>
      <c r="D32" s="61"/>
      <c r="E32" s="61" t="s">
        <v>77</v>
      </c>
      <c r="F32" s="61" t="s">
        <v>87</v>
      </c>
      <c r="G32" s="101">
        <f>C32*10</f>
        <v>0</v>
      </c>
      <c r="H32" s="61"/>
      <c r="I32" s="61"/>
      <c r="J32" s="61"/>
      <c r="K32" s="61"/>
      <c r="L32" s="104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2.0" customHeight="1">
      <c r="A33" s="100"/>
      <c r="B33" s="61"/>
      <c r="C33" s="101">
        <f>COUNTIF(CF,"ALIH")</f>
        <v>0</v>
      </c>
      <c r="D33" s="61"/>
      <c r="E33" s="61" t="s">
        <v>79</v>
      </c>
      <c r="F33" s="61" t="s">
        <v>88</v>
      </c>
      <c r="G33" s="101">
        <f>C33*15</f>
        <v>0</v>
      </c>
      <c r="H33" s="61"/>
      <c r="I33" s="61"/>
      <c r="J33" s="61"/>
      <c r="K33" s="61"/>
      <c r="L33" s="105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6.75" customHeight="1">
      <c r="A34" s="100"/>
      <c r="B34" s="61"/>
      <c r="C34" s="98"/>
      <c r="D34" s="61"/>
      <c r="E34" s="61"/>
      <c r="F34" s="61"/>
      <c r="G34" s="98"/>
      <c r="H34" s="61"/>
      <c r="I34" s="61"/>
      <c r="J34" s="61"/>
      <c r="K34" s="61"/>
      <c r="L34" s="104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2.0" customHeight="1">
      <c r="A35" s="100"/>
      <c r="B35" s="106" t="s">
        <v>81</v>
      </c>
      <c r="C35" s="101">
        <f>SUM(C31:C33)</f>
        <v>6</v>
      </c>
      <c r="D35" s="61"/>
      <c r="E35" s="61"/>
      <c r="F35" s="106" t="s">
        <v>81</v>
      </c>
      <c r="G35" s="101">
        <f>SUM(G31:G33)</f>
        <v>42</v>
      </c>
      <c r="H35" s="61"/>
      <c r="I35" s="113">
        <f>IF($G$45&lt;&gt;0,G35/$G$45,"")</f>
        <v>0.4375</v>
      </c>
      <c r="J35" s="61"/>
      <c r="K35" s="61"/>
      <c r="L35" s="104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6.0" customHeight="1">
      <c r="A36" s="109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10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2.0" customHeight="1">
      <c r="A37" s="97"/>
      <c r="B37" s="98"/>
      <c r="C37" s="61"/>
      <c r="D37" s="98"/>
      <c r="E37" s="98"/>
      <c r="F37" s="98"/>
      <c r="G37" s="61"/>
      <c r="H37" s="98"/>
      <c r="I37" s="98"/>
      <c r="J37" s="98"/>
      <c r="K37" s="98"/>
      <c r="L37" s="99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2.0" customHeight="1">
      <c r="A38" s="100"/>
      <c r="B38" s="61" t="s">
        <v>89</v>
      </c>
      <c r="C38" s="101">
        <f>COUNTIF(CF,"AIEL")</f>
        <v>0</v>
      </c>
      <c r="D38" s="61"/>
      <c r="E38" s="61" t="s">
        <v>75</v>
      </c>
      <c r="F38" s="61" t="s">
        <v>83</v>
      </c>
      <c r="G38" s="101">
        <f>C38*5</f>
        <v>0</v>
      </c>
      <c r="H38" s="61"/>
      <c r="I38" s="61"/>
      <c r="J38" s="61"/>
      <c r="K38" s="61"/>
      <c r="L38" s="104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2.0" customHeight="1">
      <c r="A39" s="100"/>
      <c r="B39" s="61"/>
      <c r="C39" s="101">
        <f>COUNTIF(CF,"AIEA")</f>
        <v>0</v>
      </c>
      <c r="D39" s="61"/>
      <c r="E39" s="61" t="s">
        <v>77</v>
      </c>
      <c r="F39" s="61" t="s">
        <v>84</v>
      </c>
      <c r="G39" s="101">
        <f>C39*7</f>
        <v>0</v>
      </c>
      <c r="H39" s="61"/>
      <c r="I39" s="61"/>
      <c r="J39" s="61"/>
      <c r="K39" s="61"/>
      <c r="L39" s="104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2.0" customHeight="1">
      <c r="A40" s="100"/>
      <c r="B40" s="61"/>
      <c r="C40" s="101">
        <f>COUNTIF(CF,"AIEH")</f>
        <v>0</v>
      </c>
      <c r="D40" s="61"/>
      <c r="E40" s="61" t="s">
        <v>79</v>
      </c>
      <c r="F40" s="61" t="s">
        <v>87</v>
      </c>
      <c r="G40" s="101">
        <f>C40*10</f>
        <v>0</v>
      </c>
      <c r="H40" s="61"/>
      <c r="I40" s="61"/>
      <c r="J40" s="61"/>
      <c r="K40" s="61"/>
      <c r="L40" s="105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6.75" customHeight="1">
      <c r="A41" s="100"/>
      <c r="B41" s="61"/>
      <c r="C41" s="98"/>
      <c r="D41" s="61"/>
      <c r="E41" s="61"/>
      <c r="F41" s="61"/>
      <c r="G41" s="98"/>
      <c r="H41" s="61"/>
      <c r="I41" s="61"/>
      <c r="J41" s="61"/>
      <c r="K41" s="61"/>
      <c r="L41" s="104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2.0" customHeight="1">
      <c r="A42" s="100"/>
      <c r="B42" s="106" t="s">
        <v>81</v>
      </c>
      <c r="C42" s="101">
        <f>SUM(C38:C40)</f>
        <v>0</v>
      </c>
      <c r="D42" s="61"/>
      <c r="E42" s="61"/>
      <c r="F42" s="106" t="s">
        <v>81</v>
      </c>
      <c r="G42" s="101">
        <f>SUM(G38:G40)</f>
        <v>0</v>
      </c>
      <c r="H42" s="61"/>
      <c r="I42" s="114">
        <f>IF($G$45&lt;&gt;0,G42/$G$45,"")</f>
        <v>0</v>
      </c>
      <c r="J42" s="61"/>
      <c r="K42" s="61"/>
      <c r="L42" s="104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6.0" customHeight="1">
      <c r="A43" s="109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10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2.0" customHeight="1">
      <c r="A44" s="100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104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2.0" customHeight="1">
      <c r="A45" s="100"/>
      <c r="B45" s="61" t="s">
        <v>90</v>
      </c>
      <c r="C45" s="61"/>
      <c r="D45" s="61"/>
      <c r="E45" s="61"/>
      <c r="F45" s="61"/>
      <c r="G45" s="101">
        <f>SUM(G14+G21+G28+G35+G42)</f>
        <v>96</v>
      </c>
      <c r="H45" s="61"/>
      <c r="I45" s="61"/>
      <c r="J45" s="61"/>
      <c r="K45" s="61"/>
      <c r="L45" s="104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2.0" customHeight="1">
      <c r="A46" s="100"/>
      <c r="B46" s="61" t="s">
        <v>91</v>
      </c>
      <c r="C46" s="61"/>
      <c r="D46" s="61"/>
      <c r="E46" s="61"/>
      <c r="F46" s="61"/>
      <c r="G46" s="101">
        <f>(C10+C11+C12)*4+(C17+C18+C19)*5+(C24+C25+C26)*4+(C31+C32+C33)*7+(C38+C39+C40)*5</f>
        <v>103</v>
      </c>
      <c r="H46" s="61"/>
      <c r="I46" s="61"/>
      <c r="J46" s="61"/>
      <c r="K46" s="61"/>
      <c r="L46" s="104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2.0" customHeight="1">
      <c r="A47" s="100"/>
      <c r="B47" s="61" t="s">
        <v>92</v>
      </c>
      <c r="C47" s="61"/>
      <c r="D47" s="61"/>
      <c r="E47" s="61"/>
      <c r="F47" s="61"/>
      <c r="G47" s="101">
        <f>(C31+C32+C33)*35+(C38+C39+C40)*15</f>
        <v>210</v>
      </c>
      <c r="H47" s="61"/>
      <c r="I47" s="61"/>
      <c r="J47" s="61"/>
      <c r="K47" s="61"/>
      <c r="L47" s="104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2.0" customHeight="1">
      <c r="A48" s="10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104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2.0" customHeight="1">
      <c r="A49" s="10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104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2.0" customHeight="1">
      <c r="A50" s="100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104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3.5" customHeight="1">
      <c r="A51" s="100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104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2.0" customHeight="1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9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2.0" customHeight="1">
      <c r="A53" s="100"/>
      <c r="B53" s="61" t="s">
        <v>93</v>
      </c>
      <c r="C53" s="61"/>
      <c r="D53" s="61"/>
      <c r="E53" s="61"/>
      <c r="F53" s="61"/>
      <c r="G53" s="61"/>
      <c r="H53" s="61"/>
      <c r="I53" s="61"/>
      <c r="J53" s="61"/>
      <c r="K53" s="61"/>
      <c r="L53" s="104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2.0" customHeight="1">
      <c r="A54" s="100"/>
      <c r="B54" s="61"/>
      <c r="C54" s="61"/>
      <c r="D54" s="61"/>
      <c r="E54" s="115" t="s">
        <v>9</v>
      </c>
      <c r="F54" s="115" t="s">
        <v>94</v>
      </c>
      <c r="G54" s="115" t="s">
        <v>95</v>
      </c>
      <c r="H54" s="61"/>
      <c r="I54" s="61"/>
      <c r="J54" s="61"/>
      <c r="K54" s="61"/>
      <c r="L54" s="104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2.0" customHeight="1">
      <c r="A55" s="100"/>
      <c r="B55" s="116" t="s">
        <v>96</v>
      </c>
      <c r="C55" s="6"/>
      <c r="D55" s="9"/>
      <c r="E55" s="117">
        <f>SUMIF('Funções'!$H$8:$H$106,"I",'Funções'!$N$8:$N$106)</f>
        <v>102</v>
      </c>
      <c r="F55" s="117">
        <f>Contagem!U11</f>
        <v>1</v>
      </c>
      <c r="G55" s="117">
        <f t="shared" ref="G55:G58" si="1">F55*E55</f>
        <v>102</v>
      </c>
      <c r="H55" s="118"/>
      <c r="I55" s="118"/>
      <c r="J55" s="118"/>
      <c r="K55" s="119" t="s">
        <v>97</v>
      </c>
      <c r="L55" s="104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2.0" customHeight="1">
      <c r="A56" s="100"/>
      <c r="B56" s="116" t="s">
        <v>98</v>
      </c>
      <c r="C56" s="6"/>
      <c r="D56" s="9"/>
      <c r="E56" s="117">
        <f>SUMIF('Funções'!$H$8:$H$106,"A",'Funções'!$N$8:$N$106)</f>
        <v>0</v>
      </c>
      <c r="F56" s="117">
        <f>Contagem!U12</f>
        <v>1</v>
      </c>
      <c r="G56" s="117">
        <f t="shared" si="1"/>
        <v>0</v>
      </c>
      <c r="H56" s="118"/>
      <c r="I56" s="118"/>
      <c r="J56" s="118"/>
      <c r="K56" s="120">
        <f>Contagem!W5</f>
        <v>102</v>
      </c>
      <c r="L56" s="104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2.0" customHeight="1">
      <c r="A57" s="100"/>
      <c r="B57" s="116" t="s">
        <v>99</v>
      </c>
      <c r="C57" s="6"/>
      <c r="D57" s="9"/>
      <c r="E57" s="117">
        <f>SUMIF('Funções'!$H$8:$H$106,"E",'Funções'!$N$8:$N$106)</f>
        <v>0</v>
      </c>
      <c r="F57" s="117">
        <f>Contagem!U13</f>
        <v>1</v>
      </c>
      <c r="G57" s="117">
        <f t="shared" si="1"/>
        <v>0</v>
      </c>
      <c r="H57" s="118"/>
      <c r="I57" s="118"/>
      <c r="J57" s="118"/>
      <c r="K57" s="61"/>
      <c r="L57" s="104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2.0" customHeight="1">
      <c r="A58" s="100"/>
      <c r="B58" s="116" t="s">
        <v>100</v>
      </c>
      <c r="C58" s="6"/>
      <c r="D58" s="9"/>
      <c r="E58" s="117">
        <f>SUMIF('Funções'!$H$8:$H$106,"T",'Funções'!$N$8:$N$106)</f>
        <v>0</v>
      </c>
      <c r="F58" s="117" t="str">
        <f>Contagem!U14</f>
        <v/>
      </c>
      <c r="G58" s="117">
        <f t="shared" si="1"/>
        <v>0</v>
      </c>
      <c r="H58" s="118"/>
      <c r="I58" s="118"/>
      <c r="J58" s="118"/>
      <c r="K58" s="61"/>
      <c r="L58" s="104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2.0" customHeight="1">
      <c r="A59" s="121"/>
      <c r="B59" s="122"/>
      <c r="C59" s="123"/>
      <c r="D59" s="124"/>
      <c r="E59" s="125"/>
      <c r="F59" s="124"/>
      <c r="G59" s="125"/>
      <c r="H59" s="126"/>
      <c r="I59" s="126"/>
      <c r="J59" s="126"/>
      <c r="K59" s="127"/>
      <c r="L59" s="128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2.0" customHeight="1">
      <c r="A60" s="61"/>
      <c r="B60" s="129"/>
      <c r="C60" s="130"/>
      <c r="D60" s="61"/>
      <c r="E60" s="131"/>
      <c r="F60" s="61"/>
      <c r="G60" s="131"/>
      <c r="H60" s="118"/>
      <c r="I60" s="118"/>
      <c r="J60" s="118"/>
      <c r="K60" s="132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2.0" customHeight="1">
      <c r="A61" s="61"/>
      <c r="B61" s="129"/>
      <c r="C61" s="130"/>
      <c r="D61" s="61"/>
      <c r="E61" s="131"/>
      <c r="F61" s="61"/>
      <c r="G61" s="131"/>
      <c r="H61" s="118"/>
      <c r="I61" s="118"/>
      <c r="J61" s="118"/>
      <c r="K61" s="132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2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2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2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2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2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2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2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2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2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2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2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2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2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2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2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2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2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2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2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2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2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2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2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2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2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2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2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2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2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2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2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2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2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2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2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2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2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2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2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2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2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2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2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2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2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2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2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2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2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2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2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2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2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2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2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2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2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2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2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2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2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2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2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2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2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2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2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2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2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2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2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2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2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2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2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2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2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2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2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2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2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2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2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2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2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2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2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2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2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2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2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2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2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2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2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2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2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2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2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2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2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2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2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2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2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2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2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2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2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2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2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2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2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2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2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2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2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2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2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2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2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2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2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2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2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2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2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2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2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2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2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2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2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2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2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2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2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2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2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2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2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2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2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2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2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2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2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2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2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2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2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2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2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2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2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2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2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2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2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2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2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2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2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2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2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2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2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2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2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2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2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2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2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2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2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2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2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2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2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2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2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2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2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2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2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2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2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2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2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2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2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2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2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2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2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2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2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2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2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2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2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2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2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2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2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2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2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2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2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2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2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2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2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2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2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2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2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2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2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2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2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2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2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2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2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2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2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2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2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2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2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2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2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2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2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2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2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2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2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2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2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2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2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2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2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2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2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2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2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2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2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2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2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2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2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2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2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2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2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2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2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2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2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2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2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2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2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2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2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2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2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2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2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2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2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2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2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2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2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2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2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2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2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2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2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2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2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2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2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2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2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2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2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2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2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2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2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2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2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2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2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2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2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2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2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2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2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2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2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2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2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2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2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2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2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2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2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2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2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2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2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2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2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2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2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2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2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2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2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2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2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2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2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2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2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2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2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2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2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2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2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2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2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2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2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2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2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2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2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2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2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2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2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2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2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2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2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2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2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2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2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2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2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2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2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2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2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2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2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2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2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2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2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2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2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2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2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2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2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2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2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2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2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2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2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2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2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2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2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2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2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2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2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2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2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2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2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2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2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2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2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2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2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2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2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2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2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2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2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2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2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2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2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2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2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2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2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2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2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2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2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2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2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2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2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2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2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2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2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2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2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2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2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2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2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2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2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2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2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2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2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2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2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2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2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2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2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2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2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2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2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2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2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2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2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2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2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2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2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2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2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2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2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2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2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2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2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2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2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2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2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2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2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2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2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2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2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2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2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2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2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2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2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2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2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2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2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2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2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2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2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2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2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2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2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2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2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2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2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2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2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2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2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2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2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2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2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2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2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2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2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2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2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2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2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2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2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2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2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2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2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2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2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2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2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2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2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2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2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2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2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2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2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2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2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2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2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2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2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2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2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2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2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2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2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2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2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2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2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2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2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2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2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2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2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2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2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2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2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2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2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2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2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2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2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2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2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2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2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2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2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2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2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2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2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2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2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2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2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2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2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2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2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2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2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2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2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2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2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2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2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2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2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2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2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2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2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2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2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2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2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2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2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2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2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2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2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2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2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2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2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2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2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2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2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2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2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2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2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2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2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2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2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2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2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2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2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2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2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2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2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2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2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2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2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2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2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2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2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2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2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2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2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2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2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2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2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2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2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2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2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2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2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2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2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2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2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2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2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2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2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2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2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2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2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2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2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2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2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2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2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2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2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2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2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2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2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2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2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2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2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2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2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2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2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2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2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2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2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2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2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2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2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2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2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2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2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2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2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2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2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2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2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2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2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2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2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2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2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2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2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2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2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2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2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2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2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2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2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2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2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2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2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2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2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2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2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2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2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2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2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2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2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2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2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2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2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2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2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2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2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2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2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2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2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2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2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2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2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2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2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2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2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2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2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2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2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2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2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2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2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2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2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2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2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2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2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2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2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2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2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2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2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2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2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2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2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2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2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2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2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2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2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2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2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2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2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2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2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2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2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2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2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2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2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2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2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2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2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2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2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2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2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2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2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2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2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2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2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2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2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2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2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2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2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2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2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2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2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2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2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2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2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2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2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2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2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2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2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2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2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2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2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2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2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2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2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2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2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2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2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2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2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2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2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2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2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2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2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2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2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2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2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2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2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2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2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2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2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2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2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2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2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2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2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2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2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2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2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2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2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2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2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2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2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2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2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2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2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2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2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2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2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2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2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2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2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2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2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2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2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2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2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2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2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2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2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2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2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2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2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2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2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2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2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2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2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2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2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2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2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2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2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2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2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2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2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2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2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2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2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2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2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2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2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2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2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2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2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2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2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2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2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2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2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2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2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2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2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18">
    <mergeCell ref="F5:L5"/>
    <mergeCell ref="A5:E5"/>
    <mergeCell ref="F4:L4"/>
    <mergeCell ref="A1:L3"/>
    <mergeCell ref="A4:E4"/>
    <mergeCell ref="A7:B8"/>
    <mergeCell ref="B55:D55"/>
    <mergeCell ref="B56:D56"/>
    <mergeCell ref="B58:D58"/>
    <mergeCell ref="B57:D57"/>
    <mergeCell ref="F6:G6"/>
    <mergeCell ref="H6:J6"/>
    <mergeCell ref="K6:L6"/>
    <mergeCell ref="I7:J8"/>
    <mergeCell ref="K7:L8"/>
    <mergeCell ref="G7:G8"/>
    <mergeCell ref="H7:H8"/>
    <mergeCell ref="C7:F8"/>
  </mergeCells>
  <printOptions/>
  <pageMargins bottom="0.75" footer="0.0" header="0.0" left="0.7" right="0.7" top="0.75"/>
  <pageSetup orientation="landscape"/>
  <headerFooter>
    <oddFooter>&amp;R&amp;F - &amp;A</oddFooter>
  </headerFooter>
  <drawing r:id="rId2"/>
  <legacyDrawing r:id="rId3"/>
</worksheet>
</file>