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o\OneDrive\Área de Trabalho\Cursos\DIO\Excel com IA - Bootcamp Santander\"/>
    </mc:Choice>
  </mc:AlternateContent>
  <xr:revisionPtr revIDLastSave="0" documentId="13_ncr:1_{D8810AF8-5749-4F84-9561-73DE4134C53E}" xr6:coauthVersionLast="47" xr6:coauthVersionMax="47" xr10:uidLastSave="{00000000-0000-0000-0000-000000000000}"/>
  <bookViews>
    <workbookView xWindow="-108" yWindow="-108" windowWidth="23256" windowHeight="12456" tabRatio="387" firstSheet="2" activeTab="2" xr2:uid="{251D3A73-C0F5-4159-B018-3371466AC815}"/>
  </bookViews>
  <sheets>
    <sheet name="Gráfico2" sheetId="4" r:id="rId1"/>
    <sheet name="Gráfico1" sheetId="3" r:id="rId2"/>
    <sheet name="Simulador de Investimentos" sheetId="1" r:id="rId3"/>
    <sheet name="Tabela de Apoio" sheetId="2" r:id="rId4"/>
  </sheets>
  <definedNames>
    <definedName name="aporteMensal">'Simulador de Investimentos'!$D$21</definedName>
    <definedName name="patrimonio">'Simulador de Investimentos'!$D$24</definedName>
    <definedName name="qtdAnos">'Simulador de Investimentos'!$D$22</definedName>
    <definedName name="salario">'Simulador de Investimentos'!$D$14</definedName>
    <definedName name="sugestaoInvestimento">'Simulador de Investimentos'!$D$16</definedName>
    <definedName name="TXRendimentoCarteira">'Simulador de Investimentos'!$D$15</definedName>
    <definedName name="TXRendimentoMensal">'Simulador de Investimentos'!$D$23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9" i="1"/>
  <c r="C40" i="1"/>
  <c r="C41" i="1"/>
  <c r="C42" i="1"/>
  <c r="C43" i="1"/>
  <c r="C38" i="1"/>
  <c r="B16" i="2"/>
  <c r="B17" i="2"/>
  <c r="B18" i="2"/>
  <c r="B19" i="2"/>
  <c r="B20" i="2"/>
  <c r="B15" i="2"/>
  <c r="B10" i="2"/>
  <c r="B11" i="2"/>
  <c r="B12" i="2"/>
  <c r="B13" i="2"/>
  <c r="B14" i="2"/>
  <c r="B9" i="2"/>
  <c r="B4" i="2"/>
  <c r="B5" i="2"/>
  <c r="B6" i="2"/>
  <c r="B7" i="2"/>
  <c r="B8" i="2"/>
  <c r="B3" i="2"/>
  <c r="D24" i="1"/>
  <c r="D25" i="1" s="1"/>
  <c r="D16" i="1"/>
  <c r="A10" i="1" s="1"/>
  <c r="C29" i="1"/>
  <c r="D29" i="1" s="1"/>
  <c r="C30" i="1"/>
  <c r="D30" i="1" s="1"/>
  <c r="C31" i="1"/>
  <c r="D31" i="1" s="1"/>
  <c r="C32" i="1"/>
  <c r="D32" i="1" s="1"/>
  <c r="C28" i="1"/>
  <c r="D28" i="1" s="1"/>
  <c r="D39" i="1" l="1"/>
  <c r="D38" i="1"/>
  <c r="D43" i="1"/>
  <c r="D42" i="1"/>
  <c r="D40" i="1"/>
  <c r="D41" i="1"/>
  <c r="D44" i="1" l="1"/>
</calcChain>
</file>

<file path=xl/sharedStrings.xml><?xml version="1.0" encoding="utf-8"?>
<sst xmlns="http://schemas.openxmlformats.org/spreadsheetml/2006/main" count="70" uniqueCount="34">
  <si>
    <t>Objetivo - Criar um simulador simples de investimentos</t>
  </si>
  <si>
    <t xml:space="preserve">Quanto investir por mês? </t>
  </si>
  <si>
    <t>INVESTIMENTO MENSAL</t>
  </si>
  <si>
    <t xml:space="preserve">Qual será o valor dos dividendos mensais? </t>
  </si>
  <si>
    <t xml:space="preserve">Taxa de Rendimento mensal? </t>
  </si>
  <si>
    <t xml:space="preserve">Por quantos anos?  </t>
  </si>
  <si>
    <t xml:space="preserve">Qual o patrimônio total acumulado? </t>
  </si>
  <si>
    <t>Quanto em 2 Anos?</t>
  </si>
  <si>
    <t>Quanto em 20 Anos?</t>
  </si>
  <si>
    <t>Quanto em 10 Anos?</t>
  </si>
  <si>
    <t>Quanto em 5 Anos?</t>
  </si>
  <si>
    <t>Quanto em 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</si>
  <si>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</si>
  <si>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</si>
  <si>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</si>
  <si>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</si>
  <si>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</si>
  <si>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</si>
  <si>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Perfil</t>
  </si>
  <si>
    <t>Moderado</t>
  </si>
  <si>
    <t>Conservador</t>
  </si>
  <si>
    <t>Agressivo</t>
  </si>
  <si>
    <t>Aporte Mensal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</si>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</sst>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R$-416]\ #,##0.00;\-[$R$-416]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sz val="14"/>
      <color rgb="FF9C0006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9">
    <xf numFmtId="0" fontId="0" fillId="0" borderId="0" xfId="0"/>
    <xf numFmtId="10" fontId="0" fillId="0" borderId="0" xfId="0" applyNumberFormat="1"/>
    <xf numFmtId="0" fontId="4" fillId="7" borderId="0" xfId="0" applyFont="1" applyFill="1"/>
    <xf numFmtId="165" fontId="0" fillId="0" borderId="0" xfId="0" applyNumberFormat="1"/>
    <xf numFmtId="0" fontId="6" fillId="3" borderId="7" xfId="0" applyFont="1" applyFill="1" applyBorder="1" applyAlignment="1">
      <alignment vertical="center"/>
    </xf>
    <xf numFmtId="0" fontId="9" fillId="0" borderId="0" xfId="0" applyFont="1"/>
    <xf numFmtId="165" fontId="9" fillId="0" borderId="15" xfId="0" applyNumberFormat="1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indent="3"/>
    </xf>
    <xf numFmtId="0" fontId="5" fillId="0" borderId="10" xfId="0" applyFont="1" applyBorder="1" applyAlignment="1">
      <alignment horizontal="left" indent="3"/>
    </xf>
    <xf numFmtId="0" fontId="5" fillId="6" borderId="10" xfId="0" applyFont="1" applyFill="1" applyBorder="1" applyAlignment="1">
      <alignment horizontal="left" indent="3"/>
    </xf>
    <xf numFmtId="0" fontId="5" fillId="6" borderId="12" xfId="0" applyFont="1" applyFill="1" applyBorder="1" applyAlignment="1">
      <alignment horizontal="left" indent="3"/>
    </xf>
    <xf numFmtId="165" fontId="5" fillId="5" borderId="19" xfId="1" applyNumberFormat="1" applyFont="1" applyFill="1" applyBorder="1" applyAlignment="1">
      <alignment horizontal="center" vertical="center"/>
    </xf>
    <xf numFmtId="165" fontId="5" fillId="5" borderId="11" xfId="0" applyNumberFormat="1" applyFont="1" applyFill="1" applyBorder="1" applyAlignment="1">
      <alignment horizontal="center" vertical="center"/>
    </xf>
    <xf numFmtId="165" fontId="5" fillId="5" borderId="13" xfId="0" applyNumberFormat="1" applyFont="1" applyFill="1" applyBorder="1" applyAlignment="1">
      <alignment horizontal="center" vertical="center"/>
    </xf>
    <xf numFmtId="165" fontId="5" fillId="0" borderId="17" xfId="1" applyNumberFormat="1" applyFont="1" applyBorder="1" applyAlignment="1" applyProtection="1">
      <alignment horizontal="center" vertical="center"/>
      <protection locked="0"/>
    </xf>
    <xf numFmtId="10" fontId="5" fillId="0" borderId="18" xfId="1" applyNumberFormat="1" applyFont="1" applyBorder="1" applyAlignment="1" applyProtection="1">
      <alignment horizontal="center" vertical="center"/>
      <protection locked="0"/>
    </xf>
    <xf numFmtId="165" fontId="5" fillId="0" borderId="11" xfId="0" applyNumberFormat="1" applyFont="1" applyBorder="1" applyAlignment="1" applyProtection="1">
      <alignment horizontal="center" vertical="center"/>
      <protection locked="0"/>
    </xf>
    <xf numFmtId="1" fontId="5" fillId="0" borderId="11" xfId="0" applyNumberFormat="1" applyFont="1" applyBorder="1" applyAlignment="1" applyProtection="1">
      <alignment horizontal="center" vertical="center"/>
      <protection locked="0"/>
    </xf>
    <xf numFmtId="10" fontId="5" fillId="0" borderId="11" xfId="0" applyNumberFormat="1" applyFont="1" applyBorder="1" applyAlignment="1" applyProtection="1">
      <alignment horizontal="center" vertical="center"/>
      <protection locked="0"/>
    </xf>
    <xf numFmtId="0" fontId="13" fillId="2" borderId="24" xfId="2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9" fontId="10" fillId="4" borderId="11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9" fontId="10" fillId="9" borderId="11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9" fontId="10" fillId="9" borderId="13" xfId="0" applyNumberFormat="1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9" fontId="10" fillId="10" borderId="11" xfId="0" applyNumberFormat="1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14" fillId="11" borderId="9" xfId="0" applyFont="1" applyFill="1" applyBorder="1" applyAlignment="1">
      <alignment horizontal="center"/>
    </xf>
    <xf numFmtId="165" fontId="3" fillId="0" borderId="30" xfId="0" applyNumberFormat="1" applyFont="1" applyBorder="1" applyAlignment="1">
      <alignment horizontal="center" vertical="center"/>
    </xf>
    <xf numFmtId="10" fontId="3" fillId="0" borderId="30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0" fontId="3" fillId="0" borderId="31" xfId="0" applyNumberFormat="1" applyFont="1" applyBorder="1" applyAlignment="1">
      <alignment horizontal="center" vertical="center"/>
    </xf>
    <xf numFmtId="165" fontId="3" fillId="0" borderId="3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indent="3"/>
    </xf>
    <xf numFmtId="0" fontId="9" fillId="0" borderId="14" xfId="0" applyFont="1" applyBorder="1" applyAlignment="1">
      <alignment horizontal="left" vertical="center" indent="3"/>
    </xf>
    <xf numFmtId="0" fontId="5" fillId="5" borderId="10" xfId="0" applyFont="1" applyFill="1" applyBorder="1" applyAlignment="1">
      <alignment horizontal="left" vertical="center" indent="3"/>
    </xf>
    <xf numFmtId="0" fontId="5" fillId="5" borderId="14" xfId="0" applyFont="1" applyFill="1" applyBorder="1" applyAlignment="1">
      <alignment horizontal="left" vertical="center" indent="3"/>
    </xf>
    <xf numFmtId="0" fontId="5" fillId="5" borderId="12" xfId="0" applyFont="1" applyFill="1" applyBorder="1" applyAlignment="1">
      <alignment horizontal="left" vertical="center" indent="3"/>
    </xf>
    <xf numFmtId="0" fontId="5" fillId="5" borderId="16" xfId="0" applyFont="1" applyFill="1" applyBorder="1" applyAlignment="1">
      <alignment horizontal="left" vertical="center" indent="3"/>
    </xf>
    <xf numFmtId="0" fontId="0" fillId="0" borderId="0" xfId="0" applyAlignment="1">
      <alignment horizontal="center"/>
    </xf>
    <xf numFmtId="165" fontId="6" fillId="0" borderId="27" xfId="0" applyNumberFormat="1" applyFont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 indent="3"/>
    </xf>
    <xf numFmtId="0" fontId="9" fillId="0" borderId="17" xfId="0" applyFont="1" applyBorder="1" applyAlignment="1">
      <alignment horizontal="left" vertical="center" indent="3"/>
    </xf>
    <xf numFmtId="0" fontId="9" fillId="0" borderId="22" xfId="0" applyFont="1" applyBorder="1" applyAlignment="1">
      <alignment horizontal="left" vertical="center" indent="3"/>
    </xf>
    <xf numFmtId="0" fontId="9" fillId="0" borderId="18" xfId="0" applyFont="1" applyBorder="1" applyAlignment="1">
      <alignment horizontal="left" vertical="center" indent="3"/>
    </xf>
    <xf numFmtId="0" fontId="9" fillId="5" borderId="23" xfId="0" applyFont="1" applyFill="1" applyBorder="1" applyAlignment="1">
      <alignment horizontal="left" vertical="center" indent="3"/>
    </xf>
    <xf numFmtId="0" fontId="9" fillId="5" borderId="19" xfId="0" applyFont="1" applyFill="1" applyBorder="1" applyAlignment="1">
      <alignment horizontal="left" vertical="center" indent="3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indent="3"/>
    </xf>
    <xf numFmtId="0" fontId="5" fillId="4" borderId="15" xfId="0" applyFont="1" applyFill="1" applyBorder="1" applyAlignment="1">
      <alignment horizontal="left" vertical="center" indent="3"/>
    </xf>
    <xf numFmtId="0" fontId="5" fillId="4" borderId="9" xfId="0" applyFont="1" applyFill="1" applyBorder="1" applyAlignment="1">
      <alignment horizontal="left" vertical="center" indent="3"/>
    </xf>
    <xf numFmtId="0" fontId="13" fillId="2" borderId="25" xfId="2" applyFont="1" applyBorder="1" applyAlignment="1" applyProtection="1">
      <alignment horizontal="center"/>
      <protection locked="0"/>
    </xf>
    <xf numFmtId="0" fontId="13" fillId="2" borderId="28" xfId="2" applyFont="1" applyBorder="1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Ruim" xfId="2" builtinId="27"/>
  </cellStyles>
  <dxfs count="3">
    <dxf>
      <font>
        <b/>
        <i val="0"/>
        <strike val="0"/>
        <color rgb="FFA50021"/>
      </font>
      <fill>
        <patternFill>
          <bgColor rgb="FFFF9999"/>
        </patternFill>
      </fill>
    </dxf>
    <dxf>
      <font>
        <b/>
        <i val="0"/>
        <strike val="0"/>
        <color rgb="FFCC9900"/>
      </font>
      <fill>
        <patternFill>
          <bgColor rgb="FFFFFF99"/>
        </patternFill>
      </fill>
    </dxf>
    <dxf>
      <font>
        <b/>
        <i val="0"/>
        <strike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9999"/>
      <color rgb="FFFF7C80"/>
      <color rgb="FFFFFF99"/>
      <color rgb="FFCC9900"/>
      <color rgb="FFA50021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833311"/>
        <c:axId val="2051833791"/>
      </c:barChart>
      <c:catAx>
        <c:axId val="205183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833791"/>
        <c:crosses val="autoZero"/>
        <c:auto val="1"/>
        <c:lblAlgn val="ctr"/>
        <c:lblOffset val="100"/>
        <c:noMultiLvlLbl val="0"/>
      </c:catAx>
      <c:valAx>
        <c:axId val="2051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8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820831"/>
        <c:axId val="2051815071"/>
      </c:barChart>
      <c:catAx>
        <c:axId val="205182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815071"/>
        <c:crosses val="autoZero"/>
        <c:auto val="1"/>
        <c:lblAlgn val="ctr"/>
        <c:lblOffset val="100"/>
        <c:noMultiLvlLbl val="0"/>
      </c:catAx>
      <c:valAx>
        <c:axId val="20518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8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000" b="1">
                <a:solidFill>
                  <a:schemeClr val="tx1"/>
                </a:solidFill>
              </a:rPr>
              <a:t>Carteira de 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E-4673-81AD-D4C3AC517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3E-4673-81AD-D4C3AC5172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3E-4673-81AD-D4C3AC5172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E-4673-81AD-D4C3AC5172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52-45A4-89E1-7395934400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52-45A4-89E1-739593440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Investimentos'!$B$38:$B$43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Investimentos'!$C$38:$C$43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E-4673-81AD-D4C3AC5172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672736317745812E-2"/>
          <c:y val="0.91301487630048561"/>
          <c:w val="0.93598210763468992"/>
          <c:h val="7.390097093744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C2A8C5-7896-4433-A959-2DDDC36E0FE6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D5D2FE-0334-49AB-B458-082B1F8C1E9E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6071D-912A-49D3-A60C-9BAD8F3D95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3F3D3E-A0C5-7E49-4BF1-39859D5291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8965</xdr:rowOff>
    </xdr:from>
    <xdr:to>
      <xdr:col>4</xdr:col>
      <xdr:colOff>519953</xdr:colOff>
      <xdr:row>8</xdr:row>
      <xdr:rowOff>99808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AF4764-896A-4E06-9D79-8178628DE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0" y="8965"/>
          <a:ext cx="8534400" cy="1525196"/>
        </a:xfrm>
        <a:prstGeom prst="rect">
          <a:avLst/>
        </a:prstGeom>
      </xdr:spPr>
    </xdr:pic>
    <xdr:clientData/>
  </xdr:twoCellAnchor>
  <xdr:twoCellAnchor>
    <xdr:from>
      <xdr:col>1</xdr:col>
      <xdr:colOff>1106555</xdr:colOff>
      <xdr:row>46</xdr:row>
      <xdr:rowOff>8961</xdr:rowOff>
    </xdr:from>
    <xdr:to>
      <xdr:col>3</xdr:col>
      <xdr:colOff>283751</xdr:colOff>
      <xdr:row>74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2DEB52-CACE-EB1D-FCCD-B6754CCA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3F67-DC4B-4DA7-B4E8-5235353866B9}">
  <dimension ref="A10:XFC45"/>
  <sheetViews>
    <sheetView showGridLines="0" showRowColHeaders="0" tabSelected="1" zoomScaleNormal="100" workbookViewId="0">
      <selection activeCell="C34" sqref="C34:D3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8.88671875" defaultRowHeight="14.4" x14ac:dyDescent="0.3"/>
  <cols>
    <col min="1" max="1" width="8.88671875" customWidth="1"/>
    <col min="2" max="2" width="41.5546875" bestFit="1" customWidth="1"/>
    <col min="3" max="3" width="51.44140625" customWidth="1"/>
    <col min="4" max="4" width="14.88671875" bestFit="1" customWidth="1"/>
    <col min="5" max="5" width="8.6640625" customWidth="1"/>
    <col min="6" max="6" width="11.88671875" hidden="1" customWidth="1"/>
    <col min="7" max="11" width="8.88671875" hidden="1" customWidth="1"/>
    <col min="12" max="16380" width="0" hidden="1" customWidth="1"/>
    <col min="16381" max="16381" width="4.88671875" hidden="1" customWidth="1"/>
    <col min="16382" max="16382" width="10.109375" hidden="1" customWidth="1"/>
    <col min="16383" max="16383" width="8" hidden="1" customWidth="1"/>
    <col min="16384" max="16384" width="35.44140625" hidden="1" customWidth="1"/>
  </cols>
  <sheetData>
    <row r="10" spans="1:5" ht="21" x14ac:dyDescent="0.4">
      <c r="A10" s="61" t="str">
        <f>_xlfn.CONCAT("Com base no seu salário de ",TEXT(salario,"R$#.##0,00"),", sugerimos aportes mensais no valor de ",TEXT(sugestaoInvestimento,"R$#.##0,00"))</f>
        <v>Com base no seu salário de R$5.000,00, sugerimos aportes mensais no valor de R$1.500,00</v>
      </c>
      <c r="B10" s="61"/>
      <c r="C10" s="61"/>
      <c r="D10" s="61"/>
      <c r="E10" s="61"/>
    </row>
    <row r="12" spans="1:5" ht="15" thickBot="1" x14ac:dyDescent="0.35"/>
    <row r="13" spans="1:5" ht="29.4" thickBot="1" x14ac:dyDescent="0.35">
      <c r="B13" s="62" t="s">
        <v>17</v>
      </c>
      <c r="C13" s="63"/>
      <c r="D13" s="64"/>
    </row>
    <row r="14" spans="1:5" ht="16.2" thickBot="1" x14ac:dyDescent="0.35">
      <c r="B14" s="65" t="s">
        <v>15</v>
      </c>
      <c r="C14" s="66"/>
      <c r="D14" s="19">
        <v>5000</v>
      </c>
    </row>
    <row r="15" spans="1:5" ht="16.2" thickBot="1" x14ac:dyDescent="0.35">
      <c r="B15" s="67" t="s">
        <v>14</v>
      </c>
      <c r="C15" s="68"/>
      <c r="D15" s="20">
        <v>0.01</v>
      </c>
    </row>
    <row r="16" spans="1:5" ht="16.2" thickBot="1" x14ac:dyDescent="0.35">
      <c r="B16" s="69" t="s">
        <v>16</v>
      </c>
      <c r="C16" s="70"/>
      <c r="D16" s="16">
        <f>D14*30%</f>
        <v>1500</v>
      </c>
    </row>
    <row r="18" spans="1:6" ht="15" thickBot="1" x14ac:dyDescent="0.35"/>
    <row r="19" spans="1:6" ht="31.8" thickBot="1" x14ac:dyDescent="0.35">
      <c r="B19" s="71" t="s">
        <v>2</v>
      </c>
      <c r="C19" s="73"/>
      <c r="D19" s="72"/>
    </row>
    <row r="20" spans="1:6" ht="16.2" thickBot="1" x14ac:dyDescent="0.35">
      <c r="B20" s="74" t="s">
        <v>0</v>
      </c>
      <c r="C20" s="75"/>
      <c r="D20" s="76"/>
    </row>
    <row r="21" spans="1:6" ht="16.2" thickBot="1" x14ac:dyDescent="0.35">
      <c r="B21" s="52" t="s">
        <v>1</v>
      </c>
      <c r="C21" s="53"/>
      <c r="D21" s="21">
        <v>2</v>
      </c>
    </row>
    <row r="22" spans="1:6" ht="16.2" thickBot="1" x14ac:dyDescent="0.35">
      <c r="B22" s="52" t="s">
        <v>5</v>
      </c>
      <c r="C22" s="53"/>
      <c r="D22" s="22">
        <v>5</v>
      </c>
    </row>
    <row r="23" spans="1:6" ht="16.2" thickBot="1" x14ac:dyDescent="0.35">
      <c r="B23" s="52" t="s">
        <v>4</v>
      </c>
      <c r="C23" s="53"/>
      <c r="D23" s="23">
        <v>1.0789999999999999E-2</v>
      </c>
    </row>
    <row r="24" spans="1:6" ht="16.2" thickBot="1" x14ac:dyDescent="0.35">
      <c r="B24" s="54" t="s">
        <v>6</v>
      </c>
      <c r="C24" s="55"/>
      <c r="D24" s="17">
        <f>FV(TXRendimentoMensal,qtdAnos*12,aporteMensal*-1,,)</f>
        <v>167.55382799697529</v>
      </c>
    </row>
    <row r="25" spans="1:6" ht="16.2" thickBot="1" x14ac:dyDescent="0.35">
      <c r="B25" s="56" t="s">
        <v>3</v>
      </c>
      <c r="C25" s="57"/>
      <c r="D25" s="18">
        <f>patrimonio*TXRendimentoCarteira</f>
        <v>1.6755382799697529</v>
      </c>
    </row>
    <row r="26" spans="1:6" ht="16.2" thickBot="1" x14ac:dyDescent="0.35">
      <c r="C26" s="5"/>
    </row>
    <row r="27" spans="1:6" ht="31.8" thickBot="1" x14ac:dyDescent="0.35">
      <c r="B27" s="71" t="s">
        <v>12</v>
      </c>
      <c r="C27" s="72"/>
      <c r="D27" s="4" t="s">
        <v>13</v>
      </c>
    </row>
    <row r="28" spans="1:6" ht="16.2" thickBot="1" x14ac:dyDescent="0.35">
      <c r="A28" s="2">
        <v>2</v>
      </c>
      <c r="B28" s="12" t="s">
        <v>7</v>
      </c>
      <c r="C28" s="6">
        <f>FV($D$23,$A28*12,$D$21*-1,,)</f>
        <v>54.455254595290434</v>
      </c>
      <c r="D28" s="9">
        <f>C28*TXRendimentoCarteira</f>
        <v>0.54455254595290437</v>
      </c>
    </row>
    <row r="29" spans="1:6" ht="16.2" thickBot="1" x14ac:dyDescent="0.35">
      <c r="A29" s="2">
        <v>5</v>
      </c>
      <c r="B29" s="13" t="s">
        <v>10</v>
      </c>
      <c r="C29" s="7">
        <f>FV($D$23,$A29*12,$D$21*-1,,)</f>
        <v>167.55382799697529</v>
      </c>
      <c r="D29" s="10">
        <f>C29*TXRendimentoCarteira</f>
        <v>1.6755382799697529</v>
      </c>
    </row>
    <row r="30" spans="1:6" ht="16.2" thickBot="1" x14ac:dyDescent="0.35">
      <c r="A30" s="2">
        <v>10</v>
      </c>
      <c r="B30" s="13" t="s">
        <v>9</v>
      </c>
      <c r="C30" s="7">
        <f>FV($D$23,$A30*12,$D$21*-1,,)</f>
        <v>486.5684250603444</v>
      </c>
      <c r="D30" s="10">
        <f>C30*TXRendimentoCarteira</f>
        <v>4.8656842506034437</v>
      </c>
      <c r="F30" s="1"/>
    </row>
    <row r="31" spans="1:6" ht="16.2" thickBot="1" x14ac:dyDescent="0.35">
      <c r="A31" s="2">
        <v>20</v>
      </c>
      <c r="B31" s="14" t="s">
        <v>8</v>
      </c>
      <c r="C31" s="7">
        <f>FV($D$23,$A31*12,$D$21*-1,,)</f>
        <v>2250.3968001941612</v>
      </c>
      <c r="D31" s="10">
        <f>C31*TXRendimentoCarteira</f>
        <v>22.503968001941612</v>
      </c>
    </row>
    <row r="32" spans="1:6" ht="16.2" thickBot="1" x14ac:dyDescent="0.35">
      <c r="A32" s="2">
        <v>30</v>
      </c>
      <c r="B32" s="15" t="s">
        <v>11</v>
      </c>
      <c r="C32" s="8">
        <f>FV($D$23,$A32*12,$D$21*-1,,)</f>
        <v>8644.339310009429</v>
      </c>
      <c r="D32" s="11">
        <f>C32*TXRendimentoCarteira</f>
        <v>86.443393100094298</v>
      </c>
    </row>
    <row r="34" spans="2:4" ht="18" x14ac:dyDescent="0.35">
      <c r="B34" s="24" t="s">
        <v>18</v>
      </c>
      <c r="C34" s="77" t="s">
        <v>21</v>
      </c>
      <c r="D34" s="78"/>
    </row>
    <row r="35" spans="2:4" ht="18" x14ac:dyDescent="0.3">
      <c r="B35" s="25" t="s">
        <v>22</v>
      </c>
      <c r="C35" s="59">
        <f>aporteMensal</f>
        <v>2</v>
      </c>
      <c r="D35" s="60"/>
    </row>
    <row r="36" spans="2:4" ht="15" thickBot="1" x14ac:dyDescent="0.35"/>
    <row r="37" spans="2:4" ht="21.6" thickBot="1" x14ac:dyDescent="0.45">
      <c r="B37" s="45" t="s">
        <v>23</v>
      </c>
      <c r="C37" s="46" t="s">
        <v>24</v>
      </c>
      <c r="D37" s="45" t="s">
        <v>25</v>
      </c>
    </row>
    <row r="38" spans="2:4" ht="18.600000000000001" thickBot="1" x14ac:dyDescent="0.35">
      <c r="B38" s="47" t="s">
        <v>26</v>
      </c>
      <c r="C38" s="48">
        <f>VLOOKUP($C$34&amp;" - "&amp;B38,'Tabela de Apoio'!$B:$E,4,)</f>
        <v>0.5</v>
      </c>
      <c r="D38" s="49">
        <f>$C$35*C38</f>
        <v>1</v>
      </c>
    </row>
    <row r="39" spans="2:4" ht="18.600000000000001" thickBot="1" x14ac:dyDescent="0.35">
      <c r="B39" s="26" t="s">
        <v>27</v>
      </c>
      <c r="C39" s="44">
        <f>VLOOKUP($C$34&amp;" - "&amp;B39,'Tabela de Apoio'!$B:$E,4,)</f>
        <v>0.1</v>
      </c>
      <c r="D39" s="43">
        <f t="shared" ref="D39:D43" si="0">$C$35*C39</f>
        <v>0.2</v>
      </c>
    </row>
    <row r="40" spans="2:4" ht="18.600000000000001" thickBot="1" x14ac:dyDescent="0.35">
      <c r="B40" s="26" t="s">
        <v>28</v>
      </c>
      <c r="C40" s="44">
        <f>VLOOKUP($C$34&amp;" - "&amp;B40,'Tabela de Apoio'!$B:$E,4,)</f>
        <v>0.05</v>
      </c>
      <c r="D40" s="43">
        <f t="shared" si="0"/>
        <v>0.1</v>
      </c>
    </row>
    <row r="41" spans="2:4" ht="18.600000000000001" thickBot="1" x14ac:dyDescent="0.35">
      <c r="B41" s="26" t="s">
        <v>29</v>
      </c>
      <c r="C41" s="44">
        <f>VLOOKUP($C$34&amp;" - "&amp;B41,'Tabela de Apoio'!$B:$E,4,)</f>
        <v>0.05</v>
      </c>
      <c r="D41" s="43">
        <f t="shared" si="0"/>
        <v>0.1</v>
      </c>
    </row>
    <row r="42" spans="2:4" ht="18.600000000000001" thickBot="1" x14ac:dyDescent="0.35">
      <c r="B42" s="26" t="s">
        <v>30</v>
      </c>
      <c r="C42" s="44">
        <f>VLOOKUP($C$34&amp;" - "&amp;B42,'Tabela de Apoio'!$B:$E,4,)</f>
        <v>0.2</v>
      </c>
      <c r="D42" s="43">
        <f t="shared" si="0"/>
        <v>0.4</v>
      </c>
    </row>
    <row r="43" spans="2:4" ht="18.600000000000001" thickBot="1" x14ac:dyDescent="0.35">
      <c r="B43" s="27" t="s">
        <v>31</v>
      </c>
      <c r="C43" s="50">
        <f>VLOOKUP($C$34&amp;" - "&amp;B43,'Tabela de Apoio'!$B:$E,4,)</f>
        <v>0.1</v>
      </c>
      <c r="D43" s="51">
        <f t="shared" si="0"/>
        <v>0.2</v>
      </c>
    </row>
    <row r="44" spans="2:4" x14ac:dyDescent="0.3">
      <c r="D44" s="3">
        <f>SUM(D38:D43)</f>
        <v>2.0000000000000004</v>
      </c>
    </row>
    <row r="45" spans="2:4" x14ac:dyDescent="0.3">
      <c r="B45" s="58"/>
      <c r="C45" s="58"/>
      <c r="D45" s="58"/>
    </row>
  </sheetData>
  <sheetProtection sheet="1" selectLockedCells="1"/>
  <mergeCells count="16">
    <mergeCell ref="B19:D19"/>
    <mergeCell ref="B20:D20"/>
    <mergeCell ref="B21:C21"/>
    <mergeCell ref="A10:E10"/>
    <mergeCell ref="B13:D13"/>
    <mergeCell ref="B14:C14"/>
    <mergeCell ref="B15:C15"/>
    <mergeCell ref="B16:C16"/>
    <mergeCell ref="B22:C22"/>
    <mergeCell ref="B23:C23"/>
    <mergeCell ref="B24:C24"/>
    <mergeCell ref="B25:C25"/>
    <mergeCell ref="B45:D45"/>
    <mergeCell ref="C34:D34"/>
    <mergeCell ref="C35:D35"/>
    <mergeCell ref="B27:C27"/>
  </mergeCells>
  <conditionalFormatting sqref="B34:C34">
    <cfRule type="expression" dxfId="2" priority="4">
      <formula>$C$34="Conservador"</formula>
    </cfRule>
    <cfRule type="expression" dxfId="1" priority="5">
      <formula>$C$34="Moderado"</formula>
    </cfRule>
    <cfRule type="expression" dxfId="0" priority="6">
      <formula>$C$34="Agressivo"</formula>
    </cfRule>
  </conditionalFormatting>
  <dataValidations count="1">
    <dataValidation type="list" allowBlank="1" showInputMessage="1" showErrorMessage="1" sqref="C34" xr:uid="{C9561C91-075C-467C-832B-827DF529968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2D09-C52B-4E5B-8AD1-08E6E53EF0EB}">
  <dimension ref="B1:E20"/>
  <sheetViews>
    <sheetView workbookViewId="0">
      <selection activeCell="H9" sqref="H9"/>
    </sheetView>
  </sheetViews>
  <sheetFormatPr defaultRowHeight="14.4" x14ac:dyDescent="0.3"/>
  <cols>
    <col min="2" max="2" width="34.44140625" bestFit="1" customWidth="1"/>
    <col min="3" max="3" width="19.109375" bestFit="1" customWidth="1"/>
    <col min="4" max="4" width="14.33203125" bestFit="1" customWidth="1"/>
  </cols>
  <sheetData>
    <row r="1" spans="2:5" ht="44.4" customHeight="1" thickBot="1" x14ac:dyDescent="0.35"/>
    <row r="2" spans="2:5" ht="21.6" thickBot="1" x14ac:dyDescent="0.45">
      <c r="B2" s="40" t="s">
        <v>33</v>
      </c>
      <c r="C2" s="41" t="s">
        <v>23</v>
      </c>
      <c r="D2" s="41" t="s">
        <v>18</v>
      </c>
      <c r="E2" s="42" t="s">
        <v>32</v>
      </c>
    </row>
    <row r="3" spans="2:5" ht="18.600000000000001" thickBot="1" x14ac:dyDescent="0.35">
      <c r="B3" s="28" t="str">
        <f>$D$3&amp;" - "&amp;C3</f>
        <v>Conservador - Papel</v>
      </c>
      <c r="C3" s="29" t="s">
        <v>26</v>
      </c>
      <c r="D3" s="29" t="s">
        <v>20</v>
      </c>
      <c r="E3" s="30">
        <v>0.3</v>
      </c>
    </row>
    <row r="4" spans="2:5" ht="18.600000000000001" thickBot="1" x14ac:dyDescent="0.35">
      <c r="B4" s="28" t="str">
        <f t="shared" ref="B4:B8" si="0">$D$3&amp;" - "&amp;C4</f>
        <v>Conservador - Tijolo</v>
      </c>
      <c r="C4" s="29" t="s">
        <v>27</v>
      </c>
      <c r="D4" s="29" t="s">
        <v>20</v>
      </c>
      <c r="E4" s="30">
        <v>0.5</v>
      </c>
    </row>
    <row r="5" spans="2:5" ht="18.600000000000001" thickBot="1" x14ac:dyDescent="0.35">
      <c r="B5" s="28" t="str">
        <f t="shared" si="0"/>
        <v>Conservador - Híbridos</v>
      </c>
      <c r="C5" s="29" t="s">
        <v>28</v>
      </c>
      <c r="D5" s="29" t="s">
        <v>20</v>
      </c>
      <c r="E5" s="30">
        <v>0.1</v>
      </c>
    </row>
    <row r="6" spans="2:5" ht="18.600000000000001" thickBot="1" x14ac:dyDescent="0.35">
      <c r="B6" s="28" t="str">
        <f t="shared" si="0"/>
        <v>Conservador - FOFs</v>
      </c>
      <c r="C6" s="29" t="s">
        <v>29</v>
      </c>
      <c r="D6" s="29" t="s">
        <v>20</v>
      </c>
      <c r="E6" s="30">
        <v>0.1</v>
      </c>
    </row>
    <row r="7" spans="2:5" ht="18.600000000000001" thickBot="1" x14ac:dyDescent="0.35">
      <c r="B7" s="28" t="str">
        <f t="shared" si="0"/>
        <v>Conservador - Desenvolvimento</v>
      </c>
      <c r="C7" s="29" t="s">
        <v>30</v>
      </c>
      <c r="D7" s="29" t="s">
        <v>20</v>
      </c>
      <c r="E7" s="30">
        <v>0</v>
      </c>
    </row>
    <row r="8" spans="2:5" ht="18.600000000000001" thickBot="1" x14ac:dyDescent="0.35">
      <c r="B8" s="28" t="str">
        <f t="shared" si="0"/>
        <v>Conservador - Hotelarias</v>
      </c>
      <c r="C8" s="29" t="s">
        <v>31</v>
      </c>
      <c r="D8" s="29" t="s">
        <v>20</v>
      </c>
      <c r="E8" s="30">
        <v>0</v>
      </c>
    </row>
    <row r="9" spans="2:5" ht="18.600000000000001" thickBot="1" x14ac:dyDescent="0.35">
      <c r="B9" s="37" t="str">
        <f>$D$9&amp;" - "&amp;C9</f>
        <v>Moderado - Papel</v>
      </c>
      <c r="C9" s="38" t="s">
        <v>26</v>
      </c>
      <c r="D9" s="38" t="s">
        <v>19</v>
      </c>
      <c r="E9" s="39">
        <v>0.32</v>
      </c>
    </row>
    <row r="10" spans="2:5" ht="18.600000000000001" thickBot="1" x14ac:dyDescent="0.35">
      <c r="B10" s="37" t="str">
        <f t="shared" ref="B10:B14" si="1">$D$9&amp;" - "&amp;C10</f>
        <v>Moderado - Tijolo</v>
      </c>
      <c r="C10" s="38" t="s">
        <v>27</v>
      </c>
      <c r="D10" s="38" t="s">
        <v>19</v>
      </c>
      <c r="E10" s="39">
        <v>0.35</v>
      </c>
    </row>
    <row r="11" spans="2:5" ht="18.600000000000001" thickBot="1" x14ac:dyDescent="0.35">
      <c r="B11" s="37" t="str">
        <f t="shared" si="1"/>
        <v>Moderado - Híbridos</v>
      </c>
      <c r="C11" s="38" t="s">
        <v>28</v>
      </c>
      <c r="D11" s="38" t="s">
        <v>19</v>
      </c>
      <c r="E11" s="39">
        <v>0.08</v>
      </c>
    </row>
    <row r="12" spans="2:5" ht="18.600000000000001" thickBot="1" x14ac:dyDescent="0.35">
      <c r="B12" s="37" t="str">
        <f t="shared" si="1"/>
        <v>Moderado - FOFs</v>
      </c>
      <c r="C12" s="38" t="s">
        <v>29</v>
      </c>
      <c r="D12" s="38" t="s">
        <v>19</v>
      </c>
      <c r="E12" s="39">
        <v>0.05</v>
      </c>
    </row>
    <row r="13" spans="2:5" ht="18.600000000000001" thickBot="1" x14ac:dyDescent="0.35">
      <c r="B13" s="37" t="str">
        <f t="shared" si="1"/>
        <v>Moderado - Desenvolvimento</v>
      </c>
      <c r="C13" s="38" t="s">
        <v>30</v>
      </c>
      <c r="D13" s="38" t="s">
        <v>19</v>
      </c>
      <c r="E13" s="39">
        <v>0.1</v>
      </c>
    </row>
    <row r="14" spans="2:5" ht="18.600000000000001" thickBot="1" x14ac:dyDescent="0.35">
      <c r="B14" s="37" t="str">
        <f t="shared" si="1"/>
        <v>Moderado - Hotelarias</v>
      </c>
      <c r="C14" s="38" t="s">
        <v>31</v>
      </c>
      <c r="D14" s="38" t="s">
        <v>19</v>
      </c>
      <c r="E14" s="39">
        <v>0.1</v>
      </c>
    </row>
    <row r="15" spans="2:5" ht="18.600000000000001" thickBot="1" x14ac:dyDescent="0.35">
      <c r="B15" s="31" t="str">
        <f>$D$15&amp;" - "&amp;C15</f>
        <v>Agressivo - Papel</v>
      </c>
      <c r="C15" s="32" t="s">
        <v>26</v>
      </c>
      <c r="D15" s="32" t="s">
        <v>21</v>
      </c>
      <c r="E15" s="33">
        <v>0.5</v>
      </c>
    </row>
    <row r="16" spans="2:5" ht="18.600000000000001" thickBot="1" x14ac:dyDescent="0.35">
      <c r="B16" s="31" t="str">
        <f t="shared" ref="B16:B20" si="2">$D$15&amp;" - "&amp;C16</f>
        <v>Agressivo - Tijolo</v>
      </c>
      <c r="C16" s="32" t="s">
        <v>27</v>
      </c>
      <c r="D16" s="32" t="s">
        <v>21</v>
      </c>
      <c r="E16" s="33">
        <v>0.1</v>
      </c>
    </row>
    <row r="17" spans="2:5" ht="18.600000000000001" thickBot="1" x14ac:dyDescent="0.35">
      <c r="B17" s="31" t="str">
        <f t="shared" si="2"/>
        <v>Agressivo - Híbridos</v>
      </c>
      <c r="C17" s="32" t="s">
        <v>28</v>
      </c>
      <c r="D17" s="32" t="s">
        <v>21</v>
      </c>
      <c r="E17" s="33">
        <v>0.05</v>
      </c>
    </row>
    <row r="18" spans="2:5" ht="18.600000000000001" thickBot="1" x14ac:dyDescent="0.35">
      <c r="B18" s="31" t="str">
        <f t="shared" si="2"/>
        <v>Agressivo - FOFs</v>
      </c>
      <c r="C18" s="32" t="s">
        <v>29</v>
      </c>
      <c r="D18" s="32" t="s">
        <v>21</v>
      </c>
      <c r="E18" s="33">
        <v>0.05</v>
      </c>
    </row>
    <row r="19" spans="2:5" ht="18.600000000000001" thickBot="1" x14ac:dyDescent="0.35">
      <c r="B19" s="31" t="str">
        <f t="shared" si="2"/>
        <v>Agressivo - Desenvolvimento</v>
      </c>
      <c r="C19" s="32" t="s">
        <v>30</v>
      </c>
      <c r="D19" s="32" t="s">
        <v>21</v>
      </c>
      <c r="E19" s="33">
        <v>0.2</v>
      </c>
    </row>
    <row r="20" spans="2:5" ht="18.600000000000001" thickBot="1" x14ac:dyDescent="0.35">
      <c r="B20" s="34" t="str">
        <f t="shared" si="2"/>
        <v>Agressivo - Hotelarias</v>
      </c>
      <c r="C20" s="35" t="s">
        <v>31</v>
      </c>
      <c r="D20" s="35" t="s">
        <v>21</v>
      </c>
      <c r="E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Simulador de Investimentos</vt:lpstr>
      <vt:lpstr>Tabela de Apoio</vt:lpstr>
      <vt:lpstr>Gráfico2</vt:lpstr>
      <vt:lpstr>Gráfico1</vt:lpstr>
      <vt:lpstr>aporteMensal</vt:lpstr>
      <vt:lpstr>patrimonio</vt:lpstr>
      <vt:lpstr>qtdAnos</vt:lpstr>
      <vt:lpstr>salario</vt:lpstr>
      <vt:lpstr>sugestaoInvestimento</vt:lpstr>
      <vt:lpstr>TXRendimentoCarteira</vt:lpstr>
      <vt:lpstr>TXRendimentoMensal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</dc:creator>
  <cp:lastModifiedBy>Gustavo Oliveira</cp:lastModifiedBy>
  <dcterms:created xsi:type="dcterms:W3CDTF">2025-05-31T21:22:03Z</dcterms:created>
  <dcterms:modified xsi:type="dcterms:W3CDTF">2025-06-01T01:10:35Z</dcterms:modified>
</cp:coreProperties>
</file>