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982D235B-4AD1-44F8-A87B-232EB8B3ED18}" xr6:coauthVersionLast="36" xr6:coauthVersionMax="47" xr10:uidLastSave="{00000000-0000-0000-0000-000000000000}"/>
  <bookViews>
    <workbookView xWindow="0" yWindow="0" windowWidth="28800" windowHeight="12810" xr2:uid="{00000000-000D-0000-FFFF-FFFF00000000}"/>
  </bookViews>
  <sheets>
    <sheet name="ETH" sheetId="2" r:id="rId1"/>
    <sheet name="ERG" sheetId="3" r:id="rId2"/>
    <sheet name="RVN" sheetId="4" r:id="rId3"/>
  </sheets>
  <calcPr calcId="191029"/>
  <extLst>
    <ext uri="GoogleSheetsCustomDataVersion1">
      <go:sheetsCustomData xmlns:go="http://customooxmlschemas.google.com/" r:id="rId5" roundtripDataSignature="AMtx7mgrUa8sArnGWaRN+rn5t3BDoDYzRg=="/>
    </ext>
  </extLst>
</workbook>
</file>

<file path=xl/calcChain.xml><?xml version="1.0" encoding="utf-8"?>
<calcChain xmlns="http://schemas.openxmlformats.org/spreadsheetml/2006/main">
  <c r="N20" i="2" l="1"/>
  <c r="N19" i="2"/>
  <c r="N17" i="2"/>
  <c r="N16" i="2"/>
  <c r="N14" i="2"/>
  <c r="N13" i="2"/>
  <c r="I14" i="2"/>
  <c r="I17" i="2" s="1"/>
  <c r="I13" i="2"/>
  <c r="I16" i="2" s="1"/>
  <c r="I5" i="2"/>
  <c r="I20" i="2" l="1"/>
  <c r="I19" i="2"/>
  <c r="T4" i="3"/>
  <c r="T5" i="3" s="1"/>
  <c r="S4" i="3"/>
  <c r="S5" i="3" s="1"/>
  <c r="R4" i="3"/>
  <c r="R5" i="3" s="1"/>
  <c r="Q4" i="3"/>
  <c r="Q5" i="3" s="1"/>
  <c r="P4" i="3"/>
  <c r="P5" i="3" s="1"/>
  <c r="T4" i="4"/>
  <c r="T5" i="4" s="1"/>
  <c r="S4" i="4"/>
  <c r="S5" i="4" s="1"/>
  <c r="R4" i="4"/>
  <c r="Q4" i="4"/>
  <c r="Q5" i="4" s="1"/>
  <c r="P4" i="4"/>
  <c r="P5" i="4" s="1"/>
  <c r="Q16" i="4"/>
  <c r="T14" i="4"/>
  <c r="T17" i="4" s="1"/>
  <c r="S14" i="4"/>
  <c r="S17" i="4" s="1"/>
  <c r="R14" i="4"/>
  <c r="R17" i="4" s="1"/>
  <c r="Q14" i="4"/>
  <c r="Q17" i="4" s="1"/>
  <c r="P14" i="4"/>
  <c r="T13" i="4"/>
  <c r="T16" i="4" s="1"/>
  <c r="S13" i="4"/>
  <c r="S16" i="4" s="1"/>
  <c r="R13" i="4"/>
  <c r="Q13" i="4"/>
  <c r="P13" i="4"/>
  <c r="P16" i="4" s="1"/>
  <c r="T11" i="4"/>
  <c r="S11" i="4"/>
  <c r="R11" i="4"/>
  <c r="Q11" i="4"/>
  <c r="P11" i="4"/>
  <c r="T10" i="4"/>
  <c r="S10" i="4"/>
  <c r="R10" i="4"/>
  <c r="Q10" i="4"/>
  <c r="P10" i="4"/>
  <c r="R5" i="4"/>
  <c r="P16" i="3"/>
  <c r="T14" i="3"/>
  <c r="T17" i="3" s="1"/>
  <c r="S14" i="3"/>
  <c r="S17" i="3" s="1"/>
  <c r="R14" i="3"/>
  <c r="R17" i="3" s="1"/>
  <c r="Q14" i="3"/>
  <c r="Q17" i="3" s="1"/>
  <c r="P14" i="3"/>
  <c r="P17" i="3" s="1"/>
  <c r="T13" i="3"/>
  <c r="S13" i="3"/>
  <c r="S16" i="3" s="1"/>
  <c r="R13" i="3"/>
  <c r="Q13" i="3"/>
  <c r="P13" i="3"/>
  <c r="T11" i="3"/>
  <c r="S11" i="3"/>
  <c r="R11" i="3"/>
  <c r="Q11" i="3"/>
  <c r="P11" i="3"/>
  <c r="T10" i="3"/>
  <c r="S10" i="3"/>
  <c r="R10" i="3"/>
  <c r="Q10" i="3"/>
  <c r="P10" i="3"/>
  <c r="V14" i="2"/>
  <c r="V17" i="2" s="1"/>
  <c r="U14" i="2"/>
  <c r="U17" i="2" s="1"/>
  <c r="T14" i="2"/>
  <c r="T17" i="2" s="1"/>
  <c r="T19" i="2" s="1"/>
  <c r="S14" i="2"/>
  <c r="R14" i="2"/>
  <c r="R17" i="2" s="1"/>
  <c r="V13" i="2"/>
  <c r="U13" i="2"/>
  <c r="T13" i="2"/>
  <c r="S13" i="2"/>
  <c r="S16" i="2" s="1"/>
  <c r="R13" i="2"/>
  <c r="R16" i="2" s="1"/>
  <c r="V11" i="2"/>
  <c r="U11" i="2"/>
  <c r="T11" i="2"/>
  <c r="S11" i="2"/>
  <c r="R11" i="2"/>
  <c r="V10" i="2"/>
  <c r="U10" i="2"/>
  <c r="T10" i="2"/>
  <c r="S10" i="2"/>
  <c r="R10" i="2"/>
  <c r="V5" i="2"/>
  <c r="U5" i="2"/>
  <c r="T5" i="2"/>
  <c r="S5" i="2"/>
  <c r="R5" i="2"/>
  <c r="F4" i="3"/>
  <c r="F5" i="3" s="1"/>
  <c r="F4" i="4"/>
  <c r="F5" i="4" s="1"/>
  <c r="F14" i="4"/>
  <c r="F13" i="4"/>
  <c r="F11" i="4"/>
  <c r="F10" i="4"/>
  <c r="F14" i="3"/>
  <c r="F13" i="3"/>
  <c r="F11" i="3"/>
  <c r="F10" i="3"/>
  <c r="F14" i="2"/>
  <c r="F13" i="2"/>
  <c r="F11" i="2"/>
  <c r="F10" i="2"/>
  <c r="F5" i="2"/>
  <c r="O4" i="4"/>
  <c r="N4" i="4"/>
  <c r="M4" i="4"/>
  <c r="L4" i="4"/>
  <c r="K4" i="4"/>
  <c r="J4" i="4"/>
  <c r="I4" i="4"/>
  <c r="H4" i="4"/>
  <c r="G4" i="4"/>
  <c r="O4" i="3"/>
  <c r="N4" i="3"/>
  <c r="M4" i="3"/>
  <c r="L4" i="3"/>
  <c r="K4" i="3"/>
  <c r="J4" i="3"/>
  <c r="I4" i="3"/>
  <c r="H4" i="3"/>
  <c r="G4" i="3"/>
  <c r="S17" i="2" l="1"/>
  <c r="S19" i="2" s="1"/>
  <c r="Q16" i="3"/>
  <c r="R16" i="3"/>
  <c r="T16" i="3"/>
  <c r="R16" i="4"/>
  <c r="T16" i="2"/>
  <c r="U16" i="2"/>
  <c r="V19" i="2"/>
  <c r="U19" i="2"/>
  <c r="R19" i="2"/>
  <c r="R19" i="3"/>
  <c r="S20" i="4"/>
  <c r="Q19" i="4"/>
  <c r="R20" i="4"/>
  <c r="T20" i="4"/>
  <c r="P17" i="4"/>
  <c r="P19" i="4" s="1"/>
  <c r="F16" i="4"/>
  <c r="Q20" i="4"/>
  <c r="R19" i="4"/>
  <c r="S19" i="4"/>
  <c r="T19" i="4"/>
  <c r="P19" i="3"/>
  <c r="Q19" i="3"/>
  <c r="T20" i="3"/>
  <c r="S20" i="3"/>
  <c r="R20" i="3"/>
  <c r="Q20" i="3"/>
  <c r="S19" i="3"/>
  <c r="P20" i="3"/>
  <c r="T19" i="3"/>
  <c r="V16" i="2"/>
  <c r="U20" i="2"/>
  <c r="V20" i="2"/>
  <c r="R20" i="2"/>
  <c r="S20" i="2"/>
  <c r="T20" i="2"/>
  <c r="F17" i="4"/>
  <c r="F19" i="4" s="1"/>
  <c r="F16" i="3"/>
  <c r="F17" i="3"/>
  <c r="F19" i="3" s="1"/>
  <c r="F16" i="2"/>
  <c r="F17" i="2"/>
  <c r="F20" i="2" s="1"/>
  <c r="H14" i="3"/>
  <c r="G14" i="3"/>
  <c r="H13" i="3"/>
  <c r="G13" i="3"/>
  <c r="H11" i="3"/>
  <c r="G11" i="3"/>
  <c r="H10" i="3"/>
  <c r="G10" i="3"/>
  <c r="H5" i="3"/>
  <c r="G5" i="3"/>
  <c r="H14" i="4"/>
  <c r="G14" i="4"/>
  <c r="G17" i="4" s="1"/>
  <c r="H13" i="4"/>
  <c r="G13" i="4"/>
  <c r="H11" i="4"/>
  <c r="G11" i="4"/>
  <c r="H10" i="4"/>
  <c r="G10" i="4"/>
  <c r="H5" i="4"/>
  <c r="G5" i="4"/>
  <c r="J14" i="2"/>
  <c r="J13" i="2"/>
  <c r="J11" i="2"/>
  <c r="J10" i="2"/>
  <c r="J5" i="2"/>
  <c r="G5" i="2"/>
  <c r="G10" i="2"/>
  <c r="G11" i="2"/>
  <c r="G13" i="2"/>
  <c r="G14" i="2"/>
  <c r="O14" i="4"/>
  <c r="N14" i="4"/>
  <c r="M14" i="4"/>
  <c r="L14" i="4"/>
  <c r="K14" i="4"/>
  <c r="J14" i="4"/>
  <c r="I14" i="4"/>
  <c r="O13" i="4"/>
  <c r="N13" i="4"/>
  <c r="M13" i="4"/>
  <c r="L13" i="4"/>
  <c r="K13" i="4"/>
  <c r="J13" i="4"/>
  <c r="I13" i="4"/>
  <c r="O11" i="4"/>
  <c r="N11" i="4"/>
  <c r="M11" i="4"/>
  <c r="L11" i="4"/>
  <c r="K11" i="4"/>
  <c r="J11" i="4"/>
  <c r="I11" i="4"/>
  <c r="O10" i="4"/>
  <c r="N10" i="4"/>
  <c r="M10" i="4"/>
  <c r="L10" i="4"/>
  <c r="K10" i="4"/>
  <c r="J10" i="4"/>
  <c r="I10" i="4"/>
  <c r="O5" i="4"/>
  <c r="N5" i="4"/>
  <c r="M5" i="4"/>
  <c r="L5" i="4"/>
  <c r="K5" i="4"/>
  <c r="J5" i="4"/>
  <c r="I5" i="4"/>
  <c r="O14" i="3"/>
  <c r="N14" i="3"/>
  <c r="M14" i="3"/>
  <c r="L14" i="3"/>
  <c r="K14" i="3"/>
  <c r="J14" i="3"/>
  <c r="I14" i="3"/>
  <c r="O13" i="3"/>
  <c r="N13" i="3"/>
  <c r="M13" i="3"/>
  <c r="L13" i="3"/>
  <c r="K13" i="3"/>
  <c r="J13" i="3"/>
  <c r="I13" i="3"/>
  <c r="O11" i="3"/>
  <c r="N11" i="3"/>
  <c r="M11" i="3"/>
  <c r="L11" i="3"/>
  <c r="K11" i="3"/>
  <c r="J11" i="3"/>
  <c r="I11" i="3"/>
  <c r="O10" i="3"/>
  <c r="N10" i="3"/>
  <c r="M10" i="3"/>
  <c r="L10" i="3"/>
  <c r="K10" i="3"/>
  <c r="J10" i="3"/>
  <c r="I10" i="3"/>
  <c r="O5" i="3"/>
  <c r="N5" i="3"/>
  <c r="M5" i="3"/>
  <c r="L5" i="3"/>
  <c r="K5" i="3"/>
  <c r="J5" i="3"/>
  <c r="I5" i="3"/>
  <c r="P14" i="2"/>
  <c r="P13" i="2"/>
  <c r="P11" i="2"/>
  <c r="P10" i="2"/>
  <c r="P5" i="2"/>
  <c r="O14" i="2"/>
  <c r="O13" i="2"/>
  <c r="O11" i="2"/>
  <c r="O10" i="2"/>
  <c r="O5" i="2"/>
  <c r="M14" i="2"/>
  <c r="M13" i="2"/>
  <c r="M11" i="2"/>
  <c r="M10" i="2"/>
  <c r="M5" i="2"/>
  <c r="K14" i="2"/>
  <c r="K13" i="2"/>
  <c r="K11" i="2"/>
  <c r="K10" i="2"/>
  <c r="K5" i="2"/>
  <c r="H14" i="2"/>
  <c r="H13" i="2"/>
  <c r="H11" i="2"/>
  <c r="H10" i="2"/>
  <c r="H5" i="2"/>
  <c r="Q14" i="2"/>
  <c r="L14" i="2"/>
  <c r="Q13" i="2"/>
  <c r="L13" i="2"/>
  <c r="Q11" i="2"/>
  <c r="L11" i="2"/>
  <c r="Q10" i="2"/>
  <c r="L10" i="2"/>
  <c r="Q5" i="2"/>
  <c r="L5" i="2"/>
  <c r="F20" i="4" l="1"/>
  <c r="P20" i="4"/>
  <c r="F20" i="3"/>
  <c r="F19" i="2"/>
  <c r="G16" i="4"/>
  <c r="H16" i="4"/>
  <c r="G19" i="4"/>
  <c r="H17" i="4"/>
  <c r="H19" i="4" s="1"/>
  <c r="G20" i="4"/>
  <c r="G16" i="3"/>
  <c r="G17" i="3"/>
  <c r="G19" i="3" s="1"/>
  <c r="H16" i="3"/>
  <c r="H17" i="3"/>
  <c r="H19" i="3" s="1"/>
  <c r="M16" i="3"/>
  <c r="M17" i="3"/>
  <c r="M19" i="3" s="1"/>
  <c r="L17" i="4"/>
  <c r="L19" i="4" s="1"/>
  <c r="J16" i="2"/>
  <c r="J17" i="2"/>
  <c r="J19" i="2" s="1"/>
  <c r="G17" i="2"/>
  <c r="G19" i="2" s="1"/>
  <c r="G16" i="2"/>
  <c r="K17" i="3"/>
  <c r="K19" i="3" s="1"/>
  <c r="K16" i="3"/>
  <c r="L17" i="3"/>
  <c r="L19" i="3" s="1"/>
  <c r="I17" i="4"/>
  <c r="I19" i="4" s="1"/>
  <c r="J17" i="4"/>
  <c r="J19" i="4" s="1"/>
  <c r="J16" i="4"/>
  <c r="K17" i="4"/>
  <c r="K19" i="4" s="1"/>
  <c r="K16" i="4"/>
  <c r="L16" i="4"/>
  <c r="M17" i="4"/>
  <c r="M19" i="4" s="1"/>
  <c r="M16" i="4"/>
  <c r="N17" i="4"/>
  <c r="N19" i="4" s="1"/>
  <c r="N16" i="4"/>
  <c r="O16" i="4"/>
  <c r="O17" i="4"/>
  <c r="O19" i="4" s="1"/>
  <c r="I16" i="4"/>
  <c r="J17" i="3"/>
  <c r="J19" i="3" s="1"/>
  <c r="J16" i="3"/>
  <c r="I16" i="3"/>
  <c r="L16" i="3"/>
  <c r="N17" i="3"/>
  <c r="N19" i="3" s="1"/>
  <c r="N16" i="3"/>
  <c r="O17" i="3"/>
  <c r="O19" i="3" s="1"/>
  <c r="O16" i="3"/>
  <c r="I17" i="3"/>
  <c r="I19" i="3" s="1"/>
  <c r="M16" i="2"/>
  <c r="M17" i="2"/>
  <c r="M19" i="2" s="1"/>
  <c r="P16" i="2"/>
  <c r="P17" i="2"/>
  <c r="P19" i="2" s="1"/>
  <c r="O16" i="2"/>
  <c r="O17" i="2"/>
  <c r="O19" i="2" s="1"/>
  <c r="K16" i="2"/>
  <c r="K17" i="2"/>
  <c r="K19" i="2" s="1"/>
  <c r="H16" i="2"/>
  <c r="H17" i="2"/>
  <c r="H19" i="2" s="1"/>
  <c r="Q16" i="2"/>
  <c r="L16" i="2"/>
  <c r="Q17" i="2"/>
  <c r="Q19" i="2" s="1"/>
  <c r="L17" i="2"/>
  <c r="L19" i="2" s="1"/>
  <c r="P20" i="2" l="1"/>
  <c r="L20" i="4"/>
  <c r="H20" i="4"/>
  <c r="G20" i="3"/>
  <c r="H20" i="3"/>
  <c r="M20" i="3"/>
  <c r="J20" i="2"/>
  <c r="G20" i="2"/>
  <c r="L20" i="3"/>
  <c r="O20" i="3"/>
  <c r="K20" i="4"/>
  <c r="O20" i="4"/>
  <c r="J20" i="3"/>
  <c r="K20" i="3"/>
  <c r="N20" i="3"/>
  <c r="I20" i="3"/>
  <c r="M20" i="4"/>
  <c r="J20" i="4"/>
  <c r="N20" i="4"/>
  <c r="I20" i="4"/>
  <c r="M20" i="2"/>
  <c r="O20" i="2"/>
  <c r="K20" i="2"/>
  <c r="L20" i="2"/>
  <c r="H20" i="2"/>
  <c r="Q20" i="2"/>
</calcChain>
</file>

<file path=xl/sharedStrings.xml><?xml version="1.0" encoding="utf-8"?>
<sst xmlns="http://schemas.openxmlformats.org/spreadsheetml/2006/main" count="128" uniqueCount="44">
  <si>
    <t>Parametros</t>
  </si>
  <si>
    <t>Valor</t>
  </si>
  <si>
    <t>Consumo energético sem GPU</t>
  </si>
  <si>
    <t>Quantidade GPU</t>
  </si>
  <si>
    <t>Energia Elétrica (R$/KWh)</t>
  </si>
  <si>
    <t>Placa de Vídeo</t>
  </si>
  <si>
    <t>Total em GPU</t>
  </si>
  <si>
    <t>Valor do Ethereum em R$</t>
  </si>
  <si>
    <t>Desempenho de mineração da GPU (Individual)</t>
  </si>
  <si>
    <t>Hashrate</t>
  </si>
  <si>
    <t>Watts</t>
  </si>
  <si>
    <t>Custo Energia Elétrica</t>
  </si>
  <si>
    <t>Previsão Dia</t>
  </si>
  <si>
    <t>Previsão Mês (30 Dias)</t>
  </si>
  <si>
    <t>Rendimentos Brutos</t>
  </si>
  <si>
    <t>Resultado Liquido</t>
  </si>
  <si>
    <t>R.O.I</t>
  </si>
  <si>
    <t>Rentabilidade Liquida (Mês)</t>
  </si>
  <si>
    <t>Payback (Mês)</t>
  </si>
  <si>
    <t>Valor do Ergo em R$</t>
  </si>
  <si>
    <t>ETH</t>
  </si>
  <si>
    <t>100 MHs em Ethereum</t>
  </si>
  <si>
    <t>ERG</t>
  </si>
  <si>
    <t>RTX 3070 LHR</t>
  </si>
  <si>
    <t>RTX 3060 LHR</t>
  </si>
  <si>
    <t>RTX 3060TI LHR</t>
  </si>
  <si>
    <t>RTX 3070TI</t>
  </si>
  <si>
    <t>RTX 3080 LHR</t>
  </si>
  <si>
    <t>RTX 3090</t>
  </si>
  <si>
    <t>RTX 3080TI</t>
  </si>
  <si>
    <t>RVN</t>
  </si>
  <si>
    <t>100 MHs em Ravencoin</t>
  </si>
  <si>
    <t>Valor do Ravencoin em R$</t>
  </si>
  <si>
    <t>RX 6600 XT</t>
  </si>
  <si>
    <t>RX 6700 XT</t>
  </si>
  <si>
    <t>RX 6800</t>
  </si>
  <si>
    <t>RX 6800 XT</t>
  </si>
  <si>
    <t>RX 6900 XT</t>
  </si>
  <si>
    <t>100 MHs em Ergo</t>
  </si>
  <si>
    <t>GTX 1660 S</t>
  </si>
  <si>
    <t>RTX 2060</t>
  </si>
  <si>
    <t>GTX 1660</t>
  </si>
  <si>
    <t>RTX 2080</t>
  </si>
  <si>
    <t>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</si>
</sst>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_-&quot;R$&quot;\ * #,##0.00_-;\-&quot;R$&quot;\ * #,##0.00_-;_-&quot;R$&quot;\ * &quot;-&quot;??_-;_-@"/>
    <numFmt numFmtId="167" formatCode="0.0%"/>
    <numFmt numFmtId="168" formatCode="#,##0.0;\-#,##0.0"/>
    <numFmt numFmtId="169" formatCode="_-&quot;R$&quot;\ * #,##0.0000_-;\-&quot;R$&quot;\ * #,##0.0000_-;_-&quot;R$&quot;\ * &quot;-&quot;????_-;_-@_-"/>
  </numFmts>
  <fonts count="10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  <family val="2"/>
    </font>
    <font>
      <sz val="12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color theme="0"/>
      <name val="Calibri"/>
      <family val="2"/>
      <scheme val="major"/>
    </font>
    <font>
      <sz val="12"/>
      <color theme="10"/>
      <name val="Calibri"/>
      <family val="2"/>
      <scheme val="major"/>
    </font>
    <font>
      <b/>
      <sz val="12"/>
      <color theme="9"/>
      <name val="Calibri"/>
      <family val="2"/>
      <scheme val="major"/>
    </font>
    <font>
      <sz val="12"/>
      <color theme="0"/>
      <name val="Calibri"/>
      <family val="2"/>
      <scheme val="major"/>
    </font>
    <font>
      <b/>
      <sz val="12"/>
      <color rgb="FFFF0000"/>
      <name val="Calibri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262626"/>
        <bgColor rgb="FF262626"/>
      </patternFill>
    </fill>
    <fill>
      <patternFill patternType="solid">
        <fgColor rgb="FFD9E6FC"/>
        <bgColor rgb="FFD9E6FC"/>
      </patternFill>
    </fill>
    <fill>
      <patternFill patternType="solid">
        <fgColor rgb="FFB3CEFA"/>
        <bgColor rgb="FFB3CEFA"/>
      </patternFill>
    </fill>
    <fill>
      <patternFill patternType="solid">
        <fgColor rgb="FFBC8D03"/>
        <bgColor rgb="FFBC8D03"/>
      </patternFill>
    </fill>
    <fill>
      <patternFill patternType="solid">
        <fgColor theme="5"/>
        <bgColor theme="5"/>
      </patternFill>
    </fill>
    <fill>
      <patternFill patternType="solid">
        <fgColor rgb="FF277E3E"/>
        <bgColor rgb="FF277E3E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rgb="FFB3CEFA"/>
      </patternFill>
    </fill>
    <fill>
      <patternFill patternType="solid">
        <fgColor theme="4" tint="0.59999389629810485"/>
        <bgColor rgb="FFD9E6F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39" fontId="5" fillId="2" borderId="1" xfId="0" applyNumberFormat="1" applyFont="1" applyFill="1" applyBorder="1" applyAlignment="1">
      <alignment vertical="center"/>
    </xf>
    <xf numFmtId="39" fontId="5" fillId="2" borderId="2" xfId="0" applyNumberFormat="1" applyFont="1" applyFill="1" applyBorder="1" applyAlignment="1">
      <alignment horizontal="center" vertical="center"/>
    </xf>
    <xf numFmtId="39" fontId="3" fillId="4" borderId="3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vertical="center"/>
    </xf>
    <xf numFmtId="0" fontId="3" fillId="11" borderId="4" xfId="1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164" fontId="3" fillId="5" borderId="6" xfId="1" applyFont="1" applyFill="1" applyBorder="1" applyAlignment="1">
      <alignment horizontal="center" vertical="center"/>
    </xf>
    <xf numFmtId="39" fontId="3" fillId="12" borderId="5" xfId="0" applyNumberFormat="1" applyFont="1" applyFill="1" applyBorder="1" applyAlignment="1">
      <alignment horizontal="left" vertical="center"/>
    </xf>
    <xf numFmtId="164" fontId="3" fillId="12" borderId="6" xfId="1" applyFont="1" applyFill="1" applyBorder="1" applyAlignment="1">
      <alignment horizontal="center" vertical="center"/>
    </xf>
    <xf numFmtId="39" fontId="5" fillId="3" borderId="1" xfId="0" applyNumberFormat="1" applyFont="1" applyFill="1" applyBorder="1" applyAlignment="1">
      <alignment vertical="center"/>
    </xf>
    <xf numFmtId="165" fontId="7" fillId="3" borderId="7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164" fontId="3" fillId="5" borderId="8" xfId="1" applyFont="1" applyFill="1" applyBorder="1" applyAlignment="1">
      <alignment vertical="center"/>
    </xf>
    <xf numFmtId="39" fontId="5" fillId="2" borderId="9" xfId="0" applyNumberFormat="1" applyFont="1" applyFill="1" applyBorder="1" applyAlignment="1">
      <alignment vertical="center"/>
    </xf>
    <xf numFmtId="39" fontId="5" fillId="6" borderId="9" xfId="0" applyNumberFormat="1" applyFont="1" applyFill="1" applyBorder="1" applyAlignment="1">
      <alignment vertical="center"/>
    </xf>
    <xf numFmtId="39" fontId="5" fillId="6" borderId="10" xfId="0" applyNumberFormat="1" applyFont="1" applyFill="1" applyBorder="1" applyAlignment="1">
      <alignment vertical="center"/>
    </xf>
    <xf numFmtId="39" fontId="3" fillId="5" borderId="9" xfId="0" applyNumberFormat="1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39" fontId="3" fillId="4" borderId="9" xfId="0" applyNumberFormat="1" applyFont="1" applyFill="1" applyBorder="1" applyAlignment="1">
      <alignment vertical="center"/>
    </xf>
    <xf numFmtId="37" fontId="3" fillId="4" borderId="8" xfId="0" applyNumberFormat="1" applyFont="1" applyFill="1" applyBorder="1" applyAlignment="1">
      <alignment horizontal="center" vertical="center"/>
    </xf>
    <xf numFmtId="39" fontId="5" fillId="7" borderId="9" xfId="0" applyNumberFormat="1" applyFont="1" applyFill="1" applyBorder="1" applyAlignment="1">
      <alignment horizontal="center" vertical="center"/>
    </xf>
    <xf numFmtId="39" fontId="5" fillId="7" borderId="10" xfId="0" applyNumberFormat="1" applyFont="1" applyFill="1" applyBorder="1" applyAlignment="1">
      <alignment vertical="center"/>
    </xf>
    <xf numFmtId="39" fontId="3" fillId="5" borderId="9" xfId="0" applyNumberFormat="1" applyFont="1" applyFill="1" applyBorder="1" applyAlignment="1">
      <alignment horizontal="left" vertical="center"/>
    </xf>
    <xf numFmtId="39" fontId="3" fillId="4" borderId="9" xfId="0" applyNumberFormat="1" applyFont="1" applyFill="1" applyBorder="1" applyAlignment="1">
      <alignment horizontal="left" vertical="center"/>
    </xf>
    <xf numFmtId="39" fontId="5" fillId="8" borderId="9" xfId="0" applyNumberFormat="1" applyFont="1" applyFill="1" applyBorder="1" applyAlignment="1">
      <alignment horizontal="center" vertical="center"/>
    </xf>
    <xf numFmtId="39" fontId="5" fillId="8" borderId="10" xfId="0" applyNumberFormat="1" applyFont="1" applyFill="1" applyBorder="1" applyAlignment="1">
      <alignment vertical="center"/>
    </xf>
    <xf numFmtId="39" fontId="5" fillId="9" borderId="9" xfId="0" applyNumberFormat="1" applyFont="1" applyFill="1" applyBorder="1" applyAlignment="1">
      <alignment horizontal="center" vertical="center"/>
    </xf>
    <xf numFmtId="39" fontId="5" fillId="9" borderId="10" xfId="0" applyNumberFormat="1" applyFont="1" applyFill="1" applyBorder="1" applyAlignment="1">
      <alignment vertical="center"/>
    </xf>
    <xf numFmtId="39" fontId="5" fillId="10" borderId="9" xfId="0" applyNumberFormat="1" applyFont="1" applyFill="1" applyBorder="1" applyAlignment="1">
      <alignment horizontal="center" vertical="center"/>
    </xf>
    <xf numFmtId="39" fontId="5" fillId="10" borderId="10" xfId="0" applyNumberFormat="1" applyFont="1" applyFill="1" applyBorder="1" applyAlignment="1">
      <alignment vertical="center"/>
    </xf>
    <xf numFmtId="167" fontId="3" fillId="5" borderId="9" xfId="2" applyNumberFormat="1" applyFont="1" applyFill="1" applyBorder="1" applyAlignment="1">
      <alignment vertical="center"/>
    </xf>
    <xf numFmtId="168" fontId="3" fillId="4" borderId="13" xfId="0" applyNumberFormat="1" applyFont="1" applyFill="1" applyBorder="1" applyAlignment="1">
      <alignment vertical="center"/>
    </xf>
    <xf numFmtId="165" fontId="7" fillId="3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164" fontId="3" fillId="5" borderId="15" xfId="1" applyFont="1" applyFill="1" applyBorder="1" applyAlignment="1">
      <alignment vertical="center"/>
    </xf>
    <xf numFmtId="166" fontId="8" fillId="2" borderId="15" xfId="0" applyNumberFormat="1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/>
    </xf>
    <xf numFmtId="37" fontId="3" fillId="4" borderId="15" xfId="0" applyNumberFormat="1" applyFont="1" applyFill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center" vertical="center"/>
    </xf>
    <xf numFmtId="165" fontId="3" fillId="4" borderId="15" xfId="0" applyNumberFormat="1" applyFont="1" applyFill="1" applyBorder="1" applyAlignment="1">
      <alignment horizontal="center" vertical="center"/>
    </xf>
    <xf numFmtId="164" fontId="3" fillId="5" borderId="15" xfId="1" applyFont="1" applyFill="1" applyBorder="1" applyAlignment="1">
      <alignment horizontal="center" vertical="center"/>
    </xf>
    <xf numFmtId="164" fontId="3" fillId="4" borderId="15" xfId="1" applyFont="1" applyFill="1" applyBorder="1" applyAlignment="1">
      <alignment horizontal="center" vertical="center"/>
    </xf>
    <xf numFmtId="168" fontId="3" fillId="4" borderId="1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6" fontId="8" fillId="2" borderId="8" xfId="0" applyNumberFormat="1" applyFont="1" applyFill="1" applyBorder="1" applyAlignment="1">
      <alignment vertical="center"/>
    </xf>
    <xf numFmtId="165" fontId="3" fillId="5" borderId="8" xfId="0" applyNumberFormat="1" applyFont="1" applyFill="1" applyBorder="1" applyAlignment="1">
      <alignment horizontal="center" vertical="center"/>
    </xf>
    <xf numFmtId="165" fontId="3" fillId="4" borderId="8" xfId="0" applyNumberFormat="1" applyFont="1" applyFill="1" applyBorder="1" applyAlignment="1">
      <alignment horizontal="center" vertical="center"/>
    </xf>
    <xf numFmtId="164" fontId="3" fillId="5" borderId="8" xfId="1" applyFont="1" applyFill="1" applyBorder="1" applyAlignment="1">
      <alignment horizontal="center" vertical="center"/>
    </xf>
    <xf numFmtId="164" fontId="3" fillId="4" borderId="8" xfId="1" applyFont="1" applyFill="1" applyBorder="1" applyAlignment="1">
      <alignment horizontal="center" vertical="center"/>
    </xf>
    <xf numFmtId="168" fontId="3" fillId="4" borderId="1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9" fillId="3" borderId="7" xfId="0" applyNumberFormat="1" applyFont="1" applyFill="1" applyBorder="1" applyAlignment="1">
      <alignment horizontal="center" vertical="center"/>
    </xf>
    <xf numFmtId="165" fontId="9" fillId="3" borderId="14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3" fontId="3" fillId="11" borderId="4" xfId="1" applyNumberFormat="1" applyFont="1" applyFill="1" applyBorder="1" applyAlignment="1">
      <alignment horizontal="center"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0" fontId="3" fillId="5" borderId="8" xfId="2" applyNumberFormat="1" applyFont="1" applyFill="1" applyBorder="1" applyAlignment="1">
      <alignment horizontal="center" vertical="center"/>
    </xf>
    <xf numFmtId="10" fontId="3" fillId="5" borderId="15" xfId="2" applyNumberFormat="1" applyFont="1" applyFill="1" applyBorder="1" applyAlignment="1">
      <alignment horizontal="center" vertical="center"/>
    </xf>
    <xf numFmtId="169" fontId="3" fillId="12" borderId="6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45"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F973-6A4F-4692-975B-D16FF5A55763}">
  <dimension ref="B1:W21"/>
  <sheetViews>
    <sheetView tabSelected="1" zoomScale="80" zoomScaleNormal="80" workbookViewId="0">
      <selection activeCell="N21" sqref="N21"/>
    </sheetView>
  </sheetViews>
  <sheetFormatPr defaultColWidth="14.42578125" defaultRowHeight="17.100000000000001" customHeight="1" x14ac:dyDescent="0.2"/>
  <cols>
    <col min="1" max="1" width="1.140625" style="48" customWidth="1"/>
    <col min="2" max="2" width="29" style="48" customWidth="1"/>
    <col min="3" max="3" width="15.7109375" style="48" customWidth="1"/>
    <col min="4" max="4" width="3.7109375" style="48" customWidth="1"/>
    <col min="5" max="5" width="24.85546875" style="48" customWidth="1"/>
    <col min="6" max="8" width="16.85546875" style="55" customWidth="1"/>
    <col min="9" max="9" width="16.85546875" style="61" customWidth="1"/>
    <col min="10" max="10" width="16.85546875" style="55" customWidth="1"/>
    <col min="11" max="11" width="16.85546875" style="48" customWidth="1"/>
    <col min="12" max="13" width="16.85546875" style="55" customWidth="1"/>
    <col min="14" max="14" width="16.85546875" style="61" customWidth="1"/>
    <col min="15" max="17" width="16.85546875" style="55" customWidth="1"/>
    <col min="18" max="22" width="16.85546875" style="48" customWidth="1"/>
    <col min="23" max="16384" width="14.42578125" style="48"/>
  </cols>
  <sheetData>
    <row r="1" spans="2:23" ht="6" customHeight="1" thickBot="1" x14ac:dyDescent="0.25"/>
    <row r="2" spans="2:23" ht="17.100000000000001" customHeight="1" x14ac:dyDescent="0.2">
      <c r="B2" s="3" t="s">
        <v>0</v>
      </c>
      <c r="C2" s="4" t="s">
        <v>1</v>
      </c>
      <c r="E2" s="13" t="s">
        <v>20</v>
      </c>
      <c r="F2" s="14" t="s">
        <v>41</v>
      </c>
      <c r="G2" s="14" t="s">
        <v>39</v>
      </c>
      <c r="H2" s="14" t="s">
        <v>40</v>
      </c>
      <c r="I2" s="14" t="s">
        <v>42</v>
      </c>
      <c r="J2" s="14" t="s">
        <v>24</v>
      </c>
      <c r="K2" s="14" t="s">
        <v>25</v>
      </c>
      <c r="L2" s="14" t="s">
        <v>23</v>
      </c>
      <c r="M2" s="14" t="s">
        <v>26</v>
      </c>
      <c r="N2" s="14" t="s">
        <v>43</v>
      </c>
      <c r="O2" s="14" t="s">
        <v>27</v>
      </c>
      <c r="P2" s="14" t="s">
        <v>29</v>
      </c>
      <c r="Q2" s="37" t="s">
        <v>28</v>
      </c>
      <c r="R2" s="56" t="s">
        <v>33</v>
      </c>
      <c r="S2" s="56" t="s">
        <v>34</v>
      </c>
      <c r="T2" s="56" t="s">
        <v>35</v>
      </c>
      <c r="U2" s="56" t="s">
        <v>36</v>
      </c>
      <c r="V2" s="57" t="s">
        <v>37</v>
      </c>
      <c r="W2" s="1"/>
    </row>
    <row r="3" spans="2:23" ht="17.100000000000001" customHeight="1" x14ac:dyDescent="0.2">
      <c r="B3" s="5" t="s">
        <v>2</v>
      </c>
      <c r="C3" s="6">
        <v>0</v>
      </c>
      <c r="E3" s="5" t="s">
        <v>3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38">
        <v>1</v>
      </c>
      <c r="R3" s="16">
        <v>1</v>
      </c>
      <c r="S3" s="16">
        <v>1</v>
      </c>
      <c r="T3" s="16">
        <v>1</v>
      </c>
      <c r="U3" s="16">
        <v>1</v>
      </c>
      <c r="V3" s="38">
        <v>1</v>
      </c>
      <c r="W3" s="1"/>
    </row>
    <row r="4" spans="2:23" ht="17.100000000000001" customHeight="1" thickBot="1" x14ac:dyDescent="0.25">
      <c r="B4" s="9" t="s">
        <v>4</v>
      </c>
      <c r="C4" s="10">
        <v>1</v>
      </c>
      <c r="E4" s="15" t="s">
        <v>5</v>
      </c>
      <c r="F4" s="17">
        <v>3279</v>
      </c>
      <c r="G4" s="17">
        <v>3899</v>
      </c>
      <c r="H4" s="17">
        <v>3599</v>
      </c>
      <c r="I4" s="17">
        <v>4800</v>
      </c>
      <c r="J4" s="17">
        <v>4899</v>
      </c>
      <c r="K4" s="17">
        <v>5299</v>
      </c>
      <c r="L4" s="17">
        <v>7199</v>
      </c>
      <c r="M4" s="17">
        <v>7979</v>
      </c>
      <c r="N4" s="17">
        <v>14000</v>
      </c>
      <c r="O4" s="17">
        <v>9829</v>
      </c>
      <c r="P4" s="17">
        <v>11600</v>
      </c>
      <c r="Q4" s="39">
        <v>19499</v>
      </c>
      <c r="R4" s="17">
        <v>4499</v>
      </c>
      <c r="S4" s="17">
        <v>6399</v>
      </c>
      <c r="T4" s="17">
        <v>11199</v>
      </c>
      <c r="U4" s="17">
        <v>9299</v>
      </c>
      <c r="V4" s="39">
        <v>11999</v>
      </c>
      <c r="W4" s="1"/>
    </row>
    <row r="5" spans="2:23" ht="17.100000000000001" customHeight="1" thickBot="1" x14ac:dyDescent="0.25">
      <c r="D5" s="65"/>
      <c r="E5" s="18" t="s">
        <v>6</v>
      </c>
      <c r="F5" s="49">
        <f t="shared" ref="F5" si="0">SUM(F4*F3,)</f>
        <v>3279</v>
      </c>
      <c r="G5" s="49">
        <f t="shared" ref="G5:H5" si="1">SUM(G4*G3,)</f>
        <v>3899</v>
      </c>
      <c r="H5" s="49">
        <f t="shared" si="1"/>
        <v>3599</v>
      </c>
      <c r="I5" s="49">
        <f>SUM(I4*I3,)</f>
        <v>4800</v>
      </c>
      <c r="J5" s="49">
        <f t="shared" ref="J5:K5" si="2">SUM(J4*J3,)</f>
        <v>4899</v>
      </c>
      <c r="K5" s="49">
        <f t="shared" si="2"/>
        <v>5299</v>
      </c>
      <c r="L5" s="49">
        <f t="shared" ref="L5:V5" si="3">SUM(L4*L3,)</f>
        <v>7199</v>
      </c>
      <c r="M5" s="49">
        <f t="shared" ref="M5" si="4">SUM(M4*M3,)</f>
        <v>7979</v>
      </c>
      <c r="N5" s="49">
        <v>14000</v>
      </c>
      <c r="O5" s="49">
        <f t="shared" ref="O5" si="5">SUM(O4*O3,)</f>
        <v>9829</v>
      </c>
      <c r="P5" s="49">
        <f t="shared" ref="P5" si="6">SUM(P4*P3,)</f>
        <v>11600</v>
      </c>
      <c r="Q5" s="40">
        <f t="shared" si="3"/>
        <v>19499</v>
      </c>
      <c r="R5" s="49">
        <f t="shared" si="3"/>
        <v>4499</v>
      </c>
      <c r="S5" s="49">
        <f t="shared" si="3"/>
        <v>6399</v>
      </c>
      <c r="T5" s="49">
        <f t="shared" si="3"/>
        <v>11199</v>
      </c>
      <c r="U5" s="49">
        <f t="shared" si="3"/>
        <v>9299</v>
      </c>
      <c r="V5" s="40">
        <f t="shared" si="3"/>
        <v>11999</v>
      </c>
      <c r="W5" s="1"/>
    </row>
    <row r="6" spans="2:23" ht="17.100000000000001" customHeight="1" x14ac:dyDescent="0.2">
      <c r="B6" s="3" t="s">
        <v>0</v>
      </c>
      <c r="C6" s="4" t="s">
        <v>1</v>
      </c>
      <c r="D6" s="66"/>
      <c r="E6" s="19" t="s">
        <v>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"/>
    </row>
    <row r="7" spans="2:23" ht="17.100000000000001" customHeight="1" x14ac:dyDescent="0.2">
      <c r="B7" s="7" t="s">
        <v>21</v>
      </c>
      <c r="C7" s="8">
        <v>1.98504E-3</v>
      </c>
      <c r="E7" s="21" t="s">
        <v>9</v>
      </c>
      <c r="F7" s="22">
        <v>25</v>
      </c>
      <c r="G7" s="22">
        <v>31</v>
      </c>
      <c r="H7" s="22">
        <v>32</v>
      </c>
      <c r="I7" s="22">
        <v>43</v>
      </c>
      <c r="J7" s="22">
        <v>34</v>
      </c>
      <c r="K7" s="22">
        <v>42</v>
      </c>
      <c r="L7" s="22">
        <v>41</v>
      </c>
      <c r="M7" s="22">
        <v>52</v>
      </c>
      <c r="N7" s="22">
        <v>100</v>
      </c>
      <c r="O7" s="22">
        <v>70</v>
      </c>
      <c r="P7" s="22">
        <v>85</v>
      </c>
      <c r="Q7" s="41">
        <v>119</v>
      </c>
      <c r="R7" s="22">
        <v>30.9</v>
      </c>
      <c r="S7" s="22">
        <v>47</v>
      </c>
      <c r="T7" s="22">
        <v>61</v>
      </c>
      <c r="U7" s="22">
        <v>63</v>
      </c>
      <c r="V7" s="41">
        <v>61.5</v>
      </c>
      <c r="W7" s="1"/>
    </row>
    <row r="8" spans="2:23" ht="17.100000000000001" customHeight="1" thickBot="1" x14ac:dyDescent="0.25">
      <c r="B8" s="11" t="s">
        <v>7</v>
      </c>
      <c r="C8" s="12">
        <v>19369.93</v>
      </c>
      <c r="E8" s="23" t="s">
        <v>10</v>
      </c>
      <c r="F8" s="24">
        <v>50</v>
      </c>
      <c r="G8" s="24">
        <v>77</v>
      </c>
      <c r="H8" s="24">
        <v>79</v>
      </c>
      <c r="I8" s="24">
        <v>96</v>
      </c>
      <c r="J8" s="24">
        <v>129</v>
      </c>
      <c r="K8" s="24">
        <v>109</v>
      </c>
      <c r="L8" s="24">
        <v>118</v>
      </c>
      <c r="M8" s="24">
        <v>171</v>
      </c>
      <c r="N8" s="24">
        <v>245</v>
      </c>
      <c r="O8" s="24">
        <v>249</v>
      </c>
      <c r="P8" s="24">
        <v>280</v>
      </c>
      <c r="Q8" s="42">
        <v>295</v>
      </c>
      <c r="R8" s="24">
        <v>55</v>
      </c>
      <c r="S8" s="24">
        <v>97</v>
      </c>
      <c r="T8" s="24">
        <v>108</v>
      </c>
      <c r="U8" s="24">
        <v>114</v>
      </c>
      <c r="V8" s="42">
        <v>140</v>
      </c>
      <c r="W8" s="1"/>
    </row>
    <row r="9" spans="2:23" ht="17.100000000000001" customHeight="1" x14ac:dyDescent="0.2">
      <c r="E9" s="25" t="s">
        <v>11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1"/>
    </row>
    <row r="10" spans="2:23" ht="17.100000000000001" customHeight="1" x14ac:dyDescent="0.2">
      <c r="B10" s="55"/>
      <c r="C10" s="55"/>
      <c r="E10" s="27" t="s">
        <v>12</v>
      </c>
      <c r="F10" s="50">
        <f t="shared" ref="F10" si="7">SUM(
(((F8*24)/1000))*F3,
((($C$3*24)/1000)))*$C$4</f>
        <v>1.2</v>
      </c>
      <c r="G10" s="50">
        <f t="shared" ref="G10:H10" si="8">SUM(
(((G8*24)/1000))*G3,
((($C$3*24)/1000)))*$C$4</f>
        <v>1.8480000000000001</v>
      </c>
      <c r="H10" s="50">
        <f t="shared" si="8"/>
        <v>1.8959999999999999</v>
      </c>
      <c r="I10" s="50">
        <v>2.2999999999999998</v>
      </c>
      <c r="J10" s="50">
        <f t="shared" ref="J10:K10" si="9">SUM(
(((J8*24)/1000))*J3,
((($C$3*24)/1000)))*$C$4</f>
        <v>3.0960000000000001</v>
      </c>
      <c r="K10" s="50">
        <f t="shared" si="9"/>
        <v>2.6160000000000001</v>
      </c>
      <c r="L10" s="50">
        <f t="shared" ref="L10:V10" si="10">SUM(
(((L8*24)/1000))*L3,
((($C$3*24)/1000)))*$C$4</f>
        <v>2.8319999999999999</v>
      </c>
      <c r="M10" s="50">
        <f t="shared" ref="M10" si="11">SUM(
(((M8*24)/1000))*M3,
((($C$3*24)/1000)))*$C$4</f>
        <v>4.1040000000000001</v>
      </c>
      <c r="N10" s="50">
        <v>5.88</v>
      </c>
      <c r="O10" s="50">
        <f t="shared" ref="O10" si="12">SUM(
(((O8*24)/1000))*O3,
((($C$3*24)/1000)))*$C$4</f>
        <v>5.976</v>
      </c>
      <c r="P10" s="50">
        <f t="shared" ref="P10" si="13">SUM(
(((P8*24)/1000))*P3,
((($C$3*24)/1000)))*$C$4</f>
        <v>6.72</v>
      </c>
      <c r="Q10" s="43">
        <f t="shared" si="10"/>
        <v>7.08</v>
      </c>
      <c r="R10" s="50">
        <f t="shared" si="10"/>
        <v>1.32</v>
      </c>
      <c r="S10" s="50">
        <f t="shared" si="10"/>
        <v>2.3279999999999998</v>
      </c>
      <c r="T10" s="50">
        <f t="shared" si="10"/>
        <v>2.5920000000000001</v>
      </c>
      <c r="U10" s="50">
        <f t="shared" si="10"/>
        <v>2.7360000000000002</v>
      </c>
      <c r="V10" s="43">
        <f t="shared" si="10"/>
        <v>3.36</v>
      </c>
      <c r="W10" s="1"/>
    </row>
    <row r="11" spans="2:23" ht="17.100000000000001" customHeight="1" x14ac:dyDescent="0.2">
      <c r="C11" s="60"/>
      <c r="E11" s="28" t="s">
        <v>13</v>
      </c>
      <c r="F11" s="51">
        <f t="shared" ref="F11" si="14">SUM(
(((F8*24)/1000))*F3,
((($C$3*24)/1000)))*$C$4*30</f>
        <v>36</v>
      </c>
      <c r="G11" s="51">
        <f t="shared" ref="G11:H11" si="15">SUM(
(((G8*24)/1000))*G3,
((($C$3*24)/1000)))*$C$4*30</f>
        <v>55.440000000000005</v>
      </c>
      <c r="H11" s="51">
        <f t="shared" si="15"/>
        <v>56.879999999999995</v>
      </c>
      <c r="I11" s="51">
        <v>69.12</v>
      </c>
      <c r="J11" s="51">
        <f t="shared" ref="J11:K11" si="16">SUM(
(((J8*24)/1000))*J3,
((($C$3*24)/1000)))*$C$4*30</f>
        <v>92.88</v>
      </c>
      <c r="K11" s="51">
        <f t="shared" si="16"/>
        <v>78.48</v>
      </c>
      <c r="L11" s="51">
        <f t="shared" ref="L11:V11" si="17">SUM(
(((L8*24)/1000))*L3,
((($C$3*24)/1000)))*$C$4*30</f>
        <v>84.96</v>
      </c>
      <c r="M11" s="51">
        <f t="shared" ref="M11" si="18">SUM(
(((M8*24)/1000))*M3,
((($C$3*24)/1000)))*$C$4*30</f>
        <v>123.12</v>
      </c>
      <c r="N11" s="51">
        <v>176</v>
      </c>
      <c r="O11" s="51">
        <f t="shared" ref="O11" si="19">SUM(
(((O8*24)/1000))*O3,
((($C$3*24)/1000)))*$C$4*30</f>
        <v>179.28</v>
      </c>
      <c r="P11" s="51">
        <f t="shared" ref="P11" si="20">SUM(
(((P8*24)/1000))*P3,
((($C$3*24)/1000)))*$C$4*30</f>
        <v>201.6</v>
      </c>
      <c r="Q11" s="44">
        <f t="shared" si="17"/>
        <v>212.4</v>
      </c>
      <c r="R11" s="51">
        <f t="shared" si="17"/>
        <v>39.6</v>
      </c>
      <c r="S11" s="51">
        <f t="shared" si="17"/>
        <v>69.839999999999989</v>
      </c>
      <c r="T11" s="51">
        <f t="shared" si="17"/>
        <v>77.760000000000005</v>
      </c>
      <c r="U11" s="51">
        <f t="shared" si="17"/>
        <v>82.080000000000013</v>
      </c>
      <c r="V11" s="44">
        <f t="shared" si="17"/>
        <v>100.8</v>
      </c>
      <c r="W11" s="1"/>
    </row>
    <row r="12" spans="2:23" ht="17.100000000000001" customHeight="1" x14ac:dyDescent="0.2">
      <c r="E12" s="29" t="s">
        <v>14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1"/>
    </row>
    <row r="13" spans="2:23" ht="17.100000000000001" customHeight="1" x14ac:dyDescent="0.2">
      <c r="E13" s="27" t="s">
        <v>12</v>
      </c>
      <c r="F13" s="50">
        <f t="shared" ref="F13" si="21">((($C$7*$C$8))*(F7/100))*F3</f>
        <v>9.6125214618000001</v>
      </c>
      <c r="G13" s="50">
        <f t="shared" ref="G13:Q13" si="22">((($C$7*$C$8))*(G7/100))*G3</f>
        <v>11.919526612632</v>
      </c>
      <c r="H13" s="50">
        <f t="shared" si="22"/>
        <v>12.304027471104</v>
      </c>
      <c r="I13" s="50">
        <f>((($C$7*$C$8))*(I7/100))*I3</f>
        <v>16.533536914296</v>
      </c>
      <c r="J13" s="50">
        <f t="shared" ref="J13" si="23">((($C$7*$C$8))*(J7/100))*J3</f>
        <v>13.073029188048</v>
      </c>
      <c r="K13" s="50">
        <f t="shared" si="22"/>
        <v>16.149036055823998</v>
      </c>
      <c r="L13" s="50">
        <f t="shared" si="22"/>
        <v>15.764535197352</v>
      </c>
      <c r="M13" s="50">
        <f t="shared" si="22"/>
        <v>19.994044640544001</v>
      </c>
      <c r="N13" s="50">
        <f>((($C$7*$C$8))*(N7/100))*N3</f>
        <v>38.4500858472</v>
      </c>
      <c r="O13" s="50">
        <f t="shared" si="22"/>
        <v>26.915060093039997</v>
      </c>
      <c r="P13" s="50">
        <f t="shared" si="22"/>
        <v>32.682572970119999</v>
      </c>
      <c r="Q13" s="43">
        <f t="shared" si="22"/>
        <v>45.755602158167996</v>
      </c>
      <c r="R13" s="50">
        <f>((($C$7*$C$8))*(R7/100))*R3</f>
        <v>11.881076526784801</v>
      </c>
      <c r="S13" s="50">
        <f>((($C$7*$C$8))*(S7/100))*S3</f>
        <v>18.071540348183998</v>
      </c>
      <c r="T13" s="50">
        <f>((($C$7*$C$8))*(T7/100))*T3</f>
        <v>23.454552366792001</v>
      </c>
      <c r="U13" s="50">
        <f>((($C$7*$C$8))*(U7/100))*U3</f>
        <v>24.223554083736001</v>
      </c>
      <c r="V13" s="43">
        <f>((($C$7*$C$8))*(V7/100))*V3</f>
        <v>23.646802796027998</v>
      </c>
      <c r="W13" s="1"/>
    </row>
    <row r="14" spans="2:23" ht="17.100000000000001" customHeight="1" x14ac:dyDescent="0.2">
      <c r="E14" s="28" t="s">
        <v>13</v>
      </c>
      <c r="F14" s="51">
        <f t="shared" ref="F14" si="24">((($C$7*$C$8))*(F7/100))*F3*30</f>
        <v>288.37564385400003</v>
      </c>
      <c r="G14" s="51">
        <f t="shared" ref="G14:Q14" si="25">((($C$7*$C$8))*(G7/100))*G3*30</f>
        <v>357.58579837895996</v>
      </c>
      <c r="H14" s="51">
        <f t="shared" si="25"/>
        <v>369.12082413311998</v>
      </c>
      <c r="I14" s="51">
        <f>((($C$7*$C$8))*(I7/100))*I3*30</f>
        <v>496.00610742888</v>
      </c>
      <c r="J14" s="51">
        <f t="shared" ref="J14" si="26">((($C$7*$C$8))*(J7/100))*J3*30</f>
        <v>392.19087564144002</v>
      </c>
      <c r="K14" s="51">
        <f t="shared" si="25"/>
        <v>484.47108167471993</v>
      </c>
      <c r="L14" s="51">
        <f t="shared" si="25"/>
        <v>472.93605592056002</v>
      </c>
      <c r="M14" s="51">
        <f t="shared" si="25"/>
        <v>599.82133921631998</v>
      </c>
      <c r="N14" s="51">
        <f>((($C$7*$C$8))*(N7/100))*N3*30</f>
        <v>1153.5025754160001</v>
      </c>
      <c r="O14" s="51">
        <f t="shared" si="25"/>
        <v>807.45180279119995</v>
      </c>
      <c r="P14" s="51">
        <f t="shared" si="25"/>
        <v>980.47718910359993</v>
      </c>
      <c r="Q14" s="44">
        <f t="shared" si="25"/>
        <v>1372.6680647450398</v>
      </c>
      <c r="R14" s="51">
        <f>((($C$7*$C$8))*(R7/100))*R3*30</f>
        <v>356.43229580354404</v>
      </c>
      <c r="S14" s="51">
        <f>((($C$7*$C$8))*(S7/100))*S3*30</f>
        <v>542.14621044551996</v>
      </c>
      <c r="T14" s="51">
        <f>((($C$7*$C$8))*(T7/100))*T3*30</f>
        <v>703.63657100376008</v>
      </c>
      <c r="U14" s="51">
        <f>((($C$7*$C$8))*(U7/100))*U3*30</f>
        <v>726.70662251208</v>
      </c>
      <c r="V14" s="44">
        <f>((($C$7*$C$8))*(V7/100))*V3*30</f>
        <v>709.40408388083995</v>
      </c>
      <c r="W14" s="1"/>
    </row>
    <row r="15" spans="2:23" ht="17.100000000000001" customHeight="1" x14ac:dyDescent="0.2">
      <c r="E15" s="31" t="s">
        <v>15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"/>
    </row>
    <row r="16" spans="2:23" ht="17.100000000000001" customHeight="1" x14ac:dyDescent="0.2">
      <c r="E16" s="21" t="s">
        <v>12</v>
      </c>
      <c r="F16" s="52">
        <f t="shared" ref="F16" si="27">F13-F10</f>
        <v>8.4125214618000008</v>
      </c>
      <c r="G16" s="52">
        <f t="shared" ref="G16:H16" si="28">G13-G10</f>
        <v>10.071526612631999</v>
      </c>
      <c r="H16" s="52">
        <f t="shared" si="28"/>
        <v>10.408027471103999</v>
      </c>
      <c r="I16" s="52">
        <f>I13-I10</f>
        <v>14.233536914296</v>
      </c>
      <c r="J16" s="52">
        <f t="shared" ref="J16:K16" si="29">J13-J10</f>
        <v>9.9770291880480002</v>
      </c>
      <c r="K16" s="52">
        <f t="shared" si="29"/>
        <v>13.533036055823999</v>
      </c>
      <c r="L16" s="52">
        <f t="shared" ref="L16:V17" si="30">L13-L10</f>
        <v>12.932535197351999</v>
      </c>
      <c r="M16" s="52">
        <f t="shared" ref="M16" si="31">M13-M10</f>
        <v>15.890044640544001</v>
      </c>
      <c r="N16" s="52">
        <f>N13-N10</f>
        <v>32.570085847199998</v>
      </c>
      <c r="O16" s="52">
        <f t="shared" ref="O16" si="32">O13-O10</f>
        <v>20.939060093039998</v>
      </c>
      <c r="P16" s="52">
        <f t="shared" ref="P16" si="33">P13-P10</f>
        <v>25.96257297012</v>
      </c>
      <c r="Q16" s="45">
        <f t="shared" si="30"/>
        <v>38.675602158167997</v>
      </c>
      <c r="R16" s="52">
        <f t="shared" si="30"/>
        <v>10.561076526784801</v>
      </c>
      <c r="S16" s="52">
        <f t="shared" si="30"/>
        <v>15.743540348183998</v>
      </c>
      <c r="T16" s="52">
        <f t="shared" si="30"/>
        <v>20.862552366792002</v>
      </c>
      <c r="U16" s="52">
        <f t="shared" si="30"/>
        <v>21.487554083736001</v>
      </c>
      <c r="V16" s="45">
        <f t="shared" si="30"/>
        <v>20.286802796027999</v>
      </c>
      <c r="W16" s="1"/>
    </row>
    <row r="17" spans="5:23" ht="17.100000000000001" customHeight="1" x14ac:dyDescent="0.2">
      <c r="E17" s="28" t="s">
        <v>13</v>
      </c>
      <c r="F17" s="53">
        <f t="shared" ref="F17" si="34">F14-F11</f>
        <v>252.37564385400003</v>
      </c>
      <c r="G17" s="53">
        <f t="shared" ref="G17:H17" si="35">G14-G11</f>
        <v>302.14579837895997</v>
      </c>
      <c r="H17" s="53">
        <f t="shared" si="35"/>
        <v>312.24082413311999</v>
      </c>
      <c r="I17" s="53">
        <f>I14-I11</f>
        <v>426.88610742888</v>
      </c>
      <c r="J17" s="53">
        <f t="shared" ref="J17:K17" si="36">J14-J11</f>
        <v>299.31087564144002</v>
      </c>
      <c r="K17" s="53">
        <f t="shared" si="36"/>
        <v>405.99108167471991</v>
      </c>
      <c r="L17" s="53">
        <f t="shared" si="30"/>
        <v>387.97605592056004</v>
      </c>
      <c r="M17" s="53">
        <f t="shared" ref="M17" si="37">M14-M11</f>
        <v>476.70133921631998</v>
      </c>
      <c r="N17" s="53">
        <f>N14-N11</f>
        <v>977.50257541600013</v>
      </c>
      <c r="O17" s="53">
        <f t="shared" ref="O17" si="38">O14-O11</f>
        <v>628.17180279119998</v>
      </c>
      <c r="P17" s="53">
        <f t="shared" ref="P17" si="39">P14-P11</f>
        <v>778.8771891035999</v>
      </c>
      <c r="Q17" s="46">
        <f t="shared" si="30"/>
        <v>1160.2680647450397</v>
      </c>
      <c r="R17" s="53">
        <f t="shared" si="30"/>
        <v>316.83229580354401</v>
      </c>
      <c r="S17" s="53">
        <f t="shared" si="30"/>
        <v>472.30621044551998</v>
      </c>
      <c r="T17" s="53">
        <f t="shared" si="30"/>
        <v>625.87657100376009</v>
      </c>
      <c r="U17" s="53">
        <f t="shared" si="30"/>
        <v>644.62662251207996</v>
      </c>
      <c r="V17" s="46">
        <f t="shared" si="30"/>
        <v>608.60408388083999</v>
      </c>
      <c r="W17" s="1"/>
    </row>
    <row r="18" spans="5:23" ht="17.100000000000001" customHeight="1" x14ac:dyDescent="0.2">
      <c r="E18" s="33" t="s">
        <v>16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1"/>
    </row>
    <row r="19" spans="5:23" ht="17.100000000000001" customHeight="1" x14ac:dyDescent="0.2">
      <c r="E19" s="35" t="s">
        <v>17</v>
      </c>
      <c r="F19" s="62">
        <f t="shared" ref="F19" si="40">IFERROR(F17/F5,0)</f>
        <v>7.6967259485818854E-2</v>
      </c>
      <c r="G19" s="62">
        <f t="shared" ref="G19:P19" si="41">IFERROR(G17/G5,0)</f>
        <v>7.7493151674521657E-2</v>
      </c>
      <c r="H19" s="62">
        <f t="shared" si="41"/>
        <v>8.6757661609647124E-2</v>
      </c>
      <c r="I19" s="62">
        <f>IFERROR(I17/I5,0)</f>
        <v>8.8934605714349996E-2</v>
      </c>
      <c r="J19" s="62">
        <f t="shared" ref="J19" si="42">IFERROR(J17/J5,0)</f>
        <v>6.1096320808622172E-2</v>
      </c>
      <c r="K19" s="62">
        <f t="shared" si="41"/>
        <v>7.6616546834255506E-2</v>
      </c>
      <c r="L19" s="62">
        <f t="shared" si="41"/>
        <v>5.3893048467920548E-2</v>
      </c>
      <c r="M19" s="62">
        <f t="shared" si="41"/>
        <v>5.9744496705892963E-2</v>
      </c>
      <c r="N19" s="62">
        <f>IFERROR(N17/N5,0)</f>
        <v>6.9821612529714291E-2</v>
      </c>
      <c r="O19" s="62">
        <f t="shared" si="41"/>
        <v>6.3910041997273376E-2</v>
      </c>
      <c r="P19" s="62">
        <f t="shared" si="41"/>
        <v>6.714458526755171E-2</v>
      </c>
      <c r="Q19" s="63">
        <f t="shared" ref="Q19" si="43">IFERROR(Q17/Q5,0)</f>
        <v>5.9503977883226818E-2</v>
      </c>
      <c r="R19" s="62">
        <f>IFERROR(R17/R5,0)</f>
        <v>7.0422826362201388E-2</v>
      </c>
      <c r="S19" s="62">
        <f>IFERROR(S17/S5,0)</f>
        <v>7.3809378097440217E-2</v>
      </c>
      <c r="T19" s="62">
        <f>IFERROR(T17/T5,0)</f>
        <v>5.5886826591995724E-2</v>
      </c>
      <c r="U19" s="62">
        <f>IFERROR(U17/U5,0)</f>
        <v>6.9322144586738355E-2</v>
      </c>
      <c r="V19" s="63">
        <f>IFERROR(V17/V5,0)</f>
        <v>5.0721233759549962E-2</v>
      </c>
      <c r="W19" s="1"/>
    </row>
    <row r="20" spans="5:23" ht="17.100000000000001" customHeight="1" thickBot="1" x14ac:dyDescent="0.25">
      <c r="E20" s="36" t="s">
        <v>18</v>
      </c>
      <c r="F20" s="54">
        <f t="shared" ref="F20" si="44">F5/F17</f>
        <v>12.992537433195851</v>
      </c>
      <c r="G20" s="54">
        <f t="shared" ref="G20:H20" si="45">G5/G17</f>
        <v>12.904366107086361</v>
      </c>
      <c r="H20" s="54">
        <f t="shared" si="45"/>
        <v>11.526359533517024</v>
      </c>
      <c r="I20" s="54">
        <f>I5/I17</f>
        <v>11.244216938588682</v>
      </c>
      <c r="J20" s="54">
        <f t="shared" ref="J20:K20" si="46">J5/J17</f>
        <v>16.367597700889309</v>
      </c>
      <c r="K20" s="54">
        <f t="shared" si="46"/>
        <v>13.052010842557275</v>
      </c>
      <c r="L20" s="54">
        <f t="shared" ref="L20:V20" si="47">L5/L17</f>
        <v>18.5552687856439</v>
      </c>
      <c r="M20" s="54">
        <f t="shared" ref="M20" si="48">M5/M17</f>
        <v>16.737943327613031</v>
      </c>
      <c r="N20" s="54">
        <f>N5/N17</f>
        <v>14.322212904699466</v>
      </c>
      <c r="O20" s="54">
        <f t="shared" ref="O20" si="49">O5/O17</f>
        <v>15.646993316678833</v>
      </c>
      <c r="P20" s="54">
        <f t="shared" ref="P20" si="50">P5/P17</f>
        <v>14.893233698820088</v>
      </c>
      <c r="Q20" s="47">
        <f t="shared" si="47"/>
        <v>16.805599147714851</v>
      </c>
      <c r="R20" s="54">
        <f t="shared" si="47"/>
        <v>14.199941292568431</v>
      </c>
      <c r="S20" s="54">
        <f t="shared" si="47"/>
        <v>13.548413843561175</v>
      </c>
      <c r="T20" s="54">
        <f t="shared" si="47"/>
        <v>17.893304397126442</v>
      </c>
      <c r="U20" s="54">
        <f t="shared" si="47"/>
        <v>14.425404839412666</v>
      </c>
      <c r="V20" s="47">
        <f t="shared" si="47"/>
        <v>19.715608747622721</v>
      </c>
      <c r="W20" s="1"/>
    </row>
    <row r="21" spans="5:23" ht="17.100000000000001" customHeight="1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</sheetData>
  <mergeCells count="1">
    <mergeCell ref="D5:D6"/>
  </mergeCells>
  <conditionalFormatting sqref="L13:L14 L16:L17 L10:L11">
    <cfRule type="cellIs" dxfId="44" priority="83" operator="lessThanOrEqual">
      <formula>0</formula>
    </cfRule>
  </conditionalFormatting>
  <conditionalFormatting sqref="Q13:Q14 Q16:Q17 Q10:Q11">
    <cfRule type="cellIs" dxfId="43" priority="81" operator="lessThanOrEqual">
      <formula>0</formula>
    </cfRule>
  </conditionalFormatting>
  <conditionalFormatting sqref="G13:G14 G16:G17 G10:G11">
    <cfRule type="cellIs" dxfId="42" priority="75" operator="lessThanOrEqual">
      <formula>0</formula>
    </cfRule>
  </conditionalFormatting>
  <conditionalFormatting sqref="H13:I14 H16:I17 H10:I11">
    <cfRule type="cellIs" dxfId="41" priority="73" operator="lessThanOrEqual">
      <formula>0</formula>
    </cfRule>
  </conditionalFormatting>
  <conditionalFormatting sqref="K13:K14 K16:K17 K10:K11">
    <cfRule type="cellIs" dxfId="40" priority="69" operator="lessThanOrEqual">
      <formula>0</formula>
    </cfRule>
  </conditionalFormatting>
  <conditionalFormatting sqref="M13:N14 M16:N17 M10:N11">
    <cfRule type="cellIs" dxfId="39" priority="65" operator="lessThanOrEqual">
      <formula>0</formula>
    </cfRule>
  </conditionalFormatting>
  <conditionalFormatting sqref="O13:O14 O16:O17 O10:O11">
    <cfRule type="cellIs" dxfId="38" priority="61" operator="lessThanOrEqual">
      <formula>0</formula>
    </cfRule>
  </conditionalFormatting>
  <conditionalFormatting sqref="P13:P14 P16:P17 P10:P11">
    <cfRule type="cellIs" dxfId="37" priority="59" operator="lessThanOrEqual">
      <formula>0</formula>
    </cfRule>
  </conditionalFormatting>
  <conditionalFormatting sqref="J13:J14 J16:J17 J10:J11">
    <cfRule type="cellIs" dxfId="36" priority="21" operator="lessThanOrEqual">
      <formula>0</formula>
    </cfRule>
  </conditionalFormatting>
  <conditionalFormatting sqref="F13:F14 F16:F17 F10:F11">
    <cfRule type="cellIs" dxfId="35" priority="17" operator="lessThanOrEqual">
      <formula>0</formula>
    </cfRule>
  </conditionalFormatting>
  <conditionalFormatting sqref="V13:V14 V16:V17 V10:V11">
    <cfRule type="cellIs" dxfId="34" priority="12" operator="lessThanOrEqual">
      <formula>0</formula>
    </cfRule>
  </conditionalFormatting>
  <conditionalFormatting sqref="R13:R14 R16:R17 R10:R11">
    <cfRule type="cellIs" dxfId="33" priority="10" operator="lessThanOrEqual">
      <formula>0</formula>
    </cfRule>
  </conditionalFormatting>
  <conditionalFormatting sqref="S13:S14 S16:S17 S10:S11">
    <cfRule type="cellIs" dxfId="32" priority="8" operator="lessThanOrEqual">
      <formula>0</formula>
    </cfRule>
  </conditionalFormatting>
  <conditionalFormatting sqref="T13:T14 T16:T17 T10:T11">
    <cfRule type="cellIs" dxfId="31" priority="6" operator="lessThanOrEqual">
      <formula>0</formula>
    </cfRule>
  </conditionalFormatting>
  <conditionalFormatting sqref="U13:U14 U16:U17 U10:U11">
    <cfRule type="cellIs" dxfId="30" priority="4" operator="lessThanOrEqual">
      <formula>0</formula>
    </cfRule>
  </conditionalFormatting>
  <conditionalFormatting sqref="F19:V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C7A8-649F-4A41-96A4-66B70651CF8C}">
  <dimension ref="B1:U21"/>
  <sheetViews>
    <sheetView zoomScale="80" zoomScaleNormal="80" workbookViewId="0">
      <selection activeCell="I7" sqref="I7"/>
    </sheetView>
  </sheetViews>
  <sheetFormatPr defaultColWidth="14.42578125" defaultRowHeight="17.100000000000001" customHeight="1" x14ac:dyDescent="0.2"/>
  <cols>
    <col min="1" max="1" width="1.140625" style="55" customWidth="1"/>
    <col min="2" max="2" width="29" style="55" customWidth="1"/>
    <col min="3" max="3" width="15.7109375" style="55" customWidth="1"/>
    <col min="4" max="4" width="3.7109375" style="55" customWidth="1"/>
    <col min="5" max="5" width="24.85546875" style="55" customWidth="1"/>
    <col min="6" max="20" width="16.85546875" style="55" customWidth="1"/>
    <col min="21" max="16384" width="14.42578125" style="55"/>
  </cols>
  <sheetData>
    <row r="1" spans="2:21" ht="6" customHeight="1" thickBot="1" x14ac:dyDescent="0.25"/>
    <row r="2" spans="2:21" ht="17.100000000000001" customHeight="1" x14ac:dyDescent="0.2">
      <c r="B2" s="3" t="s">
        <v>0</v>
      </c>
      <c r="C2" s="4" t="s">
        <v>1</v>
      </c>
      <c r="E2" s="13" t="s">
        <v>22</v>
      </c>
      <c r="F2" s="14" t="s">
        <v>41</v>
      </c>
      <c r="G2" s="14" t="s">
        <v>39</v>
      </c>
      <c r="H2" s="14" t="s">
        <v>40</v>
      </c>
      <c r="I2" s="14" t="s">
        <v>24</v>
      </c>
      <c r="J2" s="14" t="s">
        <v>25</v>
      </c>
      <c r="K2" s="14" t="s">
        <v>23</v>
      </c>
      <c r="L2" s="14" t="s">
        <v>26</v>
      </c>
      <c r="M2" s="14" t="s">
        <v>27</v>
      </c>
      <c r="N2" s="14" t="s">
        <v>29</v>
      </c>
      <c r="O2" s="37" t="s">
        <v>28</v>
      </c>
      <c r="P2" s="56" t="s">
        <v>33</v>
      </c>
      <c r="Q2" s="56" t="s">
        <v>34</v>
      </c>
      <c r="R2" s="56" t="s">
        <v>35</v>
      </c>
      <c r="S2" s="56" t="s">
        <v>36</v>
      </c>
      <c r="T2" s="57" t="s">
        <v>37</v>
      </c>
      <c r="U2" s="1"/>
    </row>
    <row r="3" spans="2:21" ht="17.100000000000001" customHeight="1" x14ac:dyDescent="0.2">
      <c r="B3" s="5" t="s">
        <v>2</v>
      </c>
      <c r="C3" s="6">
        <v>0</v>
      </c>
      <c r="E3" s="5" t="s">
        <v>3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38">
        <v>1</v>
      </c>
      <c r="P3" s="16">
        <v>1</v>
      </c>
      <c r="Q3" s="16">
        <v>1</v>
      </c>
      <c r="R3" s="16">
        <v>1</v>
      </c>
      <c r="S3" s="16">
        <v>1</v>
      </c>
      <c r="T3" s="38">
        <v>1</v>
      </c>
      <c r="U3" s="1"/>
    </row>
    <row r="4" spans="2:21" ht="17.100000000000001" customHeight="1" thickBot="1" x14ac:dyDescent="0.25">
      <c r="B4" s="9" t="s">
        <v>4</v>
      </c>
      <c r="C4" s="10">
        <v>1</v>
      </c>
      <c r="E4" s="15" t="s">
        <v>5</v>
      </c>
      <c r="F4" s="17">
        <f>ETH!F4</f>
        <v>3279</v>
      </c>
      <c r="G4" s="17">
        <f>ETH!G4</f>
        <v>3899</v>
      </c>
      <c r="H4" s="17">
        <f>ETH!H4</f>
        <v>3599</v>
      </c>
      <c r="I4" s="17">
        <f>ETH!J4</f>
        <v>4899</v>
      </c>
      <c r="J4" s="17">
        <f>ETH!K4</f>
        <v>5299</v>
      </c>
      <c r="K4" s="17">
        <f>ETH!L4</f>
        <v>7199</v>
      </c>
      <c r="L4" s="17">
        <f>ETH!M4</f>
        <v>7979</v>
      </c>
      <c r="M4" s="17">
        <f>ETH!O4</f>
        <v>9829</v>
      </c>
      <c r="N4" s="17">
        <f>ETH!P4</f>
        <v>11600</v>
      </c>
      <c r="O4" s="17">
        <f>ETH!Q4</f>
        <v>19499</v>
      </c>
      <c r="P4" s="17">
        <f>ETH!R4</f>
        <v>4499</v>
      </c>
      <c r="Q4" s="17">
        <f>ETH!S4</f>
        <v>6399</v>
      </c>
      <c r="R4" s="17">
        <f>ETH!T4</f>
        <v>11199</v>
      </c>
      <c r="S4" s="17">
        <f>ETH!U4</f>
        <v>9299</v>
      </c>
      <c r="T4" s="39">
        <f>ETH!V4</f>
        <v>11999</v>
      </c>
      <c r="U4" s="1"/>
    </row>
    <row r="5" spans="2:21" ht="17.100000000000001" customHeight="1" thickBot="1" x14ac:dyDescent="0.25">
      <c r="D5" s="65"/>
      <c r="E5" s="18" t="s">
        <v>6</v>
      </c>
      <c r="F5" s="49">
        <f t="shared" ref="F5" si="0">SUM(F4*F3,)</f>
        <v>3279</v>
      </c>
      <c r="G5" s="49">
        <f t="shared" ref="G5:H5" si="1">SUM(G4*G3,)</f>
        <v>3899</v>
      </c>
      <c r="H5" s="49">
        <f t="shared" si="1"/>
        <v>3599</v>
      </c>
      <c r="I5" s="49">
        <f t="shared" ref="I5:T5" si="2">SUM(I4*I3,)</f>
        <v>4899</v>
      </c>
      <c r="J5" s="49">
        <f t="shared" si="2"/>
        <v>5299</v>
      </c>
      <c r="K5" s="49">
        <f t="shared" si="2"/>
        <v>7199</v>
      </c>
      <c r="L5" s="49">
        <f t="shared" si="2"/>
        <v>7979</v>
      </c>
      <c r="M5" s="49">
        <f t="shared" si="2"/>
        <v>9829</v>
      </c>
      <c r="N5" s="49">
        <f t="shared" si="2"/>
        <v>11600</v>
      </c>
      <c r="O5" s="40">
        <f t="shared" si="2"/>
        <v>19499</v>
      </c>
      <c r="P5" s="49">
        <f t="shared" si="2"/>
        <v>4499</v>
      </c>
      <c r="Q5" s="49">
        <f t="shared" si="2"/>
        <v>6399</v>
      </c>
      <c r="R5" s="49">
        <f t="shared" si="2"/>
        <v>11199</v>
      </c>
      <c r="S5" s="49">
        <f t="shared" si="2"/>
        <v>9299</v>
      </c>
      <c r="T5" s="40">
        <f t="shared" si="2"/>
        <v>11999</v>
      </c>
      <c r="U5" s="1"/>
    </row>
    <row r="6" spans="2:21" ht="17.100000000000001" customHeight="1" x14ac:dyDescent="0.2">
      <c r="B6" s="3" t="s">
        <v>0</v>
      </c>
      <c r="C6" s="4" t="s">
        <v>1</v>
      </c>
      <c r="D6" s="66"/>
      <c r="E6" s="19" t="s">
        <v>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"/>
    </row>
    <row r="7" spans="2:21" ht="17.100000000000001" customHeight="1" x14ac:dyDescent="0.2">
      <c r="B7" s="7" t="s">
        <v>38</v>
      </c>
      <c r="C7" s="8">
        <v>0.15226036000000001</v>
      </c>
      <c r="E7" s="21" t="s">
        <v>9</v>
      </c>
      <c r="F7" s="22">
        <v>45</v>
      </c>
      <c r="G7" s="22">
        <v>62</v>
      </c>
      <c r="H7" s="22">
        <v>64</v>
      </c>
      <c r="I7" s="22">
        <v>104</v>
      </c>
      <c r="J7" s="22">
        <v>120</v>
      </c>
      <c r="K7" s="22">
        <v>125</v>
      </c>
      <c r="L7" s="22">
        <v>175</v>
      </c>
      <c r="M7" s="22">
        <v>245</v>
      </c>
      <c r="N7" s="22">
        <v>260</v>
      </c>
      <c r="O7" s="41">
        <v>268</v>
      </c>
      <c r="P7" s="22">
        <v>60</v>
      </c>
      <c r="Q7" s="22">
        <v>92</v>
      </c>
      <c r="R7" s="22">
        <v>122</v>
      </c>
      <c r="S7" s="22">
        <v>124</v>
      </c>
      <c r="T7" s="41">
        <v>121</v>
      </c>
      <c r="U7" s="1"/>
    </row>
    <row r="8" spans="2:21" ht="17.100000000000001" customHeight="1" thickBot="1" x14ac:dyDescent="0.25">
      <c r="B8" s="11" t="s">
        <v>19</v>
      </c>
      <c r="C8" s="12">
        <v>53.24</v>
      </c>
      <c r="E8" s="23" t="s">
        <v>10</v>
      </c>
      <c r="F8" s="24">
        <v>47</v>
      </c>
      <c r="G8" s="24">
        <v>72</v>
      </c>
      <c r="H8" s="24">
        <v>74</v>
      </c>
      <c r="I8" s="24">
        <v>99</v>
      </c>
      <c r="J8" s="24">
        <v>92</v>
      </c>
      <c r="K8" s="24">
        <v>115</v>
      </c>
      <c r="L8" s="24">
        <v>164</v>
      </c>
      <c r="M8" s="24">
        <v>224</v>
      </c>
      <c r="N8" s="24">
        <v>228</v>
      </c>
      <c r="O8" s="42">
        <v>263</v>
      </c>
      <c r="P8" s="24">
        <v>74</v>
      </c>
      <c r="Q8" s="24">
        <v>89</v>
      </c>
      <c r="R8" s="24">
        <v>106</v>
      </c>
      <c r="S8" s="24">
        <v>100</v>
      </c>
      <c r="T8" s="42">
        <v>129</v>
      </c>
      <c r="U8" s="1"/>
    </row>
    <row r="9" spans="2:21" ht="17.100000000000001" customHeight="1" x14ac:dyDescent="0.2">
      <c r="E9" s="25" t="s">
        <v>11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1"/>
    </row>
    <row r="10" spans="2:21" ht="17.100000000000001" customHeight="1" x14ac:dyDescent="0.2">
      <c r="E10" s="27" t="s">
        <v>12</v>
      </c>
      <c r="F10" s="50">
        <f t="shared" ref="F10" si="3">SUM(
(((F8*24)/1000))*F3,
((($C$3*24)/1000)))*$C$4</f>
        <v>1.1279999999999999</v>
      </c>
      <c r="G10" s="50">
        <f t="shared" ref="G10:H10" si="4">SUM(
(((G8*24)/1000))*G3,
((($C$3*24)/1000)))*$C$4</f>
        <v>1.728</v>
      </c>
      <c r="H10" s="50">
        <f t="shared" si="4"/>
        <v>1.776</v>
      </c>
      <c r="I10" s="50">
        <f t="shared" ref="I10:T10" si="5">SUM(
(((I8*24)/1000))*I3,
((($C$3*24)/1000)))*$C$4</f>
        <v>2.3759999999999999</v>
      </c>
      <c r="J10" s="50">
        <f t="shared" si="5"/>
        <v>2.2080000000000002</v>
      </c>
      <c r="K10" s="50">
        <f t="shared" si="5"/>
        <v>2.76</v>
      </c>
      <c r="L10" s="50">
        <f t="shared" si="5"/>
        <v>3.9359999999999999</v>
      </c>
      <c r="M10" s="50">
        <f t="shared" si="5"/>
        <v>5.3760000000000003</v>
      </c>
      <c r="N10" s="50">
        <f t="shared" si="5"/>
        <v>5.4720000000000004</v>
      </c>
      <c r="O10" s="43">
        <f t="shared" si="5"/>
        <v>6.3120000000000003</v>
      </c>
      <c r="P10" s="50">
        <f t="shared" si="5"/>
        <v>1.776</v>
      </c>
      <c r="Q10" s="50">
        <f t="shared" si="5"/>
        <v>2.1360000000000001</v>
      </c>
      <c r="R10" s="50">
        <f t="shared" si="5"/>
        <v>2.544</v>
      </c>
      <c r="S10" s="50">
        <f t="shared" si="5"/>
        <v>2.4</v>
      </c>
      <c r="T10" s="43">
        <f t="shared" si="5"/>
        <v>3.0960000000000001</v>
      </c>
      <c r="U10" s="1"/>
    </row>
    <row r="11" spans="2:21" ht="17.100000000000001" customHeight="1" x14ac:dyDescent="0.2">
      <c r="E11" s="28" t="s">
        <v>13</v>
      </c>
      <c r="F11" s="51">
        <f t="shared" ref="F11" si="6">SUM(
(((F8*24)/1000))*F3,
((($C$3*24)/1000)))*$C$4*30</f>
        <v>33.839999999999996</v>
      </c>
      <c r="G11" s="51">
        <f t="shared" ref="G11:H11" si="7">SUM(
(((G8*24)/1000))*G3,
((($C$3*24)/1000)))*$C$4*30</f>
        <v>51.839999999999996</v>
      </c>
      <c r="H11" s="51">
        <f t="shared" si="7"/>
        <v>53.28</v>
      </c>
      <c r="I11" s="51">
        <f t="shared" ref="I11:T11" si="8">SUM(
(((I8*24)/1000))*I3,
((($C$3*24)/1000)))*$C$4*30</f>
        <v>71.28</v>
      </c>
      <c r="J11" s="51">
        <f t="shared" si="8"/>
        <v>66.240000000000009</v>
      </c>
      <c r="K11" s="51">
        <f t="shared" si="8"/>
        <v>82.8</v>
      </c>
      <c r="L11" s="51">
        <f t="shared" si="8"/>
        <v>118.08</v>
      </c>
      <c r="M11" s="51">
        <f t="shared" si="8"/>
        <v>161.28</v>
      </c>
      <c r="N11" s="51">
        <f t="shared" si="8"/>
        <v>164.16000000000003</v>
      </c>
      <c r="O11" s="44">
        <f t="shared" si="8"/>
        <v>189.36</v>
      </c>
      <c r="P11" s="51">
        <f t="shared" si="8"/>
        <v>53.28</v>
      </c>
      <c r="Q11" s="51">
        <f t="shared" si="8"/>
        <v>64.08</v>
      </c>
      <c r="R11" s="51">
        <f t="shared" si="8"/>
        <v>76.320000000000007</v>
      </c>
      <c r="S11" s="51">
        <f t="shared" si="8"/>
        <v>72</v>
      </c>
      <c r="T11" s="44">
        <f t="shared" si="8"/>
        <v>92.88</v>
      </c>
      <c r="U11" s="1"/>
    </row>
    <row r="12" spans="2:21" ht="17.100000000000001" customHeight="1" x14ac:dyDescent="0.2">
      <c r="E12" s="29" t="s">
        <v>14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1"/>
    </row>
    <row r="13" spans="2:21" ht="17.100000000000001" customHeight="1" x14ac:dyDescent="0.2">
      <c r="E13" s="27" t="s">
        <v>12</v>
      </c>
      <c r="F13" s="50">
        <f t="shared" ref="F13" si="9">((($C$7*$C$8))*(F7/100))*F3</f>
        <v>3.6478537048800006</v>
      </c>
      <c r="G13" s="50">
        <f t="shared" ref="G13:H13" si="10">((($C$7*$C$8))*(G7/100))*G3</f>
        <v>5.0259317711680005</v>
      </c>
      <c r="H13" s="50">
        <f t="shared" si="10"/>
        <v>5.1880586024960005</v>
      </c>
      <c r="I13" s="50">
        <f t="shared" ref="I13:O13" si="11">((($C$7*$C$8))*(I7/100))*I3</f>
        <v>8.4305952290560011</v>
      </c>
      <c r="J13" s="50">
        <f t="shared" si="11"/>
        <v>9.727609879680001</v>
      </c>
      <c r="K13" s="50">
        <f t="shared" si="11"/>
        <v>10.132926958000002</v>
      </c>
      <c r="L13" s="50">
        <f t="shared" si="11"/>
        <v>14.186097741200001</v>
      </c>
      <c r="M13" s="50">
        <f t="shared" si="11"/>
        <v>19.860536837680005</v>
      </c>
      <c r="N13" s="50">
        <f t="shared" si="11"/>
        <v>21.076488072640004</v>
      </c>
      <c r="O13" s="43">
        <f t="shared" si="11"/>
        <v>21.724995397952004</v>
      </c>
      <c r="P13" s="50">
        <f>((($C$7*$C$8))*(P7/100))*P3</f>
        <v>4.8638049398400005</v>
      </c>
      <c r="Q13" s="50">
        <f>((($C$7*$C$8))*(Q7/100))*Q3</f>
        <v>7.4578342410880012</v>
      </c>
      <c r="R13" s="50">
        <f>((($C$7*$C$8))*(R7/100))*R3</f>
        <v>9.8897367110080019</v>
      </c>
      <c r="S13" s="50">
        <f>((($C$7*$C$8))*(S7/100))*S3</f>
        <v>10.051863542336001</v>
      </c>
      <c r="T13" s="43">
        <f>((($C$7*$C$8))*(T7/100))*T3</f>
        <v>9.8086732953440006</v>
      </c>
      <c r="U13" s="1"/>
    </row>
    <row r="14" spans="2:21" ht="17.100000000000001" customHeight="1" x14ac:dyDescent="0.2">
      <c r="E14" s="28" t="s">
        <v>13</v>
      </c>
      <c r="F14" s="51">
        <f t="shared" ref="F14" si="12">((($C$7*$C$8))*(F7/100))*F3*30</f>
        <v>109.43561114640002</v>
      </c>
      <c r="G14" s="51">
        <f t="shared" ref="G14:H14" si="13">((($C$7*$C$8))*(G7/100))*G3*30</f>
        <v>150.77795313504001</v>
      </c>
      <c r="H14" s="51">
        <f t="shared" si="13"/>
        <v>155.64175807488002</v>
      </c>
      <c r="I14" s="51">
        <f t="shared" ref="I14:O14" si="14">((($C$7*$C$8))*(I7/100))*I3*30</f>
        <v>252.91785687168004</v>
      </c>
      <c r="J14" s="51">
        <f t="shared" si="14"/>
        <v>291.82829639040006</v>
      </c>
      <c r="K14" s="51">
        <f t="shared" si="14"/>
        <v>303.98780874000005</v>
      </c>
      <c r="L14" s="51">
        <f t="shared" si="14"/>
        <v>425.58293223600003</v>
      </c>
      <c r="M14" s="51">
        <f t="shared" si="14"/>
        <v>595.81610513040016</v>
      </c>
      <c r="N14" s="51">
        <f t="shared" si="14"/>
        <v>632.29464217920008</v>
      </c>
      <c r="O14" s="44">
        <f t="shared" si="14"/>
        <v>651.74986193856012</v>
      </c>
      <c r="P14" s="51">
        <f>((($C$7*$C$8))*(P7/100))*P3*30</f>
        <v>145.91414819520003</v>
      </c>
      <c r="Q14" s="51">
        <f>((($C$7*$C$8))*(Q7/100))*Q3*30</f>
        <v>223.73502723264005</v>
      </c>
      <c r="R14" s="51">
        <f>((($C$7*$C$8))*(R7/100))*R3*30</f>
        <v>296.69210133024006</v>
      </c>
      <c r="S14" s="51">
        <f>((($C$7*$C$8))*(S7/100))*S3*30</f>
        <v>301.55590627008002</v>
      </c>
      <c r="T14" s="44">
        <f>((($C$7*$C$8))*(T7/100))*T3*30</f>
        <v>294.26019886032003</v>
      </c>
      <c r="U14" s="1"/>
    </row>
    <row r="15" spans="2:21" ht="17.100000000000001" customHeight="1" x14ac:dyDescent="0.2">
      <c r="E15" s="31" t="s">
        <v>15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1"/>
    </row>
    <row r="16" spans="2:21" ht="17.100000000000001" customHeight="1" x14ac:dyDescent="0.2">
      <c r="E16" s="21" t="s">
        <v>12</v>
      </c>
      <c r="F16" s="52">
        <f t="shared" ref="F16:F17" si="15">F13-F10</f>
        <v>2.5198537048800009</v>
      </c>
      <c r="G16" s="52">
        <f t="shared" ref="G16:H17" si="16">G13-G10</f>
        <v>3.2979317711680007</v>
      </c>
      <c r="H16" s="52">
        <f t="shared" si="16"/>
        <v>3.4120586024960007</v>
      </c>
      <c r="I16" s="52">
        <f t="shared" ref="I16:T17" si="17">I13-I10</f>
        <v>6.0545952290560017</v>
      </c>
      <c r="J16" s="52">
        <f t="shared" si="17"/>
        <v>7.5196098796800008</v>
      </c>
      <c r="K16" s="52">
        <f t="shared" si="17"/>
        <v>7.3729269580000025</v>
      </c>
      <c r="L16" s="52">
        <f t="shared" si="17"/>
        <v>10.250097741200001</v>
      </c>
      <c r="M16" s="52">
        <f t="shared" si="17"/>
        <v>14.484536837680004</v>
      </c>
      <c r="N16" s="52">
        <f t="shared" si="17"/>
        <v>15.604488072640002</v>
      </c>
      <c r="O16" s="45">
        <f t="shared" si="17"/>
        <v>15.412995397952002</v>
      </c>
      <c r="P16" s="52">
        <f t="shared" si="17"/>
        <v>3.0878049398400007</v>
      </c>
      <c r="Q16" s="52">
        <f t="shared" si="17"/>
        <v>5.3218342410880011</v>
      </c>
      <c r="R16" s="52">
        <f t="shared" si="17"/>
        <v>7.3457367110080014</v>
      </c>
      <c r="S16" s="52">
        <f t="shared" si="17"/>
        <v>7.6518635423360006</v>
      </c>
      <c r="T16" s="45">
        <f t="shared" si="17"/>
        <v>6.7126732953440005</v>
      </c>
      <c r="U16" s="1"/>
    </row>
    <row r="17" spans="3:21" ht="17.100000000000001" customHeight="1" x14ac:dyDescent="0.2">
      <c r="E17" s="28" t="s">
        <v>13</v>
      </c>
      <c r="F17" s="53">
        <f t="shared" si="15"/>
        <v>75.595611146400017</v>
      </c>
      <c r="G17" s="53">
        <f t="shared" si="16"/>
        <v>98.937953135040004</v>
      </c>
      <c r="H17" s="53">
        <f t="shared" si="16"/>
        <v>102.36175807488002</v>
      </c>
      <c r="I17" s="53">
        <f t="shared" si="17"/>
        <v>181.63785687168004</v>
      </c>
      <c r="J17" s="53">
        <f t="shared" si="17"/>
        <v>225.58829639040005</v>
      </c>
      <c r="K17" s="53">
        <f t="shared" si="17"/>
        <v>221.18780874000004</v>
      </c>
      <c r="L17" s="53">
        <f t="shared" si="17"/>
        <v>307.50293223600005</v>
      </c>
      <c r="M17" s="53">
        <f t="shared" si="17"/>
        <v>434.53610513040019</v>
      </c>
      <c r="N17" s="53">
        <f t="shared" si="17"/>
        <v>468.13464217920006</v>
      </c>
      <c r="O17" s="46">
        <f t="shared" si="17"/>
        <v>462.3898619385601</v>
      </c>
      <c r="P17" s="53">
        <f t="shared" si="17"/>
        <v>92.634148195200027</v>
      </c>
      <c r="Q17" s="53">
        <f t="shared" si="17"/>
        <v>159.65502723264007</v>
      </c>
      <c r="R17" s="53">
        <f t="shared" si="17"/>
        <v>220.37210133024007</v>
      </c>
      <c r="S17" s="53">
        <f t="shared" si="17"/>
        <v>229.55590627008002</v>
      </c>
      <c r="T17" s="46">
        <f t="shared" si="17"/>
        <v>201.38019886032004</v>
      </c>
      <c r="U17" s="1"/>
    </row>
    <row r="18" spans="3:21" ht="17.100000000000001" customHeight="1" x14ac:dyDescent="0.2">
      <c r="E18" s="33" t="s">
        <v>16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"/>
    </row>
    <row r="19" spans="3:21" ht="17.100000000000001" customHeight="1" x14ac:dyDescent="0.2">
      <c r="C19" s="58"/>
      <c r="E19" s="35" t="s">
        <v>17</v>
      </c>
      <c r="F19" s="62">
        <f t="shared" ref="F19" si="18">IFERROR(F17/F5,0)</f>
        <v>2.3054471224885641E-2</v>
      </c>
      <c r="G19" s="62">
        <f t="shared" ref="G19:H19" si="19">IFERROR(G17/G5,0)</f>
        <v>2.5375212396778663E-2</v>
      </c>
      <c r="H19" s="62">
        <f t="shared" si="19"/>
        <v>2.8441722165846072E-2</v>
      </c>
      <c r="I19" s="62">
        <f t="shared" ref="I19:N19" si="20">IFERROR(I17/I5,0)</f>
        <v>3.7076517018101662E-2</v>
      </c>
      <c r="J19" s="62">
        <f t="shared" si="20"/>
        <v>4.2571861934402724E-2</v>
      </c>
      <c r="K19" s="62">
        <f t="shared" si="20"/>
        <v>3.0724796324489517E-2</v>
      </c>
      <c r="L19" s="62">
        <f t="shared" si="20"/>
        <v>3.8539031487153784E-2</v>
      </c>
      <c r="M19" s="62">
        <f t="shared" si="20"/>
        <v>4.4209594580364248E-2</v>
      </c>
      <c r="N19" s="62">
        <f t="shared" si="20"/>
        <v>4.0356434670620694E-2</v>
      </c>
      <c r="O19" s="63">
        <f t="shared" ref="O19" si="21">IFERROR(O17/O5,0)</f>
        <v>2.3713516690012825E-2</v>
      </c>
      <c r="P19" s="62">
        <f>IFERROR(P17/P5,0)</f>
        <v>2.0589941808224054E-2</v>
      </c>
      <c r="Q19" s="62">
        <f>IFERROR(Q17/Q5,0)</f>
        <v>2.494999644204408E-2</v>
      </c>
      <c r="R19" s="62">
        <f>IFERROR(R17/R5,0)</f>
        <v>1.9677837425684443E-2</v>
      </c>
      <c r="S19" s="62">
        <f>IFERROR(S17/S5,0)</f>
        <v>2.4686085199492419E-2</v>
      </c>
      <c r="T19" s="63">
        <f>IFERROR(T17/T5,0)</f>
        <v>1.6783081828512379E-2</v>
      </c>
      <c r="U19" s="1"/>
    </row>
    <row r="20" spans="3:21" ht="17.100000000000001" customHeight="1" thickBot="1" x14ac:dyDescent="0.25">
      <c r="E20" s="36" t="s">
        <v>18</v>
      </c>
      <c r="F20" s="54">
        <f t="shared" ref="F20" si="22">F5/F17</f>
        <v>43.375533979741512</v>
      </c>
      <c r="G20" s="54">
        <f t="shared" ref="G20:H20" si="23">G5/G17</f>
        <v>39.40853713314921</v>
      </c>
      <c r="H20" s="54">
        <f t="shared" si="23"/>
        <v>35.159614954710406</v>
      </c>
      <c r="I20" s="54">
        <f t="shared" ref="I20:T20" si="24">I5/I17</f>
        <v>26.971249740415896</v>
      </c>
      <c r="J20" s="54">
        <f t="shared" si="24"/>
        <v>23.489693768641359</v>
      </c>
      <c r="K20" s="54">
        <f t="shared" si="24"/>
        <v>32.547001758411646</v>
      </c>
      <c r="L20" s="54">
        <f t="shared" si="24"/>
        <v>25.947720049304561</v>
      </c>
      <c r="M20" s="54">
        <f t="shared" si="24"/>
        <v>22.619524324797844</v>
      </c>
      <c r="N20" s="54">
        <f t="shared" si="24"/>
        <v>24.77919588689522</v>
      </c>
      <c r="O20" s="47">
        <f t="shared" si="24"/>
        <v>42.170042219893922</v>
      </c>
      <c r="P20" s="54">
        <f t="shared" si="24"/>
        <v>48.567402924887283</v>
      </c>
      <c r="Q20" s="54">
        <f t="shared" si="24"/>
        <v>40.080166036210983</v>
      </c>
      <c r="R20" s="54">
        <f t="shared" si="24"/>
        <v>50.818592427984633</v>
      </c>
      <c r="S20" s="54">
        <f t="shared" si="24"/>
        <v>40.508650598862936</v>
      </c>
      <c r="T20" s="47">
        <f t="shared" si="24"/>
        <v>59.583812449816207</v>
      </c>
      <c r="U20" s="1"/>
    </row>
    <row r="21" spans="3:21" ht="17.100000000000001" customHeight="1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D5:D6"/>
  </mergeCells>
  <conditionalFormatting sqref="L13:L14 L16:L17 L10:L11">
    <cfRule type="cellIs" dxfId="29" priority="57" operator="lessThanOrEqual">
      <formula>0</formula>
    </cfRule>
  </conditionalFormatting>
  <conditionalFormatting sqref="M13:M14 M16:M17 M10:M11">
    <cfRule type="cellIs" dxfId="28" priority="53" operator="lessThanOrEqual">
      <formula>0</formula>
    </cfRule>
  </conditionalFormatting>
  <conditionalFormatting sqref="N13:N14 N16:N17 N10:N11">
    <cfRule type="cellIs" dxfId="27" priority="51" operator="lessThanOrEqual">
      <formula>0</formula>
    </cfRule>
  </conditionalFormatting>
  <conditionalFormatting sqref="K13:K14 K16:K17 K10:K11">
    <cfRule type="cellIs" dxfId="26" priority="71" operator="lessThanOrEqual">
      <formula>0</formula>
    </cfRule>
  </conditionalFormatting>
  <conditionalFormatting sqref="O13:O14 O16:O17 O10:O11">
    <cfRule type="cellIs" dxfId="25" priority="69" operator="lessThanOrEqual">
      <formula>0</formula>
    </cfRule>
  </conditionalFormatting>
  <conditionalFormatting sqref="I13:I14 I16:I17 I10:I11">
    <cfRule type="cellIs" dxfId="24" priority="65" operator="lessThanOrEqual">
      <formula>0</formula>
    </cfRule>
  </conditionalFormatting>
  <conditionalFormatting sqref="J13:J14 J16:J17 J10:J11">
    <cfRule type="cellIs" dxfId="23" priority="61" operator="lessThanOrEqual">
      <formula>0</formula>
    </cfRule>
  </conditionalFormatting>
  <conditionalFormatting sqref="G13:G14 G16:G17 G10:G11">
    <cfRule type="cellIs" dxfId="22" priority="23" operator="lessThanOrEqual">
      <formula>0</formula>
    </cfRule>
  </conditionalFormatting>
  <conditionalFormatting sqref="H13:H14 H16:H17 H10:H11">
    <cfRule type="cellIs" dxfId="21" priority="21" operator="lessThanOrEqual">
      <formula>0</formula>
    </cfRule>
  </conditionalFormatting>
  <conditionalFormatting sqref="F13:F14 F16:F17 F10:F11">
    <cfRule type="cellIs" dxfId="20" priority="17" operator="lessThanOrEqual">
      <formula>0</formula>
    </cfRule>
  </conditionalFormatting>
  <conditionalFormatting sqref="P13:P14 P16:P17 P10:P11">
    <cfRule type="cellIs" dxfId="19" priority="10" operator="lessThanOrEqual">
      <formula>0</formula>
    </cfRule>
  </conditionalFormatting>
  <conditionalFormatting sqref="Q13:Q14 Q16:Q17 Q10:Q11">
    <cfRule type="cellIs" dxfId="18" priority="8" operator="lessThanOrEqual">
      <formula>0</formula>
    </cfRule>
  </conditionalFormatting>
  <conditionalFormatting sqref="R13:R14 R16:R17 R10:R11">
    <cfRule type="cellIs" dxfId="17" priority="6" operator="lessThanOrEqual">
      <formula>0</formula>
    </cfRule>
  </conditionalFormatting>
  <conditionalFormatting sqref="S13:S14 S16:S17 S10:S11">
    <cfRule type="cellIs" dxfId="16" priority="4" operator="lessThanOrEqual">
      <formula>0</formula>
    </cfRule>
  </conditionalFormatting>
  <conditionalFormatting sqref="T13:T14 T16:T17 T10:T11">
    <cfRule type="cellIs" dxfId="15" priority="12" operator="lessThanOrEqual">
      <formula>0</formula>
    </cfRule>
  </conditionalFormatting>
  <conditionalFormatting sqref="F19:T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4ADE-0630-4064-AC5B-B84E4A14D9C0}">
  <dimension ref="B1:U21"/>
  <sheetViews>
    <sheetView zoomScale="80" zoomScaleNormal="80" workbookViewId="0">
      <selection activeCell="I7" sqref="I7"/>
    </sheetView>
  </sheetViews>
  <sheetFormatPr defaultColWidth="14.42578125" defaultRowHeight="17.100000000000001" customHeight="1" x14ac:dyDescent="0.2"/>
  <cols>
    <col min="1" max="1" width="1.140625" style="55" customWidth="1"/>
    <col min="2" max="2" width="29" style="55" customWidth="1"/>
    <col min="3" max="3" width="15.7109375" style="55" customWidth="1"/>
    <col min="4" max="4" width="3.7109375" style="55" customWidth="1"/>
    <col min="5" max="5" width="24.85546875" style="55" customWidth="1"/>
    <col min="6" max="20" width="16.85546875" style="55" customWidth="1"/>
    <col min="21" max="16384" width="14.42578125" style="55"/>
  </cols>
  <sheetData>
    <row r="1" spans="2:21" ht="6" customHeight="1" thickBot="1" x14ac:dyDescent="0.25"/>
    <row r="2" spans="2:21" ht="17.100000000000001" customHeight="1" x14ac:dyDescent="0.2">
      <c r="B2" s="3" t="s">
        <v>0</v>
      </c>
      <c r="C2" s="4" t="s">
        <v>1</v>
      </c>
      <c r="E2" s="13" t="s">
        <v>30</v>
      </c>
      <c r="F2" s="14" t="s">
        <v>41</v>
      </c>
      <c r="G2" s="14" t="s">
        <v>39</v>
      </c>
      <c r="H2" s="14" t="s">
        <v>40</v>
      </c>
      <c r="I2" s="14" t="s">
        <v>24</v>
      </c>
      <c r="J2" s="14" t="s">
        <v>25</v>
      </c>
      <c r="K2" s="14" t="s">
        <v>23</v>
      </c>
      <c r="L2" s="14" t="s">
        <v>26</v>
      </c>
      <c r="M2" s="14" t="s">
        <v>27</v>
      </c>
      <c r="N2" s="14" t="s">
        <v>29</v>
      </c>
      <c r="O2" s="37" t="s">
        <v>28</v>
      </c>
      <c r="P2" s="56" t="s">
        <v>33</v>
      </c>
      <c r="Q2" s="56" t="s">
        <v>34</v>
      </c>
      <c r="R2" s="56" t="s">
        <v>35</v>
      </c>
      <c r="S2" s="56" t="s">
        <v>36</v>
      </c>
      <c r="T2" s="57" t="s">
        <v>37</v>
      </c>
      <c r="U2" s="1"/>
    </row>
    <row r="3" spans="2:21" ht="17.100000000000001" customHeight="1" x14ac:dyDescent="0.2">
      <c r="B3" s="5" t="s">
        <v>2</v>
      </c>
      <c r="C3" s="6">
        <v>0</v>
      </c>
      <c r="E3" s="5" t="s">
        <v>3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38">
        <v>1</v>
      </c>
      <c r="P3" s="16">
        <v>1</v>
      </c>
      <c r="Q3" s="16">
        <v>1</v>
      </c>
      <c r="R3" s="16">
        <v>1</v>
      </c>
      <c r="S3" s="16">
        <v>1</v>
      </c>
      <c r="T3" s="38">
        <v>1</v>
      </c>
      <c r="U3" s="1"/>
    </row>
    <row r="4" spans="2:21" ht="17.100000000000001" customHeight="1" thickBot="1" x14ac:dyDescent="0.25">
      <c r="B4" s="9" t="s">
        <v>4</v>
      </c>
      <c r="C4" s="10">
        <v>1</v>
      </c>
      <c r="E4" s="15" t="s">
        <v>5</v>
      </c>
      <c r="F4" s="17">
        <f>ETH!F4</f>
        <v>3279</v>
      </c>
      <c r="G4" s="17">
        <f>ETH!G4</f>
        <v>3899</v>
      </c>
      <c r="H4" s="17">
        <f>ETH!H4</f>
        <v>3599</v>
      </c>
      <c r="I4" s="17">
        <f>ETH!J4</f>
        <v>4899</v>
      </c>
      <c r="J4" s="17">
        <f>ETH!K4</f>
        <v>5299</v>
      </c>
      <c r="K4" s="17">
        <f>ETH!L4</f>
        <v>7199</v>
      </c>
      <c r="L4" s="17">
        <f>ETH!M4</f>
        <v>7979</v>
      </c>
      <c r="M4" s="17">
        <f>ETH!O4</f>
        <v>9829</v>
      </c>
      <c r="N4" s="17">
        <f>ETH!P4</f>
        <v>11600</v>
      </c>
      <c r="O4" s="17">
        <f>ETH!Q4</f>
        <v>19499</v>
      </c>
      <c r="P4" s="17">
        <f>ETH!R4</f>
        <v>4499</v>
      </c>
      <c r="Q4" s="17">
        <f>ETH!S4</f>
        <v>6399</v>
      </c>
      <c r="R4" s="17">
        <f>ETH!T4</f>
        <v>11199</v>
      </c>
      <c r="S4" s="17">
        <f>ETH!U4</f>
        <v>9299</v>
      </c>
      <c r="T4" s="17">
        <f>ETH!V4</f>
        <v>11999</v>
      </c>
      <c r="U4" s="1"/>
    </row>
    <row r="5" spans="2:21" ht="17.100000000000001" customHeight="1" thickBot="1" x14ac:dyDescent="0.25">
      <c r="D5" s="65"/>
      <c r="E5" s="18" t="s">
        <v>6</v>
      </c>
      <c r="F5" s="49">
        <f t="shared" ref="F5" si="0">SUM(F4*F3,)</f>
        <v>3279</v>
      </c>
      <c r="G5" s="49">
        <f t="shared" ref="G5:H5" si="1">SUM(G4*G3,)</f>
        <v>3899</v>
      </c>
      <c r="H5" s="49">
        <f t="shared" si="1"/>
        <v>3599</v>
      </c>
      <c r="I5" s="49">
        <f t="shared" ref="I5:T5" si="2">SUM(I4*I3,)</f>
        <v>4899</v>
      </c>
      <c r="J5" s="49">
        <f t="shared" si="2"/>
        <v>5299</v>
      </c>
      <c r="K5" s="49">
        <f t="shared" si="2"/>
        <v>7199</v>
      </c>
      <c r="L5" s="49">
        <f t="shared" si="2"/>
        <v>7979</v>
      </c>
      <c r="M5" s="49">
        <f t="shared" si="2"/>
        <v>9829</v>
      </c>
      <c r="N5" s="49">
        <f t="shared" si="2"/>
        <v>11600</v>
      </c>
      <c r="O5" s="40">
        <f t="shared" si="2"/>
        <v>19499</v>
      </c>
      <c r="P5" s="49">
        <f t="shared" si="2"/>
        <v>4499</v>
      </c>
      <c r="Q5" s="49">
        <f t="shared" si="2"/>
        <v>6399</v>
      </c>
      <c r="R5" s="49">
        <f t="shared" si="2"/>
        <v>11199</v>
      </c>
      <c r="S5" s="49">
        <f t="shared" si="2"/>
        <v>9299</v>
      </c>
      <c r="T5" s="40">
        <f t="shared" si="2"/>
        <v>11999</v>
      </c>
      <c r="U5" s="1"/>
    </row>
    <row r="6" spans="2:21" ht="17.100000000000001" customHeight="1" x14ac:dyDescent="0.2">
      <c r="B6" s="3" t="s">
        <v>0</v>
      </c>
      <c r="C6" s="4" t="s">
        <v>1</v>
      </c>
      <c r="D6" s="66"/>
      <c r="E6" s="19" t="s">
        <v>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"/>
    </row>
    <row r="7" spans="2:21" ht="17.100000000000001" customHeight="1" x14ac:dyDescent="0.2">
      <c r="B7" s="7" t="s">
        <v>31</v>
      </c>
      <c r="C7" s="59">
        <v>91.752453399999993</v>
      </c>
      <c r="E7" s="21" t="s">
        <v>9</v>
      </c>
      <c r="F7" s="22">
        <v>11</v>
      </c>
      <c r="G7" s="22">
        <v>15.5</v>
      </c>
      <c r="H7" s="22">
        <v>18.5</v>
      </c>
      <c r="I7" s="22">
        <v>24.5</v>
      </c>
      <c r="J7" s="22">
        <v>31</v>
      </c>
      <c r="K7" s="22">
        <v>31.5</v>
      </c>
      <c r="L7" s="22">
        <v>37.5</v>
      </c>
      <c r="M7" s="22">
        <v>49.5</v>
      </c>
      <c r="N7" s="22">
        <v>58.5</v>
      </c>
      <c r="O7" s="41">
        <v>61</v>
      </c>
      <c r="P7" s="22">
        <v>16.8</v>
      </c>
      <c r="Q7" s="22">
        <v>22</v>
      </c>
      <c r="R7" s="22">
        <v>31</v>
      </c>
      <c r="S7" s="22">
        <v>32.5</v>
      </c>
      <c r="T7" s="41">
        <v>33.5</v>
      </c>
      <c r="U7" s="1"/>
    </row>
    <row r="8" spans="2:21" ht="17.100000000000001" customHeight="1" thickBot="1" x14ac:dyDescent="0.25">
      <c r="B8" s="11" t="s">
        <v>32</v>
      </c>
      <c r="C8" s="64">
        <v>0.61379300000000003</v>
      </c>
      <c r="E8" s="23" t="s">
        <v>10</v>
      </c>
      <c r="F8" s="24">
        <v>110</v>
      </c>
      <c r="G8" s="24">
        <v>90</v>
      </c>
      <c r="H8" s="24">
        <v>110</v>
      </c>
      <c r="I8" s="24">
        <v>139</v>
      </c>
      <c r="J8" s="24">
        <v>169</v>
      </c>
      <c r="K8" s="24">
        <v>154</v>
      </c>
      <c r="L8" s="24">
        <v>226</v>
      </c>
      <c r="M8" s="24">
        <v>324</v>
      </c>
      <c r="N8" s="24">
        <v>354</v>
      </c>
      <c r="O8" s="42">
        <v>362</v>
      </c>
      <c r="P8" s="24">
        <v>94</v>
      </c>
      <c r="Q8" s="24">
        <v>103</v>
      </c>
      <c r="R8" s="24">
        <v>129</v>
      </c>
      <c r="S8" s="24">
        <v>131</v>
      </c>
      <c r="T8" s="42">
        <v>166</v>
      </c>
      <c r="U8" s="1"/>
    </row>
    <row r="9" spans="2:21" ht="17.100000000000001" customHeight="1" x14ac:dyDescent="0.2">
      <c r="E9" s="25" t="s">
        <v>11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1"/>
    </row>
    <row r="10" spans="2:21" ht="17.100000000000001" customHeight="1" x14ac:dyDescent="0.2">
      <c r="E10" s="27" t="s">
        <v>12</v>
      </c>
      <c r="F10" s="50">
        <f t="shared" ref="F10" si="3">SUM(
(((F8*24)/1000))*F3,
((($C$3*24)/1000)))*$C$4</f>
        <v>2.64</v>
      </c>
      <c r="G10" s="50">
        <f t="shared" ref="G10:H10" si="4">SUM(
(((G8*24)/1000))*G3,
((($C$3*24)/1000)))*$C$4</f>
        <v>2.16</v>
      </c>
      <c r="H10" s="50">
        <f t="shared" si="4"/>
        <v>2.64</v>
      </c>
      <c r="I10" s="50">
        <f t="shared" ref="I10:T10" si="5">SUM(
(((I8*24)/1000))*I3,
((($C$3*24)/1000)))*$C$4</f>
        <v>3.3359999999999999</v>
      </c>
      <c r="J10" s="50">
        <f t="shared" si="5"/>
        <v>4.056</v>
      </c>
      <c r="K10" s="50">
        <f t="shared" si="5"/>
        <v>3.6960000000000002</v>
      </c>
      <c r="L10" s="50">
        <f t="shared" si="5"/>
        <v>5.4240000000000004</v>
      </c>
      <c r="M10" s="50">
        <f t="shared" si="5"/>
        <v>7.7759999999999998</v>
      </c>
      <c r="N10" s="50">
        <f t="shared" si="5"/>
        <v>8.4960000000000004</v>
      </c>
      <c r="O10" s="43">
        <f t="shared" si="5"/>
        <v>8.6880000000000006</v>
      </c>
      <c r="P10" s="50">
        <f t="shared" si="5"/>
        <v>2.2559999999999998</v>
      </c>
      <c r="Q10" s="50">
        <f t="shared" si="5"/>
        <v>2.472</v>
      </c>
      <c r="R10" s="50">
        <f t="shared" si="5"/>
        <v>3.0960000000000001</v>
      </c>
      <c r="S10" s="50">
        <f t="shared" si="5"/>
        <v>3.1440000000000001</v>
      </c>
      <c r="T10" s="43">
        <f t="shared" si="5"/>
        <v>3.984</v>
      </c>
      <c r="U10" s="1"/>
    </row>
    <row r="11" spans="2:21" ht="17.100000000000001" customHeight="1" x14ac:dyDescent="0.2">
      <c r="E11" s="28" t="s">
        <v>13</v>
      </c>
      <c r="F11" s="51">
        <f t="shared" ref="F11" si="6">SUM(
(((F8*24)/1000))*F3,
((($C$3*24)/1000)))*$C$4*30</f>
        <v>79.2</v>
      </c>
      <c r="G11" s="51">
        <f t="shared" ref="G11:H11" si="7">SUM(
(((G8*24)/1000))*G3,
((($C$3*24)/1000)))*$C$4*30</f>
        <v>64.800000000000011</v>
      </c>
      <c r="H11" s="51">
        <f t="shared" si="7"/>
        <v>79.2</v>
      </c>
      <c r="I11" s="51">
        <f t="shared" ref="I11:T11" si="8">SUM(
(((I8*24)/1000))*I3,
((($C$3*24)/1000)))*$C$4*30</f>
        <v>100.08</v>
      </c>
      <c r="J11" s="51">
        <f t="shared" si="8"/>
        <v>121.68</v>
      </c>
      <c r="K11" s="51">
        <f t="shared" si="8"/>
        <v>110.88000000000001</v>
      </c>
      <c r="L11" s="51">
        <f t="shared" si="8"/>
        <v>162.72</v>
      </c>
      <c r="M11" s="51">
        <f t="shared" si="8"/>
        <v>233.28</v>
      </c>
      <c r="N11" s="51">
        <f t="shared" si="8"/>
        <v>254.88000000000002</v>
      </c>
      <c r="O11" s="44">
        <f t="shared" si="8"/>
        <v>260.64000000000004</v>
      </c>
      <c r="P11" s="51">
        <f t="shared" si="8"/>
        <v>67.679999999999993</v>
      </c>
      <c r="Q11" s="51">
        <f t="shared" si="8"/>
        <v>74.16</v>
      </c>
      <c r="R11" s="51">
        <f t="shared" si="8"/>
        <v>92.88</v>
      </c>
      <c r="S11" s="51">
        <f t="shared" si="8"/>
        <v>94.320000000000007</v>
      </c>
      <c r="T11" s="44">
        <f t="shared" si="8"/>
        <v>119.52</v>
      </c>
      <c r="U11" s="1"/>
    </row>
    <row r="12" spans="2:21" ht="17.100000000000001" customHeight="1" x14ac:dyDescent="0.2">
      <c r="E12" s="29" t="s">
        <v>14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1"/>
    </row>
    <row r="13" spans="2:21" ht="17.100000000000001" customHeight="1" x14ac:dyDescent="0.2">
      <c r="E13" s="27" t="s">
        <v>12</v>
      </c>
      <c r="F13" s="50">
        <f t="shared" ref="F13" si="9">((($C$7*$C$8))*(F7/100))*F3</f>
        <v>6.1948714992720824</v>
      </c>
      <c r="G13" s="50">
        <f t="shared" ref="G13:H13" si="10">((($C$7*$C$8))*(G7/100))*G3</f>
        <v>8.7291371126106601</v>
      </c>
      <c r="H13" s="50">
        <f t="shared" si="10"/>
        <v>10.418647521503047</v>
      </c>
      <c r="I13" s="50">
        <f t="shared" ref="I13:O13" si="11">((($C$7*$C$8))*(I7/100))*I3</f>
        <v>13.797668339287819</v>
      </c>
      <c r="J13" s="50">
        <f t="shared" si="11"/>
        <v>17.45827422522132</v>
      </c>
      <c r="K13" s="50">
        <f t="shared" si="11"/>
        <v>17.739859293370053</v>
      </c>
      <c r="L13" s="50">
        <f t="shared" si="11"/>
        <v>21.118880111154823</v>
      </c>
      <c r="M13" s="50">
        <f t="shared" si="11"/>
        <v>27.876921746724367</v>
      </c>
      <c r="N13" s="50">
        <f t="shared" si="11"/>
        <v>32.945452973401522</v>
      </c>
      <c r="O13" s="43">
        <f t="shared" si="11"/>
        <v>34.353378314145182</v>
      </c>
      <c r="P13" s="50">
        <f>((($C$7*$C$8))*(P7/100))*P3</f>
        <v>9.4612582897973621</v>
      </c>
      <c r="Q13" s="50">
        <f>((($C$7*$C$8))*(Q7/100))*Q3</f>
        <v>12.389742998544165</v>
      </c>
      <c r="R13" s="50">
        <f>((($C$7*$C$8))*(R7/100))*R3</f>
        <v>17.45827422522132</v>
      </c>
      <c r="S13" s="50">
        <f>((($C$7*$C$8))*(S7/100))*S3</f>
        <v>18.303029429667514</v>
      </c>
      <c r="T13" s="43">
        <f>((($C$7*$C$8))*(T7/100))*T3</f>
        <v>18.866199565964976</v>
      </c>
      <c r="U13" s="1"/>
    </row>
    <row r="14" spans="2:21" ht="17.100000000000001" customHeight="1" x14ac:dyDescent="0.2">
      <c r="E14" s="28" t="s">
        <v>13</v>
      </c>
      <c r="F14" s="51">
        <f t="shared" ref="F14" si="12">((($C$7*$C$8))*(F7/100))*F3*30</f>
        <v>185.84614497816247</v>
      </c>
      <c r="G14" s="51">
        <f t="shared" ref="G14:H14" si="13">((($C$7*$C$8))*(G7/100))*G3*30</f>
        <v>261.87411337831981</v>
      </c>
      <c r="H14" s="51">
        <f t="shared" si="13"/>
        <v>312.55942564509144</v>
      </c>
      <c r="I14" s="51">
        <f t="shared" ref="I14:O14" si="14">((($C$7*$C$8))*(I7/100))*I3*30</f>
        <v>413.93005017863459</v>
      </c>
      <c r="J14" s="51">
        <f t="shared" si="14"/>
        <v>523.74822675663961</v>
      </c>
      <c r="K14" s="51">
        <f t="shared" si="14"/>
        <v>532.1957788011016</v>
      </c>
      <c r="L14" s="51">
        <f t="shared" si="14"/>
        <v>633.56640333464475</v>
      </c>
      <c r="M14" s="51">
        <f t="shared" si="14"/>
        <v>836.30765240173105</v>
      </c>
      <c r="N14" s="51">
        <f t="shared" si="14"/>
        <v>988.36358920204566</v>
      </c>
      <c r="O14" s="44">
        <f t="shared" si="14"/>
        <v>1030.6013494243555</v>
      </c>
      <c r="P14" s="51">
        <f>((($C$7*$C$8))*(P7/100))*P3*30</f>
        <v>283.83774869392084</v>
      </c>
      <c r="Q14" s="51">
        <f>((($C$7*$C$8))*(Q7/100))*Q3*30</f>
        <v>371.69228995632494</v>
      </c>
      <c r="R14" s="51">
        <f>((($C$7*$C$8))*(R7/100))*R3*30</f>
        <v>523.74822675663961</v>
      </c>
      <c r="S14" s="51">
        <f>((($C$7*$C$8))*(S7/100))*S3*30</f>
        <v>549.09088289002545</v>
      </c>
      <c r="T14" s="44">
        <f>((($C$7*$C$8))*(T7/100))*T3*30</f>
        <v>565.98598697894931</v>
      </c>
      <c r="U14" s="1"/>
    </row>
    <row r="15" spans="2:21" ht="17.100000000000001" customHeight="1" x14ac:dyDescent="0.2">
      <c r="E15" s="31" t="s">
        <v>15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1"/>
    </row>
    <row r="16" spans="2:21" ht="17.100000000000001" customHeight="1" x14ac:dyDescent="0.2">
      <c r="E16" s="21" t="s">
        <v>12</v>
      </c>
      <c r="F16" s="52">
        <f t="shared" ref="F16:F17" si="15">F13-F10</f>
        <v>3.5548714992720822</v>
      </c>
      <c r="G16" s="52">
        <f t="shared" ref="G16:H17" si="16">G13-G10</f>
        <v>6.5691371126106599</v>
      </c>
      <c r="H16" s="52">
        <f t="shared" si="16"/>
        <v>7.7786475215030464</v>
      </c>
      <c r="I16" s="52">
        <f t="shared" ref="I16:T17" si="17">I13-I10</f>
        <v>10.461668339287819</v>
      </c>
      <c r="J16" s="52">
        <f t="shared" si="17"/>
        <v>13.402274225221319</v>
      </c>
      <c r="K16" s="52">
        <f t="shared" si="17"/>
        <v>14.043859293370053</v>
      </c>
      <c r="L16" s="52">
        <f t="shared" si="17"/>
        <v>15.694880111154824</v>
      </c>
      <c r="M16" s="52">
        <f t="shared" si="17"/>
        <v>20.100921746724367</v>
      </c>
      <c r="N16" s="52">
        <f t="shared" si="17"/>
        <v>24.44945297340152</v>
      </c>
      <c r="O16" s="45">
        <f t="shared" si="17"/>
        <v>25.66537831414518</v>
      </c>
      <c r="P16" s="52">
        <f t="shared" si="17"/>
        <v>7.2052582897973618</v>
      </c>
      <c r="Q16" s="52">
        <f t="shared" si="17"/>
        <v>9.9177429985441652</v>
      </c>
      <c r="R16" s="52">
        <f t="shared" si="17"/>
        <v>14.36227422522132</v>
      </c>
      <c r="S16" s="52">
        <f t="shared" si="17"/>
        <v>15.159029429667514</v>
      </c>
      <c r="T16" s="45">
        <f t="shared" si="17"/>
        <v>14.882199565964976</v>
      </c>
      <c r="U16" s="1"/>
    </row>
    <row r="17" spans="5:21" ht="17.100000000000001" customHeight="1" x14ac:dyDescent="0.2">
      <c r="E17" s="28" t="s">
        <v>13</v>
      </c>
      <c r="F17" s="53">
        <f t="shared" si="15"/>
        <v>106.64614497816247</v>
      </c>
      <c r="G17" s="53">
        <f t="shared" si="16"/>
        <v>197.07411337831979</v>
      </c>
      <c r="H17" s="53">
        <f t="shared" si="16"/>
        <v>233.35942564509145</v>
      </c>
      <c r="I17" s="53">
        <f t="shared" si="17"/>
        <v>313.8500501786346</v>
      </c>
      <c r="J17" s="53">
        <f t="shared" si="17"/>
        <v>402.0682267566396</v>
      </c>
      <c r="K17" s="53">
        <f t="shared" si="17"/>
        <v>421.3157788011016</v>
      </c>
      <c r="L17" s="53">
        <f t="shared" si="17"/>
        <v>470.84640333464472</v>
      </c>
      <c r="M17" s="53">
        <f t="shared" si="17"/>
        <v>603.02765240173107</v>
      </c>
      <c r="N17" s="53">
        <f t="shared" si="17"/>
        <v>733.48358920204566</v>
      </c>
      <c r="O17" s="46">
        <f t="shared" si="17"/>
        <v>769.96134942435538</v>
      </c>
      <c r="P17" s="53">
        <f t="shared" si="17"/>
        <v>216.15774869392084</v>
      </c>
      <c r="Q17" s="53">
        <f t="shared" si="17"/>
        <v>297.53228995632492</v>
      </c>
      <c r="R17" s="53">
        <f t="shared" si="17"/>
        <v>430.86822675663961</v>
      </c>
      <c r="S17" s="53">
        <f t="shared" si="17"/>
        <v>454.77088289002546</v>
      </c>
      <c r="T17" s="46">
        <f t="shared" si="17"/>
        <v>446.46598697894933</v>
      </c>
      <c r="U17" s="1"/>
    </row>
    <row r="18" spans="5:21" ht="17.100000000000001" customHeight="1" x14ac:dyDescent="0.2">
      <c r="E18" s="33" t="s">
        <v>16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"/>
    </row>
    <row r="19" spans="5:21" ht="17.100000000000001" customHeight="1" x14ac:dyDescent="0.2">
      <c r="E19" s="35" t="s">
        <v>17</v>
      </c>
      <c r="F19" s="62">
        <f t="shared" ref="F19" si="18">IFERROR(F17/F5,0)</f>
        <v>3.2523984439817771E-2</v>
      </c>
      <c r="G19" s="62">
        <f t="shared" ref="G19:H19" si="19">IFERROR(G17/G5,0)</f>
        <v>5.054478414422154E-2</v>
      </c>
      <c r="H19" s="62">
        <f t="shared" si="19"/>
        <v>6.4840073810806184E-2</v>
      </c>
      <c r="I19" s="62">
        <f t="shared" ref="I19:N19" si="20">IFERROR(I17/I5,0)</f>
        <v>6.4064104955834783E-2</v>
      </c>
      <c r="J19" s="62">
        <f t="shared" si="20"/>
        <v>7.587624584952625E-2</v>
      </c>
      <c r="K19" s="62">
        <f t="shared" si="20"/>
        <v>5.8524208751368469E-2</v>
      </c>
      <c r="L19" s="62">
        <f t="shared" si="20"/>
        <v>5.9010703513553669E-2</v>
      </c>
      <c r="M19" s="62">
        <f t="shared" si="20"/>
        <v>6.1351882429721345E-2</v>
      </c>
      <c r="N19" s="62">
        <f t="shared" si="20"/>
        <v>6.3231343896728076E-2</v>
      </c>
      <c r="O19" s="63">
        <f t="shared" ref="O19" si="21">IFERROR(O17/O5,0)</f>
        <v>3.9487222392140899E-2</v>
      </c>
      <c r="P19" s="62">
        <f>IFERROR(P17/P5,0)</f>
        <v>4.8045732094670113E-2</v>
      </c>
      <c r="Q19" s="62">
        <f>IFERROR(Q17/Q5,0)</f>
        <v>4.6496685412771514E-2</v>
      </c>
      <c r="R19" s="62">
        <f>IFERROR(R17/R5,0)</f>
        <v>3.8473812550820573E-2</v>
      </c>
      <c r="S19" s="62">
        <f>IFERROR(S17/S5,0)</f>
        <v>4.8905353574580653E-2</v>
      </c>
      <c r="T19" s="63">
        <f>IFERROR(T17/T5,0)</f>
        <v>3.7208599631548406E-2</v>
      </c>
      <c r="U19" s="1"/>
    </row>
    <row r="20" spans="5:21" ht="17.100000000000001" customHeight="1" thickBot="1" x14ac:dyDescent="0.25">
      <c r="E20" s="36" t="s">
        <v>18</v>
      </c>
      <c r="F20" s="54">
        <f t="shared" ref="F20" si="22">F5/F17</f>
        <v>30.746540352409632</v>
      </c>
      <c r="G20" s="54">
        <f t="shared" ref="G20:H20" si="23">G5/G17</f>
        <v>19.784435069435816</v>
      </c>
      <c r="H20" s="54">
        <f t="shared" si="23"/>
        <v>15.422561098833002</v>
      </c>
      <c r="I20" s="54">
        <f t="shared" ref="I20:T20" si="24">I5/I17</f>
        <v>15.6093650366206</v>
      </c>
      <c r="J20" s="54">
        <f t="shared" si="24"/>
        <v>13.17935526202953</v>
      </c>
      <c r="K20" s="54">
        <f t="shared" si="24"/>
        <v>17.086946091802002</v>
      </c>
      <c r="L20" s="54">
        <f t="shared" si="24"/>
        <v>16.94607826138386</v>
      </c>
      <c r="M20" s="54">
        <f t="shared" si="24"/>
        <v>16.299418378001707</v>
      </c>
      <c r="N20" s="54">
        <f t="shared" si="24"/>
        <v>15.81494142577832</v>
      </c>
      <c r="O20" s="47">
        <f t="shared" si="24"/>
        <v>25.324647808072442</v>
      </c>
      <c r="P20" s="54">
        <f t="shared" si="24"/>
        <v>20.81350322708338</v>
      </c>
      <c r="Q20" s="54">
        <f t="shared" si="24"/>
        <v>21.506909387681304</v>
      </c>
      <c r="R20" s="54">
        <f t="shared" si="24"/>
        <v>25.991705362682385</v>
      </c>
      <c r="S20" s="54">
        <f t="shared" si="24"/>
        <v>20.447659139709526</v>
      </c>
      <c r="T20" s="47">
        <f t="shared" si="24"/>
        <v>26.875507541329789</v>
      </c>
      <c r="U20" s="1"/>
    </row>
    <row r="21" spans="5:21" ht="17.100000000000001" customHeight="1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D5:D6"/>
  </mergeCells>
  <conditionalFormatting sqref="K13:K14 K16:K17 K10:K11">
    <cfRule type="cellIs" dxfId="14" priority="83" operator="lessThanOrEqual">
      <formula>0</formula>
    </cfRule>
  </conditionalFormatting>
  <conditionalFormatting sqref="O13:O14 O16:O17 O10:O11">
    <cfRule type="cellIs" dxfId="13" priority="81" operator="lessThanOrEqual">
      <formula>0</formula>
    </cfRule>
  </conditionalFormatting>
  <conditionalFormatting sqref="I13:I14 I16:I17 I10:I11">
    <cfRule type="cellIs" dxfId="12" priority="77" operator="lessThanOrEqual">
      <formula>0</formula>
    </cfRule>
  </conditionalFormatting>
  <conditionalFormatting sqref="J13:J14 J16:J17 J10:J11">
    <cfRule type="cellIs" dxfId="11" priority="73" operator="lessThanOrEqual">
      <formula>0</formula>
    </cfRule>
  </conditionalFormatting>
  <conditionalFormatting sqref="L13:L14 L16:L17 L10:L11">
    <cfRule type="cellIs" dxfId="10" priority="69" operator="lessThanOrEqual">
      <formula>0</formula>
    </cfRule>
  </conditionalFormatting>
  <conditionalFormatting sqref="N13:N14 N16:N17 N10:N11">
    <cfRule type="cellIs" dxfId="9" priority="63" operator="lessThanOrEqual">
      <formula>0</formula>
    </cfRule>
  </conditionalFormatting>
  <conditionalFormatting sqref="M13:M14 M16:M17 M10:M11">
    <cfRule type="cellIs" dxfId="8" priority="65" operator="lessThanOrEqual">
      <formula>0</formula>
    </cfRule>
  </conditionalFormatting>
  <conditionalFormatting sqref="H13:H14 H16:H17 H10:H11">
    <cfRule type="cellIs" dxfId="7" priority="21" operator="lessThanOrEqual">
      <formula>0</formula>
    </cfRule>
  </conditionalFormatting>
  <conditionalFormatting sqref="G13:G14 G16:G17 G10:G11">
    <cfRule type="cellIs" dxfId="6" priority="23" operator="lessThanOrEqual">
      <formula>0</formula>
    </cfRule>
  </conditionalFormatting>
  <conditionalFormatting sqref="F13:F14 F16:F17 F10:F11">
    <cfRule type="cellIs" dxfId="5" priority="17" operator="lessThanOrEqual">
      <formula>0</formula>
    </cfRule>
  </conditionalFormatting>
  <conditionalFormatting sqref="T13:T14 T16:T17 T10:T11">
    <cfRule type="cellIs" dxfId="4" priority="12" operator="lessThanOrEqual">
      <formula>0</formula>
    </cfRule>
  </conditionalFormatting>
  <conditionalFormatting sqref="P13:P14 P16:P17 P10:P11">
    <cfRule type="cellIs" dxfId="3" priority="10" operator="lessThanOrEqual">
      <formula>0</formula>
    </cfRule>
  </conditionalFormatting>
  <conditionalFormatting sqref="Q13:Q14 Q16:Q17 Q10:Q11">
    <cfRule type="cellIs" dxfId="2" priority="8" operator="lessThanOrEqual">
      <formula>0</formula>
    </cfRule>
  </conditionalFormatting>
  <conditionalFormatting sqref="R13:R14 R16:R17 R10:R11">
    <cfRule type="cellIs" dxfId="1" priority="6" operator="lessThanOrEqual">
      <formula>0</formula>
    </cfRule>
  </conditionalFormatting>
  <conditionalFormatting sqref="S13:S14 S16:S17 S10:S11">
    <cfRule type="cellIs" dxfId="0" priority="4" operator="lessThanOrEqual">
      <formula>0</formula>
    </cfRule>
  </conditionalFormatting>
  <conditionalFormatting sqref="F19:T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ETH</vt:lpstr>
      <vt:lpstr>ERG</vt:lpstr>
      <vt:lpstr>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Caju</dc:creator>
  <cp:lastModifiedBy>Gustavo Dutra</cp:lastModifiedBy>
  <dcterms:created xsi:type="dcterms:W3CDTF">2021-04-29T17:20:44Z</dcterms:created>
  <dcterms:modified xsi:type="dcterms:W3CDTF">2021-10-11T23:21:12Z</dcterms:modified>
</cp:coreProperties>
</file>