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C98E46B4-241B-463B-A49C-CC71A78FB151}" xr6:coauthVersionLast="45" xr6:coauthVersionMax="45" xr10:uidLastSave="{00000000-0000-0000-0000-000000000000}"/>
  <bookViews>
    <workbookView xWindow="-28920" yWindow="-120" windowWidth="29040" windowHeight="16440" tabRatio="500" firstSheet="3" activeTab="3" xr2:uid="{00000000-000D-0000-FFFF-FFFF00000000}"/>
  </bookViews>
  <sheets>
    <sheet name="Sheet2" sheetId="1" r:id="rId1"/>
    <sheet name="Livros Cursos do Projeto" sheetId="2" r:id="rId2"/>
    <sheet name="Curva de ensino" sheetId="3" r:id="rId3"/>
    <sheet name="Andamento" sheetId="4" r:id="rId4"/>
    <sheet name="Sheet5" sheetId="5" r:id="rId5"/>
    <sheet name="Andamento_DontReady" sheetId="6" r:id="rId6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54" i="4" l="1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53" i="4"/>
  <c r="N147" i="4" l="1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B136" i="4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31" i="4"/>
  <c r="B132" i="4" s="1"/>
  <c r="B133" i="4" s="1"/>
  <c r="B134" i="4" s="1"/>
  <c r="B135" i="4" s="1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30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E23" i="5"/>
  <c r="G2" i="5" s="1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" i="5"/>
  <c r="E20" i="5"/>
  <c r="F148" i="4"/>
  <c r="B147" i="4"/>
  <c r="B148" i="4" s="1"/>
  <c r="A132" i="4"/>
  <c r="N130" i="4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D130" i="4"/>
  <c r="A130" i="4"/>
  <c r="A102" i="4"/>
  <c r="A104" i="4" s="1"/>
  <c r="N102" i="4"/>
  <c r="F125" i="4"/>
  <c r="B124" i="4"/>
  <c r="B125" i="4" s="1"/>
  <c r="D102" i="4"/>
  <c r="A106" i="4" l="1"/>
  <c r="G114" i="4" s="1"/>
  <c r="D131" i="4"/>
  <c r="A134" i="4"/>
  <c r="K130" i="4"/>
  <c r="L130" i="4" s="1"/>
  <c r="K131" i="4"/>
  <c r="J131" i="4" s="1"/>
  <c r="K147" i="4"/>
  <c r="J147" i="4" s="1"/>
  <c r="K102" i="4"/>
  <c r="J102" i="4" s="1"/>
  <c r="K124" i="4"/>
  <c r="J124" i="4" s="1"/>
  <c r="G123" i="4"/>
  <c r="H123" i="4" s="1"/>
  <c r="G122" i="4"/>
  <c r="H122" i="4" s="1"/>
  <c r="G109" i="4"/>
  <c r="H109" i="4" s="1"/>
  <c r="G120" i="4"/>
  <c r="G107" i="4"/>
  <c r="H107" i="4" s="1"/>
  <c r="G124" i="4"/>
  <c r="G106" i="4"/>
  <c r="H106" i="4" s="1"/>
  <c r="I106" i="4" s="1"/>
  <c r="G102" i="4"/>
  <c r="H102" i="4" s="1"/>
  <c r="I102" i="4" s="1"/>
  <c r="G110" i="4"/>
  <c r="H110" i="4" s="1"/>
  <c r="G116" i="4"/>
  <c r="H116" i="4" s="1"/>
  <c r="G115" i="4"/>
  <c r="H115" i="4" s="1"/>
  <c r="I115" i="4" s="1"/>
  <c r="G121" i="4"/>
  <c r="H121" i="4" s="1"/>
  <c r="G108" i="4"/>
  <c r="H108" i="4" s="1"/>
  <c r="G112" i="4"/>
  <c r="H112" i="4" s="1"/>
  <c r="I112" i="4" s="1"/>
  <c r="G118" i="4"/>
  <c r="G111" i="4"/>
  <c r="G104" i="4"/>
  <c r="H104" i="4" s="1"/>
  <c r="I104" i="4" s="1"/>
  <c r="C103" i="4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G117" i="4"/>
  <c r="B103" i="4"/>
  <c r="K103" i="4" s="1"/>
  <c r="J103" i="4" s="1"/>
  <c r="F97" i="6"/>
  <c r="B96" i="6"/>
  <c r="B97" i="6" s="1"/>
  <c r="D79" i="6"/>
  <c r="B79" i="6"/>
  <c r="A79" i="6"/>
  <c r="B78" i="6"/>
  <c r="D78" i="6" s="1"/>
  <c r="K77" i="6"/>
  <c r="L77" i="6" s="1"/>
  <c r="B77" i="6"/>
  <c r="A77" i="6"/>
  <c r="N76" i="6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G76" i="6"/>
  <c r="I76" i="6" s="1"/>
  <c r="D76" i="6"/>
  <c r="D77" i="6" s="1"/>
  <c r="B76" i="6"/>
  <c r="N75" i="6"/>
  <c r="D75" i="6"/>
  <c r="F71" i="6"/>
  <c r="B70" i="6"/>
  <c r="N57" i="6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A55" i="6"/>
  <c r="N53" i="6"/>
  <c r="N54" i="6" s="1"/>
  <c r="N55" i="6" s="1"/>
  <c r="N56" i="6" s="1"/>
  <c r="D53" i="6"/>
  <c r="F48" i="6"/>
  <c r="B48" i="6"/>
  <c r="K47" i="6"/>
  <c r="J47" i="6" s="1"/>
  <c r="B47" i="6"/>
  <c r="A29" i="6"/>
  <c r="A31" i="6" s="1"/>
  <c r="N27" i="6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K27" i="6"/>
  <c r="J27" i="6"/>
  <c r="D27" i="6"/>
  <c r="A23" i="6"/>
  <c r="D18" i="6"/>
  <c r="B17" i="6"/>
  <c r="F16" i="6"/>
  <c r="G16" i="6" s="1"/>
  <c r="D16" i="6"/>
  <c r="D17" i="6" s="1"/>
  <c r="F17" i="6" s="1"/>
  <c r="G17" i="6" s="1"/>
  <c r="G15" i="6"/>
  <c r="F15" i="6"/>
  <c r="D15" i="6"/>
  <c r="B15" i="6"/>
  <c r="F14" i="6"/>
  <c r="G14" i="6" s="1"/>
  <c r="F13" i="6"/>
  <c r="G13" i="6" s="1"/>
  <c r="B13" i="6"/>
  <c r="F12" i="6"/>
  <c r="G12" i="6" s="1"/>
  <c r="F11" i="6"/>
  <c r="G11" i="6" s="1"/>
  <c r="C11" i="6"/>
  <c r="E11" i="6" s="1"/>
  <c r="B9" i="6"/>
  <c r="B8" i="6"/>
  <c r="B7" i="6"/>
  <c r="G20" i="5" l="1"/>
  <c r="G105" i="4"/>
  <c r="G113" i="4"/>
  <c r="H113" i="4" s="1"/>
  <c r="G119" i="4"/>
  <c r="H119" i="4" s="1"/>
  <c r="J130" i="4"/>
  <c r="D132" i="4"/>
  <c r="G103" i="4"/>
  <c r="H146" i="4"/>
  <c r="I146" i="4" s="1"/>
  <c r="H137" i="4"/>
  <c r="I137" i="4" s="1"/>
  <c r="H145" i="4"/>
  <c r="I145" i="4" s="1"/>
  <c r="H147" i="4"/>
  <c r="I147" i="4" s="1"/>
  <c r="H144" i="4"/>
  <c r="I144" i="4" s="1"/>
  <c r="H134" i="4"/>
  <c r="I134" i="4" s="1"/>
  <c r="H143" i="4"/>
  <c r="I143" i="4" s="1"/>
  <c r="H140" i="4"/>
  <c r="I140" i="4" s="1"/>
  <c r="H133" i="4"/>
  <c r="I133" i="4" s="1"/>
  <c r="K132" i="4"/>
  <c r="J132" i="4" s="1"/>
  <c r="L131" i="4"/>
  <c r="I123" i="4"/>
  <c r="L102" i="4"/>
  <c r="I122" i="4"/>
  <c r="C122" i="4"/>
  <c r="I109" i="4"/>
  <c r="H111" i="4"/>
  <c r="I111" i="4" s="1"/>
  <c r="H124" i="4"/>
  <c r="I124" i="4" s="1"/>
  <c r="H117" i="4"/>
  <c r="I117" i="4"/>
  <c r="H105" i="4"/>
  <c r="I105" i="4"/>
  <c r="I119" i="4"/>
  <c r="I108" i="4"/>
  <c r="I110" i="4"/>
  <c r="I121" i="4"/>
  <c r="H118" i="4"/>
  <c r="I118" i="4" s="1"/>
  <c r="H114" i="4"/>
  <c r="I114" i="4" s="1"/>
  <c r="I116" i="4"/>
  <c r="H120" i="4"/>
  <c r="I120" i="4" s="1"/>
  <c r="D103" i="4"/>
  <c r="B104" i="4"/>
  <c r="K104" i="4" s="1"/>
  <c r="J104" i="4" s="1"/>
  <c r="I107" i="4"/>
  <c r="G27" i="6"/>
  <c r="G31" i="6"/>
  <c r="I31" i="6" s="1"/>
  <c r="G43" i="6"/>
  <c r="G37" i="6"/>
  <c r="G46" i="6"/>
  <c r="G40" i="6"/>
  <c r="G34" i="6"/>
  <c r="G47" i="6"/>
  <c r="G41" i="6"/>
  <c r="G35" i="6"/>
  <c r="G30" i="6"/>
  <c r="I30" i="6" s="1"/>
  <c r="G38" i="6"/>
  <c r="G36" i="6"/>
  <c r="G33" i="6"/>
  <c r="G42" i="6"/>
  <c r="G45" i="6"/>
  <c r="G32" i="6"/>
  <c r="G29" i="6"/>
  <c r="I29" i="6" s="1"/>
  <c r="G44" i="6"/>
  <c r="G39" i="6"/>
  <c r="G28" i="6"/>
  <c r="I28" i="6" s="1"/>
  <c r="F18" i="6"/>
  <c r="G18" i="6" s="1"/>
  <c r="D19" i="6"/>
  <c r="A57" i="6"/>
  <c r="B54" i="6"/>
  <c r="C59" i="6"/>
  <c r="J77" i="6"/>
  <c r="B71" i="6"/>
  <c r="L27" i="6"/>
  <c r="C32" i="6"/>
  <c r="B23" i="6"/>
  <c r="B28" i="6"/>
  <c r="G96" i="6"/>
  <c r="G93" i="6"/>
  <c r="I93" i="6" s="1"/>
  <c r="G90" i="6"/>
  <c r="I90" i="6" s="1"/>
  <c r="G87" i="6"/>
  <c r="I87" i="6" s="1"/>
  <c r="G84" i="6"/>
  <c r="I84" i="6" s="1"/>
  <c r="G81" i="6"/>
  <c r="I81" i="6" s="1"/>
  <c r="G78" i="6"/>
  <c r="I78" i="6" s="1"/>
  <c r="G75" i="6"/>
  <c r="G94" i="6"/>
  <c r="I94" i="6" s="1"/>
  <c r="G91" i="6"/>
  <c r="I91" i="6" s="1"/>
  <c r="G88" i="6"/>
  <c r="I88" i="6" s="1"/>
  <c r="G85" i="6"/>
  <c r="I85" i="6" s="1"/>
  <c r="G82" i="6"/>
  <c r="I82" i="6" s="1"/>
  <c r="G79" i="6"/>
  <c r="I79" i="6" s="1"/>
  <c r="G95" i="6"/>
  <c r="I95" i="6" s="1"/>
  <c r="G92" i="6"/>
  <c r="I92" i="6" s="1"/>
  <c r="G89" i="6"/>
  <c r="I89" i="6" s="1"/>
  <c r="G86" i="6"/>
  <c r="I86" i="6" s="1"/>
  <c r="G83" i="6"/>
  <c r="I83" i="6" s="1"/>
  <c r="G80" i="6"/>
  <c r="I80" i="6" s="1"/>
  <c r="G77" i="6"/>
  <c r="I77" i="6" s="1"/>
  <c r="K79" i="6"/>
  <c r="J79" i="6" s="1"/>
  <c r="K76" i="6"/>
  <c r="J76" i="6" s="1"/>
  <c r="K96" i="6"/>
  <c r="K78" i="6"/>
  <c r="J78" i="6" s="1"/>
  <c r="K75" i="6"/>
  <c r="C12" i="6"/>
  <c r="L76" i="6"/>
  <c r="B80" i="6"/>
  <c r="I113" i="4" l="1"/>
  <c r="H103" i="4"/>
  <c r="H125" i="4" s="1"/>
  <c r="H142" i="4"/>
  <c r="I142" i="4" s="1"/>
  <c r="G125" i="4"/>
  <c r="H135" i="4"/>
  <c r="I135" i="4"/>
  <c r="H131" i="4"/>
  <c r="I131" i="4" s="1"/>
  <c r="H139" i="4"/>
  <c r="I139" i="4" s="1"/>
  <c r="H132" i="4"/>
  <c r="I132" i="4" s="1"/>
  <c r="H136" i="4"/>
  <c r="I136" i="4" s="1"/>
  <c r="H138" i="4"/>
  <c r="I138" i="4" s="1"/>
  <c r="H130" i="4"/>
  <c r="I130" i="4" s="1"/>
  <c r="G148" i="4"/>
  <c r="H141" i="4"/>
  <c r="I141" i="4"/>
  <c r="L132" i="4"/>
  <c r="K133" i="4"/>
  <c r="J133" i="4" s="1"/>
  <c r="C123" i="4"/>
  <c r="C124" i="4" s="1"/>
  <c r="D124" i="4" s="1"/>
  <c r="B105" i="4"/>
  <c r="D104" i="4"/>
  <c r="L103" i="4"/>
  <c r="C33" i="6"/>
  <c r="H47" i="6"/>
  <c r="I47" i="6"/>
  <c r="H44" i="6"/>
  <c r="I44" i="6" s="1"/>
  <c r="H34" i="6"/>
  <c r="I34" i="6" s="1"/>
  <c r="G68" i="6"/>
  <c r="G62" i="6"/>
  <c r="G69" i="6"/>
  <c r="G63" i="6"/>
  <c r="G58" i="6"/>
  <c r="I58" i="6" s="1"/>
  <c r="G70" i="6"/>
  <c r="G66" i="6"/>
  <c r="G60" i="6"/>
  <c r="G56" i="6"/>
  <c r="I56" i="6" s="1"/>
  <c r="G67" i="6"/>
  <c r="G61" i="6"/>
  <c r="G53" i="6"/>
  <c r="G57" i="6"/>
  <c r="I57" i="6" s="1"/>
  <c r="G64" i="6"/>
  <c r="G55" i="6"/>
  <c r="I55" i="6" s="1"/>
  <c r="G59" i="6"/>
  <c r="G65" i="6"/>
  <c r="G54" i="6"/>
  <c r="I54" i="6" s="1"/>
  <c r="H40" i="6"/>
  <c r="I40" i="6"/>
  <c r="E23" i="6"/>
  <c r="L11" i="6" s="1"/>
  <c r="M11" i="6" s="1"/>
  <c r="H13" i="6"/>
  <c r="I13" i="6" s="1"/>
  <c r="L12" i="6"/>
  <c r="M12" i="6" s="1"/>
  <c r="J11" i="6"/>
  <c r="K11" i="6" s="1"/>
  <c r="J12" i="6"/>
  <c r="K12" i="6" s="1"/>
  <c r="H11" i="6"/>
  <c r="I11" i="6" s="1"/>
  <c r="K70" i="6"/>
  <c r="K54" i="6"/>
  <c r="J54" i="6" s="1"/>
  <c r="K53" i="6"/>
  <c r="I32" i="6"/>
  <c r="H32" i="6"/>
  <c r="H46" i="6"/>
  <c r="I46" i="6"/>
  <c r="J75" i="6"/>
  <c r="L75" i="6"/>
  <c r="B29" i="6"/>
  <c r="D28" i="6"/>
  <c r="K28" i="6"/>
  <c r="J28" i="6" s="1"/>
  <c r="H45" i="6"/>
  <c r="I45" i="6" s="1"/>
  <c r="H37" i="6"/>
  <c r="I37" i="6" s="1"/>
  <c r="H38" i="6"/>
  <c r="I38" i="6" s="1"/>
  <c r="H41" i="6"/>
  <c r="I41" i="6" s="1"/>
  <c r="L78" i="6"/>
  <c r="B81" i="6"/>
  <c r="D80" i="6"/>
  <c r="K80" i="6"/>
  <c r="J80" i="6" s="1"/>
  <c r="L79" i="6"/>
  <c r="H42" i="6"/>
  <c r="I42" i="6" s="1"/>
  <c r="H43" i="6"/>
  <c r="I43" i="6"/>
  <c r="D20" i="6"/>
  <c r="F19" i="6"/>
  <c r="G19" i="6" s="1"/>
  <c r="H35" i="6"/>
  <c r="I35" i="6" s="1"/>
  <c r="I75" i="6"/>
  <c r="G97" i="6"/>
  <c r="J96" i="6"/>
  <c r="I33" i="6"/>
  <c r="H33" i="6"/>
  <c r="H39" i="6"/>
  <c r="I39" i="6"/>
  <c r="C60" i="6"/>
  <c r="E12" i="6"/>
  <c r="C13" i="6"/>
  <c r="H96" i="6"/>
  <c r="H97" i="6" s="1"/>
  <c r="D54" i="6"/>
  <c r="L54" i="6" s="1"/>
  <c r="B55" i="6"/>
  <c r="H36" i="6"/>
  <c r="I36" i="6"/>
  <c r="G48" i="6"/>
  <c r="I27" i="6"/>
  <c r="D133" i="4" l="1"/>
  <c r="L133" i="4" s="1"/>
  <c r="I103" i="4"/>
  <c r="I125" i="4" s="1"/>
  <c r="I148" i="4"/>
  <c r="H148" i="4"/>
  <c r="D134" i="4"/>
  <c r="K134" i="4"/>
  <c r="J134" i="4" s="1"/>
  <c r="B106" i="4"/>
  <c r="K105" i="4"/>
  <c r="J105" i="4" s="1"/>
  <c r="L104" i="4"/>
  <c r="D105" i="4"/>
  <c r="H59" i="6"/>
  <c r="H63" i="6"/>
  <c r="I63" i="6" s="1"/>
  <c r="H68" i="6"/>
  <c r="I68" i="6" s="1"/>
  <c r="H62" i="6"/>
  <c r="I62" i="6" s="1"/>
  <c r="I53" i="6"/>
  <c r="G71" i="6"/>
  <c r="H61" i="6"/>
  <c r="I61" i="6" s="1"/>
  <c r="H69" i="6"/>
  <c r="I69" i="6" s="1"/>
  <c r="L28" i="6"/>
  <c r="J70" i="6"/>
  <c r="H67" i="6"/>
  <c r="I67" i="6" s="1"/>
  <c r="L80" i="6"/>
  <c r="J53" i="6"/>
  <c r="L53" i="6"/>
  <c r="C61" i="6"/>
  <c r="F20" i="6"/>
  <c r="G20" i="6" s="1"/>
  <c r="D21" i="6"/>
  <c r="H60" i="6"/>
  <c r="I60" i="6" s="1"/>
  <c r="I96" i="6"/>
  <c r="I97" i="6" s="1"/>
  <c r="C14" i="6"/>
  <c r="E13" i="6"/>
  <c r="L13" i="6" s="1"/>
  <c r="M13" i="6" s="1"/>
  <c r="H12" i="6"/>
  <c r="I12" i="6" s="1"/>
  <c r="H66" i="6"/>
  <c r="I66" i="6" s="1"/>
  <c r="B56" i="6"/>
  <c r="D55" i="6"/>
  <c r="H64" i="6"/>
  <c r="I64" i="6" s="1"/>
  <c r="D81" i="6"/>
  <c r="B82" i="6"/>
  <c r="K81" i="6"/>
  <c r="J81" i="6" s="1"/>
  <c r="I48" i="6"/>
  <c r="H70" i="6"/>
  <c r="I70" i="6" s="1"/>
  <c r="K55" i="6"/>
  <c r="J55" i="6" s="1"/>
  <c r="D29" i="6"/>
  <c r="B30" i="6"/>
  <c r="K29" i="6"/>
  <c r="J29" i="6" s="1"/>
  <c r="H48" i="6"/>
  <c r="H65" i="6"/>
  <c r="I65" i="6" s="1"/>
  <c r="C34" i="6"/>
  <c r="L134" i="4" l="1"/>
  <c r="K135" i="4"/>
  <c r="J135" i="4" s="1"/>
  <c r="D135" i="4"/>
  <c r="B107" i="4"/>
  <c r="K106" i="4"/>
  <c r="J106" i="4" s="1"/>
  <c r="L105" i="4"/>
  <c r="D106" i="4"/>
  <c r="D22" i="6"/>
  <c r="F22" i="6" s="1"/>
  <c r="G22" i="6" s="1"/>
  <c r="F21" i="6"/>
  <c r="G21" i="6" s="1"/>
  <c r="B83" i="6"/>
  <c r="D82" i="6"/>
  <c r="K82" i="6"/>
  <c r="J82" i="6" s="1"/>
  <c r="L81" i="6"/>
  <c r="L29" i="6"/>
  <c r="L55" i="6"/>
  <c r="H71" i="6"/>
  <c r="C15" i="6"/>
  <c r="E14" i="6"/>
  <c r="J14" i="6" s="1"/>
  <c r="K14" i="6" s="1"/>
  <c r="H14" i="6"/>
  <c r="I14" i="6" s="1"/>
  <c r="D30" i="6"/>
  <c r="K30" i="6"/>
  <c r="J30" i="6" s="1"/>
  <c r="L30" i="6"/>
  <c r="B31" i="6"/>
  <c r="B57" i="6"/>
  <c r="D56" i="6"/>
  <c r="K56" i="6"/>
  <c r="J56" i="6" s="1"/>
  <c r="C62" i="6"/>
  <c r="I59" i="6"/>
  <c r="I71" i="6" s="1"/>
  <c r="C35" i="6"/>
  <c r="J13" i="6"/>
  <c r="K13" i="6" s="1"/>
  <c r="I2" i="2"/>
  <c r="L135" i="4" l="1"/>
  <c r="D136" i="4"/>
  <c r="K136" i="4"/>
  <c r="J136" i="4" s="1"/>
  <c r="B108" i="4"/>
  <c r="K107" i="4"/>
  <c r="J107" i="4" s="1"/>
  <c r="L124" i="4"/>
  <c r="L106" i="4"/>
  <c r="D107" i="4"/>
  <c r="D31" i="6"/>
  <c r="B32" i="6"/>
  <c r="K31" i="6"/>
  <c r="J31" i="6" s="1"/>
  <c r="L31" i="6"/>
  <c r="D57" i="6"/>
  <c r="B58" i="6"/>
  <c r="K57" i="6"/>
  <c r="J57" i="6" s="1"/>
  <c r="L82" i="6"/>
  <c r="L14" i="6"/>
  <c r="M14" i="6" s="1"/>
  <c r="C36" i="6"/>
  <c r="B84" i="6"/>
  <c r="D83" i="6"/>
  <c r="K83" i="6"/>
  <c r="J83" i="6" s="1"/>
  <c r="C63" i="6"/>
  <c r="C16" i="6"/>
  <c r="E15" i="6"/>
  <c r="J15" i="6" s="1"/>
  <c r="K15" i="6" s="1"/>
  <c r="L15" i="6"/>
  <c r="M15" i="6" s="1"/>
  <c r="H15" i="6"/>
  <c r="I15" i="6" s="1"/>
  <c r="L56" i="6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D75" i="4"/>
  <c r="F71" i="4"/>
  <c r="B70" i="4"/>
  <c r="B71" i="4" s="1"/>
  <c r="A55" i="4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N27" i="4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K137" i="4" l="1"/>
  <c r="J137" i="4" s="1"/>
  <c r="D137" i="4"/>
  <c r="L136" i="4"/>
  <c r="A31" i="4"/>
  <c r="G33" i="4" s="1"/>
  <c r="C38" i="4"/>
  <c r="C39" i="4" s="1"/>
  <c r="C40" i="4" s="1"/>
  <c r="C41" i="4" s="1"/>
  <c r="C42" i="4" s="1"/>
  <c r="C43" i="4" s="1"/>
  <c r="C44" i="4" s="1"/>
  <c r="C45" i="4" s="1"/>
  <c r="C46" i="4" s="1"/>
  <c r="C47" i="4" s="1"/>
  <c r="B109" i="4"/>
  <c r="K108" i="4"/>
  <c r="J108" i="4" s="1"/>
  <c r="A57" i="4"/>
  <c r="G59" i="4" s="1"/>
  <c r="D108" i="4"/>
  <c r="L107" i="4"/>
  <c r="C64" i="6"/>
  <c r="L57" i="6"/>
  <c r="B59" i="6"/>
  <c r="D58" i="6"/>
  <c r="K58" i="6"/>
  <c r="J58" i="6" s="1"/>
  <c r="E16" i="6"/>
  <c r="C17" i="6"/>
  <c r="J16" i="6"/>
  <c r="K16" i="6" s="1"/>
  <c r="L16" i="6"/>
  <c r="M16" i="6" s="1"/>
  <c r="H16" i="6"/>
  <c r="I16" i="6" s="1"/>
  <c r="L83" i="6"/>
  <c r="D84" i="6"/>
  <c r="B85" i="6"/>
  <c r="K84" i="6"/>
  <c r="J84" i="6" s="1"/>
  <c r="K32" i="6"/>
  <c r="J32" i="6" s="1"/>
  <c r="B33" i="6"/>
  <c r="D32" i="6"/>
  <c r="C37" i="6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16" i="4"/>
  <c r="F16" i="4" s="1"/>
  <c r="G16" i="4" s="1"/>
  <c r="B23" i="4"/>
  <c r="E23" i="4" s="1"/>
  <c r="K47" i="4"/>
  <c r="J47" i="4" s="1"/>
  <c r="K27" i="4"/>
  <c r="L27" i="4" s="1"/>
  <c r="K75" i="4"/>
  <c r="K96" i="4"/>
  <c r="J96" i="4" s="1"/>
  <c r="K76" i="4"/>
  <c r="J76" i="4" s="1"/>
  <c r="K53" i="4"/>
  <c r="K70" i="4"/>
  <c r="E8" i="2"/>
  <c r="D8" i="2"/>
  <c r="G29" i="4"/>
  <c r="I29" i="4" s="1"/>
  <c r="G45" i="4"/>
  <c r="G41" i="4"/>
  <c r="G37" i="4"/>
  <c r="G43" i="4"/>
  <c r="G39" i="4"/>
  <c r="D76" i="4"/>
  <c r="D77" i="4" s="1"/>
  <c r="K77" i="4"/>
  <c r="J77" i="4" s="1"/>
  <c r="C7" i="2"/>
  <c r="B28" i="4"/>
  <c r="B54" i="4"/>
  <c r="A79" i="4"/>
  <c r="C5" i="2"/>
  <c r="C9" i="2"/>
  <c r="C3" i="2"/>
  <c r="C11" i="4"/>
  <c r="C11" i="2"/>
  <c r="C2" i="2"/>
  <c r="C6" i="2"/>
  <c r="C10" i="2"/>
  <c r="C4" i="2"/>
  <c r="G27" i="4" l="1"/>
  <c r="G31" i="4"/>
  <c r="G35" i="4"/>
  <c r="K138" i="4"/>
  <c r="J138" i="4" s="1"/>
  <c r="D138" i="4"/>
  <c r="L137" i="4"/>
  <c r="G30" i="4"/>
  <c r="I30" i="4" s="1"/>
  <c r="G32" i="4"/>
  <c r="I32" i="4" s="1"/>
  <c r="G38" i="4"/>
  <c r="H38" i="4" s="1"/>
  <c r="I38" i="4" s="1"/>
  <c r="G34" i="4"/>
  <c r="I34" i="4" s="1"/>
  <c r="G40" i="4"/>
  <c r="G44" i="4"/>
  <c r="H44" i="4" s="1"/>
  <c r="I44" i="4" s="1"/>
  <c r="G46" i="4"/>
  <c r="H46" i="4" s="1"/>
  <c r="I46" i="4" s="1"/>
  <c r="G47" i="4"/>
  <c r="H47" i="4" s="1"/>
  <c r="I47" i="4" s="1"/>
  <c r="G36" i="4"/>
  <c r="I36" i="4" s="1"/>
  <c r="G42" i="4"/>
  <c r="G28" i="4"/>
  <c r="I28" i="4" s="1"/>
  <c r="G64" i="4"/>
  <c r="I64" i="4" s="1"/>
  <c r="B110" i="4"/>
  <c r="K109" i="4"/>
  <c r="J109" i="4" s="1"/>
  <c r="G62" i="4"/>
  <c r="I62" i="4" s="1"/>
  <c r="G89" i="4"/>
  <c r="I89" i="4" s="1"/>
  <c r="G91" i="4"/>
  <c r="I91" i="4" s="1"/>
  <c r="G93" i="4"/>
  <c r="I93" i="4" s="1"/>
  <c r="G87" i="4"/>
  <c r="I87" i="4" s="1"/>
  <c r="G95" i="4"/>
  <c r="I95" i="4" s="1"/>
  <c r="G90" i="4"/>
  <c r="I90" i="4" s="1"/>
  <c r="G86" i="4"/>
  <c r="I86" i="4" s="1"/>
  <c r="G88" i="4"/>
  <c r="I88" i="4" s="1"/>
  <c r="G92" i="4"/>
  <c r="I92" i="4" s="1"/>
  <c r="G94" i="4"/>
  <c r="I94" i="4" s="1"/>
  <c r="G70" i="4"/>
  <c r="I70" i="4" s="1"/>
  <c r="G63" i="4"/>
  <c r="I63" i="4" s="1"/>
  <c r="G54" i="4"/>
  <c r="I54" i="4" s="1"/>
  <c r="G68" i="4"/>
  <c r="I68" i="4" s="1"/>
  <c r="G58" i="4"/>
  <c r="I58" i="4" s="1"/>
  <c r="G65" i="4"/>
  <c r="I65" i="4" s="1"/>
  <c r="G69" i="4"/>
  <c r="I69" i="4" s="1"/>
  <c r="G60" i="4"/>
  <c r="I60" i="4" s="1"/>
  <c r="G57" i="4"/>
  <c r="G61" i="4"/>
  <c r="G53" i="4"/>
  <c r="G67" i="4"/>
  <c r="I67" i="4" s="1"/>
  <c r="G56" i="4"/>
  <c r="G55" i="4"/>
  <c r="I55" i="4" s="1"/>
  <c r="G66" i="4"/>
  <c r="I66" i="4" s="1"/>
  <c r="D17" i="4"/>
  <c r="F17" i="4" s="1"/>
  <c r="G17" i="4" s="1"/>
  <c r="L108" i="4"/>
  <c r="D109" i="4"/>
  <c r="C38" i="6"/>
  <c r="E17" i="6"/>
  <c r="J17" i="6" s="1"/>
  <c r="K17" i="6" s="1"/>
  <c r="C18" i="6"/>
  <c r="H17" i="6"/>
  <c r="I17" i="6" s="1"/>
  <c r="L17" i="6"/>
  <c r="M17" i="6" s="1"/>
  <c r="B34" i="6"/>
  <c r="K33" i="6"/>
  <c r="J33" i="6" s="1"/>
  <c r="D33" i="6"/>
  <c r="B60" i="6"/>
  <c r="D59" i="6"/>
  <c r="K59" i="6"/>
  <c r="J59" i="6" s="1"/>
  <c r="L32" i="6"/>
  <c r="B86" i="6"/>
  <c r="D85" i="6"/>
  <c r="K85" i="6"/>
  <c r="J85" i="6" s="1"/>
  <c r="L84" i="6"/>
  <c r="C65" i="6"/>
  <c r="L58" i="6"/>
  <c r="J27" i="4"/>
  <c r="L76" i="4"/>
  <c r="E11" i="4"/>
  <c r="J11" i="4" s="1"/>
  <c r="K11" i="4" s="1"/>
  <c r="C12" i="4"/>
  <c r="L75" i="4"/>
  <c r="J75" i="4"/>
  <c r="E9" i="2"/>
  <c r="D9" i="2"/>
  <c r="H11" i="4"/>
  <c r="I11" i="4" s="1"/>
  <c r="H40" i="4"/>
  <c r="I40" i="4" s="1"/>
  <c r="I53" i="4"/>
  <c r="D2" i="2"/>
  <c r="J2" i="2" s="1"/>
  <c r="I3" i="2" s="1"/>
  <c r="E2" i="2"/>
  <c r="B78" i="4"/>
  <c r="D78" i="4" s="1"/>
  <c r="L77" i="4"/>
  <c r="H43" i="4"/>
  <c r="I43" i="4" s="1"/>
  <c r="I61" i="4"/>
  <c r="L53" i="4"/>
  <c r="J53" i="4"/>
  <c r="E3" i="2"/>
  <c r="D3" i="2"/>
  <c r="E5" i="2"/>
  <c r="D5" i="2"/>
  <c r="D4" i="2"/>
  <c r="E4" i="2"/>
  <c r="I37" i="4"/>
  <c r="B55" i="4"/>
  <c r="D55" i="4" s="1"/>
  <c r="D54" i="4"/>
  <c r="H41" i="4"/>
  <c r="I41" i="4"/>
  <c r="K54" i="4"/>
  <c r="J54" i="4" s="1"/>
  <c r="E10" i="2"/>
  <c r="D10" i="2"/>
  <c r="H42" i="4"/>
  <c r="I42" i="4" s="1"/>
  <c r="G85" i="4"/>
  <c r="G81" i="4"/>
  <c r="G77" i="4"/>
  <c r="G82" i="4"/>
  <c r="G78" i="4"/>
  <c r="G83" i="4"/>
  <c r="G79" i="4"/>
  <c r="G75" i="4"/>
  <c r="G96" i="4"/>
  <c r="G84" i="4"/>
  <c r="G80" i="4"/>
  <c r="G76" i="4"/>
  <c r="I76" i="4" s="1"/>
  <c r="I33" i="4"/>
  <c r="I27" i="4"/>
  <c r="B29" i="4"/>
  <c r="K28" i="4"/>
  <c r="J28" i="4" s="1"/>
  <c r="D28" i="4"/>
  <c r="I35" i="4"/>
  <c r="H45" i="4"/>
  <c r="I45" i="4" s="1"/>
  <c r="E6" i="2"/>
  <c r="D6" i="2"/>
  <c r="E7" i="2"/>
  <c r="D7" i="2"/>
  <c r="H39" i="4"/>
  <c r="I39" i="4"/>
  <c r="I59" i="4"/>
  <c r="J70" i="4"/>
  <c r="I57" i="4"/>
  <c r="G48" i="4" l="1"/>
  <c r="D139" i="4"/>
  <c r="L138" i="4"/>
  <c r="K139" i="4"/>
  <c r="J139" i="4" s="1"/>
  <c r="G71" i="4"/>
  <c r="B111" i="4"/>
  <c r="K110" i="4"/>
  <c r="J110" i="4" s="1"/>
  <c r="D18" i="4"/>
  <c r="D19" i="4" s="1"/>
  <c r="L11" i="4"/>
  <c r="M11" i="4" s="1"/>
  <c r="D110" i="4"/>
  <c r="L109" i="4"/>
  <c r="C66" i="6"/>
  <c r="B87" i="6"/>
  <c r="D86" i="6"/>
  <c r="K86" i="6"/>
  <c r="J86" i="6" s="1"/>
  <c r="L33" i="6"/>
  <c r="B35" i="6"/>
  <c r="K34" i="6"/>
  <c r="J34" i="6" s="1"/>
  <c r="D34" i="6"/>
  <c r="B61" i="6"/>
  <c r="K60" i="6"/>
  <c r="J60" i="6" s="1"/>
  <c r="D60" i="6"/>
  <c r="C39" i="6"/>
  <c r="L85" i="6"/>
  <c r="C19" i="6"/>
  <c r="E18" i="6"/>
  <c r="H18" i="6"/>
  <c r="I18" i="6" s="1"/>
  <c r="L18" i="6"/>
  <c r="M18" i="6" s="1"/>
  <c r="J18" i="6"/>
  <c r="K18" i="6" s="1"/>
  <c r="L59" i="6"/>
  <c r="J3" i="2"/>
  <c r="I4" i="2" s="1"/>
  <c r="J4" i="2" s="1"/>
  <c r="I7" i="2" s="1"/>
  <c r="J7" i="2" s="1"/>
  <c r="I9" i="2" s="1"/>
  <c r="J9" i="2" s="1"/>
  <c r="H48" i="4"/>
  <c r="L54" i="4"/>
  <c r="I84" i="4"/>
  <c r="I81" i="4"/>
  <c r="B56" i="4"/>
  <c r="D56" i="4" s="1"/>
  <c r="K55" i="4"/>
  <c r="J55" i="4" s="1"/>
  <c r="D29" i="4"/>
  <c r="B30" i="4"/>
  <c r="D30" i="4" s="1"/>
  <c r="K29" i="4"/>
  <c r="J29" i="4" s="1"/>
  <c r="L28" i="4"/>
  <c r="I79" i="4"/>
  <c r="I83" i="4"/>
  <c r="B79" i="4"/>
  <c r="D79" i="4" s="1"/>
  <c r="K78" i="4"/>
  <c r="J78" i="4" s="1"/>
  <c r="E11" i="2"/>
  <c r="H71" i="4"/>
  <c r="D11" i="2"/>
  <c r="G2" i="2"/>
  <c r="G97" i="4"/>
  <c r="I75" i="4"/>
  <c r="I56" i="4"/>
  <c r="I71" i="4" s="1"/>
  <c r="I31" i="4"/>
  <c r="I48" i="4" s="1"/>
  <c r="I85" i="4"/>
  <c r="I78" i="4"/>
  <c r="E12" i="4"/>
  <c r="J12" i="4" s="1"/>
  <c r="K12" i="4" s="1"/>
  <c r="C13" i="4"/>
  <c r="H12" i="4"/>
  <c r="I12" i="4" s="1"/>
  <c r="H96" i="4"/>
  <c r="I96" i="4" s="1"/>
  <c r="I80" i="4"/>
  <c r="I82" i="4"/>
  <c r="K140" i="4" l="1"/>
  <c r="J140" i="4" s="1"/>
  <c r="L139" i="4"/>
  <c r="D140" i="4"/>
  <c r="F18" i="4"/>
  <c r="G18" i="4" s="1"/>
  <c r="B112" i="4"/>
  <c r="K111" i="4"/>
  <c r="J111" i="4" s="1"/>
  <c r="D111" i="4"/>
  <c r="L110" i="4"/>
  <c r="B62" i="6"/>
  <c r="K61" i="6"/>
  <c r="J61" i="6" s="1"/>
  <c r="D61" i="6"/>
  <c r="L34" i="6"/>
  <c r="C40" i="6"/>
  <c r="D87" i="6"/>
  <c r="B88" i="6"/>
  <c r="K87" i="6"/>
  <c r="J87" i="6" s="1"/>
  <c r="K35" i="6"/>
  <c r="J35" i="6" s="1"/>
  <c r="B36" i="6"/>
  <c r="D35" i="6"/>
  <c r="E19" i="6"/>
  <c r="C20" i="6"/>
  <c r="L19" i="6"/>
  <c r="M19" i="6" s="1"/>
  <c r="J19" i="6"/>
  <c r="K19" i="6" s="1"/>
  <c r="H19" i="6"/>
  <c r="I19" i="6" s="1"/>
  <c r="L86" i="6"/>
  <c r="L60" i="6"/>
  <c r="C67" i="6"/>
  <c r="D16" i="2"/>
  <c r="J11" i="2"/>
  <c r="L12" i="4"/>
  <c r="M12" i="4" s="1"/>
  <c r="B57" i="4"/>
  <c r="D57" i="4" s="1"/>
  <c r="K56" i="4"/>
  <c r="J56" i="4" s="1"/>
  <c r="H97" i="4"/>
  <c r="L29" i="4"/>
  <c r="K30" i="4"/>
  <c r="J30" i="4" s="1"/>
  <c r="B31" i="4"/>
  <c r="D31" i="4" s="1"/>
  <c r="B80" i="4"/>
  <c r="D80" i="4" s="1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D20" i="4"/>
  <c r="F19" i="4"/>
  <c r="G19" i="4" s="1"/>
  <c r="D141" i="4" l="1"/>
  <c r="L140" i="4"/>
  <c r="K141" i="4"/>
  <c r="J141" i="4" s="1"/>
  <c r="B113" i="4"/>
  <c r="K112" i="4"/>
  <c r="J112" i="4" s="1"/>
  <c r="L13" i="4"/>
  <c r="M13" i="4" s="1"/>
  <c r="L111" i="4"/>
  <c r="D112" i="4"/>
  <c r="C68" i="6"/>
  <c r="L87" i="6"/>
  <c r="B89" i="6"/>
  <c r="D88" i="6"/>
  <c r="K88" i="6"/>
  <c r="J88" i="6" s="1"/>
  <c r="C41" i="6"/>
  <c r="C21" i="6"/>
  <c r="E20" i="6"/>
  <c r="L20" i="6" s="1"/>
  <c r="M20" i="6" s="1"/>
  <c r="J20" i="6"/>
  <c r="K20" i="6" s="1"/>
  <c r="H20" i="6"/>
  <c r="I20" i="6" s="1"/>
  <c r="B37" i="6"/>
  <c r="K36" i="6"/>
  <c r="J36" i="6" s="1"/>
  <c r="D36" i="6"/>
  <c r="L61" i="6"/>
  <c r="L35" i="6"/>
  <c r="B63" i="6"/>
  <c r="K62" i="6"/>
  <c r="J62" i="6" s="1"/>
  <c r="D62" i="6"/>
  <c r="D21" i="4"/>
  <c r="F20" i="4"/>
  <c r="G20" i="4" s="1"/>
  <c r="B81" i="4"/>
  <c r="D81" i="4" s="1"/>
  <c r="K80" i="4"/>
  <c r="J80" i="4" s="1"/>
  <c r="L30" i="4"/>
  <c r="E14" i="4"/>
  <c r="L14" i="4" s="1"/>
  <c r="M14" i="4" s="1"/>
  <c r="C15" i="4"/>
  <c r="H14" i="4"/>
  <c r="I14" i="4" s="1"/>
  <c r="B32" i="4"/>
  <c r="D32" i="4" s="1"/>
  <c r="K31" i="4"/>
  <c r="J31" i="4" s="1"/>
  <c r="L56" i="4"/>
  <c r="L79" i="4"/>
  <c r="B58" i="4"/>
  <c r="D58" i="4" s="1"/>
  <c r="K57" i="4"/>
  <c r="J57" i="4" s="1"/>
  <c r="J14" i="4" l="1"/>
  <c r="K14" i="4" s="1"/>
  <c r="K142" i="4"/>
  <c r="J142" i="4" s="1"/>
  <c r="L141" i="4"/>
  <c r="D142" i="4"/>
  <c r="B114" i="4"/>
  <c r="K113" i="4"/>
  <c r="J113" i="4" s="1"/>
  <c r="L112" i="4"/>
  <c r="D113" i="4"/>
  <c r="C42" i="6"/>
  <c r="E21" i="6"/>
  <c r="J21" i="6" s="1"/>
  <c r="K21" i="6" s="1"/>
  <c r="C22" i="6"/>
  <c r="H21" i="6"/>
  <c r="I21" i="6" s="1"/>
  <c r="B90" i="6"/>
  <c r="D89" i="6"/>
  <c r="K89" i="6"/>
  <c r="J89" i="6" s="1"/>
  <c r="L88" i="6"/>
  <c r="L62" i="6"/>
  <c r="B64" i="6"/>
  <c r="K63" i="6"/>
  <c r="J63" i="6" s="1"/>
  <c r="D63" i="6"/>
  <c r="B38" i="6"/>
  <c r="K37" i="6"/>
  <c r="J37" i="6" s="1"/>
  <c r="D37" i="6"/>
  <c r="L37" i="6" s="1"/>
  <c r="L36" i="6"/>
  <c r="C69" i="6"/>
  <c r="L31" i="4"/>
  <c r="E15" i="4"/>
  <c r="J15" i="4" s="1"/>
  <c r="K15" i="4" s="1"/>
  <c r="C16" i="4"/>
  <c r="H15" i="4"/>
  <c r="I15" i="4" s="1"/>
  <c r="L57" i="4"/>
  <c r="B82" i="4"/>
  <c r="D82" i="4" s="1"/>
  <c r="K81" i="4"/>
  <c r="J81" i="4" s="1"/>
  <c r="B59" i="4"/>
  <c r="D59" i="4" s="1"/>
  <c r="K58" i="4"/>
  <c r="J58" i="4" s="1"/>
  <c r="L80" i="4"/>
  <c r="K32" i="4"/>
  <c r="J32" i="4" s="1"/>
  <c r="B33" i="4"/>
  <c r="D33" i="4" s="1"/>
  <c r="F21" i="4"/>
  <c r="G21" i="4" s="1"/>
  <c r="D22" i="4"/>
  <c r="F22" i="4" s="1"/>
  <c r="G22" i="4" s="1"/>
  <c r="K143" i="4" l="1"/>
  <c r="J143" i="4" s="1"/>
  <c r="L142" i="4"/>
  <c r="D143" i="4"/>
  <c r="B115" i="4"/>
  <c r="K114" i="4"/>
  <c r="J114" i="4" s="1"/>
  <c r="L15" i="4"/>
  <c r="M15" i="4" s="1"/>
  <c r="L113" i="4"/>
  <c r="D114" i="4"/>
  <c r="C70" i="6"/>
  <c r="D70" i="6" s="1"/>
  <c r="L70" i="6" s="1"/>
  <c r="L89" i="6"/>
  <c r="L21" i="6"/>
  <c r="M21" i="6" s="1"/>
  <c r="K38" i="6"/>
  <c r="J38" i="6" s="1"/>
  <c r="B39" i="6"/>
  <c r="D38" i="6"/>
  <c r="C43" i="6"/>
  <c r="D90" i="6"/>
  <c r="L90" i="6"/>
  <c r="B91" i="6"/>
  <c r="K90" i="6"/>
  <c r="J90" i="6" s="1"/>
  <c r="E22" i="6"/>
  <c r="L22" i="6"/>
  <c r="M22" i="6" s="1"/>
  <c r="H22" i="6"/>
  <c r="I22" i="6" s="1"/>
  <c r="J22" i="6"/>
  <c r="K22" i="6" s="1"/>
  <c r="B65" i="6"/>
  <c r="K64" i="6"/>
  <c r="J64" i="6" s="1"/>
  <c r="D64" i="6"/>
  <c r="L63" i="6"/>
  <c r="L32" i="4"/>
  <c r="L58" i="4"/>
  <c r="B60" i="4"/>
  <c r="D60" i="4" s="1"/>
  <c r="K59" i="4"/>
  <c r="J59" i="4" s="1"/>
  <c r="L81" i="4"/>
  <c r="B83" i="4"/>
  <c r="D83" i="4" s="1"/>
  <c r="K82" i="4"/>
  <c r="J82" i="4" s="1"/>
  <c r="B34" i="4"/>
  <c r="D34" i="4" s="1"/>
  <c r="K33" i="4"/>
  <c r="J33" i="4" s="1"/>
  <c r="E16" i="4"/>
  <c r="L16" i="4" s="1"/>
  <c r="M16" i="4" s="1"/>
  <c r="C17" i="4"/>
  <c r="H16" i="4"/>
  <c r="I16" i="4" s="1"/>
  <c r="K144" i="4" l="1"/>
  <c r="J144" i="4" s="1"/>
  <c r="L143" i="4"/>
  <c r="D144" i="4"/>
  <c r="B116" i="4"/>
  <c r="K115" i="4"/>
  <c r="J115" i="4" s="1"/>
  <c r="L114" i="4"/>
  <c r="D115" i="4"/>
  <c r="B40" i="6"/>
  <c r="K39" i="6"/>
  <c r="J39" i="6" s="1"/>
  <c r="D39" i="6"/>
  <c r="C44" i="6"/>
  <c r="L64" i="6"/>
  <c r="B66" i="6"/>
  <c r="K65" i="6"/>
  <c r="J65" i="6" s="1"/>
  <c r="D65" i="6"/>
  <c r="L38" i="6"/>
  <c r="B92" i="6"/>
  <c r="D91" i="6"/>
  <c r="K91" i="6"/>
  <c r="J91" i="6" s="1"/>
  <c r="L33" i="4"/>
  <c r="E17" i="4"/>
  <c r="J17" i="4" s="1"/>
  <c r="K17" i="4" s="1"/>
  <c r="C18" i="4"/>
  <c r="H17" i="4"/>
  <c r="I17" i="4" s="1"/>
  <c r="K34" i="4"/>
  <c r="J34" i="4" s="1"/>
  <c r="B35" i="4"/>
  <c r="D35" i="4" s="1"/>
  <c r="J16" i="4"/>
  <c r="K16" i="4" s="1"/>
  <c r="L82" i="4"/>
  <c r="B84" i="4"/>
  <c r="D84" i="4" s="1"/>
  <c r="K83" i="4"/>
  <c r="J83" i="4" s="1"/>
  <c r="L59" i="4"/>
  <c r="B61" i="4"/>
  <c r="D61" i="4" s="1"/>
  <c r="K60" i="4"/>
  <c r="J60" i="4" s="1"/>
  <c r="L17" i="4" l="1"/>
  <c r="M17" i="4" s="1"/>
  <c r="L144" i="4"/>
  <c r="D145" i="4"/>
  <c r="K145" i="4"/>
  <c r="J145" i="4" s="1"/>
  <c r="B117" i="4"/>
  <c r="K116" i="4"/>
  <c r="J116" i="4" s="1"/>
  <c r="D116" i="4"/>
  <c r="L115" i="4"/>
  <c r="L39" i="6"/>
  <c r="B67" i="6"/>
  <c r="K66" i="6"/>
  <c r="J66" i="6" s="1"/>
  <c r="D66" i="6"/>
  <c r="L65" i="6"/>
  <c r="C45" i="6"/>
  <c r="B93" i="6"/>
  <c r="D92" i="6"/>
  <c r="K92" i="6"/>
  <c r="J92" i="6" s="1"/>
  <c r="L91" i="6"/>
  <c r="B41" i="6"/>
  <c r="K40" i="6"/>
  <c r="J40" i="6" s="1"/>
  <c r="D40" i="6"/>
  <c r="L34" i="4"/>
  <c r="L83" i="4"/>
  <c r="B36" i="4"/>
  <c r="D36" i="4" s="1"/>
  <c r="K35" i="4"/>
  <c r="J35" i="4" s="1"/>
  <c r="B85" i="4"/>
  <c r="D85" i="4" s="1"/>
  <c r="K84" i="4"/>
  <c r="J84" i="4" s="1"/>
  <c r="L60" i="4"/>
  <c r="B62" i="4"/>
  <c r="D62" i="4" s="1"/>
  <c r="K61" i="4"/>
  <c r="J61" i="4" s="1"/>
  <c r="E18" i="4"/>
  <c r="J18" i="4" s="1"/>
  <c r="K18" i="4" s="1"/>
  <c r="C19" i="4"/>
  <c r="H18" i="4"/>
  <c r="I18" i="4" s="1"/>
  <c r="L145" i="4" l="1"/>
  <c r="D146" i="4"/>
  <c r="K146" i="4"/>
  <c r="J146" i="4" s="1"/>
  <c r="B118" i="4"/>
  <c r="K117" i="4"/>
  <c r="J117" i="4" s="1"/>
  <c r="L116" i="4"/>
  <c r="D117" i="4"/>
  <c r="L66" i="6"/>
  <c r="L92" i="6"/>
  <c r="D93" i="6"/>
  <c r="B94" i="6"/>
  <c r="K93" i="6"/>
  <c r="J93" i="6" s="1"/>
  <c r="B68" i="6"/>
  <c r="K67" i="6"/>
  <c r="J67" i="6" s="1"/>
  <c r="D67" i="6"/>
  <c r="C46" i="6"/>
  <c r="L40" i="6"/>
  <c r="B42" i="6"/>
  <c r="K41" i="6"/>
  <c r="J41" i="6" s="1"/>
  <c r="D41" i="6"/>
  <c r="L84" i="4"/>
  <c r="E19" i="4"/>
  <c r="J19" i="4" s="1"/>
  <c r="K19" i="4" s="1"/>
  <c r="C20" i="4"/>
  <c r="H19" i="4"/>
  <c r="I19" i="4" s="1"/>
  <c r="B63" i="4"/>
  <c r="D63" i="4" s="1"/>
  <c r="K62" i="4"/>
  <c r="J62" i="4" s="1"/>
  <c r="L61" i="4"/>
  <c r="B86" i="4"/>
  <c r="D86" i="4" s="1"/>
  <c r="K85" i="4"/>
  <c r="J85" i="4" s="1"/>
  <c r="L35" i="4"/>
  <c r="L18" i="4"/>
  <c r="M18" i="4" s="1"/>
  <c r="K36" i="4"/>
  <c r="J36" i="4" s="1"/>
  <c r="B37" i="4"/>
  <c r="D37" i="4" s="1"/>
  <c r="L146" i="4" l="1"/>
  <c r="B119" i="4"/>
  <c r="K118" i="4"/>
  <c r="J118" i="4" s="1"/>
  <c r="K86" i="4"/>
  <c r="J86" i="4" s="1"/>
  <c r="L117" i="4"/>
  <c r="D118" i="4"/>
  <c r="C47" i="6"/>
  <c r="D47" i="6" s="1"/>
  <c r="L47" i="6" s="1"/>
  <c r="L67" i="6"/>
  <c r="B69" i="6"/>
  <c r="K68" i="6"/>
  <c r="J68" i="6" s="1"/>
  <c r="D68" i="6"/>
  <c r="B95" i="6"/>
  <c r="D94" i="6"/>
  <c r="K94" i="6"/>
  <c r="J94" i="6" s="1"/>
  <c r="B43" i="6"/>
  <c r="K42" i="6"/>
  <c r="J42" i="6" s="1"/>
  <c r="D42" i="6"/>
  <c r="L42" i="6" s="1"/>
  <c r="L93" i="6"/>
  <c r="L41" i="6"/>
  <c r="L19" i="4"/>
  <c r="M19" i="4" s="1"/>
  <c r="L85" i="4"/>
  <c r="B38" i="4"/>
  <c r="D38" i="4" s="1"/>
  <c r="K37" i="4"/>
  <c r="J37" i="4" s="1"/>
  <c r="B64" i="4"/>
  <c r="D64" i="4" s="1"/>
  <c r="K63" i="4"/>
  <c r="J63" i="4" s="1"/>
  <c r="L36" i="4"/>
  <c r="B87" i="4"/>
  <c r="L62" i="4"/>
  <c r="E20" i="4"/>
  <c r="L20" i="4" s="1"/>
  <c r="M20" i="4" s="1"/>
  <c r="C21" i="4"/>
  <c r="H20" i="4"/>
  <c r="I20" i="4" s="1"/>
  <c r="B120" i="4" l="1"/>
  <c r="K119" i="4"/>
  <c r="J119" i="4" s="1"/>
  <c r="K87" i="4"/>
  <c r="J87" i="4" s="1"/>
  <c r="D87" i="4"/>
  <c r="L86" i="4"/>
  <c r="L118" i="4"/>
  <c r="D119" i="4"/>
  <c r="L68" i="6"/>
  <c r="L94" i="6"/>
  <c r="D95" i="6"/>
  <c r="D96" i="6" s="1"/>
  <c r="L96" i="6" s="1"/>
  <c r="K95" i="6"/>
  <c r="J95" i="6" s="1"/>
  <c r="J97" i="6" s="1"/>
  <c r="K69" i="6"/>
  <c r="J69" i="6" s="1"/>
  <c r="J71" i="6" s="1"/>
  <c r="D69" i="6"/>
  <c r="B44" i="6"/>
  <c r="K43" i="6"/>
  <c r="J43" i="6" s="1"/>
  <c r="D43" i="6"/>
  <c r="J20" i="4"/>
  <c r="K20" i="4" s="1"/>
  <c r="L63" i="4"/>
  <c r="B65" i="4"/>
  <c r="D65" i="4" s="1"/>
  <c r="K64" i="4"/>
  <c r="J64" i="4" s="1"/>
  <c r="L37" i="4"/>
  <c r="K38" i="4"/>
  <c r="J38" i="4" s="1"/>
  <c r="B39" i="4"/>
  <c r="D39" i="4" s="1"/>
  <c r="B88" i="4"/>
  <c r="E21" i="4"/>
  <c r="J21" i="4" s="1"/>
  <c r="K21" i="4" s="1"/>
  <c r="C22" i="4"/>
  <c r="H21" i="4"/>
  <c r="I21" i="4" s="1"/>
  <c r="L38" i="4" l="1"/>
  <c r="B121" i="4"/>
  <c r="K120" i="4"/>
  <c r="J120" i="4" s="1"/>
  <c r="L87" i="4"/>
  <c r="K88" i="4"/>
  <c r="J88" i="4" s="1"/>
  <c r="D88" i="4"/>
  <c r="D120" i="4"/>
  <c r="L119" i="4"/>
  <c r="L69" i="6"/>
  <c r="L43" i="6"/>
  <c r="B45" i="6"/>
  <c r="K44" i="6"/>
  <c r="J44" i="6" s="1"/>
  <c r="D44" i="6"/>
  <c r="L95" i="6"/>
  <c r="L21" i="4"/>
  <c r="M21" i="4" s="1"/>
  <c r="B40" i="4"/>
  <c r="D40" i="4" s="1"/>
  <c r="K39" i="4"/>
  <c r="J39" i="4" s="1"/>
  <c r="L64" i="4"/>
  <c r="B89" i="4"/>
  <c r="B66" i="4"/>
  <c r="D66" i="4" s="1"/>
  <c r="K65" i="4"/>
  <c r="J65" i="4" s="1"/>
  <c r="E22" i="4"/>
  <c r="L22" i="4" s="1"/>
  <c r="M22" i="4" s="1"/>
  <c r="H22" i="4"/>
  <c r="I22" i="4" s="1"/>
  <c r="B122" i="4" l="1"/>
  <c r="K121" i="4"/>
  <c r="J121" i="4" s="1"/>
  <c r="K89" i="4"/>
  <c r="J89" i="4" s="1"/>
  <c r="D89" i="4"/>
  <c r="L88" i="4"/>
  <c r="L120" i="4"/>
  <c r="D121" i="4"/>
  <c r="B46" i="6"/>
  <c r="K45" i="6"/>
  <c r="J45" i="6" s="1"/>
  <c r="D45" i="6"/>
  <c r="L44" i="6"/>
  <c r="B67" i="4"/>
  <c r="D67" i="4" s="1"/>
  <c r="K66" i="4"/>
  <c r="J66" i="4" s="1"/>
  <c r="L65" i="4"/>
  <c r="B90" i="4"/>
  <c r="J22" i="4"/>
  <c r="K22" i="4" s="1"/>
  <c r="L39" i="4"/>
  <c r="K40" i="4"/>
  <c r="J40" i="4" s="1"/>
  <c r="B41" i="4"/>
  <c r="D41" i="4" s="1"/>
  <c r="J148" i="4" l="1"/>
  <c r="D147" i="4"/>
  <c r="L147" i="4" s="1"/>
  <c r="B123" i="4"/>
  <c r="K122" i="4"/>
  <c r="J122" i="4" s="1"/>
  <c r="D122" i="4"/>
  <c r="L89" i="4"/>
  <c r="L121" i="4"/>
  <c r="K90" i="4"/>
  <c r="J90" i="4" s="1"/>
  <c r="D90" i="4"/>
  <c r="L45" i="6"/>
  <c r="K46" i="6"/>
  <c r="J46" i="6" s="1"/>
  <c r="J48" i="6" s="1"/>
  <c r="D46" i="6"/>
  <c r="B42" i="4"/>
  <c r="D42" i="4" s="1"/>
  <c r="K41" i="4"/>
  <c r="J41" i="4" s="1"/>
  <c r="B91" i="4"/>
  <c r="L66" i="4"/>
  <c r="B68" i="4"/>
  <c r="D68" i="4" s="1"/>
  <c r="K67" i="4"/>
  <c r="J67" i="4" s="1"/>
  <c r="L40" i="4"/>
  <c r="L122" i="4" l="1"/>
  <c r="K123" i="4"/>
  <c r="J123" i="4" s="1"/>
  <c r="D123" i="4"/>
  <c r="L90" i="4"/>
  <c r="K91" i="4"/>
  <c r="J91" i="4" s="1"/>
  <c r="D91" i="4"/>
  <c r="L46" i="6"/>
  <c r="L67" i="4"/>
  <c r="B69" i="4"/>
  <c r="D69" i="4" s="1"/>
  <c r="D70" i="4" s="1"/>
  <c r="L70" i="4" s="1"/>
  <c r="K68" i="4"/>
  <c r="J68" i="4" s="1"/>
  <c r="B92" i="4"/>
  <c r="L41" i="4"/>
  <c r="K42" i="4"/>
  <c r="J42" i="4" s="1"/>
  <c r="B43" i="4"/>
  <c r="D43" i="4" s="1"/>
  <c r="L123" i="4" l="1"/>
  <c r="J125" i="4"/>
  <c r="K92" i="4"/>
  <c r="J92" i="4" s="1"/>
  <c r="D92" i="4"/>
  <c r="L91" i="4"/>
  <c r="L42" i="4"/>
  <c r="B44" i="4"/>
  <c r="D44" i="4" s="1"/>
  <c r="K43" i="4"/>
  <c r="J43" i="4" s="1"/>
  <c r="B93" i="4"/>
  <c r="L68" i="4"/>
  <c r="K69" i="4"/>
  <c r="J69" i="4" s="1"/>
  <c r="J71" i="4" s="1"/>
  <c r="K93" i="4" l="1"/>
  <c r="J93" i="4" s="1"/>
  <c r="D93" i="4"/>
  <c r="L92" i="4"/>
  <c r="L43" i="4"/>
  <c r="L69" i="4"/>
  <c r="K44" i="4"/>
  <c r="J44" i="4" s="1"/>
  <c r="B45" i="4"/>
  <c r="D45" i="4" s="1"/>
  <c r="B94" i="4"/>
  <c r="L93" i="4" l="1"/>
  <c r="K94" i="4"/>
  <c r="J94" i="4" s="1"/>
  <c r="D94" i="4"/>
  <c r="B46" i="4"/>
  <c r="D46" i="4" s="1"/>
  <c r="D47" i="4" s="1"/>
  <c r="L47" i="4" s="1"/>
  <c r="K45" i="4"/>
  <c r="J45" i="4" s="1"/>
  <c r="B95" i="4"/>
  <c r="L44" i="4"/>
  <c r="K95" i="4" l="1"/>
  <c r="J95" i="4" s="1"/>
  <c r="J97" i="4" s="1"/>
  <c r="D95" i="4"/>
  <c r="D96" i="4" s="1"/>
  <c r="L96" i="4" s="1"/>
  <c r="L94" i="4"/>
  <c r="L45" i="4"/>
  <c r="K46" i="4"/>
  <c r="J46" i="4" s="1"/>
  <c r="J48" i="4" s="1"/>
  <c r="L95" i="4" l="1"/>
  <c r="L46" i="4"/>
  <c r="N103" i="4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4" i="4" l="1"/>
  <c r="N122" i="4"/>
  <c r="N123" i="4" s="1"/>
</calcChain>
</file>

<file path=xl/sharedStrings.xml><?xml version="1.0" encoding="utf-8"?>
<sst xmlns="http://schemas.openxmlformats.org/spreadsheetml/2006/main" count="431" uniqueCount="75">
  <si>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</si>
  <si>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</si>
  <si>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</si>
  <si>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</si>
  <si>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</si>
  <si>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</si>
  <si>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</si>
  <si>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</si>
  <si>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</si>
  <si>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</si>
  <si>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</si>
  <si>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</si>
  <si>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</si>
  <si>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</si>
  <si>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</si>
  <si>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</si>
  <si>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</si>
  <si>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</si>
  <si>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</si>
  <si>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Livro Python Fluente</t>
  </si>
  <si>
    <t>Formacao Cientista de Dados com Python e R</t>
  </si>
  <si>
    <t>Livro Python para Analise de Dados</t>
  </si>
  <si>
    <t>Algebra Linear com Python</t>
  </si>
  <si>
    <t>início: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</si>
  <si>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</si>
  <si>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</si>
  <si>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</si>
  <si>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</si>
  <si>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</si>
  <si>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</si>
  <si>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</si>
  <si>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</si>
  <si>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</si>
  <si>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</si>
  <si>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</si>
  <si>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</si>
  <si>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</si>
  <si>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</si>
  <si>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</si>
  <si>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</si>
  <si>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</si>
  <si>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</si>
  <si>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</si>
  <si>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</si>
  <si>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</si>
  <si>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</si>
  <si>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</si>
  <si>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</si>
  <si>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</si>
  <si>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</si>
  <si>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</si>
  <si>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</si>
  <si>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</si>
  <si>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</si>
  <si>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Data de Início</t>
  </si>
  <si>
    <t>Quantidade de Capítulos</t>
  </si>
  <si>
    <t>Quant. Min. de estudos/dia</t>
  </si>
  <si>
    <t>N</t>
  </si>
  <si>
    <t>Ap A</t>
  </si>
  <si>
    <t>Ap B</t>
  </si>
  <si>
    <t>Livro WebScraping com Python</t>
  </si>
  <si>
    <t>média de tempo por página</t>
  </si>
  <si>
    <t>posicoes do capítulo</t>
  </si>
  <si>
    <t>posições lidas</t>
  </si>
  <si>
    <t>Introdução</t>
  </si>
  <si>
    <t>Ap C</t>
  </si>
  <si>
    <t>Jargão do Python</t>
  </si>
  <si>
    <t>Introducao</t>
  </si>
  <si>
    <t>a</t>
  </si>
  <si>
    <t>total</t>
  </si>
  <si>
    <t>b</t>
  </si>
  <si>
    <t>dias</t>
  </si>
  <si>
    <t>c</t>
  </si>
  <si>
    <t>paginas/dia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</si>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</sst>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4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  <font>
      <sz val="10"/>
      <name val="Arial"/>
      <family val="2"/>
      <charset val="1"/>
    </font>
    <font>
      <b/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4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6" fontId="13" fillId="0" borderId="1" xfId="0" applyNumberFormat="1" applyFont="1" applyBorder="1" applyAlignment="1">
      <alignment horizontal="center"/>
    </xf>
    <xf numFmtId="1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/>
    </xf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bottomRight" activeCell="D27" sqref="D27"/>
      <selection pane="bottomLeft" activeCell="A8" sqref="A8"/>
      <selection pane="topRight" activeCell="C1" sqref="C1"/>
    </sheetView>
  </sheetViews>
  <sheetFormatPr defaultColWidth="12.140625" defaultRowHeight="13.15"/>
  <cols>
    <col min="1" max="2" width="9.140625" style="1" customWidth="1"/>
    <col min="3" max="3" width="12.140625" style="1"/>
    <col min="4" max="4" width="15.140625" style="1" customWidth="1"/>
    <col min="5" max="5" width="13.5703125" customWidth="1"/>
    <col min="6" max="6" width="13.7109375" customWidth="1"/>
    <col min="7" max="7" width="21.28515625" customWidth="1"/>
    <col min="8" max="8" width="14.140625" customWidth="1"/>
    <col min="9" max="9" width="26.85546875" customWidth="1"/>
    <col min="10" max="10" width="14.5703125" customWidth="1"/>
    <col min="11" max="11" width="27.42578125" customWidth="1"/>
  </cols>
  <sheetData>
    <row r="1" spans="1:11" s="2" customFormat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H8" sqref="H8"/>
    </sheetView>
  </sheetViews>
  <sheetFormatPr defaultColWidth="12.140625" defaultRowHeight="13.15"/>
  <cols>
    <col min="1" max="1" width="8.42578125" customWidth="1"/>
    <col min="2" max="2" width="4.42578125" customWidth="1"/>
    <col min="8" max="8" width="39.42578125" bestFit="1" customWidth="1"/>
    <col min="9" max="9" width="39.42578125" customWidth="1"/>
    <col min="11" max="11" width="13.140625" customWidth="1"/>
  </cols>
  <sheetData>
    <row r="1" spans="1:12 1025:1025" s="17" customFormat="1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91">
        <f>A14</f>
        <v>43864</v>
      </c>
      <c r="J2" s="91">
        <f>A14+D2-1</f>
        <v>43868</v>
      </c>
      <c r="L2" s="82"/>
    </row>
    <row r="3" spans="1:12 1025:10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91">
        <f>J2+1</f>
        <v>43869</v>
      </c>
      <c r="J3" s="91">
        <f>I3+D3-1</f>
        <v>43899</v>
      </c>
      <c r="L3" s="82"/>
    </row>
    <row r="4" spans="1:12 1025:1025" s="74" customFormat="1">
      <c r="A4" s="73">
        <v>2</v>
      </c>
      <c r="B4" s="74">
        <v>42</v>
      </c>
      <c r="C4" s="75">
        <f t="shared" si="0"/>
        <v>0.12316715542521994</v>
      </c>
      <c r="D4" s="74">
        <f t="shared" si="1"/>
        <v>25</v>
      </c>
      <c r="E4" s="74">
        <f t="shared" si="2"/>
        <v>37</v>
      </c>
      <c r="H4" s="74" t="s">
        <v>4</v>
      </c>
      <c r="I4" s="99">
        <f>J3+1</f>
        <v>43900</v>
      </c>
      <c r="J4" s="93">
        <f>I4+D4+D5+D6-1</f>
        <v>43971</v>
      </c>
      <c r="L4" s="83"/>
    </row>
    <row r="5" spans="1:12 1025:1025" s="74" customFormat="1">
      <c r="A5" s="73">
        <v>3</v>
      </c>
      <c r="B5" s="74">
        <v>36</v>
      </c>
      <c r="C5" s="75">
        <f t="shared" si="0"/>
        <v>0.10557184750733138</v>
      </c>
      <c r="D5" s="74">
        <f t="shared" si="1"/>
        <v>22</v>
      </c>
      <c r="E5" s="74">
        <f t="shared" si="2"/>
        <v>32</v>
      </c>
      <c r="H5" s="74" t="s">
        <v>17</v>
      </c>
      <c r="I5" s="99"/>
      <c r="J5" s="94"/>
      <c r="L5" s="83"/>
    </row>
    <row r="6" spans="1:12 1025:1025" s="74" customFormat="1">
      <c r="A6" s="73">
        <v>4</v>
      </c>
      <c r="B6" s="74">
        <v>42</v>
      </c>
      <c r="C6" s="75">
        <f t="shared" si="0"/>
        <v>0.12316715542521994</v>
      </c>
      <c r="D6" s="74">
        <f t="shared" si="1"/>
        <v>25</v>
      </c>
      <c r="E6" s="74">
        <f t="shared" si="2"/>
        <v>37</v>
      </c>
      <c r="H6" s="74" t="s">
        <v>18</v>
      </c>
      <c r="I6" s="99"/>
      <c r="J6" s="94"/>
      <c r="L6" s="83"/>
    </row>
    <row r="7" spans="1:12 1025:1025" s="77" customFormat="1">
      <c r="A7" s="76">
        <v>5</v>
      </c>
      <c r="B7" s="77">
        <v>48</v>
      </c>
      <c r="C7" s="78">
        <f t="shared" si="0"/>
        <v>0.14076246334310852</v>
      </c>
      <c r="D7" s="77">
        <f t="shared" si="1"/>
        <v>29</v>
      </c>
      <c r="E7" s="77">
        <f t="shared" si="2"/>
        <v>43</v>
      </c>
      <c r="H7" s="77" t="s">
        <v>19</v>
      </c>
      <c r="I7" s="99">
        <f>J4+1</f>
        <v>43972</v>
      </c>
      <c r="J7" s="95">
        <f>I7+D7+D8-1</f>
        <v>44038</v>
      </c>
      <c r="L7" s="84"/>
    </row>
    <row r="8" spans="1:12 1025:1025" s="77" customFormat="1">
      <c r="A8" s="76">
        <v>6</v>
      </c>
      <c r="B8" s="77">
        <v>64</v>
      </c>
      <c r="C8" s="78">
        <f t="shared" si="0"/>
        <v>0.18768328445747801</v>
      </c>
      <c r="D8" s="77">
        <f t="shared" si="1"/>
        <v>38</v>
      </c>
      <c r="E8" s="77">
        <f t="shared" si="2"/>
        <v>57</v>
      </c>
      <c r="H8" s="77" t="s">
        <v>20</v>
      </c>
      <c r="I8" s="99"/>
      <c r="J8" s="96"/>
      <c r="L8" s="84"/>
    </row>
    <row r="9" spans="1:12 1025:1025" s="80" customFormat="1">
      <c r="A9" s="79">
        <v>7</v>
      </c>
      <c r="B9" s="80">
        <v>32</v>
      </c>
      <c r="C9" s="81">
        <f t="shared" si="0"/>
        <v>9.3841642228739003E-2</v>
      </c>
      <c r="D9" s="80">
        <f t="shared" si="1"/>
        <v>19</v>
      </c>
      <c r="E9" s="80">
        <f t="shared" si="2"/>
        <v>29</v>
      </c>
      <c r="H9" s="80" t="s">
        <v>21</v>
      </c>
      <c r="I9" s="99">
        <f>J7+1</f>
        <v>44039</v>
      </c>
      <c r="J9" s="97">
        <f>I9+D9+D10-1</f>
        <v>44068</v>
      </c>
      <c r="L9" s="85"/>
    </row>
    <row r="10" spans="1:12 1025:1025" s="80" customFormat="1">
      <c r="A10" s="79">
        <v>8</v>
      </c>
      <c r="B10" s="80">
        <v>18</v>
      </c>
      <c r="C10" s="81">
        <f t="shared" si="0"/>
        <v>5.2785923753665691E-2</v>
      </c>
      <c r="D10" s="80">
        <f t="shared" si="1"/>
        <v>11</v>
      </c>
      <c r="E10" s="80">
        <f t="shared" si="2"/>
        <v>16</v>
      </c>
      <c r="H10" s="80" t="s">
        <v>22</v>
      </c>
      <c r="I10" s="99"/>
      <c r="J10" s="98"/>
      <c r="L10" s="85"/>
    </row>
    <row r="11" spans="1:12 1025:10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2">
        <f>A14+D11</f>
        <v>44069</v>
      </c>
    </row>
    <row r="13" spans="1:12 1025:1025">
      <c r="A13" t="s">
        <v>23</v>
      </c>
    </row>
    <row r="14" spans="1:12 1025:1025">
      <c r="A14" s="82">
        <v>43864</v>
      </c>
    </row>
    <row r="15" spans="1:12 1025:1025">
      <c r="D15" s="82">
        <v>43869</v>
      </c>
    </row>
    <row r="16" spans="1:12 1025:1025">
      <c r="D16" s="82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40625" defaultRowHeight="13.15"/>
  <cols>
    <col min="1" max="1" width="7.140625" customWidth="1"/>
    <col min="2" max="4" width="10.85546875" customWidth="1"/>
    <col min="5" max="9" width="16.42578125" customWidth="1"/>
    <col min="10" max="11" width="10.85546875" customWidth="1"/>
    <col min="12" max="12" width="6.7109375" customWidth="1"/>
    <col min="13" max="15" width="7.140625" customWidth="1"/>
    <col min="16" max="24" width="6.7109375" customWidth="1"/>
    <col min="25" max="25" width="7.7109375" customWidth="1"/>
    <col min="26" max="26" width="7.5703125" customWidth="1"/>
    <col min="27" max="30" width="7.7109375" customWidth="1"/>
    <col min="31" max="34" width="10.85546875" customWidth="1"/>
    <col min="35" max="43" width="6.7109375" customWidth="1"/>
    <col min="44" max="44" width="7.7109375" customWidth="1"/>
    <col min="45" max="45" width="7.5703125" customWidth="1"/>
    <col min="46" max="65" width="7.7109375" customWidth="1"/>
    <col min="66" max="74" width="6.140625" customWidth="1"/>
    <col min="75" max="75" width="7.140625" customWidth="1"/>
    <col min="76" max="76" width="7" customWidth="1"/>
    <col min="77" max="95" width="7.140625" customWidth="1"/>
    <col min="96" max="104" width="6.5703125" customWidth="1"/>
    <col min="105" max="105" width="7.5703125" customWidth="1"/>
    <col min="106" max="106" width="7.42578125" customWidth="1"/>
    <col min="107" max="126" width="7.5703125" customWidth="1"/>
    <col min="127" max="135" width="6" customWidth="1"/>
    <col min="136" max="136" width="7" customWidth="1"/>
    <col min="137" max="137" width="6.85546875" customWidth="1"/>
    <col min="138" max="156" width="7" customWidth="1"/>
    <col min="157" max="165" width="5.42578125" customWidth="1"/>
    <col min="166" max="166" width="6.42578125" customWidth="1"/>
    <col min="167" max="167" width="6.28515625" customWidth="1"/>
    <col min="168" max="187" width="6.42578125" customWidth="1"/>
    <col min="188" max="196" width="6.5703125" customWidth="1"/>
    <col min="197" max="197" width="7.5703125" customWidth="1"/>
    <col min="198" max="198" width="7.42578125" customWidth="1"/>
    <col min="199" max="218" width="7.5703125" customWidth="1"/>
    <col min="219" max="227" width="6.140625" customWidth="1"/>
    <col min="228" max="228" width="7.140625" customWidth="1"/>
    <col min="229" max="229" width="7" customWidth="1"/>
    <col min="230" max="248" width="7.140625" customWidth="1"/>
    <col min="249" max="257" width="6.140625" customWidth="1"/>
    <col min="258" max="258" width="7.140625" customWidth="1"/>
    <col min="259" max="259" width="7" customWidth="1"/>
    <col min="260" max="279" width="7.140625" customWidth="1"/>
    <col min="280" max="288" width="6.5703125" customWidth="1"/>
    <col min="289" max="289" width="7.5703125" customWidth="1"/>
    <col min="290" max="290" width="7.42578125" customWidth="1"/>
    <col min="291" max="309" width="7.5703125" customWidth="1"/>
    <col min="310" max="318" width="6.5703125" customWidth="1"/>
    <col min="319" max="319" width="7.5703125" customWidth="1"/>
    <col min="320" max="320" width="7.42578125" customWidth="1"/>
    <col min="321" max="340" width="7.5703125" customWidth="1"/>
  </cols>
  <sheetData>
    <row r="1" spans="1:340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>
      <c r="A2" s="25" t="s">
        <v>24</v>
      </c>
      <c r="B2" s="25" t="s">
        <v>25</v>
      </c>
      <c r="H2" t="s">
        <v>25</v>
      </c>
      <c r="AE2" t="s">
        <v>25</v>
      </c>
    </row>
    <row r="3" spans="1:340">
      <c r="B3" s="25" t="s">
        <v>24</v>
      </c>
      <c r="C3" s="25" t="s">
        <v>25</v>
      </c>
      <c r="I3" t="s">
        <v>25</v>
      </c>
      <c r="AF3" t="s">
        <v>25</v>
      </c>
    </row>
    <row r="4" spans="1:340">
      <c r="C4" s="25" t="s">
        <v>24</v>
      </c>
      <c r="D4" s="25" t="s">
        <v>25</v>
      </c>
      <c r="J4" t="s">
        <v>25</v>
      </c>
      <c r="AG4" t="s">
        <v>25</v>
      </c>
    </row>
    <row r="5" spans="1:340">
      <c r="D5" s="25" t="s">
        <v>24</v>
      </c>
      <c r="E5" t="s">
        <v>25</v>
      </c>
      <c r="K5" t="s">
        <v>25</v>
      </c>
      <c r="AH5" t="s">
        <v>25</v>
      </c>
    </row>
    <row r="6" spans="1:340">
      <c r="E6" s="25" t="s">
        <v>16</v>
      </c>
    </row>
    <row r="7" spans="1:340">
      <c r="F7" s="25" t="s">
        <v>16</v>
      </c>
    </row>
    <row r="8" spans="1:340">
      <c r="G8" s="25" t="s">
        <v>16</v>
      </c>
    </row>
    <row r="9" spans="1:340">
      <c r="H9" s="25" t="s">
        <v>16</v>
      </c>
    </row>
    <row r="10" spans="1:340">
      <c r="I10" s="25" t="s">
        <v>16</v>
      </c>
    </row>
    <row r="11" spans="1:340">
      <c r="J11" s="25" t="s">
        <v>16</v>
      </c>
    </row>
    <row r="12" spans="1:340">
      <c r="K12" s="25" t="s">
        <v>16</v>
      </c>
    </row>
    <row r="13" spans="1:340">
      <c r="L13" s="25" t="s">
        <v>16</v>
      </c>
    </row>
    <row r="14" spans="1:340">
      <c r="M14" s="25" t="s">
        <v>16</v>
      </c>
    </row>
    <row r="15" spans="1:340">
      <c r="N15" s="25" t="s">
        <v>16</v>
      </c>
    </row>
    <row r="16" spans="1:340">
      <c r="O16" s="25" t="s">
        <v>16</v>
      </c>
    </row>
    <row r="17" spans="16:17">
      <c r="P17" s="25" t="s">
        <v>16</v>
      </c>
    </row>
    <row r="18" spans="16:17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48"/>
  <sheetViews>
    <sheetView tabSelected="1" topLeftCell="A22" zoomScale="80" zoomScaleNormal="80" workbookViewId="0">
      <selection activeCell="N37" sqref="B37:N37"/>
    </sheetView>
  </sheetViews>
  <sheetFormatPr defaultColWidth="11.85546875" defaultRowHeight="13.15"/>
  <cols>
    <col min="1" max="1" width="27.7109375" style="1" customWidth="1"/>
    <col min="2" max="2" width="17.28515625" style="1" customWidth="1"/>
    <col min="3" max="3" width="14.85546875" customWidth="1"/>
    <col min="4" max="4" width="11.140625" bestFit="1" customWidth="1"/>
    <col min="5" max="5" width="19.42578125" customWidth="1"/>
    <col min="6" max="6" width="21.42578125" bestFit="1" customWidth="1"/>
    <col min="7" max="7" width="23.5703125" customWidth="1"/>
    <col min="8" max="8" width="23.7109375" customWidth="1"/>
    <col min="9" max="9" width="23.28515625" bestFit="1" customWidth="1"/>
    <col min="10" max="10" width="21.85546875" customWidth="1"/>
    <col min="11" max="11" width="13.42578125" bestFit="1" customWidth="1"/>
    <col min="12" max="12" width="19.5703125" bestFit="1" customWidth="1"/>
    <col min="13" max="13" width="12.140625" bestFit="1" customWidth="1"/>
    <col min="14" max="14" width="15.28515625" bestFit="1" customWidth="1"/>
    <col min="15" max="15" width="28" bestFit="1" customWidth="1"/>
  </cols>
  <sheetData>
    <row r="1" spans="1:13" s="26" customFormat="1">
      <c r="A1" s="101" t="s">
        <v>26</v>
      </c>
      <c r="B1" s="101"/>
      <c r="H1" s="102" t="s">
        <v>27</v>
      </c>
      <c r="I1" s="102"/>
      <c r="J1" s="102"/>
      <c r="K1" s="102"/>
      <c r="L1" s="102"/>
      <c r="M1" s="102"/>
    </row>
    <row r="2" spans="1:13" s="31" customFormat="1">
      <c r="A2" s="27" t="s">
        <v>1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8" t="s">
        <v>34</v>
      </c>
      <c r="I2" s="28" t="s">
        <v>35</v>
      </c>
      <c r="J2" s="29" t="s">
        <v>36</v>
      </c>
      <c r="K2" s="29" t="s">
        <v>37</v>
      </c>
      <c r="L2" s="30" t="s">
        <v>38</v>
      </c>
      <c r="M2" s="30" t="s">
        <v>39</v>
      </c>
    </row>
    <row r="3" spans="1:13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>
      <c r="A11" s="35">
        <v>43869</v>
      </c>
      <c r="B11" s="48">
        <v>47</v>
      </c>
      <c r="C11" s="92">
        <f>SUM(B3:B11)</f>
        <v>617</v>
      </c>
      <c r="D11" s="48">
        <v>9</v>
      </c>
      <c r="E11" s="48">
        <f t="shared" ref="E11:E22" si="0">_xlfn.CEILING.MATH(C11/D11)</f>
        <v>69</v>
      </c>
      <c r="F11" s="48">
        <f t="shared" ref="F11:F22" si="1">D$23-D11</f>
        <v>22</v>
      </c>
      <c r="G11" s="35">
        <f t="shared" ref="G11:G22" si="2">$A11+F11</f>
        <v>43891</v>
      </c>
      <c r="H11" s="36">
        <f t="shared" ref="H11:H22" si="3">_xlfn.CEILING.MATH((B$23-$C11)/E$23)</f>
        <v>19</v>
      </c>
      <c r="I11" s="37">
        <f t="shared" ref="I11:I22" si="4">$A11+H11</f>
        <v>43888</v>
      </c>
      <c r="J11" s="38">
        <f t="shared" ref="J11:J22" si="5">_xlfn.CEILING.MATH((B$23-$C11)/$E11)</f>
        <v>14</v>
      </c>
      <c r="K11" s="39">
        <f t="shared" ref="K11:K22" si="6">$A11+J11</f>
        <v>43883</v>
      </c>
      <c r="L11" s="40">
        <f t="shared" ref="L11:L22" si="7">_xlfn.CEILING.MATH((B$23-C11)/((E11+E$23)/2))</f>
        <v>16</v>
      </c>
      <c r="M11" s="41">
        <f t="shared" ref="M11:M22" si="8">$A11+L11</f>
        <v>43885</v>
      </c>
    </row>
    <row r="12" spans="1:13">
      <c r="A12" s="35">
        <v>43870</v>
      </c>
      <c r="B12" s="55">
        <v>26</v>
      </c>
      <c r="C12" s="92">
        <f t="shared" ref="C12:C22" si="9">C11+B12</f>
        <v>643</v>
      </c>
      <c r="D12" s="48">
        <v>10</v>
      </c>
      <c r="E12" s="48">
        <f t="shared" si="0"/>
        <v>65</v>
      </c>
      <c r="F12" s="48">
        <f t="shared" si="1"/>
        <v>21</v>
      </c>
      <c r="G12" s="35">
        <f t="shared" si="2"/>
        <v>43891</v>
      </c>
      <c r="H12" s="36">
        <f t="shared" si="3"/>
        <v>18</v>
      </c>
      <c r="I12" s="37">
        <f t="shared" si="4"/>
        <v>43888</v>
      </c>
      <c r="J12" s="38">
        <f t="shared" si="5"/>
        <v>14</v>
      </c>
      <c r="K12" s="39">
        <f t="shared" si="6"/>
        <v>43884</v>
      </c>
      <c r="L12" s="40">
        <f t="shared" si="7"/>
        <v>16</v>
      </c>
      <c r="M12" s="41">
        <f t="shared" si="8"/>
        <v>43886</v>
      </c>
    </row>
    <row r="13" spans="1:13">
      <c r="A13" s="35">
        <v>43873</v>
      </c>
      <c r="B13" s="4">
        <f>120+4</f>
        <v>124</v>
      </c>
      <c r="C13" s="92">
        <f t="shared" si="9"/>
        <v>767</v>
      </c>
      <c r="D13" s="48">
        <v>13</v>
      </c>
      <c r="E13" s="48">
        <f t="shared" si="0"/>
        <v>59</v>
      </c>
      <c r="F13" s="48">
        <f t="shared" si="1"/>
        <v>18</v>
      </c>
      <c r="G13" s="35">
        <f t="shared" si="2"/>
        <v>43891</v>
      </c>
      <c r="H13" s="36">
        <f t="shared" si="3"/>
        <v>16</v>
      </c>
      <c r="I13" s="37">
        <f t="shared" si="4"/>
        <v>43889</v>
      </c>
      <c r="J13" s="38">
        <f t="shared" si="5"/>
        <v>14</v>
      </c>
      <c r="K13" s="39">
        <f t="shared" si="6"/>
        <v>43887</v>
      </c>
      <c r="L13" s="40">
        <f t="shared" si="7"/>
        <v>15</v>
      </c>
      <c r="M13" s="41">
        <f t="shared" si="8"/>
        <v>43888</v>
      </c>
    </row>
    <row r="14" spans="1:13">
      <c r="A14" s="35">
        <v>43873</v>
      </c>
      <c r="B14" s="4">
        <v>32</v>
      </c>
      <c r="C14" s="92">
        <f t="shared" si="9"/>
        <v>799</v>
      </c>
      <c r="D14" s="48">
        <v>13</v>
      </c>
      <c r="E14" s="48">
        <f t="shared" si="0"/>
        <v>62</v>
      </c>
      <c r="F14" s="48">
        <f t="shared" si="1"/>
        <v>18</v>
      </c>
      <c r="G14" s="35">
        <f t="shared" si="2"/>
        <v>43891</v>
      </c>
      <c r="H14" s="36">
        <f t="shared" si="3"/>
        <v>15</v>
      </c>
      <c r="I14" s="37">
        <f t="shared" si="4"/>
        <v>43888</v>
      </c>
      <c r="J14" s="38">
        <f t="shared" si="5"/>
        <v>12</v>
      </c>
      <c r="K14" s="39">
        <f t="shared" si="6"/>
        <v>43885</v>
      </c>
      <c r="L14" s="40">
        <f t="shared" si="7"/>
        <v>14</v>
      </c>
      <c r="M14" s="41">
        <f t="shared" si="8"/>
        <v>43887</v>
      </c>
    </row>
    <row r="15" spans="1:13">
      <c r="A15" s="35">
        <v>43880</v>
      </c>
      <c r="B15" s="4">
        <f>120+33</f>
        <v>153</v>
      </c>
      <c r="C15" s="92">
        <f t="shared" si="9"/>
        <v>952</v>
      </c>
      <c r="D15" s="48">
        <f t="shared" ref="D15:D22" si="10">D14+(A15-A14)</f>
        <v>20</v>
      </c>
      <c r="E15" s="48">
        <f t="shared" si="0"/>
        <v>48</v>
      </c>
      <c r="F15" s="48">
        <f t="shared" si="1"/>
        <v>11</v>
      </c>
      <c r="G15" s="35">
        <f t="shared" si="2"/>
        <v>43891</v>
      </c>
      <c r="H15" s="36">
        <f t="shared" si="3"/>
        <v>12</v>
      </c>
      <c r="I15" s="37">
        <f t="shared" si="4"/>
        <v>43892</v>
      </c>
      <c r="J15" s="38">
        <f t="shared" si="5"/>
        <v>13</v>
      </c>
      <c r="K15" s="39">
        <f t="shared" si="6"/>
        <v>43893</v>
      </c>
      <c r="L15" s="40">
        <f t="shared" si="7"/>
        <v>12</v>
      </c>
      <c r="M15" s="41">
        <f t="shared" si="8"/>
        <v>43892</v>
      </c>
    </row>
    <row r="16" spans="1:13">
      <c r="A16" s="35">
        <v>43882</v>
      </c>
      <c r="B16" s="4">
        <v>77</v>
      </c>
      <c r="C16" s="92">
        <f t="shared" si="9"/>
        <v>1029</v>
      </c>
      <c r="D16" s="48">
        <f t="shared" si="10"/>
        <v>22</v>
      </c>
      <c r="E16" s="48">
        <f t="shared" si="0"/>
        <v>47</v>
      </c>
      <c r="F16" s="48">
        <f t="shared" si="1"/>
        <v>9</v>
      </c>
      <c r="G16" s="35">
        <f t="shared" si="2"/>
        <v>43891</v>
      </c>
      <c r="H16" s="36">
        <f t="shared" si="3"/>
        <v>11</v>
      </c>
      <c r="I16" s="37">
        <f t="shared" si="4"/>
        <v>43893</v>
      </c>
      <c r="J16" s="38">
        <f t="shared" si="5"/>
        <v>11</v>
      </c>
      <c r="K16" s="39">
        <f t="shared" si="6"/>
        <v>43893</v>
      </c>
      <c r="L16" s="40">
        <f t="shared" si="7"/>
        <v>11</v>
      </c>
      <c r="M16" s="41">
        <f t="shared" si="8"/>
        <v>43893</v>
      </c>
    </row>
    <row r="17" spans="1:1024">
      <c r="A17" s="35">
        <v>43886</v>
      </c>
      <c r="B17" s="4">
        <f>120+6</f>
        <v>126</v>
      </c>
      <c r="C17" s="92">
        <f t="shared" si="9"/>
        <v>1155</v>
      </c>
      <c r="D17" s="48">
        <f t="shared" si="10"/>
        <v>26</v>
      </c>
      <c r="E17" s="48">
        <f t="shared" si="0"/>
        <v>45</v>
      </c>
      <c r="F17" s="48">
        <f t="shared" si="1"/>
        <v>5</v>
      </c>
      <c r="G17" s="35">
        <f t="shared" si="2"/>
        <v>43891</v>
      </c>
      <c r="H17" s="36">
        <f t="shared" si="3"/>
        <v>8</v>
      </c>
      <c r="I17" s="37">
        <f t="shared" si="4"/>
        <v>43894</v>
      </c>
      <c r="J17" s="38">
        <f t="shared" si="5"/>
        <v>9</v>
      </c>
      <c r="K17" s="39">
        <f t="shared" si="6"/>
        <v>43895</v>
      </c>
      <c r="L17" s="40">
        <f t="shared" si="7"/>
        <v>8</v>
      </c>
      <c r="M17" s="41">
        <f t="shared" si="8"/>
        <v>43894</v>
      </c>
    </row>
    <row r="18" spans="1:1024">
      <c r="A18" s="35">
        <v>43887</v>
      </c>
      <c r="B18" s="4">
        <v>31</v>
      </c>
      <c r="C18" s="92">
        <f t="shared" si="9"/>
        <v>1186</v>
      </c>
      <c r="D18" s="48">
        <f t="shared" si="10"/>
        <v>27</v>
      </c>
      <c r="E18" s="48">
        <f t="shared" si="0"/>
        <v>44</v>
      </c>
      <c r="F18" s="48">
        <f t="shared" si="1"/>
        <v>4</v>
      </c>
      <c r="G18" s="35">
        <f t="shared" si="2"/>
        <v>43891</v>
      </c>
      <c r="H18" s="36">
        <f t="shared" si="3"/>
        <v>7</v>
      </c>
      <c r="I18" s="37">
        <f t="shared" si="4"/>
        <v>43894</v>
      </c>
      <c r="J18" s="38">
        <f t="shared" si="5"/>
        <v>8</v>
      </c>
      <c r="K18" s="39">
        <f t="shared" si="6"/>
        <v>43895</v>
      </c>
      <c r="L18" s="40">
        <f t="shared" si="7"/>
        <v>8</v>
      </c>
      <c r="M18" s="41">
        <f t="shared" si="8"/>
        <v>43895</v>
      </c>
    </row>
    <row r="19" spans="1:1024">
      <c r="A19" s="35">
        <v>43887</v>
      </c>
      <c r="B19" s="4">
        <v>18</v>
      </c>
      <c r="C19" s="92">
        <f t="shared" si="9"/>
        <v>1204</v>
      </c>
      <c r="D19" s="48">
        <f t="shared" si="10"/>
        <v>27</v>
      </c>
      <c r="E19" s="48">
        <f t="shared" si="0"/>
        <v>45</v>
      </c>
      <c r="F19" s="48">
        <f t="shared" si="1"/>
        <v>4</v>
      </c>
      <c r="G19" s="35">
        <f t="shared" si="2"/>
        <v>43891</v>
      </c>
      <c r="H19" s="36">
        <f t="shared" si="3"/>
        <v>7</v>
      </c>
      <c r="I19" s="37">
        <f t="shared" si="4"/>
        <v>43894</v>
      </c>
      <c r="J19" s="38">
        <f t="shared" si="5"/>
        <v>8</v>
      </c>
      <c r="K19" s="39">
        <f t="shared" si="6"/>
        <v>43895</v>
      </c>
      <c r="L19" s="40">
        <f t="shared" si="7"/>
        <v>7</v>
      </c>
      <c r="M19" s="41">
        <f t="shared" si="8"/>
        <v>43894</v>
      </c>
    </row>
    <row r="20" spans="1:1024">
      <c r="A20" s="35">
        <v>43889</v>
      </c>
      <c r="B20" s="4">
        <v>182</v>
      </c>
      <c r="C20" s="92">
        <f t="shared" si="9"/>
        <v>1386</v>
      </c>
      <c r="D20" s="48">
        <f t="shared" si="10"/>
        <v>29</v>
      </c>
      <c r="E20" s="48">
        <f t="shared" si="0"/>
        <v>48</v>
      </c>
      <c r="F20" s="48">
        <f t="shared" si="1"/>
        <v>2</v>
      </c>
      <c r="G20" s="35">
        <f t="shared" si="2"/>
        <v>43891</v>
      </c>
      <c r="H20" s="36">
        <f t="shared" si="3"/>
        <v>3</v>
      </c>
      <c r="I20" s="37">
        <f t="shared" si="4"/>
        <v>43892</v>
      </c>
      <c r="J20" s="38">
        <f t="shared" si="5"/>
        <v>4</v>
      </c>
      <c r="K20" s="39">
        <f t="shared" si="6"/>
        <v>43893</v>
      </c>
      <c r="L20" s="40">
        <f t="shared" si="7"/>
        <v>4</v>
      </c>
      <c r="M20" s="41">
        <f t="shared" si="8"/>
        <v>43893</v>
      </c>
    </row>
    <row r="21" spans="1:1024">
      <c r="A21" s="35">
        <v>43891</v>
      </c>
      <c r="B21" s="4">
        <v>148</v>
      </c>
      <c r="C21" s="92">
        <f t="shared" si="9"/>
        <v>1534</v>
      </c>
      <c r="D21" s="48">
        <f t="shared" si="10"/>
        <v>31</v>
      </c>
      <c r="E21" s="48">
        <f t="shared" si="0"/>
        <v>50</v>
      </c>
      <c r="F21" s="48">
        <f t="shared" si="1"/>
        <v>0</v>
      </c>
      <c r="G21" s="35">
        <f t="shared" si="2"/>
        <v>43891</v>
      </c>
      <c r="H21" s="36">
        <f t="shared" si="3"/>
        <v>1</v>
      </c>
      <c r="I21" s="37">
        <f t="shared" si="4"/>
        <v>43892</v>
      </c>
      <c r="J21" s="38">
        <f t="shared" si="5"/>
        <v>1</v>
      </c>
      <c r="K21" s="39">
        <f t="shared" si="6"/>
        <v>43892</v>
      </c>
      <c r="L21" s="40">
        <f t="shared" si="7"/>
        <v>1</v>
      </c>
      <c r="M21" s="41">
        <f t="shared" si="8"/>
        <v>43892</v>
      </c>
    </row>
    <row r="22" spans="1:1024">
      <c r="A22" s="35">
        <v>43891</v>
      </c>
      <c r="B22" s="4">
        <v>1</v>
      </c>
      <c r="C22" s="92">
        <f t="shared" si="9"/>
        <v>1535</v>
      </c>
      <c r="D22" s="48">
        <f t="shared" si="10"/>
        <v>31</v>
      </c>
      <c r="E22" s="48">
        <f t="shared" si="0"/>
        <v>50</v>
      </c>
      <c r="F22" s="48">
        <f t="shared" si="1"/>
        <v>0</v>
      </c>
      <c r="G22" s="35">
        <f t="shared" si="2"/>
        <v>43891</v>
      </c>
      <c r="H22" s="36">
        <f t="shared" si="3"/>
        <v>0</v>
      </c>
      <c r="I22" s="37">
        <f t="shared" si="4"/>
        <v>43891</v>
      </c>
      <c r="J22" s="38">
        <f t="shared" si="5"/>
        <v>0</v>
      </c>
      <c r="K22" s="39">
        <f t="shared" si="6"/>
        <v>43891</v>
      </c>
      <c r="L22" s="40">
        <f t="shared" si="7"/>
        <v>0</v>
      </c>
      <c r="M22" s="41">
        <f t="shared" si="8"/>
        <v>43891</v>
      </c>
    </row>
    <row r="23" spans="1:1024">
      <c r="A23" s="42">
        <f>A11+(D23-D11)</f>
        <v>43891</v>
      </c>
      <c r="B23" s="43">
        <f>SUM(B3:B22)</f>
        <v>1535</v>
      </c>
      <c r="C23" s="43"/>
      <c r="D23" s="43">
        <v>31</v>
      </c>
      <c r="E23" s="43">
        <f>_xlfn.CEILING.MATH(B23/D23)</f>
        <v>50</v>
      </c>
      <c r="F23" s="44"/>
      <c r="G23" s="44"/>
      <c r="H23" s="44"/>
      <c r="I23" s="44"/>
    </row>
    <row r="24" spans="1:1024">
      <c r="A24" s="42"/>
      <c r="B24" s="43"/>
      <c r="C24" s="43"/>
      <c r="D24" s="43"/>
      <c r="E24" s="43"/>
      <c r="F24" s="44"/>
      <c r="G24" s="44"/>
      <c r="H24" s="44"/>
      <c r="I24" s="44"/>
    </row>
    <row r="25" spans="1:1024">
      <c r="A25" s="100" t="s">
        <v>40</v>
      </c>
      <c r="B25" s="100"/>
    </row>
    <row r="26" spans="1:1024" s="31" customFormat="1">
      <c r="A26" s="19" t="s">
        <v>41</v>
      </c>
      <c r="B26" s="27" t="s">
        <v>42</v>
      </c>
      <c r="C26" s="27" t="s">
        <v>43</v>
      </c>
      <c r="D26" s="27" t="s">
        <v>15</v>
      </c>
      <c r="E26" s="27" t="s">
        <v>44</v>
      </c>
      <c r="F26" s="27" t="s">
        <v>45</v>
      </c>
      <c r="G26" s="27" t="s">
        <v>46</v>
      </c>
      <c r="H26" s="27" t="s">
        <v>29</v>
      </c>
      <c r="I26" s="27" t="s">
        <v>47</v>
      </c>
      <c r="J26" s="27" t="s">
        <v>30</v>
      </c>
      <c r="K26" s="27" t="s">
        <v>32</v>
      </c>
      <c r="L26" s="27" t="s">
        <v>48</v>
      </c>
      <c r="M26" s="45" t="s">
        <v>49</v>
      </c>
      <c r="N26" s="45" t="s">
        <v>50</v>
      </c>
      <c r="AMG26"/>
      <c r="AMH26"/>
      <c r="AMI26"/>
      <c r="AMJ26"/>
    </row>
    <row r="27" spans="1:1024" s="51" customFormat="1">
      <c r="A27" s="46">
        <v>72</v>
      </c>
      <c r="B27" s="69">
        <v>43898</v>
      </c>
      <c r="C27" s="69">
        <v>43898</v>
      </c>
      <c r="D27" s="70">
        <f>C27-B27</f>
        <v>0</v>
      </c>
      <c r="E27" s="70">
        <v>1</v>
      </c>
      <c r="F27" s="70">
        <v>8</v>
      </c>
      <c r="G27" s="71">
        <f t="shared" ref="G27:G47" si="11">$A$31</f>
        <v>300</v>
      </c>
      <c r="H27" s="70">
        <v>40</v>
      </c>
      <c r="I27" s="71">
        <f t="shared" ref="I27:I47" si="12">G27-H27</f>
        <v>260</v>
      </c>
      <c r="J27" s="70">
        <f t="shared" ref="J27:J47" si="13">$A$27-K27</f>
        <v>1</v>
      </c>
      <c r="K27" s="70">
        <f t="shared" ref="K27:K47" si="14">INT($B$47-B27)</f>
        <v>71</v>
      </c>
      <c r="L27" s="69">
        <f t="shared" ref="L27:L47" si="15">B27+K27+D27</f>
        <v>43969</v>
      </c>
      <c r="M27" s="72" t="s">
        <v>51</v>
      </c>
      <c r="N27" s="72">
        <f>F27</f>
        <v>8</v>
      </c>
      <c r="AMG27"/>
      <c r="AMH27"/>
      <c r="AMI27"/>
      <c r="AMJ27"/>
    </row>
    <row r="28" spans="1:1024">
      <c r="A28" s="19" t="s">
        <v>52</v>
      </c>
      <c r="B28" s="69">
        <f>B27+A29</f>
        <v>43901</v>
      </c>
      <c r="C28" s="69">
        <v>43900</v>
      </c>
      <c r="D28" s="70">
        <f>C28-B28+D27</f>
        <v>-1</v>
      </c>
      <c r="E28" s="70">
        <v>2</v>
      </c>
      <c r="F28" s="70">
        <v>8</v>
      </c>
      <c r="G28" s="71">
        <f t="shared" si="11"/>
        <v>300</v>
      </c>
      <c r="H28" s="71">
        <v>47</v>
      </c>
      <c r="I28" s="71">
        <f t="shared" si="12"/>
        <v>253</v>
      </c>
      <c r="J28" s="70">
        <f t="shared" si="13"/>
        <v>4</v>
      </c>
      <c r="K28" s="70">
        <f t="shared" si="14"/>
        <v>68</v>
      </c>
      <c r="L28" s="69">
        <f t="shared" si="15"/>
        <v>43968</v>
      </c>
      <c r="M28" s="72" t="s">
        <v>51</v>
      </c>
      <c r="N28" s="72">
        <f t="shared" ref="N28:N47" si="16">IF(M28&lt;&gt;"S",N27,N27+F28)</f>
        <v>16</v>
      </c>
    </row>
    <row r="29" spans="1:1024">
      <c r="A29" s="52">
        <f>ROUND(A27/A35,0)</f>
        <v>3</v>
      </c>
      <c r="B29" s="69">
        <f>B28+A29</f>
        <v>43904</v>
      </c>
      <c r="C29" s="69">
        <v>43905</v>
      </c>
      <c r="D29" s="70">
        <f>C29-B29+D28</f>
        <v>0</v>
      </c>
      <c r="E29" s="70">
        <v>3</v>
      </c>
      <c r="F29" s="70">
        <v>12</v>
      </c>
      <c r="G29" s="71">
        <f t="shared" si="11"/>
        <v>300</v>
      </c>
      <c r="H29" s="71">
        <v>107</v>
      </c>
      <c r="I29" s="71">
        <f t="shared" si="12"/>
        <v>193</v>
      </c>
      <c r="J29" s="70">
        <f t="shared" si="13"/>
        <v>7</v>
      </c>
      <c r="K29" s="70">
        <f t="shared" si="14"/>
        <v>65</v>
      </c>
      <c r="L29" s="69">
        <f t="shared" si="15"/>
        <v>43969</v>
      </c>
      <c r="M29" s="72" t="s">
        <v>51</v>
      </c>
      <c r="N29" s="72">
        <f t="shared" si="16"/>
        <v>28</v>
      </c>
    </row>
    <row r="30" spans="1:1024">
      <c r="A30" s="19" t="s">
        <v>53</v>
      </c>
      <c r="B30" s="69">
        <f>B29+A29</f>
        <v>43907</v>
      </c>
      <c r="C30" s="69">
        <v>43907</v>
      </c>
      <c r="D30" s="70">
        <f>IF(C30="",D29,C30-B30)</f>
        <v>0</v>
      </c>
      <c r="E30" s="70">
        <v>4</v>
      </c>
      <c r="F30" s="70">
        <v>10</v>
      </c>
      <c r="G30" s="71">
        <f t="shared" si="11"/>
        <v>300</v>
      </c>
      <c r="H30" s="71">
        <v>111</v>
      </c>
      <c r="I30" s="71">
        <f t="shared" si="12"/>
        <v>189</v>
      </c>
      <c r="J30" s="70">
        <f t="shared" si="13"/>
        <v>10</v>
      </c>
      <c r="K30" s="70">
        <f t="shared" si="14"/>
        <v>62</v>
      </c>
      <c r="L30" s="69">
        <f t="shared" si="15"/>
        <v>43969</v>
      </c>
      <c r="M30" s="72" t="s">
        <v>51</v>
      </c>
      <c r="N30" s="72">
        <f t="shared" si="16"/>
        <v>38</v>
      </c>
    </row>
    <row r="31" spans="1:1024">
      <c r="A31" s="53">
        <f>A37*A29</f>
        <v>300</v>
      </c>
      <c r="B31" s="69">
        <f t="shared" ref="B31:B46" si="17">B30+$A$29</f>
        <v>43910</v>
      </c>
      <c r="C31" s="69">
        <v>43913</v>
      </c>
      <c r="D31" s="70">
        <f>IF(C31="",D30,C31-B31)</f>
        <v>3</v>
      </c>
      <c r="E31" s="70">
        <v>5</v>
      </c>
      <c r="F31" s="70">
        <v>12</v>
      </c>
      <c r="G31" s="71">
        <f t="shared" si="11"/>
        <v>300</v>
      </c>
      <c r="H31" s="71">
        <v>111</v>
      </c>
      <c r="I31" s="71">
        <f t="shared" si="12"/>
        <v>189</v>
      </c>
      <c r="J31" s="70">
        <f t="shared" si="13"/>
        <v>13</v>
      </c>
      <c r="K31" s="70">
        <f t="shared" si="14"/>
        <v>59</v>
      </c>
      <c r="L31" s="69">
        <f t="shared" si="15"/>
        <v>43972</v>
      </c>
      <c r="M31" s="72" t="s">
        <v>51</v>
      </c>
      <c r="N31" s="72">
        <f t="shared" si="16"/>
        <v>50</v>
      </c>
    </row>
    <row r="32" spans="1:1024" ht="12.75">
      <c r="A32" s="19" t="s">
        <v>54</v>
      </c>
      <c r="B32" s="69">
        <f t="shared" si="17"/>
        <v>43913</v>
      </c>
      <c r="C32" s="69">
        <v>43974</v>
      </c>
      <c r="D32" s="70">
        <f t="shared" ref="D32:D47" si="18">IF(C32="",D31,C32-B32)</f>
        <v>61</v>
      </c>
      <c r="E32" s="70">
        <v>6</v>
      </c>
      <c r="F32" s="70">
        <v>12</v>
      </c>
      <c r="G32" s="71">
        <f t="shared" si="11"/>
        <v>300</v>
      </c>
      <c r="H32" s="71">
        <v>168</v>
      </c>
      <c r="I32" s="71">
        <f t="shared" si="12"/>
        <v>132</v>
      </c>
      <c r="J32" s="70">
        <f t="shared" si="13"/>
        <v>16</v>
      </c>
      <c r="K32" s="70">
        <f t="shared" si="14"/>
        <v>56</v>
      </c>
      <c r="L32" s="69">
        <f t="shared" si="15"/>
        <v>44030</v>
      </c>
      <c r="M32" s="72" t="s">
        <v>51</v>
      </c>
      <c r="N32" s="72">
        <f t="shared" si="16"/>
        <v>62</v>
      </c>
    </row>
    <row r="33" spans="1:14" ht="12.75">
      <c r="A33" s="61">
        <v>43898</v>
      </c>
      <c r="B33" s="69">
        <f t="shared" si="17"/>
        <v>43916</v>
      </c>
      <c r="C33" s="69">
        <v>43975</v>
      </c>
      <c r="D33" s="70">
        <f t="shared" si="18"/>
        <v>59</v>
      </c>
      <c r="E33" s="70">
        <v>7</v>
      </c>
      <c r="F33" s="70">
        <v>8</v>
      </c>
      <c r="G33" s="71">
        <f t="shared" si="11"/>
        <v>300</v>
      </c>
      <c r="H33" s="71">
        <v>94</v>
      </c>
      <c r="I33" s="71">
        <f t="shared" si="12"/>
        <v>206</v>
      </c>
      <c r="J33" s="70">
        <f t="shared" si="13"/>
        <v>19</v>
      </c>
      <c r="K33" s="70">
        <f t="shared" si="14"/>
        <v>53</v>
      </c>
      <c r="L33" s="69">
        <f t="shared" si="15"/>
        <v>44028</v>
      </c>
      <c r="M33" s="72" t="s">
        <v>51</v>
      </c>
      <c r="N33" s="72">
        <f t="shared" si="16"/>
        <v>70</v>
      </c>
    </row>
    <row r="34" spans="1:14" ht="12.75">
      <c r="A34" s="19" t="s">
        <v>55</v>
      </c>
      <c r="B34" s="69">
        <f t="shared" si="17"/>
        <v>43919</v>
      </c>
      <c r="C34" s="69">
        <v>43976</v>
      </c>
      <c r="D34" s="70">
        <f t="shared" si="18"/>
        <v>57</v>
      </c>
      <c r="E34" s="70">
        <v>8</v>
      </c>
      <c r="F34" s="70">
        <v>12</v>
      </c>
      <c r="G34" s="71">
        <f t="shared" si="11"/>
        <v>300</v>
      </c>
      <c r="H34" s="71">
        <v>120</v>
      </c>
      <c r="I34" s="71">
        <f t="shared" si="12"/>
        <v>180</v>
      </c>
      <c r="J34" s="70">
        <f t="shared" si="13"/>
        <v>22</v>
      </c>
      <c r="K34" s="70">
        <f t="shared" si="14"/>
        <v>50</v>
      </c>
      <c r="L34" s="69">
        <f t="shared" si="15"/>
        <v>44026</v>
      </c>
      <c r="M34" s="72" t="s">
        <v>51</v>
      </c>
      <c r="N34" s="72">
        <f t="shared" si="16"/>
        <v>82</v>
      </c>
    </row>
    <row r="35" spans="1:14" ht="12.75">
      <c r="A35" s="1">
        <v>21</v>
      </c>
      <c r="B35" s="69">
        <f t="shared" si="17"/>
        <v>43922</v>
      </c>
      <c r="C35" s="69">
        <v>43978</v>
      </c>
      <c r="D35" s="70">
        <f t="shared" si="18"/>
        <v>56</v>
      </c>
      <c r="E35" s="70">
        <v>9</v>
      </c>
      <c r="F35" s="70">
        <v>6</v>
      </c>
      <c r="G35" s="71">
        <f t="shared" si="11"/>
        <v>300</v>
      </c>
      <c r="H35" s="71">
        <v>222</v>
      </c>
      <c r="I35" s="71">
        <f t="shared" si="12"/>
        <v>78</v>
      </c>
      <c r="J35" s="70">
        <f t="shared" si="13"/>
        <v>25</v>
      </c>
      <c r="K35" s="70">
        <f t="shared" si="14"/>
        <v>47</v>
      </c>
      <c r="L35" s="69">
        <f t="shared" si="15"/>
        <v>44025</v>
      </c>
      <c r="M35" s="72" t="s">
        <v>51</v>
      </c>
      <c r="N35" s="72">
        <f t="shared" si="16"/>
        <v>88</v>
      </c>
    </row>
    <row r="36" spans="1:14" ht="12.75">
      <c r="A36" s="19" t="s">
        <v>56</v>
      </c>
      <c r="B36" s="69">
        <f t="shared" si="17"/>
        <v>43925</v>
      </c>
      <c r="C36" s="69">
        <v>43979</v>
      </c>
      <c r="D36" s="70">
        <f t="shared" si="18"/>
        <v>54</v>
      </c>
      <c r="E36" s="70">
        <v>10</v>
      </c>
      <c r="F36" s="70">
        <v>14</v>
      </c>
      <c r="G36" s="71">
        <f t="shared" si="11"/>
        <v>300</v>
      </c>
      <c r="H36" s="71">
        <v>180</v>
      </c>
      <c r="I36" s="71">
        <f t="shared" si="12"/>
        <v>120</v>
      </c>
      <c r="J36" s="70">
        <f t="shared" si="13"/>
        <v>28</v>
      </c>
      <c r="K36" s="70">
        <f t="shared" si="14"/>
        <v>44</v>
      </c>
      <c r="L36" s="69">
        <f t="shared" si="15"/>
        <v>44023</v>
      </c>
      <c r="M36" s="72" t="s">
        <v>51</v>
      </c>
      <c r="N36" s="72">
        <f t="shared" si="16"/>
        <v>102</v>
      </c>
    </row>
    <row r="37" spans="1:14" ht="12.75">
      <c r="A37" s="1">
        <v>100</v>
      </c>
      <c r="B37" s="69">
        <f t="shared" si="17"/>
        <v>43928</v>
      </c>
      <c r="C37" s="69">
        <v>43981</v>
      </c>
      <c r="D37" s="70">
        <f t="shared" si="18"/>
        <v>53</v>
      </c>
      <c r="E37" s="70">
        <v>11</v>
      </c>
      <c r="F37" s="70">
        <v>12</v>
      </c>
      <c r="G37" s="71">
        <f t="shared" si="11"/>
        <v>300</v>
      </c>
      <c r="H37" s="71">
        <v>174</v>
      </c>
      <c r="I37" s="71">
        <f t="shared" si="12"/>
        <v>126</v>
      </c>
      <c r="J37" s="70">
        <f t="shared" si="13"/>
        <v>31</v>
      </c>
      <c r="K37" s="70">
        <f t="shared" si="14"/>
        <v>41</v>
      </c>
      <c r="L37" s="69">
        <f t="shared" si="15"/>
        <v>44022</v>
      </c>
      <c r="M37" s="72" t="s">
        <v>51</v>
      </c>
      <c r="N37" s="72">
        <f t="shared" si="16"/>
        <v>114</v>
      </c>
    </row>
    <row r="38" spans="1:14">
      <c r="B38" s="54">
        <f t="shared" si="17"/>
        <v>43931</v>
      </c>
      <c r="C38" s="54">
        <f t="shared" ref="C33:C47" ca="1" si="19">IF(M37="S",TODAY()+A$29,C37+4)</f>
        <v>43984</v>
      </c>
      <c r="D38" s="55">
        <f t="shared" ca="1" si="18"/>
        <v>53</v>
      </c>
      <c r="E38" s="4">
        <v>12</v>
      </c>
      <c r="F38" s="4">
        <v>10</v>
      </c>
      <c r="G38" s="56">
        <f t="shared" si="11"/>
        <v>300</v>
      </c>
      <c r="H38" s="56">
        <f t="shared" ref="H32:H47" si="20">G38</f>
        <v>300</v>
      </c>
      <c r="I38" s="57">
        <f t="shared" si="12"/>
        <v>0</v>
      </c>
      <c r="J38" s="58">
        <f t="shared" si="13"/>
        <v>34</v>
      </c>
      <c r="K38" s="58">
        <f t="shared" si="14"/>
        <v>38</v>
      </c>
      <c r="L38" s="59">
        <f t="shared" ca="1" si="15"/>
        <v>44022</v>
      </c>
      <c r="M38" s="60" t="s">
        <v>57</v>
      </c>
      <c r="N38" s="60">
        <f t="shared" si="16"/>
        <v>114</v>
      </c>
    </row>
    <row r="39" spans="1:14">
      <c r="B39" s="54">
        <f t="shared" si="17"/>
        <v>43934</v>
      </c>
      <c r="C39" s="54">
        <f t="shared" ca="1" si="19"/>
        <v>43988</v>
      </c>
      <c r="D39" s="55">
        <f t="shared" ca="1" si="18"/>
        <v>54</v>
      </c>
      <c r="E39" s="4">
        <v>13</v>
      </c>
      <c r="F39" s="4">
        <v>12</v>
      </c>
      <c r="G39" s="56">
        <f t="shared" si="11"/>
        <v>300</v>
      </c>
      <c r="H39" s="56">
        <f t="shared" si="20"/>
        <v>300</v>
      </c>
      <c r="I39" s="57">
        <f t="shared" si="12"/>
        <v>0</v>
      </c>
      <c r="J39" s="58">
        <f t="shared" si="13"/>
        <v>37</v>
      </c>
      <c r="K39" s="58">
        <f t="shared" si="14"/>
        <v>35</v>
      </c>
      <c r="L39" s="59">
        <f t="shared" ca="1" si="15"/>
        <v>44023</v>
      </c>
      <c r="M39" s="60" t="s">
        <v>57</v>
      </c>
      <c r="N39" s="60">
        <f t="shared" si="16"/>
        <v>114</v>
      </c>
    </row>
    <row r="40" spans="1:14">
      <c r="B40" s="54">
        <f t="shared" si="17"/>
        <v>43937</v>
      </c>
      <c r="C40" s="54">
        <f t="shared" ca="1" si="19"/>
        <v>43992</v>
      </c>
      <c r="D40" s="55">
        <f t="shared" ca="1" si="18"/>
        <v>55</v>
      </c>
      <c r="E40" s="4">
        <v>14</v>
      </c>
      <c r="F40" s="4">
        <v>10</v>
      </c>
      <c r="G40" s="56">
        <f t="shared" si="11"/>
        <v>300</v>
      </c>
      <c r="H40" s="56">
        <f t="shared" si="20"/>
        <v>300</v>
      </c>
      <c r="I40" s="57">
        <f t="shared" si="12"/>
        <v>0</v>
      </c>
      <c r="J40" s="58">
        <f t="shared" si="13"/>
        <v>40</v>
      </c>
      <c r="K40" s="58">
        <f t="shared" si="14"/>
        <v>32</v>
      </c>
      <c r="L40" s="59">
        <f t="shared" ca="1" si="15"/>
        <v>44024</v>
      </c>
      <c r="M40" s="60" t="s">
        <v>57</v>
      </c>
      <c r="N40" s="60">
        <f t="shared" si="16"/>
        <v>114</v>
      </c>
    </row>
    <row r="41" spans="1:14">
      <c r="B41" s="54">
        <f t="shared" si="17"/>
        <v>43940</v>
      </c>
      <c r="C41" s="54">
        <f t="shared" ca="1" si="19"/>
        <v>43996</v>
      </c>
      <c r="D41" s="55">
        <f t="shared" ca="1" si="18"/>
        <v>56</v>
      </c>
      <c r="E41" s="4">
        <v>15</v>
      </c>
      <c r="F41" s="4">
        <v>8</v>
      </c>
      <c r="G41" s="56">
        <f t="shared" si="11"/>
        <v>300</v>
      </c>
      <c r="H41" s="56">
        <f t="shared" si="20"/>
        <v>300</v>
      </c>
      <c r="I41" s="57">
        <f t="shared" si="12"/>
        <v>0</v>
      </c>
      <c r="J41" s="58">
        <f t="shared" si="13"/>
        <v>43</v>
      </c>
      <c r="K41" s="58">
        <f t="shared" si="14"/>
        <v>29</v>
      </c>
      <c r="L41" s="59">
        <f t="shared" ca="1" si="15"/>
        <v>44025</v>
      </c>
      <c r="M41" s="60" t="s">
        <v>57</v>
      </c>
      <c r="N41" s="60">
        <f t="shared" si="16"/>
        <v>114</v>
      </c>
    </row>
    <row r="42" spans="1:14">
      <c r="B42" s="54">
        <f t="shared" si="17"/>
        <v>43943</v>
      </c>
      <c r="C42" s="54">
        <f t="shared" ca="1" si="19"/>
        <v>44000</v>
      </c>
      <c r="D42" s="55">
        <f t="shared" ca="1" si="18"/>
        <v>57</v>
      </c>
      <c r="E42" s="4">
        <v>16</v>
      </c>
      <c r="F42" s="4">
        <v>6</v>
      </c>
      <c r="G42" s="56">
        <f t="shared" si="11"/>
        <v>300</v>
      </c>
      <c r="H42" s="56">
        <f t="shared" si="20"/>
        <v>300</v>
      </c>
      <c r="I42" s="57">
        <f t="shared" si="12"/>
        <v>0</v>
      </c>
      <c r="J42" s="58">
        <f t="shared" si="13"/>
        <v>46</v>
      </c>
      <c r="K42" s="58">
        <f t="shared" si="14"/>
        <v>26</v>
      </c>
      <c r="L42" s="59">
        <f t="shared" ca="1" si="15"/>
        <v>44026</v>
      </c>
      <c r="M42" s="60" t="s">
        <v>57</v>
      </c>
      <c r="N42" s="60">
        <f t="shared" si="16"/>
        <v>114</v>
      </c>
    </row>
    <row r="43" spans="1:14">
      <c r="B43" s="54">
        <f t="shared" si="17"/>
        <v>43946</v>
      </c>
      <c r="C43" s="54">
        <f t="shared" ca="1" si="19"/>
        <v>44004</v>
      </c>
      <c r="D43" s="55">
        <f t="shared" ca="1" si="18"/>
        <v>58</v>
      </c>
      <c r="E43" s="4">
        <v>17</v>
      </c>
      <c r="F43" s="4">
        <v>10</v>
      </c>
      <c r="G43" s="56">
        <f t="shared" si="11"/>
        <v>300</v>
      </c>
      <c r="H43" s="56">
        <f t="shared" si="20"/>
        <v>300</v>
      </c>
      <c r="I43" s="57">
        <f t="shared" si="12"/>
        <v>0</v>
      </c>
      <c r="J43" s="58">
        <f t="shared" si="13"/>
        <v>49</v>
      </c>
      <c r="K43" s="58">
        <f t="shared" si="14"/>
        <v>23</v>
      </c>
      <c r="L43" s="59">
        <f t="shared" ca="1" si="15"/>
        <v>44027</v>
      </c>
      <c r="M43" s="60" t="s">
        <v>57</v>
      </c>
      <c r="N43" s="60">
        <f t="shared" si="16"/>
        <v>114</v>
      </c>
    </row>
    <row r="44" spans="1:14">
      <c r="B44" s="54">
        <f t="shared" si="17"/>
        <v>43949</v>
      </c>
      <c r="C44" s="54">
        <f t="shared" ca="1" si="19"/>
        <v>44008</v>
      </c>
      <c r="D44" s="55">
        <f t="shared" ca="1" si="18"/>
        <v>59</v>
      </c>
      <c r="E44" s="4">
        <v>18</v>
      </c>
      <c r="F44" s="4">
        <v>12</v>
      </c>
      <c r="G44" s="56">
        <f t="shared" si="11"/>
        <v>300</v>
      </c>
      <c r="H44" s="56">
        <f t="shared" si="20"/>
        <v>300</v>
      </c>
      <c r="I44" s="57">
        <f t="shared" si="12"/>
        <v>0</v>
      </c>
      <c r="J44" s="58">
        <f t="shared" si="13"/>
        <v>52</v>
      </c>
      <c r="K44" s="58">
        <f t="shared" si="14"/>
        <v>20</v>
      </c>
      <c r="L44" s="59">
        <f t="shared" ca="1" si="15"/>
        <v>44028</v>
      </c>
      <c r="M44" s="60" t="s">
        <v>57</v>
      </c>
      <c r="N44" s="60">
        <f t="shared" si="16"/>
        <v>114</v>
      </c>
    </row>
    <row r="45" spans="1:14">
      <c r="B45" s="54">
        <f t="shared" si="17"/>
        <v>43952</v>
      </c>
      <c r="C45" s="54">
        <f t="shared" ca="1" si="19"/>
        <v>44012</v>
      </c>
      <c r="D45" s="55">
        <f t="shared" ca="1" si="18"/>
        <v>60</v>
      </c>
      <c r="E45" s="4">
        <v>19</v>
      </c>
      <c r="F45" s="4">
        <v>10</v>
      </c>
      <c r="G45" s="56">
        <f t="shared" si="11"/>
        <v>300</v>
      </c>
      <c r="H45" s="56">
        <f t="shared" si="20"/>
        <v>300</v>
      </c>
      <c r="I45" s="57">
        <f t="shared" si="12"/>
        <v>0</v>
      </c>
      <c r="J45" s="58">
        <f t="shared" si="13"/>
        <v>55</v>
      </c>
      <c r="K45" s="58">
        <f t="shared" si="14"/>
        <v>17</v>
      </c>
      <c r="L45" s="59">
        <f t="shared" ca="1" si="15"/>
        <v>44029</v>
      </c>
      <c r="M45" s="60" t="s">
        <v>57</v>
      </c>
      <c r="N45" s="60">
        <f t="shared" si="16"/>
        <v>114</v>
      </c>
    </row>
    <row r="46" spans="1:14">
      <c r="B46" s="54">
        <f t="shared" si="17"/>
        <v>43955</v>
      </c>
      <c r="C46" s="54">
        <f t="shared" ca="1" si="19"/>
        <v>44016</v>
      </c>
      <c r="D46" s="55">
        <f t="shared" ca="1" si="18"/>
        <v>61</v>
      </c>
      <c r="E46" s="4" t="s">
        <v>58</v>
      </c>
      <c r="F46" s="4">
        <v>8</v>
      </c>
      <c r="G46" s="56">
        <f t="shared" si="11"/>
        <v>300</v>
      </c>
      <c r="H46" s="56">
        <f t="shared" si="20"/>
        <v>300</v>
      </c>
      <c r="I46" s="57">
        <f t="shared" si="12"/>
        <v>0</v>
      </c>
      <c r="J46" s="58">
        <f t="shared" si="13"/>
        <v>58</v>
      </c>
      <c r="K46" s="58">
        <f t="shared" si="14"/>
        <v>14</v>
      </c>
      <c r="L46" s="59">
        <f t="shared" ca="1" si="15"/>
        <v>44030</v>
      </c>
      <c r="M46" s="60" t="s">
        <v>57</v>
      </c>
      <c r="N46" s="60">
        <f t="shared" si="16"/>
        <v>114</v>
      </c>
    </row>
    <row r="47" spans="1:14">
      <c r="B47" s="62">
        <f>A33+A27-1</f>
        <v>43969</v>
      </c>
      <c r="C47" s="54">
        <f t="shared" ca="1" si="19"/>
        <v>44020</v>
      </c>
      <c r="D47" s="55">
        <f t="shared" ca="1" si="18"/>
        <v>51</v>
      </c>
      <c r="E47" s="4" t="s">
        <v>59</v>
      </c>
      <c r="F47" s="4">
        <v>9</v>
      </c>
      <c r="G47" s="56">
        <f t="shared" si="11"/>
        <v>300</v>
      </c>
      <c r="H47" s="56">
        <f t="shared" si="20"/>
        <v>300</v>
      </c>
      <c r="I47" s="57">
        <f t="shared" si="12"/>
        <v>0</v>
      </c>
      <c r="J47" s="58">
        <f t="shared" si="13"/>
        <v>72</v>
      </c>
      <c r="K47" s="58">
        <f t="shared" si="14"/>
        <v>0</v>
      </c>
      <c r="L47" s="59">
        <f t="shared" ca="1" si="15"/>
        <v>44020</v>
      </c>
      <c r="M47" s="60" t="s">
        <v>57</v>
      </c>
      <c r="N47" s="60">
        <f t="shared" si="16"/>
        <v>114</v>
      </c>
    </row>
    <row r="48" spans="1:14">
      <c r="A48"/>
      <c r="B48" s="62">
        <f>B47</f>
        <v>43969</v>
      </c>
      <c r="C48" s="62"/>
      <c r="D48" s="62"/>
      <c r="E48" s="62"/>
      <c r="F48" s="63">
        <f>SUM(F27:F47)</f>
        <v>209</v>
      </c>
      <c r="G48" s="43">
        <f>SUM(G27:G47)</f>
        <v>6300</v>
      </c>
      <c r="H48" s="64">
        <f>SUM(H27:H47)</f>
        <v>4374</v>
      </c>
      <c r="I48" s="64">
        <f>SUM(I27:I47)</f>
        <v>1926</v>
      </c>
      <c r="J48" s="65">
        <f>SUM(J27:J47)</f>
        <v>662</v>
      </c>
      <c r="K48" s="44"/>
      <c r="L48" s="44"/>
      <c r="M48" s="44"/>
      <c r="N48" s="44"/>
    </row>
    <row r="49" spans="1:1024">
      <c r="A49"/>
      <c r="B49" s="62"/>
      <c r="C49" s="62"/>
      <c r="D49" s="62"/>
      <c r="E49" s="62"/>
      <c r="F49" s="43"/>
      <c r="G49" s="43"/>
      <c r="H49" s="43"/>
      <c r="I49" s="43"/>
      <c r="J49" s="44"/>
      <c r="K49" s="44"/>
      <c r="L49" s="44"/>
    </row>
    <row r="51" spans="1:1024">
      <c r="A51" s="100" t="s">
        <v>60</v>
      </c>
      <c r="B51" s="100"/>
      <c r="C51" s="100"/>
    </row>
    <row r="52" spans="1:1024" s="31" customFormat="1">
      <c r="A52" s="19" t="s">
        <v>41</v>
      </c>
      <c r="B52" s="27" t="s">
        <v>1</v>
      </c>
      <c r="C52" s="27" t="s">
        <v>43</v>
      </c>
      <c r="D52" s="27" t="s">
        <v>15</v>
      </c>
      <c r="E52" s="27" t="s">
        <v>44</v>
      </c>
      <c r="F52" s="27" t="s">
        <v>45</v>
      </c>
      <c r="G52" s="27" t="s">
        <v>46</v>
      </c>
      <c r="H52" s="27" t="s">
        <v>29</v>
      </c>
      <c r="I52" s="27" t="s">
        <v>47</v>
      </c>
      <c r="J52" s="27" t="s">
        <v>30</v>
      </c>
      <c r="K52" s="27" t="s">
        <v>32</v>
      </c>
      <c r="L52" s="27" t="s">
        <v>48</v>
      </c>
      <c r="M52" s="45" t="s">
        <v>49</v>
      </c>
      <c r="N52" s="45" t="s">
        <v>50</v>
      </c>
      <c r="O52" s="31" t="s">
        <v>61</v>
      </c>
      <c r="AMG52"/>
      <c r="AMH52"/>
      <c r="AMI52"/>
      <c r="AMJ52"/>
    </row>
    <row r="53" spans="1:1024" s="51" customFormat="1">
      <c r="A53" s="46">
        <v>72</v>
      </c>
      <c r="B53" s="47">
        <v>43898</v>
      </c>
      <c r="C53" s="47">
        <v>43898</v>
      </c>
      <c r="D53" s="48">
        <f>C53-B53</f>
        <v>0</v>
      </c>
      <c r="E53" s="48">
        <v>1</v>
      </c>
      <c r="F53" s="48">
        <v>12</v>
      </c>
      <c r="G53" s="49">
        <f t="shared" ref="G53:G70" si="21">$A$57</f>
        <v>400</v>
      </c>
      <c r="H53" s="48">
        <v>124</v>
      </c>
      <c r="I53" s="49">
        <f t="shared" ref="I53:I70" si="22">G53-H53</f>
        <v>276</v>
      </c>
      <c r="J53" s="48">
        <f t="shared" ref="J53:J70" si="23">$A$53-K53</f>
        <v>1</v>
      </c>
      <c r="K53" s="48">
        <f t="shared" ref="K53:K70" si="24">INT($B$71-B53)</f>
        <v>71</v>
      </c>
      <c r="L53" s="47">
        <f t="shared" ref="L53:L70" si="25">B53+K53+D53</f>
        <v>43969</v>
      </c>
      <c r="M53" s="50" t="s">
        <v>51</v>
      </c>
      <c r="N53" s="50">
        <f>F53</f>
        <v>12</v>
      </c>
      <c r="O53" s="51">
        <f>ROUND(H53/F53,1)</f>
        <v>10.3</v>
      </c>
      <c r="AMG53"/>
      <c r="AMH53"/>
      <c r="AMI53"/>
      <c r="AMJ53"/>
    </row>
    <row r="54" spans="1:1024">
      <c r="A54" s="19" t="s">
        <v>52</v>
      </c>
      <c r="B54" s="47">
        <f t="shared" ref="B54:B69" si="26">B53+$A$55</f>
        <v>43902</v>
      </c>
      <c r="C54" s="47">
        <v>43900</v>
      </c>
      <c r="D54" s="48">
        <f t="shared" ref="D54" si="27">IF(C54="",D53,C54-B54+D53)</f>
        <v>-2</v>
      </c>
      <c r="E54" s="48">
        <v>2</v>
      </c>
      <c r="F54" s="48">
        <v>19</v>
      </c>
      <c r="G54" s="49">
        <f t="shared" si="21"/>
        <v>400</v>
      </c>
      <c r="H54" s="49">
        <v>159</v>
      </c>
      <c r="I54" s="49">
        <f t="shared" si="22"/>
        <v>241</v>
      </c>
      <c r="J54" s="48">
        <f t="shared" si="23"/>
        <v>5</v>
      </c>
      <c r="K54" s="48">
        <f t="shared" si="24"/>
        <v>67</v>
      </c>
      <c r="L54" s="47">
        <f t="shared" si="25"/>
        <v>43967</v>
      </c>
      <c r="M54" s="50" t="s">
        <v>51</v>
      </c>
      <c r="N54" s="50">
        <f t="shared" ref="N54:N70" si="28">IF(M54&lt;&gt;"S",N53,N53+F54)</f>
        <v>31</v>
      </c>
      <c r="O54" s="51">
        <f t="shared" ref="O54:O70" si="29">ROUND(H54/F54,1)</f>
        <v>8.4</v>
      </c>
    </row>
    <row r="55" spans="1:1024">
      <c r="A55" s="52">
        <f>ROUND(A53/A61,0)</f>
        <v>4</v>
      </c>
      <c r="B55" s="47">
        <f t="shared" si="26"/>
        <v>43906</v>
      </c>
      <c r="C55" s="47">
        <v>43910</v>
      </c>
      <c r="D55" s="48">
        <f>IF(C55="",D54,C55-B55)</f>
        <v>4</v>
      </c>
      <c r="E55" s="48">
        <v>3</v>
      </c>
      <c r="F55" s="48">
        <v>16</v>
      </c>
      <c r="G55" s="49">
        <f t="shared" si="21"/>
        <v>400</v>
      </c>
      <c r="H55" s="49">
        <v>287</v>
      </c>
      <c r="I55" s="49">
        <f t="shared" si="22"/>
        <v>113</v>
      </c>
      <c r="J55" s="48">
        <f t="shared" si="23"/>
        <v>9</v>
      </c>
      <c r="K55" s="48">
        <f t="shared" si="24"/>
        <v>63</v>
      </c>
      <c r="L55" s="47">
        <f t="shared" si="25"/>
        <v>43973</v>
      </c>
      <c r="M55" s="50" t="s">
        <v>51</v>
      </c>
      <c r="N55" s="50">
        <f t="shared" si="28"/>
        <v>47</v>
      </c>
      <c r="O55" s="51">
        <f t="shared" si="29"/>
        <v>17.899999999999999</v>
      </c>
    </row>
    <row r="56" spans="1:1024">
      <c r="A56" s="19" t="s">
        <v>53</v>
      </c>
      <c r="B56" s="69">
        <f t="shared" si="26"/>
        <v>43910</v>
      </c>
      <c r="C56" s="69">
        <v>43921</v>
      </c>
      <c r="D56" s="70">
        <f t="shared" ref="D56:D70" si="30">IF(C56="",D55,C56-B56)</f>
        <v>11</v>
      </c>
      <c r="E56" s="70">
        <v>4</v>
      </c>
      <c r="F56" s="70">
        <v>21</v>
      </c>
      <c r="G56" s="71">
        <f t="shared" si="21"/>
        <v>400</v>
      </c>
      <c r="H56" s="71">
        <v>404</v>
      </c>
      <c r="I56" s="71">
        <f t="shared" si="22"/>
        <v>-4</v>
      </c>
      <c r="J56" s="70">
        <f t="shared" si="23"/>
        <v>13</v>
      </c>
      <c r="K56" s="70">
        <f t="shared" si="24"/>
        <v>59</v>
      </c>
      <c r="L56" s="69">
        <f t="shared" si="25"/>
        <v>43980</v>
      </c>
      <c r="M56" s="72" t="s">
        <v>51</v>
      </c>
      <c r="N56" s="72">
        <f t="shared" si="28"/>
        <v>68</v>
      </c>
      <c r="O56" s="51">
        <f t="shared" si="29"/>
        <v>19.2</v>
      </c>
    </row>
    <row r="57" spans="1:1024">
      <c r="A57" s="53">
        <f>A63*A55</f>
        <v>400</v>
      </c>
      <c r="B57" s="69">
        <f t="shared" si="26"/>
        <v>43914</v>
      </c>
      <c r="C57" s="69">
        <v>43935</v>
      </c>
      <c r="D57" s="70">
        <f t="shared" si="30"/>
        <v>21</v>
      </c>
      <c r="E57" s="70">
        <v>5</v>
      </c>
      <c r="F57" s="70">
        <v>17</v>
      </c>
      <c r="G57" s="71">
        <f t="shared" si="21"/>
        <v>400</v>
      </c>
      <c r="H57" s="71">
        <v>145</v>
      </c>
      <c r="I57" s="71">
        <f t="shared" si="22"/>
        <v>255</v>
      </c>
      <c r="J57" s="70">
        <f t="shared" si="23"/>
        <v>17</v>
      </c>
      <c r="K57" s="70">
        <f t="shared" si="24"/>
        <v>55</v>
      </c>
      <c r="L57" s="69">
        <f t="shared" si="25"/>
        <v>43990</v>
      </c>
      <c r="M57" s="72" t="s">
        <v>51</v>
      </c>
      <c r="N57" s="72">
        <f t="shared" si="28"/>
        <v>85</v>
      </c>
      <c r="O57" s="51">
        <f t="shared" si="29"/>
        <v>8.5</v>
      </c>
      <c r="P57" s="86"/>
    </row>
    <row r="58" spans="1:1024">
      <c r="A58" s="19" t="s">
        <v>54</v>
      </c>
      <c r="B58" s="69">
        <f t="shared" si="26"/>
        <v>43918</v>
      </c>
      <c r="C58" s="69">
        <v>43939</v>
      </c>
      <c r="D58" s="70">
        <f t="shared" si="30"/>
        <v>21</v>
      </c>
      <c r="E58" s="70">
        <v>6</v>
      </c>
      <c r="F58" s="70">
        <v>25</v>
      </c>
      <c r="G58" s="71">
        <f t="shared" si="21"/>
        <v>400</v>
      </c>
      <c r="H58" s="71">
        <v>304</v>
      </c>
      <c r="I58" s="71">
        <f t="shared" si="22"/>
        <v>96</v>
      </c>
      <c r="J58" s="70">
        <f t="shared" si="23"/>
        <v>21</v>
      </c>
      <c r="K58" s="70">
        <f t="shared" si="24"/>
        <v>51</v>
      </c>
      <c r="L58" s="69">
        <f t="shared" si="25"/>
        <v>43990</v>
      </c>
      <c r="M58" s="72" t="s">
        <v>51</v>
      </c>
      <c r="N58" s="72">
        <f t="shared" si="28"/>
        <v>110</v>
      </c>
      <c r="O58" s="51">
        <f t="shared" si="29"/>
        <v>12.2</v>
      </c>
    </row>
    <row r="59" spans="1:1024">
      <c r="A59" s="61">
        <v>43898</v>
      </c>
      <c r="B59" s="69">
        <f t="shared" si="26"/>
        <v>43922</v>
      </c>
      <c r="C59" s="69">
        <v>43941</v>
      </c>
      <c r="D59" s="70">
        <f t="shared" si="30"/>
        <v>19</v>
      </c>
      <c r="E59" s="70">
        <v>7</v>
      </c>
      <c r="F59" s="70">
        <v>17</v>
      </c>
      <c r="G59" s="71">
        <f t="shared" si="21"/>
        <v>400</v>
      </c>
      <c r="H59" s="71">
        <v>84</v>
      </c>
      <c r="I59" s="71">
        <f t="shared" si="22"/>
        <v>316</v>
      </c>
      <c r="J59" s="70">
        <f t="shared" si="23"/>
        <v>25</v>
      </c>
      <c r="K59" s="70">
        <f t="shared" si="24"/>
        <v>47</v>
      </c>
      <c r="L59" s="69">
        <f t="shared" si="25"/>
        <v>43988</v>
      </c>
      <c r="M59" s="72" t="s">
        <v>51</v>
      </c>
      <c r="N59" s="72">
        <f t="shared" si="28"/>
        <v>127</v>
      </c>
      <c r="O59" s="51">
        <f t="shared" si="29"/>
        <v>4.9000000000000004</v>
      </c>
    </row>
    <row r="60" spans="1:1024">
      <c r="A60" s="19" t="s">
        <v>55</v>
      </c>
      <c r="B60" s="69">
        <f t="shared" si="26"/>
        <v>43926</v>
      </c>
      <c r="C60" s="69">
        <v>43942</v>
      </c>
      <c r="D60" s="70">
        <f t="shared" si="30"/>
        <v>16</v>
      </c>
      <c r="E60" s="70">
        <v>8</v>
      </c>
      <c r="F60" s="70">
        <v>12</v>
      </c>
      <c r="G60" s="71">
        <f t="shared" si="21"/>
        <v>400</v>
      </c>
      <c r="H60" s="71">
        <v>181</v>
      </c>
      <c r="I60" s="71">
        <f t="shared" si="22"/>
        <v>219</v>
      </c>
      <c r="J60" s="70">
        <f t="shared" si="23"/>
        <v>29</v>
      </c>
      <c r="K60" s="70">
        <f t="shared" si="24"/>
        <v>43</v>
      </c>
      <c r="L60" s="69">
        <f t="shared" si="25"/>
        <v>43985</v>
      </c>
      <c r="M60" s="72" t="s">
        <v>51</v>
      </c>
      <c r="N60" s="72">
        <f t="shared" si="28"/>
        <v>139</v>
      </c>
      <c r="O60" s="51">
        <f t="shared" si="29"/>
        <v>15.1</v>
      </c>
    </row>
    <row r="61" spans="1:1024">
      <c r="A61" s="1">
        <v>18</v>
      </c>
      <c r="B61" s="69">
        <f t="shared" si="26"/>
        <v>43930</v>
      </c>
      <c r="C61" s="69">
        <v>43942</v>
      </c>
      <c r="D61" s="70">
        <f t="shared" si="30"/>
        <v>12</v>
      </c>
      <c r="E61" s="70">
        <v>9</v>
      </c>
      <c r="F61" s="70">
        <v>22</v>
      </c>
      <c r="G61" s="71">
        <f t="shared" si="21"/>
        <v>400</v>
      </c>
      <c r="H61" s="71">
        <v>238</v>
      </c>
      <c r="I61" s="71">
        <f t="shared" si="22"/>
        <v>162</v>
      </c>
      <c r="J61" s="70">
        <f t="shared" si="23"/>
        <v>33</v>
      </c>
      <c r="K61" s="70">
        <f t="shared" si="24"/>
        <v>39</v>
      </c>
      <c r="L61" s="69">
        <f t="shared" si="25"/>
        <v>43981</v>
      </c>
      <c r="M61" s="72" t="s">
        <v>51</v>
      </c>
      <c r="N61" s="72">
        <f t="shared" si="28"/>
        <v>161</v>
      </c>
      <c r="O61" s="51">
        <f t="shared" si="29"/>
        <v>10.8</v>
      </c>
    </row>
    <row r="62" spans="1:1024">
      <c r="A62" s="19" t="s">
        <v>56</v>
      </c>
      <c r="B62" s="69">
        <f t="shared" si="26"/>
        <v>43934</v>
      </c>
      <c r="C62" s="69">
        <v>43943</v>
      </c>
      <c r="D62" s="70">
        <f t="shared" si="30"/>
        <v>9</v>
      </c>
      <c r="E62" s="70">
        <v>10</v>
      </c>
      <c r="F62" s="70">
        <v>10</v>
      </c>
      <c r="G62" s="71">
        <f t="shared" si="21"/>
        <v>400</v>
      </c>
      <c r="H62" s="71">
        <v>91</v>
      </c>
      <c r="I62" s="71">
        <f t="shared" si="22"/>
        <v>309</v>
      </c>
      <c r="J62" s="70">
        <f t="shared" si="23"/>
        <v>37</v>
      </c>
      <c r="K62" s="70">
        <f t="shared" si="24"/>
        <v>35</v>
      </c>
      <c r="L62" s="69">
        <f t="shared" si="25"/>
        <v>43978</v>
      </c>
      <c r="M62" s="72" t="s">
        <v>51</v>
      </c>
      <c r="N62" s="72">
        <f t="shared" si="28"/>
        <v>171</v>
      </c>
      <c r="O62" s="51">
        <f t="shared" si="29"/>
        <v>9.1</v>
      </c>
    </row>
    <row r="63" spans="1:1024">
      <c r="A63" s="1">
        <v>100</v>
      </c>
      <c r="B63" s="69">
        <f t="shared" si="26"/>
        <v>43938</v>
      </c>
      <c r="C63" s="69">
        <v>43944</v>
      </c>
      <c r="D63" s="70">
        <f t="shared" si="30"/>
        <v>6</v>
      </c>
      <c r="E63" s="70">
        <v>11</v>
      </c>
      <c r="F63" s="70">
        <v>16</v>
      </c>
      <c r="G63" s="71">
        <f t="shared" si="21"/>
        <v>400</v>
      </c>
      <c r="H63" s="71">
        <v>115</v>
      </c>
      <c r="I63" s="71">
        <f t="shared" si="22"/>
        <v>285</v>
      </c>
      <c r="J63" s="70">
        <f t="shared" si="23"/>
        <v>41</v>
      </c>
      <c r="K63" s="70">
        <f t="shared" si="24"/>
        <v>31</v>
      </c>
      <c r="L63" s="69">
        <f t="shared" si="25"/>
        <v>43975</v>
      </c>
      <c r="M63" s="72" t="s">
        <v>51</v>
      </c>
      <c r="N63" s="72">
        <f t="shared" si="28"/>
        <v>187</v>
      </c>
      <c r="O63" s="51">
        <f t="shared" si="29"/>
        <v>7.2</v>
      </c>
    </row>
    <row r="64" spans="1:1024">
      <c r="B64" s="69">
        <f t="shared" si="26"/>
        <v>43942</v>
      </c>
      <c r="C64" s="69">
        <v>43945</v>
      </c>
      <c r="D64" s="70">
        <f t="shared" si="30"/>
        <v>3</v>
      </c>
      <c r="E64" s="70">
        <v>12</v>
      </c>
      <c r="F64" s="70">
        <v>19</v>
      </c>
      <c r="G64" s="71">
        <f t="shared" si="21"/>
        <v>400</v>
      </c>
      <c r="H64" s="71">
        <v>206</v>
      </c>
      <c r="I64" s="71">
        <f t="shared" si="22"/>
        <v>194</v>
      </c>
      <c r="J64" s="70">
        <f t="shared" si="23"/>
        <v>45</v>
      </c>
      <c r="K64" s="70">
        <f t="shared" si="24"/>
        <v>27</v>
      </c>
      <c r="L64" s="69">
        <f t="shared" si="25"/>
        <v>43972</v>
      </c>
      <c r="M64" s="72" t="s">
        <v>51</v>
      </c>
      <c r="N64" s="72">
        <f t="shared" si="28"/>
        <v>206</v>
      </c>
      <c r="O64" s="51">
        <f t="shared" si="29"/>
        <v>10.8</v>
      </c>
    </row>
    <row r="65" spans="1:1024">
      <c r="B65" s="69">
        <f t="shared" si="26"/>
        <v>43946</v>
      </c>
      <c r="C65" s="69">
        <v>43952</v>
      </c>
      <c r="D65" s="70">
        <f t="shared" si="30"/>
        <v>6</v>
      </c>
      <c r="E65" s="70">
        <v>13</v>
      </c>
      <c r="F65" s="70">
        <v>25</v>
      </c>
      <c r="G65" s="71">
        <f t="shared" si="21"/>
        <v>400</v>
      </c>
      <c r="H65" s="71">
        <v>208</v>
      </c>
      <c r="I65" s="71">
        <f t="shared" si="22"/>
        <v>192</v>
      </c>
      <c r="J65" s="70">
        <f t="shared" si="23"/>
        <v>49</v>
      </c>
      <c r="K65" s="70">
        <f t="shared" si="24"/>
        <v>23</v>
      </c>
      <c r="L65" s="69">
        <f t="shared" si="25"/>
        <v>43975</v>
      </c>
      <c r="M65" s="72" t="s">
        <v>51</v>
      </c>
      <c r="N65" s="72">
        <f t="shared" si="28"/>
        <v>231</v>
      </c>
      <c r="O65" s="51">
        <f t="shared" si="29"/>
        <v>8.3000000000000007</v>
      </c>
    </row>
    <row r="66" spans="1:1024">
      <c r="B66" s="69">
        <f t="shared" si="26"/>
        <v>43950</v>
      </c>
      <c r="C66" s="69">
        <v>43952</v>
      </c>
      <c r="D66" s="70">
        <f t="shared" si="30"/>
        <v>2</v>
      </c>
      <c r="E66" s="70">
        <v>14</v>
      </c>
      <c r="F66" s="70">
        <v>13</v>
      </c>
      <c r="G66" s="71">
        <f t="shared" si="21"/>
        <v>400</v>
      </c>
      <c r="H66" s="71">
        <v>91</v>
      </c>
      <c r="I66" s="71">
        <f t="shared" si="22"/>
        <v>309</v>
      </c>
      <c r="J66" s="70">
        <f t="shared" si="23"/>
        <v>53</v>
      </c>
      <c r="K66" s="70">
        <f t="shared" si="24"/>
        <v>19</v>
      </c>
      <c r="L66" s="69">
        <f t="shared" si="25"/>
        <v>43971</v>
      </c>
      <c r="M66" s="72" t="s">
        <v>51</v>
      </c>
      <c r="N66" s="72">
        <f t="shared" si="28"/>
        <v>244</v>
      </c>
      <c r="O66" s="51">
        <f t="shared" si="29"/>
        <v>7</v>
      </c>
    </row>
    <row r="67" spans="1:1024">
      <c r="B67" s="69">
        <f t="shared" si="26"/>
        <v>43954</v>
      </c>
      <c r="C67" s="69">
        <v>43953</v>
      </c>
      <c r="D67" s="70">
        <f t="shared" si="30"/>
        <v>-1</v>
      </c>
      <c r="E67" s="70">
        <v>15</v>
      </c>
      <c r="F67" s="70">
        <v>13</v>
      </c>
      <c r="G67" s="71">
        <f t="shared" si="21"/>
        <v>400</v>
      </c>
      <c r="H67" s="71">
        <v>96</v>
      </c>
      <c r="I67" s="71">
        <f t="shared" si="22"/>
        <v>304</v>
      </c>
      <c r="J67" s="70">
        <f t="shared" si="23"/>
        <v>57</v>
      </c>
      <c r="K67" s="70">
        <f t="shared" si="24"/>
        <v>15</v>
      </c>
      <c r="L67" s="69">
        <f t="shared" si="25"/>
        <v>43968</v>
      </c>
      <c r="M67" s="72" t="s">
        <v>51</v>
      </c>
      <c r="N67" s="72">
        <f t="shared" si="28"/>
        <v>257</v>
      </c>
      <c r="O67" s="88">
        <f t="shared" si="29"/>
        <v>7.4</v>
      </c>
    </row>
    <row r="68" spans="1:1024">
      <c r="B68" s="69">
        <f t="shared" si="26"/>
        <v>43958</v>
      </c>
      <c r="C68" s="69">
        <v>43962</v>
      </c>
      <c r="D68" s="70">
        <f t="shared" si="30"/>
        <v>4</v>
      </c>
      <c r="E68" s="70">
        <v>16</v>
      </c>
      <c r="F68" s="70">
        <v>19</v>
      </c>
      <c r="G68" s="71">
        <f t="shared" si="21"/>
        <v>400</v>
      </c>
      <c r="H68" s="71">
        <v>153</v>
      </c>
      <c r="I68" s="71">
        <f t="shared" si="22"/>
        <v>247</v>
      </c>
      <c r="J68" s="70">
        <f t="shared" si="23"/>
        <v>61</v>
      </c>
      <c r="K68" s="70">
        <f t="shared" si="24"/>
        <v>11</v>
      </c>
      <c r="L68" s="69">
        <f t="shared" si="25"/>
        <v>43973</v>
      </c>
      <c r="M68" s="72" t="s">
        <v>51</v>
      </c>
      <c r="N68" s="72">
        <f t="shared" si="28"/>
        <v>276</v>
      </c>
      <c r="O68" s="88">
        <f t="shared" si="29"/>
        <v>8.1</v>
      </c>
    </row>
    <row r="69" spans="1:1024" s="88" customFormat="1">
      <c r="A69" s="89"/>
      <c r="B69" s="69">
        <f t="shared" si="26"/>
        <v>43962</v>
      </c>
      <c r="C69" s="69">
        <v>43963</v>
      </c>
      <c r="D69" s="70">
        <f t="shared" si="30"/>
        <v>1</v>
      </c>
      <c r="E69" s="70">
        <v>17</v>
      </c>
      <c r="F69" s="70">
        <v>10</v>
      </c>
      <c r="G69" s="71">
        <f t="shared" si="21"/>
        <v>400</v>
      </c>
      <c r="H69" s="71">
        <v>33</v>
      </c>
      <c r="I69" s="71">
        <f t="shared" si="22"/>
        <v>367</v>
      </c>
      <c r="J69" s="70">
        <f t="shared" si="23"/>
        <v>65</v>
      </c>
      <c r="K69" s="70">
        <f t="shared" si="24"/>
        <v>7</v>
      </c>
      <c r="L69" s="69">
        <f t="shared" si="25"/>
        <v>43970</v>
      </c>
      <c r="M69" s="72" t="s">
        <v>51</v>
      </c>
      <c r="N69" s="72">
        <f t="shared" si="28"/>
        <v>286</v>
      </c>
      <c r="O69" s="88">
        <f t="shared" si="29"/>
        <v>3.3</v>
      </c>
    </row>
    <row r="70" spans="1:1024" s="88" customFormat="1">
      <c r="A70" s="89"/>
      <c r="B70" s="90">
        <f>A59+A53-1</f>
        <v>43969</v>
      </c>
      <c r="C70" s="69">
        <v>43963</v>
      </c>
      <c r="D70" s="70">
        <f t="shared" si="30"/>
        <v>-6</v>
      </c>
      <c r="E70" s="70">
        <v>18</v>
      </c>
      <c r="F70" s="70">
        <v>18</v>
      </c>
      <c r="G70" s="71">
        <f t="shared" si="21"/>
        <v>400</v>
      </c>
      <c r="H70" s="71">
        <v>55</v>
      </c>
      <c r="I70" s="71">
        <f t="shared" si="22"/>
        <v>345</v>
      </c>
      <c r="J70" s="70">
        <f t="shared" si="23"/>
        <v>72</v>
      </c>
      <c r="K70" s="70">
        <f t="shared" si="24"/>
        <v>0</v>
      </c>
      <c r="L70" s="69">
        <f t="shared" si="25"/>
        <v>43963</v>
      </c>
      <c r="M70" s="72" t="s">
        <v>51</v>
      </c>
      <c r="N70" s="72">
        <f t="shared" si="28"/>
        <v>304</v>
      </c>
      <c r="O70" s="88">
        <f t="shared" si="29"/>
        <v>3.1</v>
      </c>
    </row>
    <row r="71" spans="1:1024">
      <c r="A71"/>
      <c r="B71" s="62">
        <f>B70</f>
        <v>43969</v>
      </c>
      <c r="C71" s="62"/>
      <c r="D71" s="55"/>
      <c r="E71" s="62"/>
      <c r="F71" s="63">
        <f>SUM(F53:F70)</f>
        <v>304</v>
      </c>
      <c r="G71" s="67">
        <f>SUM(G53:G70)</f>
        <v>7200</v>
      </c>
      <c r="H71" s="64">
        <f>SUM(H53:H70)</f>
        <v>2974</v>
      </c>
      <c r="I71" s="64">
        <f>SUM(I53:I70)</f>
        <v>4226</v>
      </c>
      <c r="J71" s="65">
        <f>SUM(J53:J70)</f>
        <v>633</v>
      </c>
      <c r="K71" s="44"/>
      <c r="L71" s="44"/>
      <c r="M71" s="68"/>
      <c r="N71" s="68"/>
    </row>
    <row r="72" spans="1:1024">
      <c r="K72" s="68"/>
      <c r="L72" s="68"/>
    </row>
    <row r="73" spans="1:1024">
      <c r="A73" s="100" t="s">
        <v>18</v>
      </c>
      <c r="B73" s="100"/>
      <c r="K73" s="68"/>
      <c r="L73" s="68"/>
    </row>
    <row r="74" spans="1:1024" s="31" customFormat="1">
      <c r="A74" s="19" t="s">
        <v>41</v>
      </c>
      <c r="B74" s="27" t="s">
        <v>1</v>
      </c>
      <c r="C74" s="27" t="s">
        <v>43</v>
      </c>
      <c r="D74" s="27" t="s">
        <v>15</v>
      </c>
      <c r="E74" s="27" t="s">
        <v>44</v>
      </c>
      <c r="F74" s="27" t="s">
        <v>62</v>
      </c>
      <c r="G74" s="27" t="s">
        <v>46</v>
      </c>
      <c r="H74" s="27" t="s">
        <v>29</v>
      </c>
      <c r="I74" s="27" t="s">
        <v>47</v>
      </c>
      <c r="J74" s="27" t="s">
        <v>30</v>
      </c>
      <c r="K74" s="27" t="s">
        <v>32</v>
      </c>
      <c r="L74" s="27" t="s">
        <v>48</v>
      </c>
      <c r="M74" s="45" t="s">
        <v>49</v>
      </c>
      <c r="N74" s="45" t="s">
        <v>63</v>
      </c>
      <c r="AMG74"/>
      <c r="AMH74"/>
      <c r="AMI74"/>
      <c r="AMJ74"/>
    </row>
    <row r="75" spans="1:1024" s="51" customFormat="1">
      <c r="A75" s="46">
        <v>72</v>
      </c>
      <c r="B75" s="69">
        <v>43898</v>
      </c>
      <c r="C75" s="69">
        <v>43898</v>
      </c>
      <c r="D75" s="70">
        <f>C75-B75</f>
        <v>0</v>
      </c>
      <c r="E75" s="70" t="s">
        <v>64</v>
      </c>
      <c r="F75" s="70">
        <v>251</v>
      </c>
      <c r="G75" s="71">
        <f t="shared" ref="G75:G96" si="31">$A$79</f>
        <v>300</v>
      </c>
      <c r="H75" s="70">
        <v>29</v>
      </c>
      <c r="I75" s="71">
        <f t="shared" ref="I75:I96" si="32">G75-H75</f>
        <v>271</v>
      </c>
      <c r="J75" s="70">
        <f t="shared" ref="J75:J96" si="33">$A$75-K75</f>
        <v>1</v>
      </c>
      <c r="K75" s="70">
        <f t="shared" ref="K75:K96" si="34">INT($B$97-B75)</f>
        <v>71</v>
      </c>
      <c r="L75" s="69">
        <f t="shared" ref="L75:L96" si="35">B75+K75+D75</f>
        <v>43969</v>
      </c>
      <c r="M75" s="72" t="s">
        <v>51</v>
      </c>
      <c r="N75" s="72">
        <f>F75</f>
        <v>251</v>
      </c>
      <c r="AMG75"/>
      <c r="AMH75"/>
      <c r="AMI75"/>
      <c r="AMJ75"/>
    </row>
    <row r="76" spans="1:1024">
      <c r="A76" s="19" t="s">
        <v>52</v>
      </c>
      <c r="B76" s="69">
        <f t="shared" ref="B76:B95" si="36">B75+$A$77</f>
        <v>43901</v>
      </c>
      <c r="C76" s="69">
        <v>43900</v>
      </c>
      <c r="D76" s="70">
        <f t="shared" ref="D76" si="37">IF(C76="",D75,C76-B76+D75)</f>
        <v>-1</v>
      </c>
      <c r="E76" s="70">
        <v>1</v>
      </c>
      <c r="F76" s="70">
        <v>478</v>
      </c>
      <c r="G76" s="71">
        <f t="shared" si="31"/>
        <v>300</v>
      </c>
      <c r="H76" s="71">
        <v>7</v>
      </c>
      <c r="I76" s="71">
        <f t="shared" si="32"/>
        <v>293</v>
      </c>
      <c r="J76" s="70">
        <f t="shared" si="33"/>
        <v>4</v>
      </c>
      <c r="K76" s="70">
        <f t="shared" si="34"/>
        <v>68</v>
      </c>
      <c r="L76" s="69">
        <f t="shared" si="35"/>
        <v>43968</v>
      </c>
      <c r="M76" s="72" t="s">
        <v>51</v>
      </c>
      <c r="N76" s="72">
        <f t="shared" ref="N76:N96" si="38">IF(M76&lt;&gt;"S",N75,N75+F76)</f>
        <v>729</v>
      </c>
    </row>
    <row r="77" spans="1:1024">
      <c r="A77" s="52">
        <f>ROUND(A75/A83,0)</f>
        <v>3</v>
      </c>
      <c r="B77" s="69">
        <f t="shared" si="36"/>
        <v>43904</v>
      </c>
      <c r="C77" s="69">
        <v>43912</v>
      </c>
      <c r="D77" s="70">
        <f>IF(C77="",D76,C77-B77+D76)</f>
        <v>7</v>
      </c>
      <c r="E77" s="70">
        <v>2</v>
      </c>
      <c r="F77" s="70">
        <v>647</v>
      </c>
      <c r="G77" s="71">
        <f t="shared" si="31"/>
        <v>300</v>
      </c>
      <c r="H77" s="71">
        <v>77</v>
      </c>
      <c r="I77" s="71">
        <f t="shared" si="32"/>
        <v>223</v>
      </c>
      <c r="J77" s="70">
        <f t="shared" si="33"/>
        <v>7</v>
      </c>
      <c r="K77" s="70">
        <f t="shared" si="34"/>
        <v>65</v>
      </c>
      <c r="L77" s="69">
        <f t="shared" si="35"/>
        <v>43976</v>
      </c>
      <c r="M77" s="72" t="s">
        <v>51</v>
      </c>
      <c r="N77" s="72">
        <f t="shared" si="38"/>
        <v>1376</v>
      </c>
    </row>
    <row r="78" spans="1:1024">
      <c r="A78" s="19" t="s">
        <v>53</v>
      </c>
      <c r="B78" s="69">
        <f t="shared" si="36"/>
        <v>43907</v>
      </c>
      <c r="C78" s="69">
        <v>43913</v>
      </c>
      <c r="D78" s="70">
        <f>IF(C78="",D77,C78-B78)</f>
        <v>6</v>
      </c>
      <c r="E78" s="70">
        <v>3</v>
      </c>
      <c r="F78" s="70">
        <v>493</v>
      </c>
      <c r="G78" s="71">
        <f t="shared" si="31"/>
        <v>300</v>
      </c>
      <c r="H78" s="71">
        <v>88</v>
      </c>
      <c r="I78" s="71">
        <f t="shared" si="32"/>
        <v>212</v>
      </c>
      <c r="J78" s="70">
        <f t="shared" si="33"/>
        <v>10</v>
      </c>
      <c r="K78" s="70">
        <f t="shared" si="34"/>
        <v>62</v>
      </c>
      <c r="L78" s="69">
        <f t="shared" si="35"/>
        <v>43975</v>
      </c>
      <c r="M78" s="72" t="s">
        <v>51</v>
      </c>
      <c r="N78" s="72">
        <f t="shared" si="38"/>
        <v>1869</v>
      </c>
    </row>
    <row r="79" spans="1:1024">
      <c r="A79" s="53">
        <f>A85*A77</f>
        <v>300</v>
      </c>
      <c r="B79" s="69">
        <f t="shared" si="36"/>
        <v>43910</v>
      </c>
      <c r="C79" s="69">
        <v>43922</v>
      </c>
      <c r="D79" s="70">
        <f t="shared" ref="D79:D96" si="39">IF(C79="",D78,C79-B79)</f>
        <v>12</v>
      </c>
      <c r="E79" s="70">
        <v>4</v>
      </c>
      <c r="F79" s="70">
        <v>743</v>
      </c>
      <c r="G79" s="71">
        <f t="shared" si="31"/>
        <v>300</v>
      </c>
      <c r="H79" s="71">
        <v>30</v>
      </c>
      <c r="I79" s="71">
        <f t="shared" si="32"/>
        <v>270</v>
      </c>
      <c r="J79" s="70">
        <f t="shared" si="33"/>
        <v>13</v>
      </c>
      <c r="K79" s="70">
        <f t="shared" si="34"/>
        <v>59</v>
      </c>
      <c r="L79" s="69">
        <f t="shared" si="35"/>
        <v>43981</v>
      </c>
      <c r="M79" s="72" t="s">
        <v>51</v>
      </c>
      <c r="N79" s="72">
        <f t="shared" si="38"/>
        <v>2612</v>
      </c>
    </row>
    <row r="80" spans="1:1024">
      <c r="A80" s="19" t="s">
        <v>54</v>
      </c>
      <c r="B80" s="69">
        <f t="shared" si="36"/>
        <v>43913</v>
      </c>
      <c r="C80" s="69">
        <v>43922</v>
      </c>
      <c r="D80" s="70">
        <f t="shared" si="39"/>
        <v>9</v>
      </c>
      <c r="E80" s="70">
        <v>5</v>
      </c>
      <c r="F80" s="70">
        <v>498</v>
      </c>
      <c r="G80" s="71">
        <f t="shared" si="31"/>
        <v>300</v>
      </c>
      <c r="H80" s="71">
        <v>56</v>
      </c>
      <c r="I80" s="71">
        <f t="shared" si="32"/>
        <v>244</v>
      </c>
      <c r="J80" s="70">
        <f t="shared" si="33"/>
        <v>16</v>
      </c>
      <c r="K80" s="70">
        <f t="shared" si="34"/>
        <v>56</v>
      </c>
      <c r="L80" s="69">
        <f t="shared" si="35"/>
        <v>43978</v>
      </c>
      <c r="M80" s="72" t="s">
        <v>51</v>
      </c>
      <c r="N80" s="72">
        <f t="shared" si="38"/>
        <v>3110</v>
      </c>
    </row>
    <row r="81" spans="1:14">
      <c r="A81" s="61">
        <v>43898</v>
      </c>
      <c r="B81" s="69">
        <f t="shared" si="36"/>
        <v>43916</v>
      </c>
      <c r="C81" s="69">
        <v>43923</v>
      </c>
      <c r="D81" s="70">
        <f t="shared" si="39"/>
        <v>7</v>
      </c>
      <c r="E81" s="70" t="s">
        <v>59</v>
      </c>
      <c r="F81" s="70">
        <v>57</v>
      </c>
      <c r="G81" s="71">
        <f t="shared" si="31"/>
        <v>300</v>
      </c>
      <c r="H81" s="71">
        <v>15</v>
      </c>
      <c r="I81" s="71">
        <f t="shared" si="32"/>
        <v>285</v>
      </c>
      <c r="J81" s="70">
        <f t="shared" si="33"/>
        <v>19</v>
      </c>
      <c r="K81" s="70">
        <f t="shared" si="34"/>
        <v>53</v>
      </c>
      <c r="L81" s="69">
        <f t="shared" si="35"/>
        <v>43976</v>
      </c>
      <c r="M81" s="72" t="s">
        <v>51</v>
      </c>
      <c r="N81" s="72">
        <f t="shared" si="38"/>
        <v>3167</v>
      </c>
    </row>
    <row r="82" spans="1:14">
      <c r="A82" s="19" t="s">
        <v>55</v>
      </c>
      <c r="B82" s="69">
        <f t="shared" si="36"/>
        <v>43919</v>
      </c>
      <c r="C82" s="69">
        <v>43923</v>
      </c>
      <c r="D82" s="70">
        <f t="shared" si="39"/>
        <v>4</v>
      </c>
      <c r="E82" s="70">
        <v>6</v>
      </c>
      <c r="F82" s="70">
        <v>633</v>
      </c>
      <c r="G82" s="71">
        <f t="shared" si="31"/>
        <v>300</v>
      </c>
      <c r="H82" s="71">
        <v>223</v>
      </c>
      <c r="I82" s="71">
        <f t="shared" si="32"/>
        <v>77</v>
      </c>
      <c r="J82" s="70">
        <f t="shared" si="33"/>
        <v>22</v>
      </c>
      <c r="K82" s="70">
        <f t="shared" si="34"/>
        <v>50</v>
      </c>
      <c r="L82" s="69">
        <f t="shared" si="35"/>
        <v>43973</v>
      </c>
      <c r="M82" s="72" t="s">
        <v>51</v>
      </c>
      <c r="N82" s="72">
        <f t="shared" si="38"/>
        <v>3800</v>
      </c>
    </row>
    <row r="83" spans="1:14">
      <c r="A83" s="1">
        <v>23</v>
      </c>
      <c r="B83" s="69">
        <f t="shared" si="36"/>
        <v>43922</v>
      </c>
      <c r="C83" s="69">
        <v>43924</v>
      </c>
      <c r="D83" s="70">
        <f t="shared" si="39"/>
        <v>2</v>
      </c>
      <c r="E83" s="70">
        <v>7</v>
      </c>
      <c r="F83" s="70">
        <v>820</v>
      </c>
      <c r="G83" s="71">
        <f t="shared" si="31"/>
        <v>300</v>
      </c>
      <c r="H83" s="71">
        <v>201</v>
      </c>
      <c r="I83" s="71">
        <f t="shared" si="32"/>
        <v>99</v>
      </c>
      <c r="J83" s="70">
        <f t="shared" si="33"/>
        <v>25</v>
      </c>
      <c r="K83" s="70">
        <f t="shared" si="34"/>
        <v>47</v>
      </c>
      <c r="L83" s="69">
        <f t="shared" si="35"/>
        <v>43971</v>
      </c>
      <c r="M83" s="72" t="s">
        <v>51</v>
      </c>
      <c r="N83" s="72">
        <f t="shared" si="38"/>
        <v>4620</v>
      </c>
    </row>
    <row r="84" spans="1:14">
      <c r="A84" s="19" t="s">
        <v>56</v>
      </c>
      <c r="B84" s="69">
        <f t="shared" si="36"/>
        <v>43925</v>
      </c>
      <c r="C84" s="69">
        <v>43925</v>
      </c>
      <c r="D84" s="70">
        <f t="shared" si="39"/>
        <v>0</v>
      </c>
      <c r="E84" s="70">
        <v>8</v>
      </c>
      <c r="F84" s="70">
        <v>707</v>
      </c>
      <c r="G84" s="71">
        <f t="shared" si="31"/>
        <v>300</v>
      </c>
      <c r="H84" s="71">
        <v>214</v>
      </c>
      <c r="I84" s="71">
        <f t="shared" si="32"/>
        <v>86</v>
      </c>
      <c r="J84" s="70">
        <f t="shared" si="33"/>
        <v>28</v>
      </c>
      <c r="K84" s="70">
        <f t="shared" si="34"/>
        <v>44</v>
      </c>
      <c r="L84" s="69">
        <f t="shared" si="35"/>
        <v>43969</v>
      </c>
      <c r="M84" s="72" t="s">
        <v>51</v>
      </c>
      <c r="N84" s="72">
        <f t="shared" si="38"/>
        <v>5327</v>
      </c>
    </row>
    <row r="85" spans="1:14">
      <c r="A85" s="1">
        <v>100</v>
      </c>
      <c r="B85" s="69">
        <f t="shared" si="36"/>
        <v>43928</v>
      </c>
      <c r="C85" s="69">
        <v>43926</v>
      </c>
      <c r="D85" s="70">
        <f t="shared" si="39"/>
        <v>-2</v>
      </c>
      <c r="E85" s="70" t="s">
        <v>58</v>
      </c>
      <c r="F85" s="70">
        <v>42</v>
      </c>
      <c r="G85" s="71">
        <f t="shared" si="31"/>
        <v>300</v>
      </c>
      <c r="H85" s="71">
        <v>4</v>
      </c>
      <c r="I85" s="71">
        <f t="shared" si="32"/>
        <v>296</v>
      </c>
      <c r="J85" s="70">
        <f t="shared" si="33"/>
        <v>31</v>
      </c>
      <c r="K85" s="70">
        <f t="shared" si="34"/>
        <v>41</v>
      </c>
      <c r="L85" s="69">
        <f t="shared" si="35"/>
        <v>43967</v>
      </c>
      <c r="M85" s="72" t="s">
        <v>51</v>
      </c>
      <c r="N85" s="72">
        <f t="shared" si="38"/>
        <v>5369</v>
      </c>
    </row>
    <row r="86" spans="1:14">
      <c r="B86" s="69">
        <f t="shared" si="36"/>
        <v>43931</v>
      </c>
      <c r="C86" s="69">
        <v>43926</v>
      </c>
      <c r="D86" s="70">
        <f t="shared" ref="D86:D95" si="40">IF(C86="",D85,C86-B86)</f>
        <v>-5</v>
      </c>
      <c r="E86" s="70">
        <v>9</v>
      </c>
      <c r="F86" s="70">
        <v>567</v>
      </c>
      <c r="G86" s="71">
        <f t="shared" si="31"/>
        <v>300</v>
      </c>
      <c r="H86" s="71">
        <v>225</v>
      </c>
      <c r="I86" s="71">
        <f t="shared" ref="I86:I95" si="41">G86-H86</f>
        <v>75</v>
      </c>
      <c r="J86" s="70">
        <f t="shared" ref="J86:J95" si="42">$A$75-K86</f>
        <v>34</v>
      </c>
      <c r="K86" s="70">
        <f t="shared" ref="K86:K95" si="43">INT($B$97-B86)</f>
        <v>38</v>
      </c>
      <c r="L86" s="69">
        <f t="shared" ref="L86:L95" si="44">B86+K86+D86</f>
        <v>43964</v>
      </c>
      <c r="M86" s="72" t="s">
        <v>51</v>
      </c>
      <c r="N86" s="72">
        <f t="shared" ref="N86:N95" si="45">IF(M86&lt;&gt;"S",N85,N85+F86)</f>
        <v>5936</v>
      </c>
    </row>
    <row r="87" spans="1:14">
      <c r="B87" s="69">
        <f t="shared" si="36"/>
        <v>43934</v>
      </c>
      <c r="C87" s="69">
        <v>43927</v>
      </c>
      <c r="D87" s="70">
        <f t="shared" si="40"/>
        <v>-7</v>
      </c>
      <c r="E87" s="70">
        <v>10</v>
      </c>
      <c r="F87" s="70">
        <v>506</v>
      </c>
      <c r="G87" s="71">
        <f t="shared" si="31"/>
        <v>300</v>
      </c>
      <c r="H87" s="71">
        <v>112</v>
      </c>
      <c r="I87" s="71">
        <f t="shared" si="41"/>
        <v>188</v>
      </c>
      <c r="J87" s="70">
        <f t="shared" si="42"/>
        <v>37</v>
      </c>
      <c r="K87" s="70">
        <f t="shared" si="43"/>
        <v>35</v>
      </c>
      <c r="L87" s="69">
        <f t="shared" si="44"/>
        <v>43962</v>
      </c>
      <c r="M87" s="72" t="s">
        <v>51</v>
      </c>
      <c r="N87" s="72">
        <f t="shared" si="45"/>
        <v>6442</v>
      </c>
    </row>
    <row r="88" spans="1:14">
      <c r="B88" s="69">
        <f t="shared" si="36"/>
        <v>43937</v>
      </c>
      <c r="C88" s="69">
        <v>43928</v>
      </c>
      <c r="D88" s="70">
        <f t="shared" si="40"/>
        <v>-9</v>
      </c>
      <c r="E88" s="70">
        <v>11</v>
      </c>
      <c r="F88" s="70">
        <v>924</v>
      </c>
      <c r="G88" s="71">
        <f t="shared" si="31"/>
        <v>300</v>
      </c>
      <c r="H88" s="71">
        <v>370</v>
      </c>
      <c r="I88" s="71">
        <f t="shared" si="41"/>
        <v>-70</v>
      </c>
      <c r="J88" s="70">
        <f t="shared" si="42"/>
        <v>40</v>
      </c>
      <c r="K88" s="70">
        <f t="shared" si="43"/>
        <v>32</v>
      </c>
      <c r="L88" s="69">
        <f t="shared" si="44"/>
        <v>43960</v>
      </c>
      <c r="M88" s="72" t="s">
        <v>51</v>
      </c>
      <c r="N88" s="72">
        <f t="shared" si="45"/>
        <v>7366</v>
      </c>
    </row>
    <row r="89" spans="1:14">
      <c r="B89" s="69">
        <f t="shared" si="36"/>
        <v>43940</v>
      </c>
      <c r="C89" s="69">
        <v>43928</v>
      </c>
      <c r="D89" s="70">
        <f t="shared" si="40"/>
        <v>-12</v>
      </c>
      <c r="E89" s="70">
        <v>12</v>
      </c>
      <c r="F89" s="70">
        <v>876</v>
      </c>
      <c r="G89" s="71">
        <f t="shared" si="31"/>
        <v>300</v>
      </c>
      <c r="H89" s="71">
        <v>278</v>
      </c>
      <c r="I89" s="71">
        <f t="shared" si="41"/>
        <v>22</v>
      </c>
      <c r="J89" s="70">
        <f t="shared" si="42"/>
        <v>43</v>
      </c>
      <c r="K89" s="70">
        <f t="shared" si="43"/>
        <v>29</v>
      </c>
      <c r="L89" s="69">
        <f t="shared" si="44"/>
        <v>43957</v>
      </c>
      <c r="M89" s="72" t="s">
        <v>51</v>
      </c>
      <c r="N89" s="72">
        <f t="shared" si="45"/>
        <v>8242</v>
      </c>
    </row>
    <row r="90" spans="1:14">
      <c r="B90" s="69">
        <f t="shared" si="36"/>
        <v>43943</v>
      </c>
      <c r="C90" s="69">
        <v>43929</v>
      </c>
      <c r="D90" s="70">
        <f t="shared" si="40"/>
        <v>-14</v>
      </c>
      <c r="E90" s="70">
        <v>13</v>
      </c>
      <c r="F90" s="70">
        <v>699</v>
      </c>
      <c r="G90" s="71">
        <f t="shared" si="31"/>
        <v>300</v>
      </c>
      <c r="H90" s="71">
        <v>140</v>
      </c>
      <c r="I90" s="71">
        <f t="shared" si="41"/>
        <v>160</v>
      </c>
      <c r="J90" s="70">
        <f t="shared" si="42"/>
        <v>46</v>
      </c>
      <c r="K90" s="70">
        <f t="shared" si="43"/>
        <v>26</v>
      </c>
      <c r="L90" s="69">
        <f t="shared" si="44"/>
        <v>43955</v>
      </c>
      <c r="M90" s="72" t="s">
        <v>51</v>
      </c>
      <c r="N90" s="72">
        <f t="shared" si="45"/>
        <v>8941</v>
      </c>
    </row>
    <row r="91" spans="1:14">
      <c r="B91" s="69">
        <f t="shared" si="36"/>
        <v>43946</v>
      </c>
      <c r="C91" s="69">
        <v>43930</v>
      </c>
      <c r="D91" s="70">
        <f t="shared" si="40"/>
        <v>-16</v>
      </c>
      <c r="E91" s="70">
        <v>14</v>
      </c>
      <c r="F91" s="70">
        <v>498</v>
      </c>
      <c r="G91" s="71">
        <f t="shared" si="31"/>
        <v>300</v>
      </c>
      <c r="H91" s="71">
        <v>69</v>
      </c>
      <c r="I91" s="71">
        <f t="shared" si="41"/>
        <v>231</v>
      </c>
      <c r="J91" s="70">
        <f t="shared" si="42"/>
        <v>49</v>
      </c>
      <c r="K91" s="70">
        <f t="shared" si="43"/>
        <v>23</v>
      </c>
      <c r="L91" s="69">
        <f t="shared" si="44"/>
        <v>43953</v>
      </c>
      <c r="M91" s="72" t="s">
        <v>51</v>
      </c>
      <c r="N91" s="72">
        <f t="shared" si="45"/>
        <v>9439</v>
      </c>
    </row>
    <row r="92" spans="1:14">
      <c r="B92" s="69">
        <f t="shared" si="36"/>
        <v>43949</v>
      </c>
      <c r="C92" s="69">
        <v>43931</v>
      </c>
      <c r="D92" s="70">
        <f t="shared" si="40"/>
        <v>-18</v>
      </c>
      <c r="E92" s="70">
        <v>15</v>
      </c>
      <c r="F92" s="70">
        <v>820</v>
      </c>
      <c r="G92" s="71">
        <f t="shared" si="31"/>
        <v>300</v>
      </c>
      <c r="H92" s="71">
        <v>208</v>
      </c>
      <c r="I92" s="71">
        <f t="shared" si="41"/>
        <v>92</v>
      </c>
      <c r="J92" s="70">
        <f t="shared" si="42"/>
        <v>52</v>
      </c>
      <c r="K92" s="70">
        <f t="shared" si="43"/>
        <v>20</v>
      </c>
      <c r="L92" s="69">
        <f t="shared" si="44"/>
        <v>43951</v>
      </c>
      <c r="M92" s="72" t="s">
        <v>51</v>
      </c>
      <c r="N92" s="72">
        <f t="shared" si="45"/>
        <v>10259</v>
      </c>
    </row>
    <row r="93" spans="1:14">
      <c r="B93" s="69">
        <f t="shared" si="36"/>
        <v>43952</v>
      </c>
      <c r="C93" s="69">
        <v>43931</v>
      </c>
      <c r="D93" s="70">
        <f t="shared" si="40"/>
        <v>-21</v>
      </c>
      <c r="E93" s="70">
        <v>16</v>
      </c>
      <c r="F93" s="70">
        <v>791</v>
      </c>
      <c r="G93" s="71">
        <f t="shared" si="31"/>
        <v>300</v>
      </c>
      <c r="H93" s="71">
        <v>184</v>
      </c>
      <c r="I93" s="71">
        <f t="shared" si="41"/>
        <v>116</v>
      </c>
      <c r="J93" s="70">
        <f t="shared" si="42"/>
        <v>55</v>
      </c>
      <c r="K93" s="70">
        <f t="shared" si="43"/>
        <v>17</v>
      </c>
      <c r="L93" s="69">
        <f t="shared" si="44"/>
        <v>43948</v>
      </c>
      <c r="M93" s="72" t="s">
        <v>51</v>
      </c>
      <c r="N93" s="72">
        <f t="shared" si="45"/>
        <v>11050</v>
      </c>
    </row>
    <row r="94" spans="1:14">
      <c r="B94" s="69">
        <f t="shared" si="36"/>
        <v>43955</v>
      </c>
      <c r="C94" s="69">
        <v>43932</v>
      </c>
      <c r="D94" s="70">
        <f t="shared" si="40"/>
        <v>-23</v>
      </c>
      <c r="E94" s="70">
        <v>17</v>
      </c>
      <c r="F94" s="70">
        <v>717</v>
      </c>
      <c r="G94" s="71">
        <f t="shared" si="31"/>
        <v>300</v>
      </c>
      <c r="H94" s="71">
        <v>161</v>
      </c>
      <c r="I94" s="71">
        <f t="shared" si="41"/>
        <v>139</v>
      </c>
      <c r="J94" s="70">
        <f t="shared" si="42"/>
        <v>58</v>
      </c>
      <c r="K94" s="70">
        <f t="shared" si="43"/>
        <v>14</v>
      </c>
      <c r="L94" s="69">
        <f t="shared" si="44"/>
        <v>43946</v>
      </c>
      <c r="M94" s="72" t="s">
        <v>51</v>
      </c>
      <c r="N94" s="72">
        <f t="shared" si="45"/>
        <v>11767</v>
      </c>
    </row>
    <row r="95" spans="1:14">
      <c r="B95" s="69">
        <f t="shared" si="36"/>
        <v>43958</v>
      </c>
      <c r="C95" s="69">
        <v>43933</v>
      </c>
      <c r="D95" s="70">
        <f t="shared" si="40"/>
        <v>-25</v>
      </c>
      <c r="E95" s="70">
        <v>18</v>
      </c>
      <c r="F95" s="70">
        <v>827</v>
      </c>
      <c r="G95" s="71">
        <f t="shared" si="31"/>
        <v>300</v>
      </c>
      <c r="H95" s="71">
        <v>220</v>
      </c>
      <c r="I95" s="71">
        <f t="shared" si="41"/>
        <v>80</v>
      </c>
      <c r="J95" s="70">
        <f t="shared" si="42"/>
        <v>61</v>
      </c>
      <c r="K95" s="70">
        <f t="shared" si="43"/>
        <v>11</v>
      </c>
      <c r="L95" s="69">
        <f t="shared" si="44"/>
        <v>43944</v>
      </c>
      <c r="M95" s="72" t="s">
        <v>51</v>
      </c>
      <c r="N95" s="72">
        <f t="shared" si="45"/>
        <v>12594</v>
      </c>
    </row>
    <row r="96" spans="1:14">
      <c r="B96" s="62">
        <f>A81+A75-1</f>
        <v>43969</v>
      </c>
      <c r="C96" s="62"/>
      <c r="D96" s="58">
        <f t="shared" si="39"/>
        <v>-25</v>
      </c>
      <c r="E96" s="4" t="s">
        <v>65</v>
      </c>
      <c r="F96" s="4">
        <v>337</v>
      </c>
      <c r="G96" s="57">
        <f t="shared" si="31"/>
        <v>300</v>
      </c>
      <c r="H96" s="57">
        <f t="shared" ref="H96" si="46">G96</f>
        <v>300</v>
      </c>
      <c r="I96" s="57">
        <f t="shared" si="32"/>
        <v>0</v>
      </c>
      <c r="J96" s="58">
        <f t="shared" si="33"/>
        <v>72</v>
      </c>
      <c r="K96" s="58">
        <f t="shared" si="34"/>
        <v>0</v>
      </c>
      <c r="L96" s="54">
        <f t="shared" si="35"/>
        <v>43944</v>
      </c>
      <c r="M96" s="60" t="s">
        <v>57</v>
      </c>
      <c r="N96" s="60">
        <f t="shared" si="38"/>
        <v>12594</v>
      </c>
    </row>
    <row r="97" spans="1:14">
      <c r="A97"/>
      <c r="B97" s="62">
        <f>B96</f>
        <v>43969</v>
      </c>
      <c r="C97" s="62"/>
      <c r="D97" s="62"/>
      <c r="E97" s="62"/>
      <c r="F97" s="63">
        <f>SUM(F75:F96)</f>
        <v>12931</v>
      </c>
      <c r="G97" s="67">
        <f>SUM(G75:G96)</f>
        <v>6600</v>
      </c>
      <c r="H97" s="64">
        <f>SUM(H75:H96)</f>
        <v>3211</v>
      </c>
      <c r="I97" s="64">
        <f>SUM(I75:I96)</f>
        <v>3389</v>
      </c>
      <c r="J97" s="65">
        <f>SUM(J75:J96)</f>
        <v>723</v>
      </c>
      <c r="K97" s="44"/>
      <c r="L97" s="44"/>
      <c r="M97" s="44"/>
      <c r="N97" s="44"/>
    </row>
    <row r="98" spans="1:14">
      <c r="A98"/>
      <c r="B98" s="62"/>
      <c r="C98" s="62"/>
      <c r="D98" s="43"/>
      <c r="E98" s="43"/>
      <c r="F98" s="43"/>
      <c r="G98" s="43"/>
      <c r="H98" s="44"/>
      <c r="I98" s="44"/>
      <c r="J98" s="44"/>
    </row>
    <row r="100" spans="1:14">
      <c r="A100" s="100" t="s">
        <v>19</v>
      </c>
      <c r="B100" s="100"/>
    </row>
    <row r="101" spans="1:14">
      <c r="A101" s="19" t="s">
        <v>41</v>
      </c>
      <c r="B101" s="27" t="s">
        <v>42</v>
      </c>
      <c r="C101" s="27" t="s">
        <v>43</v>
      </c>
      <c r="D101" s="27" t="s">
        <v>15</v>
      </c>
      <c r="E101" s="27" t="s">
        <v>44</v>
      </c>
      <c r="F101" s="27" t="s">
        <v>45</v>
      </c>
      <c r="G101" s="27" t="s">
        <v>46</v>
      </c>
      <c r="H101" s="27" t="s">
        <v>29</v>
      </c>
      <c r="I101" s="27" t="s">
        <v>47</v>
      </c>
      <c r="J101" s="27" t="s">
        <v>30</v>
      </c>
      <c r="K101" s="27" t="s">
        <v>32</v>
      </c>
      <c r="L101" s="27" t="s">
        <v>48</v>
      </c>
      <c r="M101" s="45" t="s">
        <v>49</v>
      </c>
      <c r="N101" s="45" t="s">
        <v>50</v>
      </c>
    </row>
    <row r="102" spans="1:14">
      <c r="A102" s="46">
        <f>29+38</f>
        <v>67</v>
      </c>
      <c r="B102" s="59">
        <v>43970</v>
      </c>
      <c r="C102" s="59">
        <v>43970</v>
      </c>
      <c r="D102" s="55">
        <f>C102-B102</f>
        <v>0</v>
      </c>
      <c r="E102" s="55">
        <v>1</v>
      </c>
      <c r="F102" s="55">
        <v>15</v>
      </c>
      <c r="G102" s="66">
        <f>$A$106</f>
        <v>300</v>
      </c>
      <c r="H102" s="66">
        <f>G102</f>
        <v>300</v>
      </c>
      <c r="I102" s="66">
        <f t="shared" ref="I102:I124" si="47">G102-H102</f>
        <v>0</v>
      </c>
      <c r="J102" s="55">
        <f>$A$102-K102</f>
        <v>1</v>
      </c>
      <c r="K102" s="55">
        <f t="shared" ref="K102:K124" si="48">INT($B$124-B102)</f>
        <v>66</v>
      </c>
      <c r="L102" s="59">
        <f t="shared" ref="L102:L124" si="49">B102+K102+D102</f>
        <v>44036</v>
      </c>
      <c r="M102" s="60" t="s">
        <v>57</v>
      </c>
      <c r="N102" s="60">
        <f>IF(M103&lt;&gt;"S",0,N102)</f>
        <v>0</v>
      </c>
    </row>
    <row r="103" spans="1:14">
      <c r="A103" s="19" t="s">
        <v>52</v>
      </c>
      <c r="B103" s="59">
        <f>B102+A104</f>
        <v>43973</v>
      </c>
      <c r="C103" s="59">
        <f ca="1">IF(M102="S",TODAY()+A$104,C102+A$104)</f>
        <v>43973</v>
      </c>
      <c r="D103" s="55">
        <f ca="1">C103-B103+D102</f>
        <v>0</v>
      </c>
      <c r="E103" s="55">
        <v>2</v>
      </c>
      <c r="F103" s="55">
        <v>49</v>
      </c>
      <c r="G103" s="66">
        <f t="shared" ref="G103:G124" si="50">$A$106</f>
        <v>300</v>
      </c>
      <c r="H103" s="66">
        <f t="shared" ref="H103:H124" si="51">G103</f>
        <v>300</v>
      </c>
      <c r="I103" s="66">
        <f t="shared" si="47"/>
        <v>0</v>
      </c>
      <c r="J103" s="55">
        <f t="shared" ref="J103:J124" si="52">$A$102-K103</f>
        <v>4</v>
      </c>
      <c r="K103" s="55">
        <f t="shared" si="48"/>
        <v>63</v>
      </c>
      <c r="L103" s="59">
        <f t="shared" ca="1" si="49"/>
        <v>44036</v>
      </c>
      <c r="M103" s="60" t="s">
        <v>57</v>
      </c>
      <c r="N103" s="60">
        <f t="shared" ref="N103:N123" si="53">IF(M103&lt;&gt;"S",N102,N102+F103)</f>
        <v>0</v>
      </c>
    </row>
    <row r="104" spans="1:14">
      <c r="A104" s="52">
        <f>ROUND(A102/A110,0)</f>
        <v>3</v>
      </c>
      <c r="B104" s="59">
        <f>B103+A104</f>
        <v>43976</v>
      </c>
      <c r="C104" s="59">
        <f t="shared" ref="C104:C123" ca="1" si="54">IF(M103="S",TODAY()+A$104,C103+A$104)</f>
        <v>43976</v>
      </c>
      <c r="D104" s="55">
        <f ca="1">C104-B104+D103</f>
        <v>0</v>
      </c>
      <c r="E104" s="55">
        <v>3</v>
      </c>
      <c r="F104" s="55">
        <v>36</v>
      </c>
      <c r="G104" s="66">
        <f t="shared" si="50"/>
        <v>300</v>
      </c>
      <c r="H104" s="66">
        <f t="shared" si="51"/>
        <v>300</v>
      </c>
      <c r="I104" s="66">
        <f t="shared" si="47"/>
        <v>0</v>
      </c>
      <c r="J104" s="55">
        <f t="shared" si="52"/>
        <v>7</v>
      </c>
      <c r="K104" s="55">
        <f t="shared" si="48"/>
        <v>60</v>
      </c>
      <c r="L104" s="59">
        <f t="shared" ca="1" si="49"/>
        <v>44036</v>
      </c>
      <c r="M104" s="60" t="s">
        <v>57</v>
      </c>
      <c r="N104" s="60">
        <f t="shared" si="53"/>
        <v>0</v>
      </c>
    </row>
    <row r="105" spans="1:14">
      <c r="A105" s="19" t="s">
        <v>53</v>
      </c>
      <c r="B105" s="59">
        <f>B104+A104</f>
        <v>43979</v>
      </c>
      <c r="C105" s="59">
        <f t="shared" ca="1" si="54"/>
        <v>43979</v>
      </c>
      <c r="D105" s="55">
        <f ca="1">IF(C105="",D104,C105-B105)</f>
        <v>0</v>
      </c>
      <c r="E105" s="55">
        <v>4</v>
      </c>
      <c r="F105" s="55">
        <v>46</v>
      </c>
      <c r="G105" s="66">
        <f t="shared" si="50"/>
        <v>300</v>
      </c>
      <c r="H105" s="66">
        <f t="shared" si="51"/>
        <v>300</v>
      </c>
      <c r="I105" s="66">
        <f t="shared" si="47"/>
        <v>0</v>
      </c>
      <c r="J105" s="55">
        <f t="shared" si="52"/>
        <v>10</v>
      </c>
      <c r="K105" s="55">
        <f t="shared" si="48"/>
        <v>57</v>
      </c>
      <c r="L105" s="59">
        <f t="shared" ca="1" si="49"/>
        <v>44036</v>
      </c>
      <c r="M105" s="60" t="s">
        <v>57</v>
      </c>
      <c r="N105" s="60">
        <f t="shared" si="53"/>
        <v>0</v>
      </c>
    </row>
    <row r="106" spans="1:14">
      <c r="A106" s="53">
        <f>A112*A104</f>
        <v>300</v>
      </c>
      <c r="B106" s="59">
        <f>B105+$A$104</f>
        <v>43982</v>
      </c>
      <c r="C106" s="59">
        <f t="shared" ca="1" si="54"/>
        <v>43982</v>
      </c>
      <c r="D106" s="55">
        <f ca="1">IF(C106="",D105,C106-B106)</f>
        <v>0</v>
      </c>
      <c r="E106" s="55">
        <v>5</v>
      </c>
      <c r="F106" s="55">
        <v>30</v>
      </c>
      <c r="G106" s="66">
        <f t="shared" si="50"/>
        <v>300</v>
      </c>
      <c r="H106" s="66">
        <f t="shared" si="51"/>
        <v>300</v>
      </c>
      <c r="I106" s="66">
        <f t="shared" si="47"/>
        <v>0</v>
      </c>
      <c r="J106" s="55">
        <f t="shared" si="52"/>
        <v>13</v>
      </c>
      <c r="K106" s="55">
        <f t="shared" si="48"/>
        <v>54</v>
      </c>
      <c r="L106" s="59">
        <f t="shared" ca="1" si="49"/>
        <v>44036</v>
      </c>
      <c r="M106" s="60" t="s">
        <v>57</v>
      </c>
      <c r="N106" s="60">
        <f t="shared" si="53"/>
        <v>0</v>
      </c>
    </row>
    <row r="107" spans="1:14">
      <c r="A107" s="19" t="s">
        <v>54</v>
      </c>
      <c r="B107" s="59">
        <f t="shared" ref="B107:B123" si="55">B106+$A$104</f>
        <v>43985</v>
      </c>
      <c r="C107" s="59">
        <f t="shared" ca="1" si="54"/>
        <v>43985</v>
      </c>
      <c r="D107" s="55">
        <f t="shared" ref="D107:D123" ca="1" si="56">IF(C107="",D106,C107-B107)</f>
        <v>0</v>
      </c>
      <c r="E107" s="4">
        <v>6</v>
      </c>
      <c r="F107" s="4">
        <v>17</v>
      </c>
      <c r="G107" s="66">
        <f t="shared" si="50"/>
        <v>300</v>
      </c>
      <c r="H107" s="66">
        <f t="shared" si="51"/>
        <v>300</v>
      </c>
      <c r="I107" s="57">
        <f t="shared" si="47"/>
        <v>0</v>
      </c>
      <c r="J107" s="55">
        <f t="shared" si="52"/>
        <v>16</v>
      </c>
      <c r="K107" s="55">
        <f t="shared" si="48"/>
        <v>51</v>
      </c>
      <c r="L107" s="59">
        <f t="shared" ca="1" si="49"/>
        <v>44036</v>
      </c>
      <c r="M107" s="60" t="s">
        <v>57</v>
      </c>
      <c r="N107" s="60">
        <f t="shared" si="53"/>
        <v>0</v>
      </c>
    </row>
    <row r="108" spans="1:14">
      <c r="A108" s="61">
        <v>43970</v>
      </c>
      <c r="B108" s="59">
        <f t="shared" si="55"/>
        <v>43988</v>
      </c>
      <c r="C108" s="59">
        <f t="shared" ca="1" si="54"/>
        <v>43988</v>
      </c>
      <c r="D108" s="55">
        <f t="shared" ca="1" si="56"/>
        <v>0</v>
      </c>
      <c r="E108" s="4">
        <v>7</v>
      </c>
      <c r="F108" s="4">
        <v>35</v>
      </c>
      <c r="G108" s="66">
        <f t="shared" si="50"/>
        <v>300</v>
      </c>
      <c r="H108" s="66">
        <f t="shared" si="51"/>
        <v>300</v>
      </c>
      <c r="I108" s="57">
        <f t="shared" si="47"/>
        <v>0</v>
      </c>
      <c r="J108" s="55">
        <f t="shared" si="52"/>
        <v>19</v>
      </c>
      <c r="K108" s="55">
        <f t="shared" si="48"/>
        <v>48</v>
      </c>
      <c r="L108" s="59">
        <f t="shared" ca="1" si="49"/>
        <v>44036</v>
      </c>
      <c r="M108" s="60" t="s">
        <v>57</v>
      </c>
      <c r="N108" s="60">
        <f t="shared" si="53"/>
        <v>0</v>
      </c>
    </row>
    <row r="109" spans="1:14">
      <c r="A109" s="19" t="s">
        <v>55</v>
      </c>
      <c r="B109" s="59">
        <f t="shared" si="55"/>
        <v>43991</v>
      </c>
      <c r="C109" s="59">
        <f t="shared" ca="1" si="54"/>
        <v>43991</v>
      </c>
      <c r="D109" s="55">
        <f t="shared" ca="1" si="56"/>
        <v>0</v>
      </c>
      <c r="E109" s="4">
        <v>8</v>
      </c>
      <c r="F109" s="4">
        <v>30</v>
      </c>
      <c r="G109" s="66">
        <f t="shared" si="50"/>
        <v>300</v>
      </c>
      <c r="H109" s="66">
        <f t="shared" si="51"/>
        <v>300</v>
      </c>
      <c r="I109" s="57">
        <f t="shared" si="47"/>
        <v>0</v>
      </c>
      <c r="J109" s="55">
        <f t="shared" si="52"/>
        <v>22</v>
      </c>
      <c r="K109" s="55">
        <f t="shared" si="48"/>
        <v>45</v>
      </c>
      <c r="L109" s="59">
        <f t="shared" ca="1" si="49"/>
        <v>44036</v>
      </c>
      <c r="M109" s="60" t="s">
        <v>57</v>
      </c>
      <c r="N109" s="60">
        <f t="shared" si="53"/>
        <v>0</v>
      </c>
    </row>
    <row r="110" spans="1:14">
      <c r="A110" s="1">
        <v>23</v>
      </c>
      <c r="B110" s="59">
        <f t="shared" si="55"/>
        <v>43994</v>
      </c>
      <c r="C110" s="59">
        <f t="shared" ca="1" si="54"/>
        <v>43994</v>
      </c>
      <c r="D110" s="55">
        <f t="shared" ca="1" si="56"/>
        <v>0</v>
      </c>
      <c r="E110" s="4">
        <v>9</v>
      </c>
      <c r="F110" s="4">
        <v>30</v>
      </c>
      <c r="G110" s="66">
        <f t="shared" si="50"/>
        <v>300</v>
      </c>
      <c r="H110" s="66">
        <f t="shared" si="51"/>
        <v>300</v>
      </c>
      <c r="I110" s="57">
        <f t="shared" si="47"/>
        <v>0</v>
      </c>
      <c r="J110" s="55">
        <f t="shared" si="52"/>
        <v>25</v>
      </c>
      <c r="K110" s="55">
        <f t="shared" si="48"/>
        <v>42</v>
      </c>
      <c r="L110" s="59">
        <f t="shared" ca="1" si="49"/>
        <v>44036</v>
      </c>
      <c r="M110" s="60" t="s">
        <v>57</v>
      </c>
      <c r="N110" s="60">
        <f t="shared" si="53"/>
        <v>0</v>
      </c>
    </row>
    <row r="111" spans="1:14">
      <c r="A111" s="19" t="s">
        <v>56</v>
      </c>
      <c r="B111" s="59">
        <f t="shared" si="55"/>
        <v>43997</v>
      </c>
      <c r="C111" s="59">
        <f t="shared" ca="1" si="54"/>
        <v>43997</v>
      </c>
      <c r="D111" s="55">
        <f t="shared" ca="1" si="56"/>
        <v>0</v>
      </c>
      <c r="E111" s="4">
        <v>10</v>
      </c>
      <c r="F111" s="4">
        <v>34</v>
      </c>
      <c r="G111" s="66">
        <f t="shared" si="50"/>
        <v>300</v>
      </c>
      <c r="H111" s="66">
        <f t="shared" si="51"/>
        <v>300</v>
      </c>
      <c r="I111" s="57">
        <f t="shared" si="47"/>
        <v>0</v>
      </c>
      <c r="J111" s="55">
        <f t="shared" si="52"/>
        <v>28</v>
      </c>
      <c r="K111" s="55">
        <f t="shared" si="48"/>
        <v>39</v>
      </c>
      <c r="L111" s="59">
        <f t="shared" ca="1" si="49"/>
        <v>44036</v>
      </c>
      <c r="M111" s="60" t="s">
        <v>57</v>
      </c>
      <c r="N111" s="60">
        <f t="shared" si="53"/>
        <v>0</v>
      </c>
    </row>
    <row r="112" spans="1:14">
      <c r="A112" s="1">
        <v>100</v>
      </c>
      <c r="B112" s="59">
        <f t="shared" si="55"/>
        <v>44000</v>
      </c>
      <c r="C112" s="59">
        <f t="shared" ca="1" si="54"/>
        <v>44000</v>
      </c>
      <c r="D112" s="55">
        <f t="shared" ca="1" si="56"/>
        <v>0</v>
      </c>
      <c r="E112" s="4">
        <v>11</v>
      </c>
      <c r="F112" s="4">
        <v>43</v>
      </c>
      <c r="G112" s="66">
        <f t="shared" si="50"/>
        <v>300</v>
      </c>
      <c r="H112" s="66">
        <f t="shared" si="51"/>
        <v>300</v>
      </c>
      <c r="I112" s="57">
        <f t="shared" si="47"/>
        <v>0</v>
      </c>
      <c r="J112" s="55">
        <f t="shared" si="52"/>
        <v>31</v>
      </c>
      <c r="K112" s="55">
        <f t="shared" si="48"/>
        <v>36</v>
      </c>
      <c r="L112" s="59">
        <f t="shared" ca="1" si="49"/>
        <v>44036</v>
      </c>
      <c r="M112" s="60" t="s">
        <v>57</v>
      </c>
      <c r="N112" s="60">
        <f t="shared" si="53"/>
        <v>0</v>
      </c>
    </row>
    <row r="113" spans="1:14">
      <c r="B113" s="59">
        <f t="shared" si="55"/>
        <v>44003</v>
      </c>
      <c r="C113" s="59">
        <f t="shared" ca="1" si="54"/>
        <v>44003</v>
      </c>
      <c r="D113" s="55">
        <f t="shared" ca="1" si="56"/>
        <v>0</v>
      </c>
      <c r="E113" s="4">
        <v>12</v>
      </c>
      <c r="F113" s="4">
        <v>24</v>
      </c>
      <c r="G113" s="66">
        <f t="shared" si="50"/>
        <v>300</v>
      </c>
      <c r="H113" s="66">
        <f t="shared" si="51"/>
        <v>300</v>
      </c>
      <c r="I113" s="57">
        <f t="shared" si="47"/>
        <v>0</v>
      </c>
      <c r="J113" s="55">
        <f t="shared" si="52"/>
        <v>34</v>
      </c>
      <c r="K113" s="55">
        <f t="shared" si="48"/>
        <v>33</v>
      </c>
      <c r="L113" s="59">
        <f t="shared" ca="1" si="49"/>
        <v>44036</v>
      </c>
      <c r="M113" s="60" t="s">
        <v>57</v>
      </c>
      <c r="N113" s="60">
        <f t="shared" si="53"/>
        <v>0</v>
      </c>
    </row>
    <row r="114" spans="1:14">
      <c r="B114" s="59">
        <f t="shared" si="55"/>
        <v>44006</v>
      </c>
      <c r="C114" s="59">
        <f t="shared" ca="1" si="54"/>
        <v>44006</v>
      </c>
      <c r="D114" s="55">
        <f t="shared" ca="1" si="56"/>
        <v>0</v>
      </c>
      <c r="E114" s="4">
        <v>13</v>
      </c>
      <c r="F114" s="4">
        <v>30</v>
      </c>
      <c r="G114" s="66">
        <f t="shared" si="50"/>
        <v>300</v>
      </c>
      <c r="H114" s="66">
        <f t="shared" si="51"/>
        <v>300</v>
      </c>
      <c r="I114" s="57">
        <f t="shared" si="47"/>
        <v>0</v>
      </c>
      <c r="J114" s="55">
        <f t="shared" si="52"/>
        <v>37</v>
      </c>
      <c r="K114" s="55">
        <f t="shared" si="48"/>
        <v>30</v>
      </c>
      <c r="L114" s="59">
        <f t="shared" ca="1" si="49"/>
        <v>44036</v>
      </c>
      <c r="M114" s="60" t="s">
        <v>57</v>
      </c>
      <c r="N114" s="60">
        <f t="shared" si="53"/>
        <v>0</v>
      </c>
    </row>
    <row r="115" spans="1:14">
      <c r="B115" s="59">
        <f t="shared" si="55"/>
        <v>44009</v>
      </c>
      <c r="C115" s="59">
        <f t="shared" ca="1" si="54"/>
        <v>44009</v>
      </c>
      <c r="D115" s="55">
        <f t="shared" ca="1" si="56"/>
        <v>0</v>
      </c>
      <c r="E115" s="4">
        <v>14</v>
      </c>
      <c r="F115" s="4">
        <v>49</v>
      </c>
      <c r="G115" s="66">
        <f t="shared" si="50"/>
        <v>300</v>
      </c>
      <c r="H115" s="66">
        <f t="shared" si="51"/>
        <v>300</v>
      </c>
      <c r="I115" s="57">
        <f t="shared" si="47"/>
        <v>0</v>
      </c>
      <c r="J115" s="55">
        <f t="shared" si="52"/>
        <v>40</v>
      </c>
      <c r="K115" s="55">
        <f t="shared" si="48"/>
        <v>27</v>
      </c>
      <c r="L115" s="59">
        <f t="shared" ca="1" si="49"/>
        <v>44036</v>
      </c>
      <c r="M115" s="60" t="s">
        <v>57</v>
      </c>
      <c r="N115" s="60">
        <f t="shared" si="53"/>
        <v>0</v>
      </c>
    </row>
    <row r="116" spans="1:14">
      <c r="B116" s="59">
        <f t="shared" si="55"/>
        <v>44012</v>
      </c>
      <c r="C116" s="59">
        <f t="shared" ca="1" si="54"/>
        <v>44012</v>
      </c>
      <c r="D116" s="55">
        <f t="shared" ca="1" si="56"/>
        <v>0</v>
      </c>
      <c r="E116" s="4">
        <v>15</v>
      </c>
      <c r="F116" s="4">
        <v>16</v>
      </c>
      <c r="G116" s="66">
        <f t="shared" si="50"/>
        <v>300</v>
      </c>
      <c r="H116" s="66">
        <f t="shared" si="51"/>
        <v>300</v>
      </c>
      <c r="I116" s="57">
        <f t="shared" si="47"/>
        <v>0</v>
      </c>
      <c r="J116" s="55">
        <f t="shared" si="52"/>
        <v>43</v>
      </c>
      <c r="K116" s="55">
        <f t="shared" si="48"/>
        <v>24</v>
      </c>
      <c r="L116" s="59">
        <f t="shared" ca="1" si="49"/>
        <v>44036</v>
      </c>
      <c r="M116" s="60" t="s">
        <v>57</v>
      </c>
      <c r="N116" s="60">
        <f t="shared" si="53"/>
        <v>0</v>
      </c>
    </row>
    <row r="117" spans="1:14">
      <c r="B117" s="59">
        <f t="shared" si="55"/>
        <v>44015</v>
      </c>
      <c r="C117" s="59">
        <f t="shared" ca="1" si="54"/>
        <v>44015</v>
      </c>
      <c r="D117" s="55">
        <f t="shared" ca="1" si="56"/>
        <v>0</v>
      </c>
      <c r="E117" s="4">
        <v>16</v>
      </c>
      <c r="F117" s="4">
        <v>45</v>
      </c>
      <c r="G117" s="66">
        <f t="shared" si="50"/>
        <v>300</v>
      </c>
      <c r="H117" s="66">
        <f t="shared" si="51"/>
        <v>300</v>
      </c>
      <c r="I117" s="57">
        <f t="shared" si="47"/>
        <v>0</v>
      </c>
      <c r="J117" s="55">
        <f t="shared" si="52"/>
        <v>46</v>
      </c>
      <c r="K117" s="55">
        <f t="shared" si="48"/>
        <v>21</v>
      </c>
      <c r="L117" s="59">
        <f t="shared" ca="1" si="49"/>
        <v>44036</v>
      </c>
      <c r="M117" s="60" t="s">
        <v>57</v>
      </c>
      <c r="N117" s="60">
        <f t="shared" si="53"/>
        <v>0</v>
      </c>
    </row>
    <row r="118" spans="1:14">
      <c r="B118" s="59">
        <f t="shared" si="55"/>
        <v>44018</v>
      </c>
      <c r="C118" s="59">
        <f t="shared" ca="1" si="54"/>
        <v>44018</v>
      </c>
      <c r="D118" s="55">
        <f t="shared" ca="1" si="56"/>
        <v>0</v>
      </c>
      <c r="E118" s="4">
        <v>17</v>
      </c>
      <c r="F118" s="4">
        <v>34</v>
      </c>
      <c r="G118" s="66">
        <f t="shared" si="50"/>
        <v>300</v>
      </c>
      <c r="H118" s="66">
        <f t="shared" si="51"/>
        <v>300</v>
      </c>
      <c r="I118" s="57">
        <f t="shared" si="47"/>
        <v>0</v>
      </c>
      <c r="J118" s="55">
        <f t="shared" si="52"/>
        <v>49</v>
      </c>
      <c r="K118" s="55">
        <f t="shared" si="48"/>
        <v>18</v>
      </c>
      <c r="L118" s="59">
        <f t="shared" ca="1" si="49"/>
        <v>44036</v>
      </c>
      <c r="M118" s="60" t="s">
        <v>57</v>
      </c>
      <c r="N118" s="60">
        <f t="shared" si="53"/>
        <v>0</v>
      </c>
    </row>
    <row r="119" spans="1:14">
      <c r="B119" s="59">
        <f t="shared" si="55"/>
        <v>44021</v>
      </c>
      <c r="C119" s="59">
        <f t="shared" ca="1" si="54"/>
        <v>44021</v>
      </c>
      <c r="D119" s="55">
        <f t="shared" ca="1" si="56"/>
        <v>0</v>
      </c>
      <c r="E119" s="4">
        <v>18</v>
      </c>
      <c r="F119" s="4">
        <v>49</v>
      </c>
      <c r="G119" s="66">
        <f t="shared" si="50"/>
        <v>300</v>
      </c>
      <c r="H119" s="66">
        <f t="shared" si="51"/>
        <v>300</v>
      </c>
      <c r="I119" s="57">
        <f t="shared" si="47"/>
        <v>0</v>
      </c>
      <c r="J119" s="55">
        <f t="shared" si="52"/>
        <v>52</v>
      </c>
      <c r="K119" s="55">
        <f t="shared" si="48"/>
        <v>15</v>
      </c>
      <c r="L119" s="59">
        <f t="shared" ca="1" si="49"/>
        <v>44036</v>
      </c>
      <c r="M119" s="60" t="s">
        <v>57</v>
      </c>
      <c r="N119" s="60">
        <f t="shared" si="53"/>
        <v>0</v>
      </c>
    </row>
    <row r="120" spans="1:14">
      <c r="B120" s="59">
        <f t="shared" si="55"/>
        <v>44024</v>
      </c>
      <c r="C120" s="59">
        <f t="shared" ca="1" si="54"/>
        <v>44024</v>
      </c>
      <c r="D120" s="55">
        <f t="shared" ca="1" si="56"/>
        <v>0</v>
      </c>
      <c r="E120" s="4">
        <v>19</v>
      </c>
      <c r="F120" s="4">
        <v>43</v>
      </c>
      <c r="G120" s="66">
        <f t="shared" si="50"/>
        <v>300</v>
      </c>
      <c r="H120" s="66">
        <f t="shared" si="51"/>
        <v>300</v>
      </c>
      <c r="I120" s="57">
        <f t="shared" si="47"/>
        <v>0</v>
      </c>
      <c r="J120" s="55">
        <f t="shared" si="52"/>
        <v>55</v>
      </c>
      <c r="K120" s="55">
        <f t="shared" si="48"/>
        <v>12</v>
      </c>
      <c r="L120" s="59">
        <f t="shared" ca="1" si="49"/>
        <v>44036</v>
      </c>
      <c r="M120" s="60" t="s">
        <v>57</v>
      </c>
      <c r="N120" s="60">
        <f t="shared" si="53"/>
        <v>0</v>
      </c>
    </row>
    <row r="121" spans="1:14">
      <c r="B121" s="59">
        <f t="shared" si="55"/>
        <v>44027</v>
      </c>
      <c r="C121" s="59">
        <f t="shared" ca="1" si="54"/>
        <v>44027</v>
      </c>
      <c r="D121" s="55">
        <f t="shared" ca="1" si="56"/>
        <v>0</v>
      </c>
      <c r="E121" s="4">
        <v>20</v>
      </c>
      <c r="F121" s="4">
        <v>31</v>
      </c>
      <c r="G121" s="66">
        <f t="shared" si="50"/>
        <v>300</v>
      </c>
      <c r="H121" s="66">
        <f t="shared" si="51"/>
        <v>300</v>
      </c>
      <c r="I121" s="57">
        <f t="shared" si="47"/>
        <v>0</v>
      </c>
      <c r="J121" s="55">
        <f t="shared" si="52"/>
        <v>58</v>
      </c>
      <c r="K121" s="55">
        <f t="shared" si="48"/>
        <v>9</v>
      </c>
      <c r="L121" s="59">
        <f t="shared" ca="1" si="49"/>
        <v>44036</v>
      </c>
      <c r="M121" s="60" t="s">
        <v>57</v>
      </c>
      <c r="N121" s="60">
        <f t="shared" si="53"/>
        <v>0</v>
      </c>
    </row>
    <row r="122" spans="1:14">
      <c r="B122" s="59">
        <f t="shared" si="55"/>
        <v>44030</v>
      </c>
      <c r="C122" s="59">
        <f t="shared" ca="1" si="54"/>
        <v>44030</v>
      </c>
      <c r="D122" s="55">
        <f t="shared" ca="1" si="56"/>
        <v>0</v>
      </c>
      <c r="E122" s="4">
        <v>21</v>
      </c>
      <c r="F122" s="4">
        <v>29</v>
      </c>
      <c r="G122" s="66">
        <f t="shared" si="50"/>
        <v>300</v>
      </c>
      <c r="H122" s="66">
        <f t="shared" si="51"/>
        <v>300</v>
      </c>
      <c r="I122" s="57">
        <f t="shared" si="47"/>
        <v>0</v>
      </c>
      <c r="J122" s="55">
        <f t="shared" si="52"/>
        <v>61</v>
      </c>
      <c r="K122" s="55">
        <f t="shared" si="48"/>
        <v>6</v>
      </c>
      <c r="L122" s="59">
        <f t="shared" ca="1" si="49"/>
        <v>44036</v>
      </c>
      <c r="M122" s="60" t="s">
        <v>57</v>
      </c>
      <c r="N122" s="60">
        <f t="shared" si="53"/>
        <v>0</v>
      </c>
    </row>
    <row r="123" spans="1:14">
      <c r="B123" s="59">
        <f t="shared" si="55"/>
        <v>44033</v>
      </c>
      <c r="C123" s="59">
        <f t="shared" ca="1" si="54"/>
        <v>44033</v>
      </c>
      <c r="D123" s="55">
        <f t="shared" ca="1" si="56"/>
        <v>0</v>
      </c>
      <c r="E123" s="4" t="s">
        <v>58</v>
      </c>
      <c r="F123" s="4">
        <v>30</v>
      </c>
      <c r="G123" s="66">
        <f t="shared" si="50"/>
        <v>300</v>
      </c>
      <c r="H123" s="66">
        <f t="shared" si="51"/>
        <v>300</v>
      </c>
      <c r="I123" s="57">
        <f t="shared" si="47"/>
        <v>0</v>
      </c>
      <c r="J123" s="55">
        <f t="shared" si="52"/>
        <v>64</v>
      </c>
      <c r="K123" s="55">
        <f t="shared" si="48"/>
        <v>3</v>
      </c>
      <c r="L123" s="59">
        <f t="shared" ca="1" si="49"/>
        <v>44036</v>
      </c>
      <c r="M123" s="60" t="s">
        <v>57</v>
      </c>
      <c r="N123" s="60">
        <f t="shared" si="53"/>
        <v>0</v>
      </c>
    </row>
    <row r="124" spans="1:14">
      <c r="B124" s="62">
        <f>A108+A102-1</f>
        <v>44036</v>
      </c>
      <c r="C124" s="59">
        <f t="shared" ref="C124" ca="1" si="57">IF(M123="S",TODAY()+A$104,C123+A$104)</f>
        <v>44036</v>
      </c>
      <c r="D124" s="55">
        <f t="shared" ref="D124" ca="1" si="58">IF(C124="",D123,C124-B124)</f>
        <v>0</v>
      </c>
      <c r="E124" s="4" t="s">
        <v>66</v>
      </c>
      <c r="F124" s="4">
        <v>19</v>
      </c>
      <c r="G124" s="66">
        <f t="shared" si="50"/>
        <v>300</v>
      </c>
      <c r="H124" s="66">
        <f t="shared" si="51"/>
        <v>300</v>
      </c>
      <c r="I124" s="57">
        <f t="shared" si="47"/>
        <v>0</v>
      </c>
      <c r="J124" s="55">
        <f t="shared" si="52"/>
        <v>67</v>
      </c>
      <c r="K124" s="55">
        <f t="shared" si="48"/>
        <v>0</v>
      </c>
      <c r="L124" s="59">
        <f t="shared" ca="1" si="49"/>
        <v>44036</v>
      </c>
      <c r="M124" s="60" t="s">
        <v>57</v>
      </c>
      <c r="N124" s="60">
        <f>IF(M124&lt;&gt;"S",N121,N121+F124)</f>
        <v>0</v>
      </c>
    </row>
    <row r="125" spans="1:14">
      <c r="A125"/>
      <c r="B125" s="62">
        <f>B124</f>
        <v>44036</v>
      </c>
      <c r="C125" s="62"/>
      <c r="D125" s="62"/>
      <c r="E125" s="62"/>
      <c r="F125" s="63">
        <f>SUM(F102:F124)</f>
        <v>764</v>
      </c>
      <c r="G125" s="43">
        <f>SUM(G102:G124)</f>
        <v>6900</v>
      </c>
      <c r="H125" s="64">
        <f>SUM(H102:H124)</f>
        <v>6900</v>
      </c>
      <c r="I125" s="64">
        <f>SUM(I102:I124)</f>
        <v>0</v>
      </c>
      <c r="J125" s="65">
        <f>SUM(J102:J124)</f>
        <v>782</v>
      </c>
      <c r="K125" s="44"/>
      <c r="L125" s="44"/>
      <c r="M125" s="44"/>
      <c r="N125" s="44"/>
    </row>
    <row r="128" spans="1:14">
      <c r="A128" s="100" t="s">
        <v>20</v>
      </c>
      <c r="B128" s="100"/>
    </row>
    <row r="129" spans="1:14">
      <c r="A129" s="19" t="s">
        <v>41</v>
      </c>
      <c r="B129" s="27" t="s">
        <v>42</v>
      </c>
      <c r="C129" s="27" t="s">
        <v>43</v>
      </c>
      <c r="D129" s="27" t="s">
        <v>15</v>
      </c>
      <c r="E129" s="27" t="s">
        <v>44</v>
      </c>
      <c r="F129" s="27" t="s">
        <v>45</v>
      </c>
      <c r="G129" s="27" t="s">
        <v>46</v>
      </c>
      <c r="H129" s="27" t="s">
        <v>29</v>
      </c>
      <c r="I129" s="27" t="s">
        <v>47</v>
      </c>
      <c r="J129" s="27" t="s">
        <v>30</v>
      </c>
      <c r="K129" s="27" t="s">
        <v>32</v>
      </c>
      <c r="L129" s="27" t="s">
        <v>48</v>
      </c>
      <c r="M129" s="45" t="s">
        <v>49</v>
      </c>
      <c r="N129" s="45" t="s">
        <v>50</v>
      </c>
    </row>
    <row r="130" spans="1:14">
      <c r="A130" s="46">
        <f>29+38</f>
        <v>67</v>
      </c>
      <c r="B130" s="59">
        <v>43970</v>
      </c>
      <c r="C130" s="59">
        <v>43970</v>
      </c>
      <c r="D130" s="55">
        <f>C130-B130</f>
        <v>0</v>
      </c>
      <c r="E130" s="55">
        <v>1</v>
      </c>
      <c r="F130" s="55">
        <v>4</v>
      </c>
      <c r="G130" s="66">
        <f>$A$134</f>
        <v>400</v>
      </c>
      <c r="H130" s="66">
        <f>G130</f>
        <v>400</v>
      </c>
      <c r="I130" s="66">
        <f t="shared" ref="I130:I147" si="59">G130-H130</f>
        <v>0</v>
      </c>
      <c r="J130" s="55">
        <f>$A$102-K130</f>
        <v>1</v>
      </c>
      <c r="K130" s="55">
        <f t="shared" ref="K130:K147" si="60">INT($B$124-B130)</f>
        <v>66</v>
      </c>
      <c r="L130" s="59">
        <f t="shared" ref="L130:L147" si="61">B130+K130+D130</f>
        <v>44036</v>
      </c>
      <c r="M130" s="60" t="s">
        <v>57</v>
      </c>
      <c r="N130" s="60">
        <f>IF(M131&lt;&gt;"S",0,N130)</f>
        <v>0</v>
      </c>
    </row>
    <row r="131" spans="1:14">
      <c r="A131" s="19" t="s">
        <v>52</v>
      </c>
      <c r="B131" s="59">
        <f t="shared" ref="B131:B134" si="62">B130+$A$132</f>
        <v>43974</v>
      </c>
      <c r="C131" s="59">
        <f ca="1">IF(M130="S",TODAY()+A$132,C130+A$132)</f>
        <v>43974</v>
      </c>
      <c r="D131" s="55">
        <f ca="1">C131-B131+D130</f>
        <v>0</v>
      </c>
      <c r="E131" s="55">
        <v>2</v>
      </c>
      <c r="F131" s="55">
        <v>26</v>
      </c>
      <c r="G131" s="66">
        <f t="shared" ref="G131:G147" si="63">$A$134</f>
        <v>400</v>
      </c>
      <c r="H131" s="66">
        <f t="shared" ref="H131:H147" si="64">G131</f>
        <v>400</v>
      </c>
      <c r="I131" s="66">
        <f t="shared" si="59"/>
        <v>0</v>
      </c>
      <c r="J131" s="55">
        <f t="shared" ref="J131:J147" si="65">$A$102-K131</f>
        <v>5</v>
      </c>
      <c r="K131" s="55">
        <f t="shared" si="60"/>
        <v>62</v>
      </c>
      <c r="L131" s="59">
        <f t="shared" ca="1" si="61"/>
        <v>44036</v>
      </c>
      <c r="M131" s="60" t="s">
        <v>57</v>
      </c>
      <c r="N131" s="60">
        <f t="shared" ref="N131:N147" si="66">IF(M131&lt;&gt;"S",N130,N130+F131)</f>
        <v>0</v>
      </c>
    </row>
    <row r="132" spans="1:14">
      <c r="A132" s="52">
        <f>ROUND(A130/A138,0)</f>
        <v>4</v>
      </c>
      <c r="B132" s="59">
        <f t="shared" si="62"/>
        <v>43978</v>
      </c>
      <c r="C132" s="59">
        <f t="shared" ref="C132:C147" ca="1" si="67">IF(M131="S",TODAY()+A$132,C131+A$132)</f>
        <v>43978</v>
      </c>
      <c r="D132" s="55">
        <f ca="1">C132-B132+D131</f>
        <v>0</v>
      </c>
      <c r="E132" s="55">
        <v>3</v>
      </c>
      <c r="F132" s="55">
        <v>12</v>
      </c>
      <c r="G132" s="66">
        <f t="shared" si="63"/>
        <v>400</v>
      </c>
      <c r="H132" s="66">
        <f t="shared" si="64"/>
        <v>400</v>
      </c>
      <c r="I132" s="66">
        <f t="shared" si="59"/>
        <v>0</v>
      </c>
      <c r="J132" s="55">
        <f t="shared" si="65"/>
        <v>9</v>
      </c>
      <c r="K132" s="55">
        <f t="shared" si="60"/>
        <v>58</v>
      </c>
      <c r="L132" s="59">
        <f t="shared" ca="1" si="61"/>
        <v>44036</v>
      </c>
      <c r="M132" s="60" t="s">
        <v>57</v>
      </c>
      <c r="N132" s="60">
        <f t="shared" si="66"/>
        <v>0</v>
      </c>
    </row>
    <row r="133" spans="1:14">
      <c r="A133" s="19" t="s">
        <v>53</v>
      </c>
      <c r="B133" s="59">
        <f t="shared" si="62"/>
        <v>43982</v>
      </c>
      <c r="C133" s="59">
        <f t="shared" ca="1" si="67"/>
        <v>43982</v>
      </c>
      <c r="D133" s="55">
        <f ca="1">IF(C133="",D132,C133-B133)</f>
        <v>0</v>
      </c>
      <c r="E133" s="55">
        <v>4</v>
      </c>
      <c r="F133" s="55">
        <v>8</v>
      </c>
      <c r="G133" s="66">
        <f t="shared" si="63"/>
        <v>400</v>
      </c>
      <c r="H133" s="66">
        <f t="shared" si="64"/>
        <v>400</v>
      </c>
      <c r="I133" s="66">
        <f t="shared" si="59"/>
        <v>0</v>
      </c>
      <c r="J133" s="55">
        <f t="shared" si="65"/>
        <v>13</v>
      </c>
      <c r="K133" s="55">
        <f t="shared" si="60"/>
        <v>54</v>
      </c>
      <c r="L133" s="59">
        <f t="shared" ca="1" si="61"/>
        <v>44036</v>
      </c>
      <c r="M133" s="60" t="s">
        <v>57</v>
      </c>
      <c r="N133" s="60">
        <f t="shared" si="66"/>
        <v>0</v>
      </c>
    </row>
    <row r="134" spans="1:14">
      <c r="A134" s="53">
        <f>A140*A132</f>
        <v>400</v>
      </c>
      <c r="B134" s="59">
        <f t="shared" si="62"/>
        <v>43986</v>
      </c>
      <c r="C134" s="59">
        <f t="shared" ca="1" si="67"/>
        <v>43986</v>
      </c>
      <c r="D134" s="55">
        <f ca="1">IF(C134="",D133,C134-B134)</f>
        <v>0</v>
      </c>
      <c r="E134" s="55">
        <v>5</v>
      </c>
      <c r="F134" s="55">
        <v>9</v>
      </c>
      <c r="G134" s="66">
        <f t="shared" si="63"/>
        <v>400</v>
      </c>
      <c r="H134" s="66">
        <f t="shared" si="64"/>
        <v>400</v>
      </c>
      <c r="I134" s="66">
        <f t="shared" si="59"/>
        <v>0</v>
      </c>
      <c r="J134" s="55">
        <f t="shared" si="65"/>
        <v>17</v>
      </c>
      <c r="K134" s="55">
        <f t="shared" si="60"/>
        <v>50</v>
      </c>
      <c r="L134" s="59">
        <f t="shared" ca="1" si="61"/>
        <v>44036</v>
      </c>
      <c r="M134" s="60" t="s">
        <v>57</v>
      </c>
      <c r="N134" s="60">
        <f t="shared" si="66"/>
        <v>0</v>
      </c>
    </row>
    <row r="135" spans="1:14">
      <c r="A135" s="19" t="s">
        <v>54</v>
      </c>
      <c r="B135" s="59">
        <f>B134+$A$132</f>
        <v>43990</v>
      </c>
      <c r="C135" s="59">
        <f t="shared" ca="1" si="67"/>
        <v>43990</v>
      </c>
      <c r="D135" s="55">
        <f t="shared" ref="D135:D146" ca="1" si="68">IF(C135="",D134,C135-B135)</f>
        <v>0</v>
      </c>
      <c r="E135" s="4">
        <v>6</v>
      </c>
      <c r="F135" s="4">
        <v>34</v>
      </c>
      <c r="G135" s="66">
        <f t="shared" si="63"/>
        <v>400</v>
      </c>
      <c r="H135" s="66">
        <f t="shared" si="64"/>
        <v>400</v>
      </c>
      <c r="I135" s="57">
        <f t="shared" si="59"/>
        <v>0</v>
      </c>
      <c r="J135" s="55">
        <f t="shared" si="65"/>
        <v>21</v>
      </c>
      <c r="K135" s="55">
        <f t="shared" si="60"/>
        <v>46</v>
      </c>
      <c r="L135" s="59">
        <f t="shared" ca="1" si="61"/>
        <v>44036</v>
      </c>
      <c r="M135" s="60" t="s">
        <v>57</v>
      </c>
      <c r="N135" s="60">
        <f t="shared" si="66"/>
        <v>0</v>
      </c>
    </row>
    <row r="136" spans="1:14">
      <c r="A136" s="61">
        <v>43970</v>
      </c>
      <c r="B136" s="59">
        <f t="shared" ref="B136:B146" si="69">B135+$A$132</f>
        <v>43994</v>
      </c>
      <c r="C136" s="59">
        <f t="shared" ca="1" si="67"/>
        <v>43994</v>
      </c>
      <c r="D136" s="55">
        <f t="shared" ca="1" si="68"/>
        <v>0</v>
      </c>
      <c r="E136" s="4">
        <v>7</v>
      </c>
      <c r="F136" s="4">
        <v>18</v>
      </c>
      <c r="G136" s="66">
        <f t="shared" si="63"/>
        <v>400</v>
      </c>
      <c r="H136" s="66">
        <f t="shared" si="64"/>
        <v>400</v>
      </c>
      <c r="I136" s="57">
        <f t="shared" si="59"/>
        <v>0</v>
      </c>
      <c r="J136" s="55">
        <f t="shared" si="65"/>
        <v>25</v>
      </c>
      <c r="K136" s="55">
        <f t="shared" si="60"/>
        <v>42</v>
      </c>
      <c r="L136" s="59">
        <f t="shared" ca="1" si="61"/>
        <v>44036</v>
      </c>
      <c r="M136" s="60" t="s">
        <v>57</v>
      </c>
      <c r="N136" s="60">
        <f t="shared" si="66"/>
        <v>0</v>
      </c>
    </row>
    <row r="137" spans="1:14">
      <c r="A137" s="19" t="s">
        <v>55</v>
      </c>
      <c r="B137" s="59">
        <f t="shared" si="69"/>
        <v>43998</v>
      </c>
      <c r="C137" s="59">
        <f t="shared" ca="1" si="67"/>
        <v>43998</v>
      </c>
      <c r="D137" s="55">
        <f t="shared" ca="1" si="68"/>
        <v>0</v>
      </c>
      <c r="E137" s="4">
        <v>8</v>
      </c>
      <c r="F137" s="4">
        <v>18</v>
      </c>
      <c r="G137" s="66">
        <f t="shared" si="63"/>
        <v>400</v>
      </c>
      <c r="H137" s="66">
        <f t="shared" si="64"/>
        <v>400</v>
      </c>
      <c r="I137" s="57">
        <f t="shared" si="59"/>
        <v>0</v>
      </c>
      <c r="J137" s="55">
        <f t="shared" si="65"/>
        <v>29</v>
      </c>
      <c r="K137" s="55">
        <f t="shared" si="60"/>
        <v>38</v>
      </c>
      <c r="L137" s="59">
        <f t="shared" ca="1" si="61"/>
        <v>44036</v>
      </c>
      <c r="M137" s="60" t="s">
        <v>57</v>
      </c>
      <c r="N137" s="60">
        <f t="shared" si="66"/>
        <v>0</v>
      </c>
    </row>
    <row r="138" spans="1:14">
      <c r="A138" s="1">
        <v>18</v>
      </c>
      <c r="B138" s="59">
        <f t="shared" si="69"/>
        <v>44002</v>
      </c>
      <c r="C138" s="59">
        <f t="shared" ca="1" si="67"/>
        <v>44002</v>
      </c>
      <c r="D138" s="55">
        <f t="shared" ca="1" si="68"/>
        <v>0</v>
      </c>
      <c r="E138" s="4">
        <v>9</v>
      </c>
      <c r="F138" s="4">
        <v>4</v>
      </c>
      <c r="G138" s="66">
        <f t="shared" si="63"/>
        <v>400</v>
      </c>
      <c r="H138" s="66">
        <f t="shared" si="64"/>
        <v>400</v>
      </c>
      <c r="I138" s="57">
        <f t="shared" si="59"/>
        <v>0</v>
      </c>
      <c r="J138" s="55">
        <f t="shared" si="65"/>
        <v>33</v>
      </c>
      <c r="K138" s="55">
        <f t="shared" si="60"/>
        <v>34</v>
      </c>
      <c r="L138" s="59">
        <f t="shared" ca="1" si="61"/>
        <v>44036</v>
      </c>
      <c r="M138" s="60" t="s">
        <v>57</v>
      </c>
      <c r="N138" s="60">
        <f t="shared" si="66"/>
        <v>0</v>
      </c>
    </row>
    <row r="139" spans="1:14">
      <c r="A139" s="19" t="s">
        <v>56</v>
      </c>
      <c r="B139" s="59">
        <f t="shared" si="69"/>
        <v>44006</v>
      </c>
      <c r="C139" s="59">
        <f t="shared" ca="1" si="67"/>
        <v>44006</v>
      </c>
      <c r="D139" s="55">
        <f t="shared" ca="1" si="68"/>
        <v>0</v>
      </c>
      <c r="E139" s="4">
        <v>10</v>
      </c>
      <c r="F139" s="4">
        <v>13</v>
      </c>
      <c r="G139" s="66">
        <f t="shared" si="63"/>
        <v>400</v>
      </c>
      <c r="H139" s="66">
        <f t="shared" si="64"/>
        <v>400</v>
      </c>
      <c r="I139" s="57">
        <f t="shared" si="59"/>
        <v>0</v>
      </c>
      <c r="J139" s="55">
        <f t="shared" si="65"/>
        <v>37</v>
      </c>
      <c r="K139" s="55">
        <f t="shared" si="60"/>
        <v>30</v>
      </c>
      <c r="L139" s="59">
        <f t="shared" ca="1" si="61"/>
        <v>44036</v>
      </c>
      <c r="M139" s="60" t="s">
        <v>57</v>
      </c>
      <c r="N139" s="60">
        <f t="shared" si="66"/>
        <v>0</v>
      </c>
    </row>
    <row r="140" spans="1:14">
      <c r="A140" s="1">
        <v>100</v>
      </c>
      <c r="B140" s="59">
        <f t="shared" si="69"/>
        <v>44010</v>
      </c>
      <c r="C140" s="59">
        <f t="shared" ca="1" si="67"/>
        <v>44010</v>
      </c>
      <c r="D140" s="55">
        <f t="shared" ca="1" si="68"/>
        <v>0</v>
      </c>
      <c r="E140" s="4">
        <v>11</v>
      </c>
      <c r="F140" s="4">
        <v>11</v>
      </c>
      <c r="G140" s="66">
        <f t="shared" si="63"/>
        <v>400</v>
      </c>
      <c r="H140" s="66">
        <f t="shared" si="64"/>
        <v>400</v>
      </c>
      <c r="I140" s="57">
        <f t="shared" si="59"/>
        <v>0</v>
      </c>
      <c r="J140" s="55">
        <f t="shared" si="65"/>
        <v>41</v>
      </c>
      <c r="K140" s="55">
        <f t="shared" si="60"/>
        <v>26</v>
      </c>
      <c r="L140" s="59">
        <f t="shared" ca="1" si="61"/>
        <v>44036</v>
      </c>
      <c r="M140" s="60" t="s">
        <v>57</v>
      </c>
      <c r="N140" s="60">
        <f t="shared" si="66"/>
        <v>0</v>
      </c>
    </row>
    <row r="141" spans="1:14">
      <c r="B141" s="59">
        <f t="shared" si="69"/>
        <v>44014</v>
      </c>
      <c r="C141" s="59">
        <f t="shared" ca="1" si="67"/>
        <v>44014</v>
      </c>
      <c r="D141" s="55">
        <f t="shared" ca="1" si="68"/>
        <v>0</v>
      </c>
      <c r="E141" s="4">
        <v>12</v>
      </c>
      <c r="F141" s="4">
        <v>7</v>
      </c>
      <c r="G141" s="66">
        <f t="shared" si="63"/>
        <v>400</v>
      </c>
      <c r="H141" s="66">
        <f t="shared" si="64"/>
        <v>400</v>
      </c>
      <c r="I141" s="57">
        <f t="shared" si="59"/>
        <v>0</v>
      </c>
      <c r="J141" s="55">
        <f t="shared" si="65"/>
        <v>45</v>
      </c>
      <c r="K141" s="55">
        <f t="shared" si="60"/>
        <v>22</v>
      </c>
      <c r="L141" s="59">
        <f t="shared" ca="1" si="61"/>
        <v>44036</v>
      </c>
      <c r="M141" s="60" t="s">
        <v>57</v>
      </c>
      <c r="N141" s="60">
        <f t="shared" si="66"/>
        <v>0</v>
      </c>
    </row>
    <row r="142" spans="1:14">
      <c r="B142" s="59">
        <f t="shared" si="69"/>
        <v>44018</v>
      </c>
      <c r="C142" s="59">
        <f t="shared" ca="1" si="67"/>
        <v>44018</v>
      </c>
      <c r="D142" s="55">
        <f t="shared" ca="1" si="68"/>
        <v>0</v>
      </c>
      <c r="E142" s="4">
        <v>13</v>
      </c>
      <c r="F142" s="4">
        <v>7</v>
      </c>
      <c r="G142" s="66">
        <f t="shared" si="63"/>
        <v>400</v>
      </c>
      <c r="H142" s="66">
        <f t="shared" si="64"/>
        <v>400</v>
      </c>
      <c r="I142" s="57">
        <f t="shared" si="59"/>
        <v>0</v>
      </c>
      <c r="J142" s="55">
        <f t="shared" si="65"/>
        <v>49</v>
      </c>
      <c r="K142" s="55">
        <f t="shared" si="60"/>
        <v>18</v>
      </c>
      <c r="L142" s="59">
        <f t="shared" ca="1" si="61"/>
        <v>44036</v>
      </c>
      <c r="M142" s="60" t="s">
        <v>57</v>
      </c>
      <c r="N142" s="60">
        <f t="shared" si="66"/>
        <v>0</v>
      </c>
    </row>
    <row r="143" spans="1:14">
      <c r="B143" s="59">
        <f t="shared" si="69"/>
        <v>44022</v>
      </c>
      <c r="C143" s="59">
        <f t="shared" ca="1" si="67"/>
        <v>44022</v>
      </c>
      <c r="D143" s="55">
        <f t="shared" ca="1" si="68"/>
        <v>0</v>
      </c>
      <c r="E143" s="4">
        <v>14</v>
      </c>
      <c r="F143" s="4">
        <v>1</v>
      </c>
      <c r="G143" s="66">
        <f t="shared" si="63"/>
        <v>400</v>
      </c>
      <c r="H143" s="66">
        <f t="shared" si="64"/>
        <v>400</v>
      </c>
      <c r="I143" s="57">
        <f t="shared" si="59"/>
        <v>0</v>
      </c>
      <c r="J143" s="55">
        <f t="shared" si="65"/>
        <v>53</v>
      </c>
      <c r="K143" s="55">
        <f t="shared" si="60"/>
        <v>14</v>
      </c>
      <c r="L143" s="59">
        <f t="shared" ca="1" si="61"/>
        <v>44036</v>
      </c>
      <c r="M143" s="60" t="s">
        <v>57</v>
      </c>
      <c r="N143" s="60">
        <f t="shared" si="66"/>
        <v>0</v>
      </c>
    </row>
    <row r="144" spans="1:14">
      <c r="B144" s="59">
        <f t="shared" si="69"/>
        <v>44026</v>
      </c>
      <c r="C144" s="59">
        <f t="shared" ca="1" si="67"/>
        <v>44026</v>
      </c>
      <c r="D144" s="55">
        <f t="shared" ca="1" si="68"/>
        <v>0</v>
      </c>
      <c r="E144" s="4">
        <v>15</v>
      </c>
      <c r="F144" s="4">
        <v>1</v>
      </c>
      <c r="G144" s="66">
        <f t="shared" si="63"/>
        <v>400</v>
      </c>
      <c r="H144" s="66">
        <f t="shared" si="64"/>
        <v>400</v>
      </c>
      <c r="I144" s="57">
        <f t="shared" si="59"/>
        <v>0</v>
      </c>
      <c r="J144" s="55">
        <f t="shared" si="65"/>
        <v>57</v>
      </c>
      <c r="K144" s="55">
        <f t="shared" si="60"/>
        <v>10</v>
      </c>
      <c r="L144" s="59">
        <f t="shared" ca="1" si="61"/>
        <v>44036</v>
      </c>
      <c r="M144" s="60" t="s">
        <v>57</v>
      </c>
      <c r="N144" s="60">
        <f t="shared" si="66"/>
        <v>0</v>
      </c>
    </row>
    <row r="145" spans="1:14">
      <c r="B145" s="59">
        <f t="shared" si="69"/>
        <v>44030</v>
      </c>
      <c r="C145" s="59">
        <f t="shared" ca="1" si="67"/>
        <v>44030</v>
      </c>
      <c r="D145" s="55">
        <f t="shared" ca="1" si="68"/>
        <v>0</v>
      </c>
      <c r="E145" s="4">
        <v>16</v>
      </c>
      <c r="F145" s="4">
        <v>10</v>
      </c>
      <c r="G145" s="66">
        <f t="shared" si="63"/>
        <v>400</v>
      </c>
      <c r="H145" s="66">
        <f t="shared" si="64"/>
        <v>400</v>
      </c>
      <c r="I145" s="57">
        <f t="shared" si="59"/>
        <v>0</v>
      </c>
      <c r="J145" s="55">
        <f t="shared" si="65"/>
        <v>61</v>
      </c>
      <c r="K145" s="55">
        <f t="shared" si="60"/>
        <v>6</v>
      </c>
      <c r="L145" s="59">
        <f t="shared" ca="1" si="61"/>
        <v>44036</v>
      </c>
      <c r="M145" s="60" t="s">
        <v>57</v>
      </c>
      <c r="N145" s="60">
        <f t="shared" si="66"/>
        <v>0</v>
      </c>
    </row>
    <row r="146" spans="1:14">
      <c r="B146" s="59">
        <f t="shared" si="69"/>
        <v>44034</v>
      </c>
      <c r="C146" s="59">
        <f t="shared" ca="1" si="67"/>
        <v>44034</v>
      </c>
      <c r="D146" s="55">
        <f t="shared" ca="1" si="68"/>
        <v>0</v>
      </c>
      <c r="E146" s="4">
        <v>17</v>
      </c>
      <c r="F146" s="4">
        <v>7</v>
      </c>
      <c r="G146" s="66">
        <f t="shared" si="63"/>
        <v>400</v>
      </c>
      <c r="H146" s="66">
        <f t="shared" si="64"/>
        <v>400</v>
      </c>
      <c r="I146" s="57">
        <f t="shared" si="59"/>
        <v>0</v>
      </c>
      <c r="J146" s="55">
        <f t="shared" si="65"/>
        <v>65</v>
      </c>
      <c r="K146" s="55">
        <f t="shared" si="60"/>
        <v>2</v>
      </c>
      <c r="L146" s="59">
        <f t="shared" ca="1" si="61"/>
        <v>44036</v>
      </c>
      <c r="M146" s="60" t="s">
        <v>57</v>
      </c>
      <c r="N146" s="60">
        <f t="shared" si="66"/>
        <v>0</v>
      </c>
    </row>
    <row r="147" spans="1:14">
      <c r="B147" s="62">
        <f>A136+A130-1</f>
        <v>44036</v>
      </c>
      <c r="C147" s="59">
        <f t="shared" ca="1" si="67"/>
        <v>44038</v>
      </c>
      <c r="D147" s="55">
        <f ca="1">IF(C147="",#REF!,C147-B147)</f>
        <v>2</v>
      </c>
      <c r="E147" s="4">
        <v>18</v>
      </c>
      <c r="F147" s="4">
        <v>1</v>
      </c>
      <c r="G147" s="66">
        <f t="shared" si="63"/>
        <v>400</v>
      </c>
      <c r="H147" s="66">
        <f t="shared" si="64"/>
        <v>400</v>
      </c>
      <c r="I147" s="57">
        <f t="shared" si="59"/>
        <v>0</v>
      </c>
      <c r="J147" s="55">
        <f t="shared" si="65"/>
        <v>67</v>
      </c>
      <c r="K147" s="55">
        <f t="shared" si="60"/>
        <v>0</v>
      </c>
      <c r="L147" s="59">
        <f t="shared" ca="1" si="61"/>
        <v>44038</v>
      </c>
      <c r="M147" s="60" t="s">
        <v>57</v>
      </c>
      <c r="N147" s="60">
        <f t="shared" si="66"/>
        <v>0</v>
      </c>
    </row>
    <row r="148" spans="1:14">
      <c r="A148"/>
      <c r="B148" s="62">
        <f>B147</f>
        <v>44036</v>
      </c>
      <c r="C148" s="62"/>
      <c r="D148" s="62"/>
      <c r="E148" s="62"/>
      <c r="F148" s="63">
        <f>SUM(F130:F147)</f>
        <v>191</v>
      </c>
      <c r="G148" s="43">
        <f>SUM(G130:G147)</f>
        <v>7200</v>
      </c>
      <c r="H148" s="64">
        <f>SUM(H130:H147)</f>
        <v>7200</v>
      </c>
      <c r="I148" s="64">
        <f>SUM(I130:I147)</f>
        <v>0</v>
      </c>
      <c r="J148" s="65">
        <f>SUM(J130:J147)</f>
        <v>628</v>
      </c>
      <c r="K148" s="44"/>
      <c r="L148" s="44"/>
      <c r="M148" s="44"/>
      <c r="N148" s="44"/>
    </row>
  </sheetData>
  <mergeCells count="7">
    <mergeCell ref="A100:B100"/>
    <mergeCell ref="A128:B128"/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"/>
  <sheetViews>
    <sheetView zoomScaleNormal="100" workbookViewId="0">
      <selection activeCell="G2" sqref="G2:G19"/>
    </sheetView>
  </sheetViews>
  <sheetFormatPr defaultColWidth="11.7109375" defaultRowHeight="13.15"/>
  <cols>
    <col min="1" max="1" width="11.5703125" style="1" customWidth="1"/>
  </cols>
  <sheetData>
    <row r="1" spans="1:7">
      <c r="A1" s="1" t="s">
        <v>67</v>
      </c>
      <c r="B1">
        <v>565</v>
      </c>
    </row>
    <row r="2" spans="1:7">
      <c r="A2" s="1">
        <v>1</v>
      </c>
      <c r="B2">
        <v>816</v>
      </c>
      <c r="C2">
        <f t="shared" ref="C2:C23" si="0">B2-B1</f>
        <v>251</v>
      </c>
      <c r="E2">
        <v>49</v>
      </c>
      <c r="F2" s="87">
        <f>E2/E$20</f>
        <v>2.3135033050047216E-2</v>
      </c>
      <c r="G2">
        <f>IF(ROUND(E$23*F2,0)&lt;=0, 1, ROUND(E$23*F2,0))</f>
        <v>4</v>
      </c>
    </row>
    <row r="3" spans="1:7">
      <c r="A3" s="1">
        <v>2</v>
      </c>
      <c r="B3">
        <v>1294</v>
      </c>
      <c r="C3">
        <f t="shared" si="0"/>
        <v>478</v>
      </c>
      <c r="E3">
        <v>289</v>
      </c>
      <c r="F3" s="87">
        <f t="shared" ref="F3:F19" si="1">E3/E$20</f>
        <v>0.13644948064211521</v>
      </c>
      <c r="G3">
        <f t="shared" ref="G3:G19" si="2">IF(ROUND(E$23*F3,0)&lt;=0, 1, ROUND(E$23*F3,0))</f>
        <v>26</v>
      </c>
    </row>
    <row r="4" spans="1:7">
      <c r="A4" s="1">
        <v>3</v>
      </c>
      <c r="B4">
        <v>1941</v>
      </c>
      <c r="C4">
        <f t="shared" si="0"/>
        <v>647</v>
      </c>
      <c r="E4">
        <v>138</v>
      </c>
      <c r="F4" s="87">
        <f t="shared" si="1"/>
        <v>6.5155807365439092E-2</v>
      </c>
      <c r="G4">
        <f t="shared" si="2"/>
        <v>12</v>
      </c>
    </row>
    <row r="5" spans="1:7">
      <c r="A5" s="1">
        <v>4</v>
      </c>
      <c r="B5">
        <v>2434</v>
      </c>
      <c r="C5">
        <f t="shared" si="0"/>
        <v>493</v>
      </c>
      <c r="E5">
        <v>90</v>
      </c>
      <c r="F5" s="87">
        <f t="shared" si="1"/>
        <v>4.2492917847025496E-2</v>
      </c>
      <c r="G5">
        <f t="shared" si="2"/>
        <v>8</v>
      </c>
    </row>
    <row r="6" spans="1:7">
      <c r="A6" s="1">
        <v>5</v>
      </c>
      <c r="B6">
        <v>3177</v>
      </c>
      <c r="C6">
        <f t="shared" si="0"/>
        <v>743</v>
      </c>
      <c r="E6">
        <v>97</v>
      </c>
      <c r="F6" s="87">
        <f t="shared" si="1"/>
        <v>4.5797922568460811E-2</v>
      </c>
      <c r="G6">
        <f t="shared" si="2"/>
        <v>9</v>
      </c>
    </row>
    <row r="7" spans="1:7">
      <c r="A7" s="1">
        <v>6</v>
      </c>
      <c r="B7">
        <v>3675</v>
      </c>
      <c r="C7">
        <f t="shared" si="0"/>
        <v>498</v>
      </c>
      <c r="E7">
        <v>380</v>
      </c>
      <c r="F7" s="87">
        <f t="shared" si="1"/>
        <v>0.17941454202077431</v>
      </c>
      <c r="G7">
        <f t="shared" si="2"/>
        <v>34</v>
      </c>
    </row>
    <row r="8" spans="1:7">
      <c r="A8" s="1">
        <v>7</v>
      </c>
      <c r="B8">
        <v>4308</v>
      </c>
      <c r="C8">
        <f t="shared" si="0"/>
        <v>633</v>
      </c>
      <c r="E8">
        <v>199</v>
      </c>
      <c r="F8" s="87">
        <f t="shared" si="1"/>
        <v>9.395656279508971E-2</v>
      </c>
      <c r="G8">
        <f t="shared" si="2"/>
        <v>18</v>
      </c>
    </row>
    <row r="9" spans="1:7">
      <c r="A9" s="1">
        <v>8</v>
      </c>
      <c r="B9">
        <v>5128</v>
      </c>
      <c r="C9">
        <f t="shared" si="0"/>
        <v>820</v>
      </c>
      <c r="E9">
        <v>198</v>
      </c>
      <c r="F9" s="87">
        <f t="shared" si="1"/>
        <v>9.3484419263456089E-2</v>
      </c>
      <c r="G9">
        <f t="shared" si="2"/>
        <v>18</v>
      </c>
    </row>
    <row r="10" spans="1:7">
      <c r="A10" s="1">
        <v>9</v>
      </c>
      <c r="B10">
        <v>5835</v>
      </c>
      <c r="C10">
        <f t="shared" si="0"/>
        <v>707</v>
      </c>
      <c r="E10">
        <v>49</v>
      </c>
      <c r="F10" s="87">
        <f t="shared" si="1"/>
        <v>2.3135033050047216E-2</v>
      </c>
      <c r="G10">
        <f t="shared" si="2"/>
        <v>4</v>
      </c>
    </row>
    <row r="11" spans="1:7">
      <c r="A11" s="1">
        <v>10</v>
      </c>
      <c r="B11">
        <v>6402</v>
      </c>
      <c r="C11">
        <f t="shared" si="0"/>
        <v>567</v>
      </c>
      <c r="E11">
        <v>150</v>
      </c>
      <c r="F11" s="87">
        <f t="shared" si="1"/>
        <v>7.0821529745042494E-2</v>
      </c>
      <c r="G11">
        <f t="shared" si="2"/>
        <v>13</v>
      </c>
    </row>
    <row r="12" spans="1:7">
      <c r="A12" s="1">
        <v>11</v>
      </c>
      <c r="B12">
        <v>6908</v>
      </c>
      <c r="C12">
        <f t="shared" si="0"/>
        <v>506</v>
      </c>
      <c r="E12">
        <v>120</v>
      </c>
      <c r="F12" s="87">
        <f t="shared" si="1"/>
        <v>5.6657223796033995E-2</v>
      </c>
      <c r="G12">
        <f t="shared" si="2"/>
        <v>11</v>
      </c>
    </row>
    <row r="13" spans="1:7">
      <c r="A13" s="1">
        <v>12</v>
      </c>
      <c r="B13">
        <v>7832</v>
      </c>
      <c r="C13">
        <f t="shared" si="0"/>
        <v>924</v>
      </c>
      <c r="E13">
        <v>76</v>
      </c>
      <c r="F13" s="87">
        <f t="shared" si="1"/>
        <v>3.588290840415486E-2</v>
      </c>
      <c r="G13">
        <f t="shared" si="2"/>
        <v>7</v>
      </c>
    </row>
    <row r="14" spans="1:7">
      <c r="A14" s="1">
        <v>13</v>
      </c>
      <c r="B14">
        <v>8708</v>
      </c>
      <c r="C14">
        <f t="shared" si="0"/>
        <v>876</v>
      </c>
      <c r="E14">
        <v>78</v>
      </c>
      <c r="F14" s="87">
        <f t="shared" si="1"/>
        <v>3.6827195467422094E-2</v>
      </c>
      <c r="G14">
        <f t="shared" si="2"/>
        <v>7</v>
      </c>
    </row>
    <row r="15" spans="1:7">
      <c r="A15" s="1">
        <v>14</v>
      </c>
      <c r="B15">
        <v>9407</v>
      </c>
      <c r="C15">
        <f t="shared" si="0"/>
        <v>699</v>
      </c>
      <c r="E15">
        <v>3</v>
      </c>
      <c r="F15" s="87">
        <f t="shared" si="1"/>
        <v>1.4164305949008499E-3</v>
      </c>
      <c r="G15">
        <f t="shared" si="2"/>
        <v>1</v>
      </c>
    </row>
    <row r="16" spans="1:7">
      <c r="A16" s="1">
        <v>15</v>
      </c>
      <c r="B16">
        <v>9905</v>
      </c>
      <c r="C16">
        <f t="shared" si="0"/>
        <v>498</v>
      </c>
      <c r="E16">
        <v>13</v>
      </c>
      <c r="F16" s="87">
        <f t="shared" si="1"/>
        <v>6.1378659112370157E-3</v>
      </c>
      <c r="G16">
        <f t="shared" si="2"/>
        <v>1</v>
      </c>
    </row>
    <row r="17" spans="1:7">
      <c r="A17" s="1">
        <v>16</v>
      </c>
      <c r="B17">
        <v>10725</v>
      </c>
      <c r="C17">
        <f t="shared" si="0"/>
        <v>820</v>
      </c>
      <c r="E17">
        <v>107</v>
      </c>
      <c r="F17" s="87">
        <f t="shared" si="1"/>
        <v>5.051935788479698E-2</v>
      </c>
      <c r="G17">
        <f t="shared" si="2"/>
        <v>10</v>
      </c>
    </row>
    <row r="18" spans="1:7">
      <c r="A18" s="1">
        <v>17</v>
      </c>
      <c r="B18">
        <v>11516</v>
      </c>
      <c r="C18">
        <f t="shared" si="0"/>
        <v>791</v>
      </c>
      <c r="E18">
        <v>81</v>
      </c>
      <c r="F18" s="87">
        <f t="shared" si="1"/>
        <v>3.8243626062322948E-2</v>
      </c>
      <c r="G18">
        <f t="shared" si="2"/>
        <v>7</v>
      </c>
    </row>
    <row r="19" spans="1:7">
      <c r="A19" s="1">
        <v>18</v>
      </c>
      <c r="B19">
        <v>12233</v>
      </c>
      <c r="C19">
        <f t="shared" si="0"/>
        <v>717</v>
      </c>
      <c r="E19">
        <v>1</v>
      </c>
      <c r="F19" s="87">
        <f t="shared" si="1"/>
        <v>4.7214353163361664E-4</v>
      </c>
      <c r="G19">
        <f t="shared" si="2"/>
        <v>1</v>
      </c>
    </row>
    <row r="20" spans="1:7">
      <c r="A20" s="1" t="s">
        <v>68</v>
      </c>
      <c r="B20">
        <v>13060</v>
      </c>
      <c r="C20">
        <f t="shared" si="0"/>
        <v>827</v>
      </c>
      <c r="E20">
        <f>SUM(E2:E19)</f>
        <v>2118</v>
      </c>
      <c r="F20" t="s">
        <v>69</v>
      </c>
      <c r="G20">
        <f>SUM(G2:G19)</f>
        <v>191</v>
      </c>
    </row>
    <row r="21" spans="1:7">
      <c r="A21" s="1" t="s">
        <v>70</v>
      </c>
      <c r="B21">
        <v>13102</v>
      </c>
      <c r="C21">
        <f t="shared" si="0"/>
        <v>42</v>
      </c>
      <c r="E21">
        <f>38</f>
        <v>38</v>
      </c>
      <c r="F21" t="s">
        <v>71</v>
      </c>
    </row>
    <row r="22" spans="1:7">
      <c r="A22" s="1" t="s">
        <v>72</v>
      </c>
      <c r="B22">
        <v>13159</v>
      </c>
      <c r="C22">
        <f t="shared" si="0"/>
        <v>57</v>
      </c>
      <c r="E22">
        <v>5</v>
      </c>
      <c r="F22" t="s">
        <v>73</v>
      </c>
    </row>
    <row r="23" spans="1:7">
      <c r="A23" s="1" t="s">
        <v>74</v>
      </c>
      <c r="B23">
        <v>13496</v>
      </c>
      <c r="C23">
        <f t="shared" si="0"/>
        <v>337</v>
      </c>
      <c r="E23">
        <f>E21*E22</f>
        <v>190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1951-5E42-47B9-8FC8-FCA1F319D4E9}">
  <dimension ref="A1:AMJ104"/>
  <sheetViews>
    <sheetView topLeftCell="A55" zoomScale="70" zoomScaleNormal="70" workbookViewId="0">
      <selection activeCell="A53" sqref="A53"/>
    </sheetView>
  </sheetViews>
  <sheetFormatPr defaultColWidth="11.85546875" defaultRowHeight="13.15"/>
  <cols>
    <col min="1" max="1" width="24.85546875" style="1" customWidth="1"/>
    <col min="2" max="2" width="17.28515625" style="1" customWidth="1"/>
    <col min="3" max="3" width="14.85546875" customWidth="1"/>
    <col min="4" max="4" width="11.140625" bestFit="1" customWidth="1"/>
    <col min="5" max="5" width="19.42578125" customWidth="1"/>
    <col min="6" max="6" width="21.42578125" bestFit="1" customWidth="1"/>
    <col min="7" max="7" width="23.5703125" customWidth="1"/>
    <col min="8" max="8" width="23.7109375" customWidth="1"/>
    <col min="9" max="9" width="23.28515625" bestFit="1" customWidth="1"/>
    <col min="10" max="10" width="21.85546875" customWidth="1"/>
    <col min="11" max="11" width="13.42578125" bestFit="1" customWidth="1"/>
    <col min="12" max="12" width="19.5703125" bestFit="1" customWidth="1"/>
    <col min="13" max="13" width="12.140625" bestFit="1" customWidth="1"/>
    <col min="14" max="14" width="15.28515625" bestFit="1" customWidth="1"/>
  </cols>
  <sheetData>
    <row r="1" spans="1:13" s="26" customFormat="1">
      <c r="A1" s="101" t="s">
        <v>26</v>
      </c>
      <c r="B1" s="101"/>
      <c r="H1" s="102" t="s">
        <v>27</v>
      </c>
      <c r="I1" s="102"/>
      <c r="J1" s="102"/>
      <c r="K1" s="102"/>
      <c r="L1" s="102"/>
      <c r="M1" s="102"/>
    </row>
    <row r="2" spans="1:13" s="31" customFormat="1">
      <c r="A2" s="27" t="s">
        <v>1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8" t="s">
        <v>34</v>
      </c>
      <c r="I2" s="28" t="s">
        <v>35</v>
      </c>
      <c r="J2" s="29" t="s">
        <v>36</v>
      </c>
      <c r="K2" s="29" t="s">
        <v>37</v>
      </c>
      <c r="L2" s="30" t="s">
        <v>38</v>
      </c>
      <c r="M2" s="30" t="s">
        <v>39</v>
      </c>
    </row>
    <row r="3" spans="1:13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>
      <c r="A11" s="35">
        <v>43869</v>
      </c>
      <c r="B11" s="48">
        <v>47</v>
      </c>
      <c r="C11" s="92">
        <f>SUM(B3:B11)</f>
        <v>617</v>
      </c>
      <c r="D11" s="48">
        <v>9</v>
      </c>
      <c r="E11" s="48">
        <f t="shared" ref="E11:E22" si="0">_xlfn.CEILING.MATH(C11/D11)</f>
        <v>69</v>
      </c>
      <c r="F11" s="48">
        <f t="shared" ref="F11:F22" si="1">D$23-D11</f>
        <v>22</v>
      </c>
      <c r="G11" s="35">
        <f t="shared" ref="G11:G22" si="2">$A11+F11</f>
        <v>43891</v>
      </c>
      <c r="H11" s="36">
        <f t="shared" ref="H11:H22" si="3">_xlfn.CEILING.MATH((B$23-$C11)/E$23)</f>
        <v>19</v>
      </c>
      <c r="I11" s="37">
        <f t="shared" ref="I11:I22" si="4">$A11+H11</f>
        <v>43888</v>
      </c>
      <c r="J11" s="38">
        <f t="shared" ref="J11:J22" si="5">_xlfn.CEILING.MATH((B$23-$C11)/$E11)</f>
        <v>14</v>
      </c>
      <c r="K11" s="39">
        <f t="shared" ref="K11:K22" si="6">$A11+J11</f>
        <v>43883</v>
      </c>
      <c r="L11" s="40">
        <f t="shared" ref="L11:L22" si="7">_xlfn.CEILING.MATH((B$23-C11)/((E11+E$23)/2))</f>
        <v>16</v>
      </c>
      <c r="M11" s="41">
        <f t="shared" ref="M11:M22" si="8">$A11+L11</f>
        <v>43885</v>
      </c>
    </row>
    <row r="12" spans="1:13">
      <c r="A12" s="35">
        <v>43870</v>
      </c>
      <c r="B12" s="55">
        <v>26</v>
      </c>
      <c r="C12" s="92">
        <f t="shared" ref="C12:C22" si="9">C11+B12</f>
        <v>643</v>
      </c>
      <c r="D12" s="48">
        <v>10</v>
      </c>
      <c r="E12" s="48">
        <f t="shared" si="0"/>
        <v>65</v>
      </c>
      <c r="F12" s="48">
        <f t="shared" si="1"/>
        <v>21</v>
      </c>
      <c r="G12" s="35">
        <f t="shared" si="2"/>
        <v>43891</v>
      </c>
      <c r="H12" s="36">
        <f t="shared" si="3"/>
        <v>18</v>
      </c>
      <c r="I12" s="37">
        <f t="shared" si="4"/>
        <v>43888</v>
      </c>
      <c r="J12" s="38">
        <f t="shared" si="5"/>
        <v>14</v>
      </c>
      <c r="K12" s="39">
        <f t="shared" si="6"/>
        <v>43884</v>
      </c>
      <c r="L12" s="40">
        <f t="shared" si="7"/>
        <v>16</v>
      </c>
      <c r="M12" s="41">
        <f t="shared" si="8"/>
        <v>43886</v>
      </c>
    </row>
    <row r="13" spans="1:13">
      <c r="A13" s="35">
        <v>43873</v>
      </c>
      <c r="B13" s="4">
        <f>120+4</f>
        <v>124</v>
      </c>
      <c r="C13" s="92">
        <f t="shared" si="9"/>
        <v>767</v>
      </c>
      <c r="D13" s="48">
        <v>13</v>
      </c>
      <c r="E13" s="48">
        <f t="shared" si="0"/>
        <v>59</v>
      </c>
      <c r="F13" s="48">
        <f t="shared" si="1"/>
        <v>18</v>
      </c>
      <c r="G13" s="35">
        <f t="shared" si="2"/>
        <v>43891</v>
      </c>
      <c r="H13" s="36">
        <f t="shared" si="3"/>
        <v>16</v>
      </c>
      <c r="I13" s="37">
        <f t="shared" si="4"/>
        <v>43889</v>
      </c>
      <c r="J13" s="38">
        <f t="shared" si="5"/>
        <v>14</v>
      </c>
      <c r="K13" s="39">
        <f t="shared" si="6"/>
        <v>43887</v>
      </c>
      <c r="L13" s="40">
        <f t="shared" si="7"/>
        <v>15</v>
      </c>
      <c r="M13" s="41">
        <f t="shared" si="8"/>
        <v>43888</v>
      </c>
    </row>
    <row r="14" spans="1:13">
      <c r="A14" s="35">
        <v>43873</v>
      </c>
      <c r="B14" s="4">
        <v>32</v>
      </c>
      <c r="C14" s="92">
        <f t="shared" si="9"/>
        <v>799</v>
      </c>
      <c r="D14" s="48">
        <v>13</v>
      </c>
      <c r="E14" s="48">
        <f t="shared" si="0"/>
        <v>62</v>
      </c>
      <c r="F14" s="48">
        <f t="shared" si="1"/>
        <v>18</v>
      </c>
      <c r="G14" s="35">
        <f t="shared" si="2"/>
        <v>43891</v>
      </c>
      <c r="H14" s="36">
        <f t="shared" si="3"/>
        <v>15</v>
      </c>
      <c r="I14" s="37">
        <f t="shared" si="4"/>
        <v>43888</v>
      </c>
      <c r="J14" s="38">
        <f t="shared" si="5"/>
        <v>12</v>
      </c>
      <c r="K14" s="39">
        <f t="shared" si="6"/>
        <v>43885</v>
      </c>
      <c r="L14" s="40">
        <f t="shared" si="7"/>
        <v>14</v>
      </c>
      <c r="M14" s="41">
        <f t="shared" si="8"/>
        <v>43887</v>
      </c>
    </row>
    <row r="15" spans="1:13">
      <c r="A15" s="35">
        <v>43880</v>
      </c>
      <c r="B15" s="4">
        <f>120+33</f>
        <v>153</v>
      </c>
      <c r="C15" s="92">
        <f t="shared" si="9"/>
        <v>952</v>
      </c>
      <c r="D15" s="48">
        <f t="shared" ref="D15:D22" si="10">D14+(A15-A14)</f>
        <v>20</v>
      </c>
      <c r="E15" s="48">
        <f t="shared" si="0"/>
        <v>48</v>
      </c>
      <c r="F15" s="48">
        <f t="shared" si="1"/>
        <v>11</v>
      </c>
      <c r="G15" s="35">
        <f t="shared" si="2"/>
        <v>43891</v>
      </c>
      <c r="H15" s="36">
        <f t="shared" si="3"/>
        <v>12</v>
      </c>
      <c r="I15" s="37">
        <f t="shared" si="4"/>
        <v>43892</v>
      </c>
      <c r="J15" s="38">
        <f t="shared" si="5"/>
        <v>13</v>
      </c>
      <c r="K15" s="39">
        <f t="shared" si="6"/>
        <v>43893</v>
      </c>
      <c r="L15" s="40">
        <f t="shared" si="7"/>
        <v>12</v>
      </c>
      <c r="M15" s="41">
        <f t="shared" si="8"/>
        <v>43892</v>
      </c>
    </row>
    <row r="16" spans="1:13">
      <c r="A16" s="35">
        <v>43882</v>
      </c>
      <c r="B16" s="4">
        <v>77</v>
      </c>
      <c r="C16" s="92">
        <f t="shared" si="9"/>
        <v>1029</v>
      </c>
      <c r="D16" s="48">
        <f t="shared" si="10"/>
        <v>22</v>
      </c>
      <c r="E16" s="48">
        <f t="shared" si="0"/>
        <v>47</v>
      </c>
      <c r="F16" s="48">
        <f t="shared" si="1"/>
        <v>9</v>
      </c>
      <c r="G16" s="35">
        <f t="shared" si="2"/>
        <v>43891</v>
      </c>
      <c r="H16" s="36">
        <f t="shared" si="3"/>
        <v>11</v>
      </c>
      <c r="I16" s="37">
        <f t="shared" si="4"/>
        <v>43893</v>
      </c>
      <c r="J16" s="38">
        <f t="shared" si="5"/>
        <v>11</v>
      </c>
      <c r="K16" s="39">
        <f t="shared" si="6"/>
        <v>43893</v>
      </c>
      <c r="L16" s="40">
        <f t="shared" si="7"/>
        <v>11</v>
      </c>
      <c r="M16" s="41">
        <f t="shared" si="8"/>
        <v>43893</v>
      </c>
    </row>
    <row r="17" spans="1:1024">
      <c r="A17" s="35">
        <v>43886</v>
      </c>
      <c r="B17" s="4">
        <f>120+6</f>
        <v>126</v>
      </c>
      <c r="C17" s="92">
        <f t="shared" si="9"/>
        <v>1155</v>
      </c>
      <c r="D17" s="48">
        <f t="shared" si="10"/>
        <v>26</v>
      </c>
      <c r="E17" s="48">
        <f t="shared" si="0"/>
        <v>45</v>
      </c>
      <c r="F17" s="48">
        <f t="shared" si="1"/>
        <v>5</v>
      </c>
      <c r="G17" s="35">
        <f t="shared" si="2"/>
        <v>43891</v>
      </c>
      <c r="H17" s="36">
        <f t="shared" si="3"/>
        <v>8</v>
      </c>
      <c r="I17" s="37">
        <f t="shared" si="4"/>
        <v>43894</v>
      </c>
      <c r="J17" s="38">
        <f t="shared" si="5"/>
        <v>9</v>
      </c>
      <c r="K17" s="39">
        <f t="shared" si="6"/>
        <v>43895</v>
      </c>
      <c r="L17" s="40">
        <f t="shared" si="7"/>
        <v>8</v>
      </c>
      <c r="M17" s="41">
        <f t="shared" si="8"/>
        <v>43894</v>
      </c>
    </row>
    <row r="18" spans="1:1024">
      <c r="A18" s="35">
        <v>43887</v>
      </c>
      <c r="B18" s="4">
        <v>31</v>
      </c>
      <c r="C18" s="92">
        <f t="shared" si="9"/>
        <v>1186</v>
      </c>
      <c r="D18" s="48">
        <f t="shared" si="10"/>
        <v>27</v>
      </c>
      <c r="E18" s="48">
        <f t="shared" si="0"/>
        <v>44</v>
      </c>
      <c r="F18" s="48">
        <f t="shared" si="1"/>
        <v>4</v>
      </c>
      <c r="G18" s="35">
        <f t="shared" si="2"/>
        <v>43891</v>
      </c>
      <c r="H18" s="36">
        <f t="shared" si="3"/>
        <v>7</v>
      </c>
      <c r="I18" s="37">
        <f t="shared" si="4"/>
        <v>43894</v>
      </c>
      <c r="J18" s="38">
        <f t="shared" si="5"/>
        <v>8</v>
      </c>
      <c r="K18" s="39">
        <f t="shared" si="6"/>
        <v>43895</v>
      </c>
      <c r="L18" s="40">
        <f t="shared" si="7"/>
        <v>8</v>
      </c>
      <c r="M18" s="41">
        <f t="shared" si="8"/>
        <v>43895</v>
      </c>
    </row>
    <row r="19" spans="1:1024">
      <c r="A19" s="35">
        <v>43887</v>
      </c>
      <c r="B19" s="4">
        <v>18</v>
      </c>
      <c r="C19" s="92">
        <f t="shared" si="9"/>
        <v>1204</v>
      </c>
      <c r="D19" s="48">
        <f t="shared" si="10"/>
        <v>27</v>
      </c>
      <c r="E19" s="48">
        <f t="shared" si="0"/>
        <v>45</v>
      </c>
      <c r="F19" s="48">
        <f t="shared" si="1"/>
        <v>4</v>
      </c>
      <c r="G19" s="35">
        <f t="shared" si="2"/>
        <v>43891</v>
      </c>
      <c r="H19" s="36">
        <f t="shared" si="3"/>
        <v>7</v>
      </c>
      <c r="I19" s="37">
        <f t="shared" si="4"/>
        <v>43894</v>
      </c>
      <c r="J19" s="38">
        <f t="shared" si="5"/>
        <v>8</v>
      </c>
      <c r="K19" s="39">
        <f t="shared" si="6"/>
        <v>43895</v>
      </c>
      <c r="L19" s="40">
        <f t="shared" si="7"/>
        <v>7</v>
      </c>
      <c r="M19" s="41">
        <f t="shared" si="8"/>
        <v>43894</v>
      </c>
    </row>
    <row r="20" spans="1:1024">
      <c r="A20" s="35">
        <v>43889</v>
      </c>
      <c r="B20" s="4">
        <v>182</v>
      </c>
      <c r="C20" s="92">
        <f t="shared" si="9"/>
        <v>1386</v>
      </c>
      <c r="D20" s="48">
        <f t="shared" si="10"/>
        <v>29</v>
      </c>
      <c r="E20" s="48">
        <f t="shared" si="0"/>
        <v>48</v>
      </c>
      <c r="F20" s="48">
        <f t="shared" si="1"/>
        <v>2</v>
      </c>
      <c r="G20" s="35">
        <f t="shared" si="2"/>
        <v>43891</v>
      </c>
      <c r="H20" s="36">
        <f t="shared" si="3"/>
        <v>3</v>
      </c>
      <c r="I20" s="37">
        <f t="shared" si="4"/>
        <v>43892</v>
      </c>
      <c r="J20" s="38">
        <f t="shared" si="5"/>
        <v>4</v>
      </c>
      <c r="K20" s="39">
        <f t="shared" si="6"/>
        <v>43893</v>
      </c>
      <c r="L20" s="40">
        <f t="shared" si="7"/>
        <v>4</v>
      </c>
      <c r="M20" s="41">
        <f t="shared" si="8"/>
        <v>43893</v>
      </c>
    </row>
    <row r="21" spans="1:1024">
      <c r="A21" s="35">
        <v>43891</v>
      </c>
      <c r="B21" s="4">
        <v>148</v>
      </c>
      <c r="C21" s="92">
        <f t="shared" si="9"/>
        <v>1534</v>
      </c>
      <c r="D21" s="48">
        <f t="shared" si="10"/>
        <v>31</v>
      </c>
      <c r="E21" s="48">
        <f t="shared" si="0"/>
        <v>50</v>
      </c>
      <c r="F21" s="48">
        <f t="shared" si="1"/>
        <v>0</v>
      </c>
      <c r="G21" s="35">
        <f t="shared" si="2"/>
        <v>43891</v>
      </c>
      <c r="H21" s="36">
        <f t="shared" si="3"/>
        <v>1</v>
      </c>
      <c r="I21" s="37">
        <f t="shared" si="4"/>
        <v>43892</v>
      </c>
      <c r="J21" s="38">
        <f t="shared" si="5"/>
        <v>1</v>
      </c>
      <c r="K21" s="39">
        <f t="shared" si="6"/>
        <v>43892</v>
      </c>
      <c r="L21" s="40">
        <f t="shared" si="7"/>
        <v>1</v>
      </c>
      <c r="M21" s="41">
        <f t="shared" si="8"/>
        <v>43892</v>
      </c>
    </row>
    <row r="22" spans="1:1024">
      <c r="A22" s="35">
        <v>43891</v>
      </c>
      <c r="B22" s="4">
        <v>1</v>
      </c>
      <c r="C22" s="92">
        <f t="shared" si="9"/>
        <v>1535</v>
      </c>
      <c r="D22" s="48">
        <f t="shared" si="10"/>
        <v>31</v>
      </c>
      <c r="E22" s="48">
        <f t="shared" si="0"/>
        <v>50</v>
      </c>
      <c r="F22" s="48">
        <f t="shared" si="1"/>
        <v>0</v>
      </c>
      <c r="G22" s="35">
        <f t="shared" si="2"/>
        <v>43891</v>
      </c>
      <c r="H22" s="36">
        <f t="shared" si="3"/>
        <v>0</v>
      </c>
      <c r="I22" s="37">
        <f t="shared" si="4"/>
        <v>43891</v>
      </c>
      <c r="J22" s="38">
        <f t="shared" si="5"/>
        <v>0</v>
      </c>
      <c r="K22" s="39">
        <f t="shared" si="6"/>
        <v>43891</v>
      </c>
      <c r="L22" s="40">
        <f t="shared" si="7"/>
        <v>0</v>
      </c>
      <c r="M22" s="41">
        <f t="shared" si="8"/>
        <v>43891</v>
      </c>
    </row>
    <row r="23" spans="1:1024">
      <c r="A23" s="42">
        <f>A11+(D23-D11)</f>
        <v>43891</v>
      </c>
      <c r="B23" s="43">
        <f>SUM(B3:B22)</f>
        <v>1535</v>
      </c>
      <c r="C23" s="43"/>
      <c r="D23" s="43">
        <v>31</v>
      </c>
      <c r="E23" s="43">
        <f>_xlfn.CEILING.MATH(B23/D23)</f>
        <v>50</v>
      </c>
      <c r="F23" s="44"/>
      <c r="G23" s="44"/>
      <c r="H23" s="44"/>
      <c r="I23" s="44"/>
    </row>
    <row r="24" spans="1:1024">
      <c r="A24" s="42"/>
      <c r="B24" s="43"/>
      <c r="C24" s="43"/>
      <c r="D24" s="43"/>
      <c r="E24" s="43"/>
      <c r="F24" s="44"/>
      <c r="G24" s="44"/>
      <c r="H24" s="44"/>
      <c r="I24" s="44"/>
    </row>
    <row r="25" spans="1:1024">
      <c r="A25" s="100" t="s">
        <v>40</v>
      </c>
      <c r="B25" s="100"/>
    </row>
    <row r="26" spans="1:1024" s="31" customFormat="1">
      <c r="A26" s="19" t="s">
        <v>41</v>
      </c>
      <c r="B26" s="27" t="s">
        <v>42</v>
      </c>
      <c r="C26" s="27" t="s">
        <v>43</v>
      </c>
      <c r="D26" s="27" t="s">
        <v>15</v>
      </c>
      <c r="E26" s="27" t="s">
        <v>44</v>
      </c>
      <c r="F26" s="27" t="s">
        <v>45</v>
      </c>
      <c r="G26" s="27" t="s">
        <v>46</v>
      </c>
      <c r="H26" s="27" t="s">
        <v>29</v>
      </c>
      <c r="I26" s="27" t="s">
        <v>47</v>
      </c>
      <c r="J26" s="27" t="s">
        <v>30</v>
      </c>
      <c r="K26" s="27" t="s">
        <v>32</v>
      </c>
      <c r="L26" s="27" t="s">
        <v>48</v>
      </c>
      <c r="M26" s="45" t="s">
        <v>49</v>
      </c>
      <c r="N26" s="45" t="s">
        <v>50</v>
      </c>
      <c r="AMG26"/>
      <c r="AMH26"/>
      <c r="AMI26"/>
      <c r="AMJ26"/>
    </row>
    <row r="27" spans="1:1024" s="51" customFormat="1">
      <c r="A27" s="46">
        <v>72</v>
      </c>
      <c r="B27" s="69">
        <v>43898</v>
      </c>
      <c r="C27" s="69">
        <v>43898</v>
      </c>
      <c r="D27" s="70">
        <f>C27-B27</f>
        <v>0</v>
      </c>
      <c r="E27" s="70">
        <v>1</v>
      </c>
      <c r="F27" s="70">
        <v>8</v>
      </c>
      <c r="G27" s="71">
        <f t="shared" ref="G27:G47" si="11">$A$31</f>
        <v>300</v>
      </c>
      <c r="H27" s="70">
        <v>40</v>
      </c>
      <c r="I27" s="71">
        <f t="shared" ref="I27:I47" si="12">G27-H27</f>
        <v>260</v>
      </c>
      <c r="J27" s="70">
        <f t="shared" ref="J27:J47" si="13">$A$27-K27</f>
        <v>1</v>
      </c>
      <c r="K27" s="70">
        <f t="shared" ref="K27:K47" si="14">INT($B$47-B27)</f>
        <v>71</v>
      </c>
      <c r="L27" s="69">
        <f t="shared" ref="L27:L47" si="15">B27+K27+D27</f>
        <v>43969</v>
      </c>
      <c r="M27" s="72" t="s">
        <v>51</v>
      </c>
      <c r="N27" s="72">
        <f>F27</f>
        <v>8</v>
      </c>
      <c r="AMG27"/>
      <c r="AMH27"/>
      <c r="AMI27"/>
      <c r="AMJ27"/>
    </row>
    <row r="28" spans="1:1024">
      <c r="A28" s="19" t="s">
        <v>52</v>
      </c>
      <c r="B28" s="69">
        <f>B27+A29</f>
        <v>43901</v>
      </c>
      <c r="C28" s="69">
        <v>43900</v>
      </c>
      <c r="D28" s="70">
        <f>C28-B28+D27</f>
        <v>-1</v>
      </c>
      <c r="E28" s="70">
        <v>2</v>
      </c>
      <c r="F28" s="70">
        <v>8</v>
      </c>
      <c r="G28" s="71">
        <f t="shared" si="11"/>
        <v>300</v>
      </c>
      <c r="H28" s="71">
        <v>47</v>
      </c>
      <c r="I28" s="71">
        <f t="shared" si="12"/>
        <v>253</v>
      </c>
      <c r="J28" s="70">
        <f t="shared" si="13"/>
        <v>4</v>
      </c>
      <c r="K28" s="70">
        <f t="shared" si="14"/>
        <v>68</v>
      </c>
      <c r="L28" s="69">
        <f t="shared" si="15"/>
        <v>43968</v>
      </c>
      <c r="M28" s="72" t="s">
        <v>51</v>
      </c>
      <c r="N28" s="72">
        <f t="shared" ref="N28:N47" si="16">IF(M28&lt;&gt;"S",N27,N27+F28)</f>
        <v>16</v>
      </c>
    </row>
    <row r="29" spans="1:1024">
      <c r="A29" s="52">
        <f>ROUND(A27/A35,0)</f>
        <v>3</v>
      </c>
      <c r="B29" s="69">
        <f>B28+A29</f>
        <v>43904</v>
      </c>
      <c r="C29" s="69">
        <v>43905</v>
      </c>
      <c r="D29" s="70">
        <f>C29-B29+D28</f>
        <v>0</v>
      </c>
      <c r="E29" s="70">
        <v>3</v>
      </c>
      <c r="F29" s="70">
        <v>12</v>
      </c>
      <c r="G29" s="71">
        <f t="shared" si="11"/>
        <v>300</v>
      </c>
      <c r="H29" s="71">
        <v>107</v>
      </c>
      <c r="I29" s="71">
        <f t="shared" si="12"/>
        <v>193</v>
      </c>
      <c r="J29" s="70">
        <f t="shared" si="13"/>
        <v>7</v>
      </c>
      <c r="K29" s="70">
        <f t="shared" si="14"/>
        <v>65</v>
      </c>
      <c r="L29" s="69">
        <f t="shared" si="15"/>
        <v>43969</v>
      </c>
      <c r="M29" s="72" t="s">
        <v>51</v>
      </c>
      <c r="N29" s="72">
        <f t="shared" si="16"/>
        <v>28</v>
      </c>
    </row>
    <row r="30" spans="1:1024">
      <c r="A30" s="19" t="s">
        <v>53</v>
      </c>
      <c r="B30" s="69">
        <f>B29+A29</f>
        <v>43907</v>
      </c>
      <c r="C30" s="69">
        <v>43907</v>
      </c>
      <c r="D30" s="70">
        <f>IF(C30="",D29,C30-B30)</f>
        <v>0</v>
      </c>
      <c r="E30" s="70">
        <v>4</v>
      </c>
      <c r="F30" s="70">
        <v>10</v>
      </c>
      <c r="G30" s="71">
        <f t="shared" si="11"/>
        <v>300</v>
      </c>
      <c r="H30" s="71">
        <v>111</v>
      </c>
      <c r="I30" s="71">
        <f t="shared" si="12"/>
        <v>189</v>
      </c>
      <c r="J30" s="70">
        <f t="shared" si="13"/>
        <v>10</v>
      </c>
      <c r="K30" s="70">
        <f t="shared" si="14"/>
        <v>62</v>
      </c>
      <c r="L30" s="69">
        <f t="shared" si="15"/>
        <v>43969</v>
      </c>
      <c r="M30" s="72" t="s">
        <v>51</v>
      </c>
      <c r="N30" s="72">
        <f t="shared" si="16"/>
        <v>38</v>
      </c>
    </row>
    <row r="31" spans="1:1024">
      <c r="A31" s="53">
        <f>A37*A29</f>
        <v>300</v>
      </c>
      <c r="B31" s="69">
        <f t="shared" ref="B31:B46" si="17">B30+$A$29</f>
        <v>43910</v>
      </c>
      <c r="C31" s="69">
        <v>43913</v>
      </c>
      <c r="D31" s="70">
        <f>IF(C31="",D30,C31-B31)</f>
        <v>3</v>
      </c>
      <c r="E31" s="70">
        <v>5</v>
      </c>
      <c r="F31" s="70">
        <v>12</v>
      </c>
      <c r="G31" s="71">
        <f t="shared" si="11"/>
        <v>300</v>
      </c>
      <c r="H31" s="71">
        <v>111</v>
      </c>
      <c r="I31" s="71">
        <f t="shared" si="12"/>
        <v>189</v>
      </c>
      <c r="J31" s="70">
        <f t="shared" si="13"/>
        <v>13</v>
      </c>
      <c r="K31" s="70">
        <f t="shared" si="14"/>
        <v>59</v>
      </c>
      <c r="L31" s="69">
        <f t="shared" si="15"/>
        <v>43972</v>
      </c>
      <c r="M31" s="72" t="s">
        <v>51</v>
      </c>
      <c r="N31" s="72">
        <f t="shared" si="16"/>
        <v>50</v>
      </c>
    </row>
    <row r="32" spans="1:1024">
      <c r="A32" s="19" t="s">
        <v>54</v>
      </c>
      <c r="B32" s="54">
        <f t="shared" si="17"/>
        <v>43913</v>
      </c>
      <c r="C32" s="54">
        <f ca="1">IF(M31="S",TODAY()+A$29,C31+4)</f>
        <v>43984</v>
      </c>
      <c r="D32" s="55">
        <f t="shared" ref="D32:D47" ca="1" si="18">IF(C32="",D31,C32-B32)</f>
        <v>71</v>
      </c>
      <c r="E32" s="4">
        <v>6</v>
      </c>
      <c r="F32" s="4">
        <v>12</v>
      </c>
      <c r="G32" s="56">
        <f t="shared" si="11"/>
        <v>300</v>
      </c>
      <c r="H32" s="56">
        <f t="shared" ref="H32:H47" si="19">G32</f>
        <v>300</v>
      </c>
      <c r="I32" s="57">
        <f t="shared" si="12"/>
        <v>0</v>
      </c>
      <c r="J32" s="58">
        <f t="shared" si="13"/>
        <v>16</v>
      </c>
      <c r="K32" s="58">
        <f t="shared" si="14"/>
        <v>56</v>
      </c>
      <c r="L32" s="59">
        <f t="shared" ca="1" si="15"/>
        <v>44040</v>
      </c>
      <c r="M32" s="60" t="s">
        <v>57</v>
      </c>
      <c r="N32" s="60">
        <f t="shared" si="16"/>
        <v>50</v>
      </c>
    </row>
    <row r="33" spans="1:14">
      <c r="A33" s="61">
        <v>43898</v>
      </c>
      <c r="B33" s="54">
        <f t="shared" si="17"/>
        <v>43916</v>
      </c>
      <c r="C33" s="54">
        <f t="shared" ref="C33:C47" ca="1" si="20">IF(M32="S",TODAY()+A$29,C32+4)</f>
        <v>43988</v>
      </c>
      <c r="D33" s="55">
        <f t="shared" ca="1" si="18"/>
        <v>72</v>
      </c>
      <c r="E33" s="4">
        <v>7</v>
      </c>
      <c r="F33" s="4">
        <v>8</v>
      </c>
      <c r="G33" s="56">
        <f t="shared" si="11"/>
        <v>300</v>
      </c>
      <c r="H33" s="56">
        <f t="shared" si="19"/>
        <v>300</v>
      </c>
      <c r="I33" s="57">
        <f t="shared" si="12"/>
        <v>0</v>
      </c>
      <c r="J33" s="58">
        <f t="shared" si="13"/>
        <v>19</v>
      </c>
      <c r="K33" s="58">
        <f t="shared" si="14"/>
        <v>53</v>
      </c>
      <c r="L33" s="59">
        <f t="shared" ca="1" si="15"/>
        <v>44041</v>
      </c>
      <c r="M33" s="60" t="s">
        <v>57</v>
      </c>
      <c r="N33" s="60">
        <f t="shared" si="16"/>
        <v>50</v>
      </c>
    </row>
    <row r="34" spans="1:14">
      <c r="A34" s="19" t="s">
        <v>55</v>
      </c>
      <c r="B34" s="54">
        <f t="shared" si="17"/>
        <v>43919</v>
      </c>
      <c r="C34" s="54">
        <f t="shared" ca="1" si="20"/>
        <v>43992</v>
      </c>
      <c r="D34" s="55">
        <f t="shared" ca="1" si="18"/>
        <v>73</v>
      </c>
      <c r="E34" s="4">
        <v>8</v>
      </c>
      <c r="F34" s="4">
        <v>12</v>
      </c>
      <c r="G34" s="56">
        <f t="shared" si="11"/>
        <v>300</v>
      </c>
      <c r="H34" s="56">
        <f t="shared" si="19"/>
        <v>300</v>
      </c>
      <c r="I34" s="57">
        <f t="shared" si="12"/>
        <v>0</v>
      </c>
      <c r="J34" s="58">
        <f t="shared" si="13"/>
        <v>22</v>
      </c>
      <c r="K34" s="58">
        <f t="shared" si="14"/>
        <v>50</v>
      </c>
      <c r="L34" s="59">
        <f t="shared" ca="1" si="15"/>
        <v>44042</v>
      </c>
      <c r="M34" s="60" t="s">
        <v>57</v>
      </c>
      <c r="N34" s="60">
        <f t="shared" si="16"/>
        <v>50</v>
      </c>
    </row>
    <row r="35" spans="1:14">
      <c r="A35" s="1">
        <v>21</v>
      </c>
      <c r="B35" s="54">
        <f t="shared" si="17"/>
        <v>43922</v>
      </c>
      <c r="C35" s="54">
        <f t="shared" ca="1" si="20"/>
        <v>43996</v>
      </c>
      <c r="D35" s="55">
        <f t="shared" ca="1" si="18"/>
        <v>74</v>
      </c>
      <c r="E35" s="4">
        <v>9</v>
      </c>
      <c r="F35" s="4">
        <v>6</v>
      </c>
      <c r="G35" s="56">
        <f t="shared" si="11"/>
        <v>300</v>
      </c>
      <c r="H35" s="56">
        <f t="shared" si="19"/>
        <v>300</v>
      </c>
      <c r="I35" s="57">
        <f t="shared" si="12"/>
        <v>0</v>
      </c>
      <c r="J35" s="58">
        <f t="shared" si="13"/>
        <v>25</v>
      </c>
      <c r="K35" s="58">
        <f t="shared" si="14"/>
        <v>47</v>
      </c>
      <c r="L35" s="59">
        <f t="shared" ca="1" si="15"/>
        <v>44043</v>
      </c>
      <c r="M35" s="60" t="s">
        <v>57</v>
      </c>
      <c r="N35" s="60">
        <f t="shared" si="16"/>
        <v>50</v>
      </c>
    </row>
    <row r="36" spans="1:14">
      <c r="A36" s="19" t="s">
        <v>56</v>
      </c>
      <c r="B36" s="54">
        <f t="shared" si="17"/>
        <v>43925</v>
      </c>
      <c r="C36" s="54">
        <f t="shared" ca="1" si="20"/>
        <v>44000</v>
      </c>
      <c r="D36" s="55">
        <f t="shared" ca="1" si="18"/>
        <v>75</v>
      </c>
      <c r="E36" s="4">
        <v>10</v>
      </c>
      <c r="F36" s="4">
        <v>14</v>
      </c>
      <c r="G36" s="56">
        <f t="shared" si="11"/>
        <v>300</v>
      </c>
      <c r="H36" s="56">
        <f t="shared" si="19"/>
        <v>300</v>
      </c>
      <c r="I36" s="57">
        <f t="shared" si="12"/>
        <v>0</v>
      </c>
      <c r="J36" s="58">
        <f t="shared" si="13"/>
        <v>28</v>
      </c>
      <c r="K36" s="58">
        <f t="shared" si="14"/>
        <v>44</v>
      </c>
      <c r="L36" s="59">
        <f t="shared" ca="1" si="15"/>
        <v>44044</v>
      </c>
      <c r="M36" s="60" t="s">
        <v>57</v>
      </c>
      <c r="N36" s="60">
        <f t="shared" si="16"/>
        <v>50</v>
      </c>
    </row>
    <row r="37" spans="1:14">
      <c r="A37" s="1">
        <v>100</v>
      </c>
      <c r="B37" s="54">
        <f t="shared" si="17"/>
        <v>43928</v>
      </c>
      <c r="C37" s="54">
        <f t="shared" ca="1" si="20"/>
        <v>44004</v>
      </c>
      <c r="D37" s="55">
        <f t="shared" ca="1" si="18"/>
        <v>76</v>
      </c>
      <c r="E37" s="4">
        <v>11</v>
      </c>
      <c r="F37" s="4">
        <v>12</v>
      </c>
      <c r="G37" s="56">
        <f t="shared" si="11"/>
        <v>300</v>
      </c>
      <c r="H37" s="56">
        <f t="shared" si="19"/>
        <v>300</v>
      </c>
      <c r="I37" s="57">
        <f t="shared" si="12"/>
        <v>0</v>
      </c>
      <c r="J37" s="58">
        <f t="shared" si="13"/>
        <v>31</v>
      </c>
      <c r="K37" s="58">
        <f t="shared" si="14"/>
        <v>41</v>
      </c>
      <c r="L37" s="59">
        <f t="shared" ca="1" si="15"/>
        <v>44045</v>
      </c>
      <c r="M37" s="60" t="s">
        <v>57</v>
      </c>
      <c r="N37" s="60">
        <f t="shared" si="16"/>
        <v>50</v>
      </c>
    </row>
    <row r="38" spans="1:14">
      <c r="B38" s="54">
        <f t="shared" si="17"/>
        <v>43931</v>
      </c>
      <c r="C38" s="54">
        <f t="shared" ca="1" si="20"/>
        <v>44008</v>
      </c>
      <c r="D38" s="55">
        <f t="shared" ca="1" si="18"/>
        <v>77</v>
      </c>
      <c r="E38" s="4">
        <v>12</v>
      </c>
      <c r="F38" s="4">
        <v>10</v>
      </c>
      <c r="G38" s="56">
        <f t="shared" si="11"/>
        <v>300</v>
      </c>
      <c r="H38" s="56">
        <f t="shared" si="19"/>
        <v>300</v>
      </c>
      <c r="I38" s="57">
        <f t="shared" si="12"/>
        <v>0</v>
      </c>
      <c r="J38" s="58">
        <f t="shared" si="13"/>
        <v>34</v>
      </c>
      <c r="K38" s="58">
        <f t="shared" si="14"/>
        <v>38</v>
      </c>
      <c r="L38" s="59">
        <f t="shared" ca="1" si="15"/>
        <v>44046</v>
      </c>
      <c r="M38" s="60" t="s">
        <v>57</v>
      </c>
      <c r="N38" s="60">
        <f t="shared" si="16"/>
        <v>50</v>
      </c>
    </row>
    <row r="39" spans="1:14">
      <c r="B39" s="54">
        <f t="shared" si="17"/>
        <v>43934</v>
      </c>
      <c r="C39" s="54">
        <f t="shared" ca="1" si="20"/>
        <v>44012</v>
      </c>
      <c r="D39" s="55">
        <f t="shared" ca="1" si="18"/>
        <v>78</v>
      </c>
      <c r="E39" s="4">
        <v>13</v>
      </c>
      <c r="F39" s="4">
        <v>12</v>
      </c>
      <c r="G39" s="56">
        <f t="shared" si="11"/>
        <v>300</v>
      </c>
      <c r="H39" s="56">
        <f t="shared" si="19"/>
        <v>300</v>
      </c>
      <c r="I39" s="57">
        <f t="shared" si="12"/>
        <v>0</v>
      </c>
      <c r="J39" s="58">
        <f t="shared" si="13"/>
        <v>37</v>
      </c>
      <c r="K39" s="58">
        <f t="shared" si="14"/>
        <v>35</v>
      </c>
      <c r="L39" s="59">
        <f t="shared" ca="1" si="15"/>
        <v>44047</v>
      </c>
      <c r="M39" s="60" t="s">
        <v>57</v>
      </c>
      <c r="N39" s="60">
        <f t="shared" si="16"/>
        <v>50</v>
      </c>
    </row>
    <row r="40" spans="1:14">
      <c r="B40" s="54">
        <f t="shared" si="17"/>
        <v>43937</v>
      </c>
      <c r="C40" s="54">
        <f t="shared" ca="1" si="20"/>
        <v>44016</v>
      </c>
      <c r="D40" s="55">
        <f t="shared" ca="1" si="18"/>
        <v>79</v>
      </c>
      <c r="E40" s="4">
        <v>14</v>
      </c>
      <c r="F40" s="4">
        <v>10</v>
      </c>
      <c r="G40" s="56">
        <f t="shared" si="11"/>
        <v>300</v>
      </c>
      <c r="H40" s="56">
        <f t="shared" si="19"/>
        <v>300</v>
      </c>
      <c r="I40" s="57">
        <f t="shared" si="12"/>
        <v>0</v>
      </c>
      <c r="J40" s="58">
        <f t="shared" si="13"/>
        <v>40</v>
      </c>
      <c r="K40" s="58">
        <f t="shared" si="14"/>
        <v>32</v>
      </c>
      <c r="L40" s="59">
        <f t="shared" ca="1" si="15"/>
        <v>44048</v>
      </c>
      <c r="M40" s="60" t="s">
        <v>57</v>
      </c>
      <c r="N40" s="60">
        <f t="shared" si="16"/>
        <v>50</v>
      </c>
    </row>
    <row r="41" spans="1:14">
      <c r="B41" s="54">
        <f t="shared" si="17"/>
        <v>43940</v>
      </c>
      <c r="C41" s="54">
        <f t="shared" ca="1" si="20"/>
        <v>44020</v>
      </c>
      <c r="D41" s="55">
        <f t="shared" ca="1" si="18"/>
        <v>80</v>
      </c>
      <c r="E41" s="4">
        <v>15</v>
      </c>
      <c r="F41" s="4">
        <v>8</v>
      </c>
      <c r="G41" s="56">
        <f t="shared" si="11"/>
        <v>300</v>
      </c>
      <c r="H41" s="56">
        <f t="shared" si="19"/>
        <v>300</v>
      </c>
      <c r="I41" s="57">
        <f t="shared" si="12"/>
        <v>0</v>
      </c>
      <c r="J41" s="58">
        <f t="shared" si="13"/>
        <v>43</v>
      </c>
      <c r="K41" s="58">
        <f t="shared" si="14"/>
        <v>29</v>
      </c>
      <c r="L41" s="59">
        <f t="shared" ca="1" si="15"/>
        <v>44049</v>
      </c>
      <c r="M41" s="60" t="s">
        <v>57</v>
      </c>
      <c r="N41" s="60">
        <f t="shared" si="16"/>
        <v>50</v>
      </c>
    </row>
    <row r="42" spans="1:14">
      <c r="B42" s="54">
        <f t="shared" si="17"/>
        <v>43943</v>
      </c>
      <c r="C42" s="54">
        <f t="shared" ca="1" si="20"/>
        <v>44024</v>
      </c>
      <c r="D42" s="55">
        <f t="shared" ca="1" si="18"/>
        <v>81</v>
      </c>
      <c r="E42" s="4">
        <v>16</v>
      </c>
      <c r="F42" s="4">
        <v>6</v>
      </c>
      <c r="G42" s="56">
        <f t="shared" si="11"/>
        <v>300</v>
      </c>
      <c r="H42" s="56">
        <f t="shared" si="19"/>
        <v>300</v>
      </c>
      <c r="I42" s="57">
        <f t="shared" si="12"/>
        <v>0</v>
      </c>
      <c r="J42" s="58">
        <f t="shared" si="13"/>
        <v>46</v>
      </c>
      <c r="K42" s="58">
        <f t="shared" si="14"/>
        <v>26</v>
      </c>
      <c r="L42" s="59">
        <f t="shared" ca="1" si="15"/>
        <v>44050</v>
      </c>
      <c r="M42" s="60" t="s">
        <v>57</v>
      </c>
      <c r="N42" s="60">
        <f t="shared" si="16"/>
        <v>50</v>
      </c>
    </row>
    <row r="43" spans="1:14">
      <c r="B43" s="54">
        <f t="shared" si="17"/>
        <v>43946</v>
      </c>
      <c r="C43" s="54">
        <f t="shared" ca="1" si="20"/>
        <v>44028</v>
      </c>
      <c r="D43" s="55">
        <f t="shared" ca="1" si="18"/>
        <v>82</v>
      </c>
      <c r="E43" s="4">
        <v>17</v>
      </c>
      <c r="F43" s="4">
        <v>10</v>
      </c>
      <c r="G43" s="56">
        <f t="shared" si="11"/>
        <v>300</v>
      </c>
      <c r="H43" s="56">
        <f t="shared" si="19"/>
        <v>300</v>
      </c>
      <c r="I43" s="57">
        <f t="shared" si="12"/>
        <v>0</v>
      </c>
      <c r="J43" s="58">
        <f t="shared" si="13"/>
        <v>49</v>
      </c>
      <c r="K43" s="58">
        <f t="shared" si="14"/>
        <v>23</v>
      </c>
      <c r="L43" s="59">
        <f t="shared" ca="1" si="15"/>
        <v>44051</v>
      </c>
      <c r="M43" s="60" t="s">
        <v>57</v>
      </c>
      <c r="N43" s="60">
        <f t="shared" si="16"/>
        <v>50</v>
      </c>
    </row>
    <row r="44" spans="1:14">
      <c r="B44" s="54">
        <f t="shared" si="17"/>
        <v>43949</v>
      </c>
      <c r="C44" s="54">
        <f t="shared" ca="1" si="20"/>
        <v>44032</v>
      </c>
      <c r="D44" s="55">
        <f t="shared" ca="1" si="18"/>
        <v>83</v>
      </c>
      <c r="E44" s="4">
        <v>18</v>
      </c>
      <c r="F44" s="4">
        <v>12</v>
      </c>
      <c r="G44" s="56">
        <f t="shared" si="11"/>
        <v>300</v>
      </c>
      <c r="H44" s="56">
        <f t="shared" si="19"/>
        <v>300</v>
      </c>
      <c r="I44" s="57">
        <f t="shared" si="12"/>
        <v>0</v>
      </c>
      <c r="J44" s="58">
        <f t="shared" si="13"/>
        <v>52</v>
      </c>
      <c r="K44" s="58">
        <f t="shared" si="14"/>
        <v>20</v>
      </c>
      <c r="L44" s="59">
        <f t="shared" ca="1" si="15"/>
        <v>44052</v>
      </c>
      <c r="M44" s="60" t="s">
        <v>57</v>
      </c>
      <c r="N44" s="60">
        <f t="shared" si="16"/>
        <v>50</v>
      </c>
    </row>
    <row r="45" spans="1:14">
      <c r="B45" s="54">
        <f t="shared" si="17"/>
        <v>43952</v>
      </c>
      <c r="C45" s="54">
        <f t="shared" ca="1" si="20"/>
        <v>44036</v>
      </c>
      <c r="D45" s="55">
        <f t="shared" ca="1" si="18"/>
        <v>84</v>
      </c>
      <c r="E45" s="4">
        <v>19</v>
      </c>
      <c r="F45" s="4">
        <v>10</v>
      </c>
      <c r="G45" s="56">
        <f t="shared" si="11"/>
        <v>300</v>
      </c>
      <c r="H45" s="56">
        <f t="shared" si="19"/>
        <v>300</v>
      </c>
      <c r="I45" s="57">
        <f t="shared" si="12"/>
        <v>0</v>
      </c>
      <c r="J45" s="58">
        <f t="shared" si="13"/>
        <v>55</v>
      </c>
      <c r="K45" s="58">
        <f t="shared" si="14"/>
        <v>17</v>
      </c>
      <c r="L45" s="59">
        <f t="shared" ca="1" si="15"/>
        <v>44053</v>
      </c>
      <c r="M45" s="60" t="s">
        <v>57</v>
      </c>
      <c r="N45" s="60">
        <f t="shared" si="16"/>
        <v>50</v>
      </c>
    </row>
    <row r="46" spans="1:14">
      <c r="B46" s="54">
        <f t="shared" si="17"/>
        <v>43955</v>
      </c>
      <c r="C46" s="54">
        <f t="shared" ca="1" si="20"/>
        <v>44040</v>
      </c>
      <c r="D46" s="55">
        <f t="shared" ca="1" si="18"/>
        <v>85</v>
      </c>
      <c r="E46" s="4" t="s">
        <v>58</v>
      </c>
      <c r="F46" s="4">
        <v>8</v>
      </c>
      <c r="G46" s="56">
        <f t="shared" si="11"/>
        <v>300</v>
      </c>
      <c r="H46" s="56">
        <f t="shared" si="19"/>
        <v>300</v>
      </c>
      <c r="I46" s="57">
        <f t="shared" si="12"/>
        <v>0</v>
      </c>
      <c r="J46" s="58">
        <f t="shared" si="13"/>
        <v>58</v>
      </c>
      <c r="K46" s="58">
        <f t="shared" si="14"/>
        <v>14</v>
      </c>
      <c r="L46" s="59">
        <f t="shared" ca="1" si="15"/>
        <v>44054</v>
      </c>
      <c r="M46" s="60" t="s">
        <v>57</v>
      </c>
      <c r="N46" s="60">
        <f t="shared" si="16"/>
        <v>50</v>
      </c>
    </row>
    <row r="47" spans="1:14">
      <c r="B47" s="62">
        <f>A33+A27-1</f>
        <v>43969</v>
      </c>
      <c r="C47" s="54">
        <f t="shared" ca="1" si="20"/>
        <v>44044</v>
      </c>
      <c r="D47" s="55">
        <f t="shared" ca="1" si="18"/>
        <v>75</v>
      </c>
      <c r="E47" s="4" t="s">
        <v>59</v>
      </c>
      <c r="F47" s="4">
        <v>9</v>
      </c>
      <c r="G47" s="56">
        <f t="shared" si="11"/>
        <v>300</v>
      </c>
      <c r="H47" s="56">
        <f t="shared" si="19"/>
        <v>300</v>
      </c>
      <c r="I47" s="57">
        <f t="shared" si="12"/>
        <v>0</v>
      </c>
      <c r="J47" s="58">
        <f t="shared" si="13"/>
        <v>72</v>
      </c>
      <c r="K47" s="58">
        <f t="shared" si="14"/>
        <v>0</v>
      </c>
      <c r="L47" s="59">
        <f t="shared" ca="1" si="15"/>
        <v>44044</v>
      </c>
      <c r="M47" s="60" t="s">
        <v>57</v>
      </c>
      <c r="N47" s="60">
        <f t="shared" si="16"/>
        <v>50</v>
      </c>
    </row>
    <row r="48" spans="1:14">
      <c r="A48"/>
      <c r="B48" s="62">
        <f>B47</f>
        <v>43969</v>
      </c>
      <c r="C48" s="62"/>
      <c r="D48" s="62"/>
      <c r="E48" s="62"/>
      <c r="F48" s="63">
        <f>SUM(F27:F47)</f>
        <v>209</v>
      </c>
      <c r="G48" s="43">
        <f>SUM(G27:G47)</f>
        <v>6300</v>
      </c>
      <c r="H48" s="64">
        <f>SUM(H27:H47)</f>
        <v>5216</v>
      </c>
      <c r="I48" s="64">
        <f>SUM(I27:I47)</f>
        <v>1084</v>
      </c>
      <c r="J48" s="65">
        <f>SUM(J27:J47)</f>
        <v>662</v>
      </c>
      <c r="K48" s="44"/>
      <c r="L48" s="44"/>
      <c r="M48" s="44"/>
      <c r="N48" s="44"/>
    </row>
    <row r="49" spans="1:1024">
      <c r="A49"/>
      <c r="B49" s="62"/>
      <c r="C49" s="62"/>
      <c r="D49" s="62"/>
      <c r="E49" s="62"/>
      <c r="F49" s="43"/>
      <c r="G49" s="43"/>
      <c r="H49" s="43"/>
      <c r="I49" s="43"/>
      <c r="J49" s="44"/>
      <c r="K49" s="44"/>
      <c r="L49" s="44"/>
    </row>
    <row r="51" spans="1:1024">
      <c r="A51" s="100" t="s">
        <v>60</v>
      </c>
      <c r="B51" s="100"/>
      <c r="C51" s="100"/>
    </row>
    <row r="52" spans="1:1024" s="31" customFormat="1">
      <c r="A52" s="19" t="s">
        <v>41</v>
      </c>
      <c r="B52" s="27" t="s">
        <v>1</v>
      </c>
      <c r="C52" s="27" t="s">
        <v>43</v>
      </c>
      <c r="D52" s="27" t="s">
        <v>15</v>
      </c>
      <c r="E52" s="27" t="s">
        <v>44</v>
      </c>
      <c r="F52" s="27" t="s">
        <v>45</v>
      </c>
      <c r="G52" s="27" t="s">
        <v>46</v>
      </c>
      <c r="H52" s="27" t="s">
        <v>29</v>
      </c>
      <c r="I52" s="27" t="s">
        <v>47</v>
      </c>
      <c r="J52" s="27" t="s">
        <v>30</v>
      </c>
      <c r="K52" s="27" t="s">
        <v>32</v>
      </c>
      <c r="L52" s="27" t="s">
        <v>48</v>
      </c>
      <c r="M52" s="45" t="s">
        <v>49</v>
      </c>
      <c r="N52" s="45" t="s">
        <v>50</v>
      </c>
      <c r="AMG52"/>
      <c r="AMH52"/>
      <c r="AMI52"/>
      <c r="AMJ52"/>
    </row>
    <row r="53" spans="1:1024" s="51" customFormat="1">
      <c r="A53" s="46">
        <v>72</v>
      </c>
      <c r="B53" s="47">
        <v>43898</v>
      </c>
      <c r="C53" s="47">
        <v>43898</v>
      </c>
      <c r="D53" s="48">
        <f>C53-B53</f>
        <v>0</v>
      </c>
      <c r="E53" s="48">
        <v>1</v>
      </c>
      <c r="F53" s="48">
        <v>12</v>
      </c>
      <c r="G53" s="49">
        <f t="shared" ref="G53:G70" si="21">$A$57</f>
        <v>400</v>
      </c>
      <c r="H53" s="48">
        <v>124</v>
      </c>
      <c r="I53" s="49">
        <f t="shared" ref="I53:I70" si="22">G53-H53</f>
        <v>276</v>
      </c>
      <c r="J53" s="48">
        <f t="shared" ref="J53:J70" si="23">$A$53-K53</f>
        <v>1</v>
      </c>
      <c r="K53" s="48">
        <f t="shared" ref="K53:K70" si="24">INT($B$71-B53)</f>
        <v>71</v>
      </c>
      <c r="L53" s="47">
        <f t="shared" ref="L53:L70" si="25">B53+K53+D53</f>
        <v>43969</v>
      </c>
      <c r="M53" s="50" t="s">
        <v>51</v>
      </c>
      <c r="N53" s="50">
        <f>F53</f>
        <v>12</v>
      </c>
      <c r="AMG53"/>
      <c r="AMH53"/>
      <c r="AMI53"/>
      <c r="AMJ53"/>
    </row>
    <row r="54" spans="1:1024">
      <c r="A54" s="19" t="s">
        <v>52</v>
      </c>
      <c r="B54" s="47">
        <f t="shared" ref="B54:B69" si="26">B53+$A$55</f>
        <v>43902</v>
      </c>
      <c r="C54" s="47">
        <v>43900</v>
      </c>
      <c r="D54" s="48">
        <f t="shared" ref="D54" si="27">IF(C54="",D53,C54-B54+D53)</f>
        <v>-2</v>
      </c>
      <c r="E54" s="48">
        <v>2</v>
      </c>
      <c r="F54" s="48">
        <v>19</v>
      </c>
      <c r="G54" s="49">
        <f t="shared" si="21"/>
        <v>400</v>
      </c>
      <c r="H54" s="49">
        <v>159</v>
      </c>
      <c r="I54" s="49">
        <f t="shared" si="22"/>
        <v>241</v>
      </c>
      <c r="J54" s="48">
        <f t="shared" si="23"/>
        <v>5</v>
      </c>
      <c r="K54" s="48">
        <f t="shared" si="24"/>
        <v>67</v>
      </c>
      <c r="L54" s="47">
        <f t="shared" si="25"/>
        <v>43967</v>
      </c>
      <c r="M54" s="50" t="s">
        <v>51</v>
      </c>
      <c r="N54" s="50">
        <f t="shared" ref="N54:N70" si="28">IF(M54&lt;&gt;"S",N53,N53+F54)</f>
        <v>31</v>
      </c>
    </row>
    <row r="55" spans="1:1024">
      <c r="A55" s="52">
        <f>ROUND(A53/A61,0)</f>
        <v>4</v>
      </c>
      <c r="B55" s="47">
        <f t="shared" si="26"/>
        <v>43906</v>
      </c>
      <c r="C55" s="47">
        <v>43910</v>
      </c>
      <c r="D55" s="48">
        <f>IF(C55="",D54,C55-B55)</f>
        <v>4</v>
      </c>
      <c r="E55" s="48">
        <v>3</v>
      </c>
      <c r="F55" s="48">
        <v>16</v>
      </c>
      <c r="G55" s="49">
        <f t="shared" si="21"/>
        <v>400</v>
      </c>
      <c r="H55" s="49">
        <v>287</v>
      </c>
      <c r="I55" s="49">
        <f t="shared" si="22"/>
        <v>113</v>
      </c>
      <c r="J55" s="48">
        <f t="shared" si="23"/>
        <v>9</v>
      </c>
      <c r="K55" s="48">
        <f t="shared" si="24"/>
        <v>63</v>
      </c>
      <c r="L55" s="47">
        <f t="shared" si="25"/>
        <v>43973</v>
      </c>
      <c r="M55" s="50" t="s">
        <v>51</v>
      </c>
      <c r="N55" s="50">
        <f t="shared" si="28"/>
        <v>47</v>
      </c>
    </row>
    <row r="56" spans="1:1024">
      <c r="A56" s="19" t="s">
        <v>53</v>
      </c>
      <c r="B56" s="69">
        <f t="shared" si="26"/>
        <v>43910</v>
      </c>
      <c r="C56" s="69">
        <v>43921</v>
      </c>
      <c r="D56" s="70">
        <f t="shared" ref="D56:D70" si="29">IF(C56="",D55,C56-B56)</f>
        <v>11</v>
      </c>
      <c r="E56" s="70">
        <v>4</v>
      </c>
      <c r="F56" s="70">
        <v>21</v>
      </c>
      <c r="G56" s="71">
        <f t="shared" si="21"/>
        <v>400</v>
      </c>
      <c r="H56" s="71">
        <v>404</v>
      </c>
      <c r="I56" s="71">
        <f t="shared" si="22"/>
        <v>-4</v>
      </c>
      <c r="J56" s="70">
        <f t="shared" si="23"/>
        <v>13</v>
      </c>
      <c r="K56" s="70">
        <f t="shared" si="24"/>
        <v>59</v>
      </c>
      <c r="L56" s="69">
        <f t="shared" si="25"/>
        <v>43980</v>
      </c>
      <c r="M56" s="72" t="s">
        <v>51</v>
      </c>
      <c r="N56" s="72">
        <f t="shared" si="28"/>
        <v>68</v>
      </c>
    </row>
    <row r="57" spans="1:1024">
      <c r="A57" s="53">
        <f>A63*A55</f>
        <v>400</v>
      </c>
      <c r="B57" s="69">
        <f t="shared" si="26"/>
        <v>43914</v>
      </c>
      <c r="C57" s="69">
        <v>43935</v>
      </c>
      <c r="D57" s="70">
        <f t="shared" si="29"/>
        <v>21</v>
      </c>
      <c r="E57" s="70">
        <v>5</v>
      </c>
      <c r="F57" s="70">
        <v>17</v>
      </c>
      <c r="G57" s="71">
        <f t="shared" si="21"/>
        <v>400</v>
      </c>
      <c r="H57" s="71">
        <v>145</v>
      </c>
      <c r="I57" s="71">
        <f t="shared" si="22"/>
        <v>255</v>
      </c>
      <c r="J57" s="70">
        <f t="shared" si="23"/>
        <v>17</v>
      </c>
      <c r="K57" s="70">
        <f t="shared" si="24"/>
        <v>55</v>
      </c>
      <c r="L57" s="69">
        <f t="shared" si="25"/>
        <v>43990</v>
      </c>
      <c r="M57" s="72" t="s">
        <v>51</v>
      </c>
      <c r="N57" s="72">
        <f t="shared" si="28"/>
        <v>85</v>
      </c>
      <c r="P57" s="86"/>
    </row>
    <row r="58" spans="1:1024">
      <c r="A58" s="19" t="s">
        <v>54</v>
      </c>
      <c r="B58" s="69">
        <f t="shared" si="26"/>
        <v>43918</v>
      </c>
      <c r="C58" s="69">
        <v>43939</v>
      </c>
      <c r="D58" s="70">
        <f t="shared" si="29"/>
        <v>21</v>
      </c>
      <c r="E58" s="70">
        <v>6</v>
      </c>
      <c r="F58" s="70">
        <v>25</v>
      </c>
      <c r="G58" s="71">
        <f t="shared" si="21"/>
        <v>400</v>
      </c>
      <c r="H58" s="71">
        <v>304</v>
      </c>
      <c r="I58" s="71">
        <f t="shared" si="22"/>
        <v>96</v>
      </c>
      <c r="J58" s="70">
        <f t="shared" si="23"/>
        <v>21</v>
      </c>
      <c r="K58" s="70">
        <f t="shared" si="24"/>
        <v>51</v>
      </c>
      <c r="L58" s="69">
        <f t="shared" si="25"/>
        <v>43990</v>
      </c>
      <c r="M58" s="72" t="s">
        <v>51</v>
      </c>
      <c r="N58" s="72">
        <f t="shared" si="28"/>
        <v>110</v>
      </c>
    </row>
    <row r="59" spans="1:1024">
      <c r="A59" s="61">
        <v>43898</v>
      </c>
      <c r="B59" s="54">
        <f t="shared" si="26"/>
        <v>43922</v>
      </c>
      <c r="C59" s="54">
        <f t="shared" ref="C59:C70" ca="1" si="30">IF(M58="S",TODAY()+A$55,C58+4)</f>
        <v>43985</v>
      </c>
      <c r="D59" s="55">
        <f t="shared" ca="1" si="29"/>
        <v>63</v>
      </c>
      <c r="E59" s="4">
        <v>7</v>
      </c>
      <c r="F59" s="4">
        <v>17</v>
      </c>
      <c r="G59" s="57">
        <f t="shared" si="21"/>
        <v>400</v>
      </c>
      <c r="H59" s="66">
        <f t="shared" ref="H59:H70" si="31">G59</f>
        <v>400</v>
      </c>
      <c r="I59" s="66">
        <f t="shared" si="22"/>
        <v>0</v>
      </c>
      <c r="J59" s="58">
        <f t="shared" si="23"/>
        <v>25</v>
      </c>
      <c r="K59" s="58">
        <f t="shared" si="24"/>
        <v>47</v>
      </c>
      <c r="L59" s="54">
        <f t="shared" ca="1" si="25"/>
        <v>44032</v>
      </c>
      <c r="M59" s="60" t="s">
        <v>57</v>
      </c>
      <c r="N59" s="60">
        <f t="shared" si="28"/>
        <v>110</v>
      </c>
    </row>
    <row r="60" spans="1:1024">
      <c r="A60" s="19" t="s">
        <v>55</v>
      </c>
      <c r="B60" s="54">
        <f t="shared" si="26"/>
        <v>43926</v>
      </c>
      <c r="C60" s="54">
        <f t="shared" ca="1" si="30"/>
        <v>43989</v>
      </c>
      <c r="D60" s="55">
        <f t="shared" ca="1" si="29"/>
        <v>63</v>
      </c>
      <c r="E60" s="4">
        <v>8</v>
      </c>
      <c r="F60" s="4">
        <v>12</v>
      </c>
      <c r="G60" s="57">
        <f t="shared" si="21"/>
        <v>400</v>
      </c>
      <c r="H60" s="66">
        <f t="shared" si="31"/>
        <v>400</v>
      </c>
      <c r="I60" s="66">
        <f t="shared" si="22"/>
        <v>0</v>
      </c>
      <c r="J60" s="58">
        <f t="shared" si="23"/>
        <v>29</v>
      </c>
      <c r="K60" s="58">
        <f t="shared" si="24"/>
        <v>43</v>
      </c>
      <c r="L60" s="54">
        <f t="shared" ca="1" si="25"/>
        <v>44032</v>
      </c>
      <c r="M60" s="60" t="s">
        <v>57</v>
      </c>
      <c r="N60" s="60">
        <f t="shared" si="28"/>
        <v>110</v>
      </c>
    </row>
    <row r="61" spans="1:1024">
      <c r="A61" s="1">
        <v>18</v>
      </c>
      <c r="B61" s="54">
        <f t="shared" si="26"/>
        <v>43930</v>
      </c>
      <c r="C61" s="54">
        <f t="shared" ca="1" si="30"/>
        <v>43993</v>
      </c>
      <c r="D61" s="55">
        <f t="shared" ca="1" si="29"/>
        <v>63</v>
      </c>
      <c r="E61" s="4">
        <v>9</v>
      </c>
      <c r="F61" s="4">
        <v>22</v>
      </c>
      <c r="G61" s="57">
        <f t="shared" si="21"/>
        <v>400</v>
      </c>
      <c r="H61" s="66">
        <f t="shared" si="31"/>
        <v>400</v>
      </c>
      <c r="I61" s="66">
        <f t="shared" si="22"/>
        <v>0</v>
      </c>
      <c r="J61" s="58">
        <f t="shared" si="23"/>
        <v>33</v>
      </c>
      <c r="K61" s="58">
        <f t="shared" si="24"/>
        <v>39</v>
      </c>
      <c r="L61" s="54">
        <f t="shared" ca="1" si="25"/>
        <v>44032</v>
      </c>
      <c r="M61" s="60" t="s">
        <v>57</v>
      </c>
      <c r="N61" s="60">
        <f t="shared" si="28"/>
        <v>110</v>
      </c>
    </row>
    <row r="62" spans="1:1024">
      <c r="A62" s="19" t="s">
        <v>56</v>
      </c>
      <c r="B62" s="54">
        <f t="shared" si="26"/>
        <v>43934</v>
      </c>
      <c r="C62" s="54">
        <f t="shared" ca="1" si="30"/>
        <v>43997</v>
      </c>
      <c r="D62" s="55">
        <f t="shared" ca="1" si="29"/>
        <v>63</v>
      </c>
      <c r="E62" s="4">
        <v>10</v>
      </c>
      <c r="F62" s="4">
        <v>10</v>
      </c>
      <c r="G62" s="57">
        <f t="shared" si="21"/>
        <v>400</v>
      </c>
      <c r="H62" s="66">
        <f t="shared" si="31"/>
        <v>400</v>
      </c>
      <c r="I62" s="66">
        <f t="shared" si="22"/>
        <v>0</v>
      </c>
      <c r="J62" s="58">
        <f t="shared" si="23"/>
        <v>37</v>
      </c>
      <c r="K62" s="58">
        <f t="shared" si="24"/>
        <v>35</v>
      </c>
      <c r="L62" s="54">
        <f t="shared" ca="1" si="25"/>
        <v>44032</v>
      </c>
      <c r="M62" s="60" t="s">
        <v>57</v>
      </c>
      <c r="N62" s="60">
        <f t="shared" si="28"/>
        <v>110</v>
      </c>
    </row>
    <row r="63" spans="1:1024">
      <c r="A63" s="1">
        <v>100</v>
      </c>
      <c r="B63" s="54">
        <f t="shared" si="26"/>
        <v>43938</v>
      </c>
      <c r="C63" s="54">
        <f t="shared" ca="1" si="30"/>
        <v>44001</v>
      </c>
      <c r="D63" s="55">
        <f t="shared" ca="1" si="29"/>
        <v>63</v>
      </c>
      <c r="E63" s="4">
        <v>11</v>
      </c>
      <c r="F63" s="4">
        <v>16</v>
      </c>
      <c r="G63" s="57">
        <f t="shared" si="21"/>
        <v>400</v>
      </c>
      <c r="H63" s="66">
        <f t="shared" si="31"/>
        <v>400</v>
      </c>
      <c r="I63" s="66">
        <f t="shared" si="22"/>
        <v>0</v>
      </c>
      <c r="J63" s="58">
        <f t="shared" si="23"/>
        <v>41</v>
      </c>
      <c r="K63" s="58">
        <f t="shared" si="24"/>
        <v>31</v>
      </c>
      <c r="L63" s="54">
        <f t="shared" ca="1" si="25"/>
        <v>44032</v>
      </c>
      <c r="M63" s="60" t="s">
        <v>57</v>
      </c>
      <c r="N63" s="60">
        <f t="shared" si="28"/>
        <v>110</v>
      </c>
    </row>
    <row r="64" spans="1:1024">
      <c r="B64" s="54">
        <f t="shared" si="26"/>
        <v>43942</v>
      </c>
      <c r="C64" s="54">
        <f t="shared" ca="1" si="30"/>
        <v>44005</v>
      </c>
      <c r="D64" s="55">
        <f t="shared" ca="1" si="29"/>
        <v>63</v>
      </c>
      <c r="E64" s="4">
        <v>12</v>
      </c>
      <c r="F64" s="4">
        <v>19</v>
      </c>
      <c r="G64" s="57">
        <f t="shared" si="21"/>
        <v>400</v>
      </c>
      <c r="H64" s="66">
        <f t="shared" si="31"/>
        <v>400</v>
      </c>
      <c r="I64" s="66">
        <f t="shared" si="22"/>
        <v>0</v>
      </c>
      <c r="J64" s="58">
        <f t="shared" si="23"/>
        <v>45</v>
      </c>
      <c r="K64" s="58">
        <f t="shared" si="24"/>
        <v>27</v>
      </c>
      <c r="L64" s="54">
        <f t="shared" ca="1" si="25"/>
        <v>44032</v>
      </c>
      <c r="M64" s="60" t="s">
        <v>57</v>
      </c>
      <c r="N64" s="60">
        <f t="shared" si="28"/>
        <v>110</v>
      </c>
    </row>
    <row r="65" spans="1:1024">
      <c r="B65" s="54">
        <f t="shared" si="26"/>
        <v>43946</v>
      </c>
      <c r="C65" s="54">
        <f t="shared" ca="1" si="30"/>
        <v>44009</v>
      </c>
      <c r="D65" s="55">
        <f t="shared" ca="1" si="29"/>
        <v>63</v>
      </c>
      <c r="E65" s="4">
        <v>13</v>
      </c>
      <c r="F65" s="4">
        <v>25</v>
      </c>
      <c r="G65" s="57">
        <f t="shared" si="21"/>
        <v>400</v>
      </c>
      <c r="H65" s="66">
        <f t="shared" si="31"/>
        <v>400</v>
      </c>
      <c r="I65" s="66">
        <f t="shared" si="22"/>
        <v>0</v>
      </c>
      <c r="J65" s="58">
        <f t="shared" si="23"/>
        <v>49</v>
      </c>
      <c r="K65" s="58">
        <f t="shared" si="24"/>
        <v>23</v>
      </c>
      <c r="L65" s="54">
        <f t="shared" ca="1" si="25"/>
        <v>44032</v>
      </c>
      <c r="M65" s="60" t="s">
        <v>57</v>
      </c>
      <c r="N65" s="60">
        <f t="shared" si="28"/>
        <v>110</v>
      </c>
    </row>
    <row r="66" spans="1:1024">
      <c r="B66" s="54">
        <f t="shared" si="26"/>
        <v>43950</v>
      </c>
      <c r="C66" s="54">
        <f t="shared" ca="1" si="30"/>
        <v>44013</v>
      </c>
      <c r="D66" s="55">
        <f t="shared" ca="1" si="29"/>
        <v>63</v>
      </c>
      <c r="E66" s="4">
        <v>14</v>
      </c>
      <c r="F66" s="4">
        <v>13</v>
      </c>
      <c r="G66" s="57">
        <f t="shared" si="21"/>
        <v>400</v>
      </c>
      <c r="H66" s="66">
        <f t="shared" si="31"/>
        <v>400</v>
      </c>
      <c r="I66" s="66">
        <f t="shared" si="22"/>
        <v>0</v>
      </c>
      <c r="J66" s="58">
        <f t="shared" si="23"/>
        <v>53</v>
      </c>
      <c r="K66" s="58">
        <f t="shared" si="24"/>
        <v>19</v>
      </c>
      <c r="L66" s="54">
        <f t="shared" ca="1" si="25"/>
        <v>44032</v>
      </c>
      <c r="M66" s="60" t="s">
        <v>57</v>
      </c>
      <c r="N66" s="60">
        <f t="shared" si="28"/>
        <v>110</v>
      </c>
    </row>
    <row r="67" spans="1:1024">
      <c r="B67" s="54">
        <f t="shared" si="26"/>
        <v>43954</v>
      </c>
      <c r="C67" s="54">
        <f t="shared" ca="1" si="30"/>
        <v>44017</v>
      </c>
      <c r="D67" s="55">
        <f t="shared" ca="1" si="29"/>
        <v>63</v>
      </c>
      <c r="E67" s="4">
        <v>15</v>
      </c>
      <c r="F67" s="4">
        <v>13</v>
      </c>
      <c r="G67" s="57">
        <f t="shared" si="21"/>
        <v>400</v>
      </c>
      <c r="H67" s="66">
        <f t="shared" si="31"/>
        <v>400</v>
      </c>
      <c r="I67" s="66">
        <f t="shared" si="22"/>
        <v>0</v>
      </c>
      <c r="J67" s="58">
        <f t="shared" si="23"/>
        <v>57</v>
      </c>
      <c r="K67" s="58">
        <f t="shared" si="24"/>
        <v>15</v>
      </c>
      <c r="L67" s="54">
        <f t="shared" ca="1" si="25"/>
        <v>44032</v>
      </c>
      <c r="M67" s="60" t="s">
        <v>57</v>
      </c>
      <c r="N67" s="60">
        <f t="shared" si="28"/>
        <v>110</v>
      </c>
    </row>
    <row r="68" spans="1:1024">
      <c r="B68" s="54">
        <f t="shared" si="26"/>
        <v>43958</v>
      </c>
      <c r="C68" s="54">
        <f t="shared" ca="1" si="30"/>
        <v>44021</v>
      </c>
      <c r="D68" s="55">
        <f t="shared" ca="1" si="29"/>
        <v>63</v>
      </c>
      <c r="E68" s="4">
        <v>16</v>
      </c>
      <c r="F68" s="4">
        <v>19</v>
      </c>
      <c r="G68" s="57">
        <f t="shared" si="21"/>
        <v>400</v>
      </c>
      <c r="H68" s="66">
        <f t="shared" si="31"/>
        <v>400</v>
      </c>
      <c r="I68" s="66">
        <f t="shared" si="22"/>
        <v>0</v>
      </c>
      <c r="J68" s="58">
        <f t="shared" si="23"/>
        <v>61</v>
      </c>
      <c r="K68" s="58">
        <f t="shared" si="24"/>
        <v>11</v>
      </c>
      <c r="L68" s="54">
        <f t="shared" ca="1" si="25"/>
        <v>44032</v>
      </c>
      <c r="M68" s="60" t="s">
        <v>57</v>
      </c>
      <c r="N68" s="60">
        <f t="shared" si="28"/>
        <v>110</v>
      </c>
    </row>
    <row r="69" spans="1:1024">
      <c r="B69" s="54">
        <f t="shared" si="26"/>
        <v>43962</v>
      </c>
      <c r="C69" s="54">
        <f t="shared" ca="1" si="30"/>
        <v>44025</v>
      </c>
      <c r="D69" s="55">
        <f t="shared" ca="1" si="29"/>
        <v>63</v>
      </c>
      <c r="E69" s="4">
        <v>17</v>
      </c>
      <c r="F69" s="4">
        <v>10</v>
      </c>
      <c r="G69" s="57">
        <f t="shared" si="21"/>
        <v>400</v>
      </c>
      <c r="H69" s="66">
        <f t="shared" si="31"/>
        <v>400</v>
      </c>
      <c r="I69" s="66">
        <f t="shared" si="22"/>
        <v>0</v>
      </c>
      <c r="J69" s="58">
        <f t="shared" si="23"/>
        <v>65</v>
      </c>
      <c r="K69" s="58">
        <f t="shared" si="24"/>
        <v>7</v>
      </c>
      <c r="L69" s="54">
        <f t="shared" ca="1" si="25"/>
        <v>44032</v>
      </c>
      <c r="M69" s="60" t="s">
        <v>57</v>
      </c>
      <c r="N69" s="60">
        <f t="shared" si="28"/>
        <v>110</v>
      </c>
    </row>
    <row r="70" spans="1:1024">
      <c r="B70" s="62">
        <f>A59+A53-1</f>
        <v>43969</v>
      </c>
      <c r="C70" s="54">
        <f t="shared" ca="1" si="30"/>
        <v>44029</v>
      </c>
      <c r="D70" s="55">
        <f t="shared" ca="1" si="29"/>
        <v>60</v>
      </c>
      <c r="E70" s="4">
        <v>18</v>
      </c>
      <c r="F70" s="4">
        <v>18</v>
      </c>
      <c r="G70" s="57">
        <f t="shared" si="21"/>
        <v>400</v>
      </c>
      <c r="H70" s="66">
        <f t="shared" si="31"/>
        <v>400</v>
      </c>
      <c r="I70" s="66">
        <f t="shared" si="22"/>
        <v>0</v>
      </c>
      <c r="J70" s="58">
        <f t="shared" si="23"/>
        <v>72</v>
      </c>
      <c r="K70" s="58">
        <f t="shared" si="24"/>
        <v>0</v>
      </c>
      <c r="L70" s="54">
        <f t="shared" ca="1" si="25"/>
        <v>44029</v>
      </c>
      <c r="M70" s="60" t="s">
        <v>57</v>
      </c>
      <c r="N70" s="60">
        <f t="shared" si="28"/>
        <v>110</v>
      </c>
    </row>
    <row r="71" spans="1:1024">
      <c r="A71"/>
      <c r="B71" s="62">
        <f>B70</f>
        <v>43969</v>
      </c>
      <c r="C71" s="62"/>
      <c r="D71" s="55"/>
      <c r="E71" s="62"/>
      <c r="F71" s="63">
        <f>SUM(F53:F70)</f>
        <v>304</v>
      </c>
      <c r="G71" s="67">
        <f>SUM(G53:G70)</f>
        <v>7200</v>
      </c>
      <c r="H71" s="64">
        <f>SUM(H53:H70)</f>
        <v>6223</v>
      </c>
      <c r="I71" s="64">
        <f>SUM(I53:I70)</f>
        <v>977</v>
      </c>
      <c r="J71" s="65">
        <f>SUM(J53:J70)</f>
        <v>633</v>
      </c>
      <c r="K71" s="44"/>
      <c r="L71" s="44"/>
      <c r="M71" s="68"/>
      <c r="N71" s="68"/>
    </row>
    <row r="72" spans="1:1024">
      <c r="K72" s="68"/>
      <c r="L72" s="68"/>
    </row>
    <row r="73" spans="1:1024">
      <c r="A73" s="100" t="s">
        <v>18</v>
      </c>
      <c r="B73" s="100"/>
      <c r="K73" s="68"/>
      <c r="L73" s="68"/>
    </row>
    <row r="74" spans="1:1024" s="31" customFormat="1">
      <c r="A74" s="19" t="s">
        <v>41</v>
      </c>
      <c r="B74" s="27" t="s">
        <v>1</v>
      </c>
      <c r="C74" s="27" t="s">
        <v>43</v>
      </c>
      <c r="D74" s="27" t="s">
        <v>15</v>
      </c>
      <c r="E74" s="27" t="s">
        <v>44</v>
      </c>
      <c r="F74" s="27" t="s">
        <v>62</v>
      </c>
      <c r="G74" s="27" t="s">
        <v>46</v>
      </c>
      <c r="H74" s="27" t="s">
        <v>29</v>
      </c>
      <c r="I74" s="27" t="s">
        <v>47</v>
      </c>
      <c r="J74" s="27" t="s">
        <v>30</v>
      </c>
      <c r="K74" s="27" t="s">
        <v>32</v>
      </c>
      <c r="L74" s="27" t="s">
        <v>48</v>
      </c>
      <c r="M74" s="45" t="s">
        <v>49</v>
      </c>
      <c r="N74" s="45" t="s">
        <v>63</v>
      </c>
      <c r="AMG74"/>
      <c r="AMH74"/>
      <c r="AMI74"/>
      <c r="AMJ74"/>
    </row>
    <row r="75" spans="1:1024" s="51" customFormat="1">
      <c r="A75" s="46">
        <v>72</v>
      </c>
      <c r="B75" s="69">
        <v>43898</v>
      </c>
      <c r="C75" s="69">
        <v>43898</v>
      </c>
      <c r="D75" s="70">
        <f>C75-B75</f>
        <v>0</v>
      </c>
      <c r="E75" s="70" t="s">
        <v>64</v>
      </c>
      <c r="F75" s="70">
        <v>251</v>
      </c>
      <c r="G75" s="71">
        <f t="shared" ref="G75:G96" si="32">$A$79</f>
        <v>300</v>
      </c>
      <c r="H75" s="70">
        <v>29</v>
      </c>
      <c r="I75" s="71">
        <f t="shared" ref="I75:I96" si="33">G75-H75</f>
        <v>271</v>
      </c>
      <c r="J75" s="70">
        <f t="shared" ref="J75:J96" si="34">$A$75-K75</f>
        <v>1</v>
      </c>
      <c r="K75" s="70">
        <f t="shared" ref="K75:K96" si="35">INT($B$97-B75)</f>
        <v>71</v>
      </c>
      <c r="L75" s="69">
        <f t="shared" ref="L75:L96" si="36">B75+K75+D75</f>
        <v>43969</v>
      </c>
      <c r="M75" s="72" t="s">
        <v>51</v>
      </c>
      <c r="N75" s="72">
        <f>F75</f>
        <v>251</v>
      </c>
      <c r="AMG75"/>
      <c r="AMH75"/>
      <c r="AMI75"/>
      <c r="AMJ75"/>
    </row>
    <row r="76" spans="1:1024">
      <c r="A76" s="19" t="s">
        <v>52</v>
      </c>
      <c r="B76" s="69">
        <f t="shared" ref="B76:B95" si="37">B75+$A$77</f>
        <v>43901</v>
      </c>
      <c r="C76" s="69">
        <v>43900</v>
      </c>
      <c r="D76" s="70">
        <f t="shared" ref="D76" si="38">IF(C76="",D75,C76-B76+D75)</f>
        <v>-1</v>
      </c>
      <c r="E76" s="70">
        <v>1</v>
      </c>
      <c r="F76" s="70">
        <v>478</v>
      </c>
      <c r="G76" s="71">
        <f t="shared" si="32"/>
        <v>300</v>
      </c>
      <c r="H76" s="71">
        <v>7</v>
      </c>
      <c r="I76" s="71">
        <f t="shared" si="33"/>
        <v>293</v>
      </c>
      <c r="J76" s="70">
        <f t="shared" si="34"/>
        <v>4</v>
      </c>
      <c r="K76" s="70">
        <f t="shared" si="35"/>
        <v>68</v>
      </c>
      <c r="L76" s="69">
        <f t="shared" si="36"/>
        <v>43968</v>
      </c>
      <c r="M76" s="72" t="s">
        <v>51</v>
      </c>
      <c r="N76" s="72">
        <f t="shared" ref="N76:N96" si="39">IF(M76&lt;&gt;"S",N75,N75+F76)</f>
        <v>729</v>
      </c>
    </row>
    <row r="77" spans="1:1024">
      <c r="A77" s="52">
        <f>ROUND(A75/A83,0)</f>
        <v>3</v>
      </c>
      <c r="B77" s="69">
        <f t="shared" si="37"/>
        <v>43904</v>
      </c>
      <c r="C77" s="69">
        <v>43912</v>
      </c>
      <c r="D77" s="70">
        <f>IF(C77="",D76,C77-B77+D76)</f>
        <v>7</v>
      </c>
      <c r="E77" s="70">
        <v>2</v>
      </c>
      <c r="F77" s="70">
        <v>647</v>
      </c>
      <c r="G77" s="71">
        <f t="shared" si="32"/>
        <v>300</v>
      </c>
      <c r="H77" s="71">
        <v>77</v>
      </c>
      <c r="I77" s="71">
        <f t="shared" si="33"/>
        <v>223</v>
      </c>
      <c r="J77" s="70">
        <f t="shared" si="34"/>
        <v>7</v>
      </c>
      <c r="K77" s="70">
        <f t="shared" si="35"/>
        <v>65</v>
      </c>
      <c r="L77" s="69">
        <f t="shared" si="36"/>
        <v>43976</v>
      </c>
      <c r="M77" s="72" t="s">
        <v>51</v>
      </c>
      <c r="N77" s="72">
        <f t="shared" si="39"/>
        <v>1376</v>
      </c>
    </row>
    <row r="78" spans="1:1024">
      <c r="A78" s="19" t="s">
        <v>53</v>
      </c>
      <c r="B78" s="69">
        <f t="shared" si="37"/>
        <v>43907</v>
      </c>
      <c r="C78" s="69">
        <v>43913</v>
      </c>
      <c r="D78" s="70">
        <f>IF(C78="",D77,C78-B78)</f>
        <v>6</v>
      </c>
      <c r="E78" s="70">
        <v>3</v>
      </c>
      <c r="F78" s="70">
        <v>493</v>
      </c>
      <c r="G78" s="71">
        <f t="shared" si="32"/>
        <v>300</v>
      </c>
      <c r="H78" s="71">
        <v>88</v>
      </c>
      <c r="I78" s="71">
        <f t="shared" si="33"/>
        <v>212</v>
      </c>
      <c r="J78" s="70">
        <f t="shared" si="34"/>
        <v>10</v>
      </c>
      <c r="K78" s="70">
        <f t="shared" si="35"/>
        <v>62</v>
      </c>
      <c r="L78" s="69">
        <f t="shared" si="36"/>
        <v>43975</v>
      </c>
      <c r="M78" s="72" t="s">
        <v>51</v>
      </c>
      <c r="N78" s="72">
        <f t="shared" si="39"/>
        <v>1869</v>
      </c>
    </row>
    <row r="79" spans="1:1024">
      <c r="A79" s="53">
        <f>A85*A77</f>
        <v>300</v>
      </c>
      <c r="B79" s="69">
        <f t="shared" si="37"/>
        <v>43910</v>
      </c>
      <c r="C79" s="69">
        <v>43922</v>
      </c>
      <c r="D79" s="70">
        <f t="shared" ref="D79:D96" si="40">IF(C79="",D78,C79-B79)</f>
        <v>12</v>
      </c>
      <c r="E79" s="70">
        <v>4</v>
      </c>
      <c r="F79" s="70">
        <v>743</v>
      </c>
      <c r="G79" s="71">
        <f t="shared" si="32"/>
        <v>300</v>
      </c>
      <c r="H79" s="71">
        <v>30</v>
      </c>
      <c r="I79" s="71">
        <f t="shared" si="33"/>
        <v>270</v>
      </c>
      <c r="J79" s="70">
        <f t="shared" si="34"/>
        <v>13</v>
      </c>
      <c r="K79" s="70">
        <f t="shared" si="35"/>
        <v>59</v>
      </c>
      <c r="L79" s="69">
        <f t="shared" si="36"/>
        <v>43981</v>
      </c>
      <c r="M79" s="72" t="s">
        <v>51</v>
      </c>
      <c r="N79" s="72">
        <f t="shared" si="39"/>
        <v>2612</v>
      </c>
    </row>
    <row r="80" spans="1:1024">
      <c r="A80" s="19" t="s">
        <v>54</v>
      </c>
      <c r="B80" s="69">
        <f t="shared" si="37"/>
        <v>43913</v>
      </c>
      <c r="C80" s="69">
        <v>43922</v>
      </c>
      <c r="D80" s="70">
        <f t="shared" si="40"/>
        <v>9</v>
      </c>
      <c r="E80" s="70">
        <v>5</v>
      </c>
      <c r="F80" s="70">
        <v>498</v>
      </c>
      <c r="G80" s="71">
        <f t="shared" si="32"/>
        <v>300</v>
      </c>
      <c r="H80" s="71">
        <v>56</v>
      </c>
      <c r="I80" s="71">
        <f t="shared" si="33"/>
        <v>244</v>
      </c>
      <c r="J80" s="70">
        <f t="shared" si="34"/>
        <v>16</v>
      </c>
      <c r="K80" s="70">
        <f t="shared" si="35"/>
        <v>56</v>
      </c>
      <c r="L80" s="69">
        <f t="shared" si="36"/>
        <v>43978</v>
      </c>
      <c r="M80" s="72" t="s">
        <v>51</v>
      </c>
      <c r="N80" s="72">
        <f t="shared" si="39"/>
        <v>3110</v>
      </c>
    </row>
    <row r="81" spans="1:14">
      <c r="A81" s="61">
        <v>43898</v>
      </c>
      <c r="B81" s="69">
        <f t="shared" si="37"/>
        <v>43916</v>
      </c>
      <c r="C81" s="69">
        <v>43923</v>
      </c>
      <c r="D81" s="70">
        <f t="shared" si="40"/>
        <v>7</v>
      </c>
      <c r="E81" s="70" t="s">
        <v>59</v>
      </c>
      <c r="F81" s="70">
        <v>57</v>
      </c>
      <c r="G81" s="71">
        <f t="shared" si="32"/>
        <v>300</v>
      </c>
      <c r="H81" s="71">
        <v>15</v>
      </c>
      <c r="I81" s="71">
        <f t="shared" si="33"/>
        <v>285</v>
      </c>
      <c r="J81" s="70">
        <f t="shared" si="34"/>
        <v>19</v>
      </c>
      <c r="K81" s="70">
        <f t="shared" si="35"/>
        <v>53</v>
      </c>
      <c r="L81" s="69">
        <f t="shared" si="36"/>
        <v>43976</v>
      </c>
      <c r="M81" s="72" t="s">
        <v>51</v>
      </c>
      <c r="N81" s="72">
        <f t="shared" si="39"/>
        <v>3167</v>
      </c>
    </row>
    <row r="82" spans="1:14">
      <c r="A82" s="19" t="s">
        <v>55</v>
      </c>
      <c r="B82" s="69">
        <f t="shared" si="37"/>
        <v>43919</v>
      </c>
      <c r="C82" s="69">
        <v>43923</v>
      </c>
      <c r="D82" s="70">
        <f t="shared" si="40"/>
        <v>4</v>
      </c>
      <c r="E82" s="70">
        <v>6</v>
      </c>
      <c r="F82" s="70">
        <v>633</v>
      </c>
      <c r="G82" s="71">
        <f t="shared" si="32"/>
        <v>300</v>
      </c>
      <c r="H82" s="71">
        <v>223</v>
      </c>
      <c r="I82" s="71">
        <f t="shared" si="33"/>
        <v>77</v>
      </c>
      <c r="J82" s="70">
        <f t="shared" si="34"/>
        <v>22</v>
      </c>
      <c r="K82" s="70">
        <f t="shared" si="35"/>
        <v>50</v>
      </c>
      <c r="L82" s="69">
        <f t="shared" si="36"/>
        <v>43973</v>
      </c>
      <c r="M82" s="72" t="s">
        <v>51</v>
      </c>
      <c r="N82" s="72">
        <f t="shared" si="39"/>
        <v>3800</v>
      </c>
    </row>
    <row r="83" spans="1:14">
      <c r="A83" s="1">
        <v>23</v>
      </c>
      <c r="B83" s="69">
        <f t="shared" si="37"/>
        <v>43922</v>
      </c>
      <c r="C83" s="69">
        <v>43924</v>
      </c>
      <c r="D83" s="70">
        <f t="shared" si="40"/>
        <v>2</v>
      </c>
      <c r="E83" s="70">
        <v>7</v>
      </c>
      <c r="F83" s="70">
        <v>820</v>
      </c>
      <c r="G83" s="71">
        <f t="shared" si="32"/>
        <v>300</v>
      </c>
      <c r="H83" s="71">
        <v>201</v>
      </c>
      <c r="I83" s="71">
        <f t="shared" si="33"/>
        <v>99</v>
      </c>
      <c r="J83" s="70">
        <f t="shared" si="34"/>
        <v>25</v>
      </c>
      <c r="K83" s="70">
        <f t="shared" si="35"/>
        <v>47</v>
      </c>
      <c r="L83" s="69">
        <f t="shared" si="36"/>
        <v>43971</v>
      </c>
      <c r="M83" s="72" t="s">
        <v>51</v>
      </c>
      <c r="N83" s="72">
        <f t="shared" si="39"/>
        <v>4620</v>
      </c>
    </row>
    <row r="84" spans="1:14">
      <c r="A84" s="19" t="s">
        <v>56</v>
      </c>
      <c r="B84" s="69">
        <f t="shared" si="37"/>
        <v>43925</v>
      </c>
      <c r="C84" s="69">
        <v>43925</v>
      </c>
      <c r="D84" s="70">
        <f t="shared" si="40"/>
        <v>0</v>
      </c>
      <c r="E84" s="70">
        <v>8</v>
      </c>
      <c r="F84" s="70">
        <v>707</v>
      </c>
      <c r="G84" s="71">
        <f t="shared" si="32"/>
        <v>300</v>
      </c>
      <c r="H84" s="71">
        <v>214</v>
      </c>
      <c r="I84" s="71">
        <f t="shared" si="33"/>
        <v>86</v>
      </c>
      <c r="J84" s="70">
        <f t="shared" si="34"/>
        <v>28</v>
      </c>
      <c r="K84" s="70">
        <f t="shared" si="35"/>
        <v>44</v>
      </c>
      <c r="L84" s="69">
        <f t="shared" si="36"/>
        <v>43969</v>
      </c>
      <c r="M84" s="72" t="s">
        <v>51</v>
      </c>
      <c r="N84" s="72">
        <f t="shared" si="39"/>
        <v>5327</v>
      </c>
    </row>
    <row r="85" spans="1:14">
      <c r="A85" s="1">
        <v>100</v>
      </c>
      <c r="B85" s="69">
        <f t="shared" si="37"/>
        <v>43928</v>
      </c>
      <c r="C85" s="69">
        <v>43926</v>
      </c>
      <c r="D85" s="70">
        <f t="shared" si="40"/>
        <v>-2</v>
      </c>
      <c r="E85" s="70" t="s">
        <v>58</v>
      </c>
      <c r="F85" s="70">
        <v>42</v>
      </c>
      <c r="G85" s="71">
        <f t="shared" si="32"/>
        <v>300</v>
      </c>
      <c r="H85" s="71">
        <v>4</v>
      </c>
      <c r="I85" s="71">
        <f t="shared" si="33"/>
        <v>296</v>
      </c>
      <c r="J85" s="70">
        <f t="shared" si="34"/>
        <v>31</v>
      </c>
      <c r="K85" s="70">
        <f t="shared" si="35"/>
        <v>41</v>
      </c>
      <c r="L85" s="69">
        <f t="shared" si="36"/>
        <v>43967</v>
      </c>
      <c r="M85" s="72" t="s">
        <v>51</v>
      </c>
      <c r="N85" s="72">
        <f t="shared" si="39"/>
        <v>5369</v>
      </c>
    </row>
    <row r="86" spans="1:14">
      <c r="B86" s="69">
        <f t="shared" si="37"/>
        <v>43931</v>
      </c>
      <c r="C86" s="69">
        <v>43926</v>
      </c>
      <c r="D86" s="70">
        <f t="shared" si="40"/>
        <v>-5</v>
      </c>
      <c r="E86" s="70">
        <v>9</v>
      </c>
      <c r="F86" s="70">
        <v>567</v>
      </c>
      <c r="G86" s="71">
        <f t="shared" si="32"/>
        <v>300</v>
      </c>
      <c r="H86" s="71">
        <v>225</v>
      </c>
      <c r="I86" s="71">
        <f t="shared" si="33"/>
        <v>75</v>
      </c>
      <c r="J86" s="70">
        <f t="shared" si="34"/>
        <v>34</v>
      </c>
      <c r="K86" s="70">
        <f t="shared" si="35"/>
        <v>38</v>
      </c>
      <c r="L86" s="69">
        <f t="shared" si="36"/>
        <v>43964</v>
      </c>
      <c r="M86" s="72" t="s">
        <v>51</v>
      </c>
      <c r="N86" s="72">
        <f t="shared" si="39"/>
        <v>5936</v>
      </c>
    </row>
    <row r="87" spans="1:14">
      <c r="B87" s="69">
        <f t="shared" si="37"/>
        <v>43934</v>
      </c>
      <c r="C87" s="69">
        <v>43927</v>
      </c>
      <c r="D87" s="70">
        <f t="shared" si="40"/>
        <v>-7</v>
      </c>
      <c r="E87" s="70">
        <v>10</v>
      </c>
      <c r="F87" s="70">
        <v>506</v>
      </c>
      <c r="G87" s="71">
        <f t="shared" si="32"/>
        <v>300</v>
      </c>
      <c r="H87" s="71">
        <v>112</v>
      </c>
      <c r="I87" s="71">
        <f t="shared" si="33"/>
        <v>188</v>
      </c>
      <c r="J87" s="70">
        <f t="shared" si="34"/>
        <v>37</v>
      </c>
      <c r="K87" s="70">
        <f t="shared" si="35"/>
        <v>35</v>
      </c>
      <c r="L87" s="69">
        <f t="shared" si="36"/>
        <v>43962</v>
      </c>
      <c r="M87" s="72" t="s">
        <v>51</v>
      </c>
      <c r="N87" s="72">
        <f t="shared" si="39"/>
        <v>6442</v>
      </c>
    </row>
    <row r="88" spans="1:14">
      <c r="B88" s="69">
        <f t="shared" si="37"/>
        <v>43937</v>
      </c>
      <c r="C88" s="69">
        <v>43928</v>
      </c>
      <c r="D88" s="70">
        <f t="shared" si="40"/>
        <v>-9</v>
      </c>
      <c r="E88" s="70">
        <v>11</v>
      </c>
      <c r="F88" s="70">
        <v>924</v>
      </c>
      <c r="G88" s="71">
        <f t="shared" si="32"/>
        <v>300</v>
      </c>
      <c r="H88" s="71">
        <v>370</v>
      </c>
      <c r="I88" s="71">
        <f t="shared" si="33"/>
        <v>-70</v>
      </c>
      <c r="J88" s="70">
        <f t="shared" si="34"/>
        <v>40</v>
      </c>
      <c r="K88" s="70">
        <f t="shared" si="35"/>
        <v>32</v>
      </c>
      <c r="L88" s="69">
        <f t="shared" si="36"/>
        <v>43960</v>
      </c>
      <c r="M88" s="72" t="s">
        <v>51</v>
      </c>
      <c r="N88" s="72">
        <f t="shared" si="39"/>
        <v>7366</v>
      </c>
    </row>
    <row r="89" spans="1:14">
      <c r="B89" s="69">
        <f t="shared" si="37"/>
        <v>43940</v>
      </c>
      <c r="C89" s="69">
        <v>43928</v>
      </c>
      <c r="D89" s="70">
        <f t="shared" si="40"/>
        <v>-12</v>
      </c>
      <c r="E89" s="70">
        <v>12</v>
      </c>
      <c r="F89" s="70">
        <v>876</v>
      </c>
      <c r="G89" s="71">
        <f t="shared" si="32"/>
        <v>300</v>
      </c>
      <c r="H89" s="71">
        <v>278</v>
      </c>
      <c r="I89" s="71">
        <f t="shared" si="33"/>
        <v>22</v>
      </c>
      <c r="J89" s="70">
        <f t="shared" si="34"/>
        <v>43</v>
      </c>
      <c r="K89" s="70">
        <f t="shared" si="35"/>
        <v>29</v>
      </c>
      <c r="L89" s="69">
        <f t="shared" si="36"/>
        <v>43957</v>
      </c>
      <c r="M89" s="72" t="s">
        <v>51</v>
      </c>
      <c r="N89" s="72">
        <f t="shared" si="39"/>
        <v>8242</v>
      </c>
    </row>
    <row r="90" spans="1:14">
      <c r="B90" s="69">
        <f t="shared" si="37"/>
        <v>43943</v>
      </c>
      <c r="C90" s="69">
        <v>43929</v>
      </c>
      <c r="D90" s="70">
        <f t="shared" si="40"/>
        <v>-14</v>
      </c>
      <c r="E90" s="70">
        <v>13</v>
      </c>
      <c r="F90" s="70">
        <v>699</v>
      </c>
      <c r="G90" s="71">
        <f t="shared" si="32"/>
        <v>300</v>
      </c>
      <c r="H90" s="71">
        <v>140</v>
      </c>
      <c r="I90" s="71">
        <f t="shared" si="33"/>
        <v>160</v>
      </c>
      <c r="J90" s="70">
        <f t="shared" si="34"/>
        <v>46</v>
      </c>
      <c r="K90" s="70">
        <f t="shared" si="35"/>
        <v>26</v>
      </c>
      <c r="L90" s="69">
        <f t="shared" si="36"/>
        <v>43955</v>
      </c>
      <c r="M90" s="72" t="s">
        <v>51</v>
      </c>
      <c r="N90" s="72">
        <f t="shared" si="39"/>
        <v>8941</v>
      </c>
    </row>
    <row r="91" spans="1:14">
      <c r="B91" s="69">
        <f t="shared" si="37"/>
        <v>43946</v>
      </c>
      <c r="C91" s="69">
        <v>43930</v>
      </c>
      <c r="D91" s="70">
        <f t="shared" si="40"/>
        <v>-16</v>
      </c>
      <c r="E91" s="70">
        <v>14</v>
      </c>
      <c r="F91" s="70">
        <v>498</v>
      </c>
      <c r="G91" s="71">
        <f t="shared" si="32"/>
        <v>300</v>
      </c>
      <c r="H91" s="71">
        <v>69</v>
      </c>
      <c r="I91" s="71">
        <f t="shared" si="33"/>
        <v>231</v>
      </c>
      <c r="J91" s="70">
        <f t="shared" si="34"/>
        <v>49</v>
      </c>
      <c r="K91" s="70">
        <f t="shared" si="35"/>
        <v>23</v>
      </c>
      <c r="L91" s="69">
        <f t="shared" si="36"/>
        <v>43953</v>
      </c>
      <c r="M91" s="72" t="s">
        <v>51</v>
      </c>
      <c r="N91" s="72">
        <f t="shared" si="39"/>
        <v>9439</v>
      </c>
    </row>
    <row r="92" spans="1:14">
      <c r="B92" s="69">
        <f t="shared" si="37"/>
        <v>43949</v>
      </c>
      <c r="C92" s="69">
        <v>43931</v>
      </c>
      <c r="D92" s="70">
        <f t="shared" si="40"/>
        <v>-18</v>
      </c>
      <c r="E92" s="70">
        <v>15</v>
      </c>
      <c r="F92" s="70">
        <v>820</v>
      </c>
      <c r="G92" s="71">
        <f t="shared" si="32"/>
        <v>300</v>
      </c>
      <c r="H92" s="71">
        <v>208</v>
      </c>
      <c r="I92" s="71">
        <f t="shared" si="33"/>
        <v>92</v>
      </c>
      <c r="J92" s="70">
        <f t="shared" si="34"/>
        <v>52</v>
      </c>
      <c r="K92" s="70">
        <f t="shared" si="35"/>
        <v>20</v>
      </c>
      <c r="L92" s="69">
        <f t="shared" si="36"/>
        <v>43951</v>
      </c>
      <c r="M92" s="72" t="s">
        <v>51</v>
      </c>
      <c r="N92" s="72">
        <f t="shared" si="39"/>
        <v>10259</v>
      </c>
    </row>
    <row r="93" spans="1:14">
      <c r="B93" s="69">
        <f t="shared" si="37"/>
        <v>43952</v>
      </c>
      <c r="C93" s="69">
        <v>43931</v>
      </c>
      <c r="D93" s="70">
        <f t="shared" si="40"/>
        <v>-21</v>
      </c>
      <c r="E93" s="70">
        <v>16</v>
      </c>
      <c r="F93" s="70">
        <v>791</v>
      </c>
      <c r="G93" s="71">
        <f t="shared" si="32"/>
        <v>300</v>
      </c>
      <c r="H93" s="71">
        <v>184</v>
      </c>
      <c r="I93" s="71">
        <f t="shared" si="33"/>
        <v>116</v>
      </c>
      <c r="J93" s="70">
        <f t="shared" si="34"/>
        <v>55</v>
      </c>
      <c r="K93" s="70">
        <f t="shared" si="35"/>
        <v>17</v>
      </c>
      <c r="L93" s="69">
        <f t="shared" si="36"/>
        <v>43948</v>
      </c>
      <c r="M93" s="72" t="s">
        <v>51</v>
      </c>
      <c r="N93" s="72">
        <f t="shared" si="39"/>
        <v>11050</v>
      </c>
    </row>
    <row r="94" spans="1:14">
      <c r="B94" s="69">
        <f t="shared" si="37"/>
        <v>43955</v>
      </c>
      <c r="C94" s="69">
        <v>43932</v>
      </c>
      <c r="D94" s="70">
        <f t="shared" si="40"/>
        <v>-23</v>
      </c>
      <c r="E94" s="70">
        <v>17</v>
      </c>
      <c r="F94" s="70">
        <v>717</v>
      </c>
      <c r="G94" s="71">
        <f t="shared" si="32"/>
        <v>300</v>
      </c>
      <c r="H94" s="71">
        <v>161</v>
      </c>
      <c r="I94" s="71">
        <f t="shared" si="33"/>
        <v>139</v>
      </c>
      <c r="J94" s="70">
        <f t="shared" si="34"/>
        <v>58</v>
      </c>
      <c r="K94" s="70">
        <f t="shared" si="35"/>
        <v>14</v>
      </c>
      <c r="L94" s="69">
        <f t="shared" si="36"/>
        <v>43946</v>
      </c>
      <c r="M94" s="72" t="s">
        <v>51</v>
      </c>
      <c r="N94" s="72">
        <f t="shared" si="39"/>
        <v>11767</v>
      </c>
    </row>
    <row r="95" spans="1:14">
      <c r="B95" s="69">
        <f t="shared" si="37"/>
        <v>43958</v>
      </c>
      <c r="C95" s="69">
        <v>43933</v>
      </c>
      <c r="D95" s="70">
        <f t="shared" si="40"/>
        <v>-25</v>
      </c>
      <c r="E95" s="70">
        <v>18</v>
      </c>
      <c r="F95" s="70">
        <v>827</v>
      </c>
      <c r="G95" s="71">
        <f t="shared" si="32"/>
        <v>300</v>
      </c>
      <c r="H95" s="71">
        <v>220</v>
      </c>
      <c r="I95" s="71">
        <f t="shared" si="33"/>
        <v>80</v>
      </c>
      <c r="J95" s="70">
        <f t="shared" si="34"/>
        <v>61</v>
      </c>
      <c r="K95" s="70">
        <f t="shared" si="35"/>
        <v>11</v>
      </c>
      <c r="L95" s="69">
        <f t="shared" si="36"/>
        <v>43944</v>
      </c>
      <c r="M95" s="72" t="s">
        <v>51</v>
      </c>
      <c r="N95" s="72">
        <f t="shared" si="39"/>
        <v>12594</v>
      </c>
    </row>
    <row r="96" spans="1:14">
      <c r="B96" s="62">
        <f>A81+A75-1</f>
        <v>43969</v>
      </c>
      <c r="C96" s="62"/>
      <c r="D96" s="58">
        <f t="shared" si="40"/>
        <v>-25</v>
      </c>
      <c r="E96" s="4" t="s">
        <v>65</v>
      </c>
      <c r="F96" s="4">
        <v>337</v>
      </c>
      <c r="G96" s="57">
        <f t="shared" si="32"/>
        <v>300</v>
      </c>
      <c r="H96" s="57">
        <f t="shared" ref="H96" si="41">G96</f>
        <v>300</v>
      </c>
      <c r="I96" s="57">
        <f t="shared" si="33"/>
        <v>0</v>
      </c>
      <c r="J96" s="58">
        <f t="shared" si="34"/>
        <v>72</v>
      </c>
      <c r="K96" s="58">
        <f t="shared" si="35"/>
        <v>0</v>
      </c>
      <c r="L96" s="54">
        <f t="shared" si="36"/>
        <v>43944</v>
      </c>
      <c r="M96" s="60" t="s">
        <v>57</v>
      </c>
      <c r="N96" s="60">
        <f t="shared" si="39"/>
        <v>12594</v>
      </c>
    </row>
    <row r="97" spans="1:14">
      <c r="A97"/>
      <c r="B97" s="62">
        <f>B96</f>
        <v>43969</v>
      </c>
      <c r="C97" s="62"/>
      <c r="D97" s="62"/>
      <c r="E97" s="62"/>
      <c r="F97" s="63">
        <f>SUM(F75:F96)</f>
        <v>12931</v>
      </c>
      <c r="G97" s="67">
        <f>SUM(G75:G96)</f>
        <v>6600</v>
      </c>
      <c r="H97" s="64">
        <f>SUM(H75:H96)</f>
        <v>3211</v>
      </c>
      <c r="I97" s="64">
        <f>SUM(I75:I96)</f>
        <v>3389</v>
      </c>
      <c r="J97" s="65">
        <f>SUM(J75:J96)</f>
        <v>723</v>
      </c>
      <c r="K97" s="44"/>
      <c r="L97" s="44"/>
      <c r="M97" s="44"/>
      <c r="N97" s="44"/>
    </row>
    <row r="98" spans="1:14">
      <c r="A98"/>
      <c r="B98" s="62"/>
      <c r="C98" s="62"/>
      <c r="D98" s="43"/>
      <c r="E98" s="43"/>
      <c r="F98" s="43"/>
      <c r="G98" s="43"/>
      <c r="H98" s="44"/>
      <c r="I98" s="44"/>
      <c r="J98" s="44"/>
    </row>
    <row r="102" spans="1:14">
      <c r="E102" s="68"/>
      <c r="F102" s="68"/>
    </row>
    <row r="104" spans="1:14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Gustavo Pierre</cp:lastModifiedBy>
  <cp:revision>62</cp:revision>
  <dcterms:created xsi:type="dcterms:W3CDTF">2020-01-28T19:42:51Z</dcterms:created>
  <dcterms:modified xsi:type="dcterms:W3CDTF">2020-05-30T10:57:54Z</dcterms:modified>
  <cp:category/>
  <cp:contentStatus/>
</cp:coreProperties>
</file>