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talia_correia_ufpr_br/Documents/UFPR/PLeOR/l2/"/>
    </mc:Choice>
  </mc:AlternateContent>
  <xr:revisionPtr revIDLastSave="7853" documentId="8_{C3A5D8F3-C32A-4510-9DAA-E3FFB701D68A}" xr6:coauthVersionLast="47" xr6:coauthVersionMax="47" xr10:uidLastSave="{CE082968-13FD-4177-9CA7-5D49CCE28A85}"/>
  <bookViews>
    <workbookView xWindow="20370" yWindow="-120" windowWidth="29040" windowHeight="15720" tabRatio="323" activeTab="1" xr2:uid="{00000000-000D-0000-FFFF-FFFF00000000}"/>
  </bookViews>
  <sheets>
    <sheet name="Aeroporto" sheetId="2" r:id="rId1"/>
    <sheet name="Mercado" sheetId="1" r:id="rId2"/>
    <sheet name="Armazens" sheetId="3" r:id="rId3"/>
  </sheets>
  <definedNames>
    <definedName name="solver_adj" localSheetId="0" hidden="1">Aeroporto!$J$4:$L$6</definedName>
    <definedName name="solver_adj" localSheetId="2" hidden="1">Armazens!$B$12:$L$14</definedName>
    <definedName name="solver_adj" localSheetId="1" hidden="1">Mercado!$I$4:$L$6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Aeroporto!$I$10:$I$12</definedName>
    <definedName name="solver_lhs1" localSheetId="2" hidden="1">Armazens!$Q$5:$Q$7</definedName>
    <definedName name="solver_lhs1" localSheetId="1" hidden="1">Mercado!$H$10:$H$13</definedName>
    <definedName name="solver_lhs2" localSheetId="0" hidden="1">Aeroporto!$N$10:$N$12</definedName>
    <definedName name="solver_lhs2" localSheetId="2" hidden="1">Armazens!$Q$11:$Q$21</definedName>
    <definedName name="solver_lhs2" localSheetId="1" hidden="1">Mercado!$M$10:$M$12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Aeroporto!$J$14</definedName>
    <definedName name="solver_opt" localSheetId="2" hidden="1">Armazens!$R$23</definedName>
    <definedName name="solver_opt" localSheetId="1" hidden="1">Mercado!$I$15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3</definedName>
    <definedName name="solver_rel1" localSheetId="2" hidden="1">1</definedName>
    <definedName name="solver_rel1" localSheetId="1" hidden="1">3</definedName>
    <definedName name="solver_rel2" localSheetId="0" hidden="1">1</definedName>
    <definedName name="solver_rel2" localSheetId="2" hidden="1">3</definedName>
    <definedName name="solver_rel2" localSheetId="1" hidden="1">1</definedName>
    <definedName name="solver_rhs1" localSheetId="0" hidden="1">Aeroporto!$K$10:$K$12</definedName>
    <definedName name="solver_rhs1" localSheetId="2" hidden="1">Armazens!$S$5:$S$7</definedName>
    <definedName name="solver_rhs1" localSheetId="1" hidden="1">Mercado!$J$10:$J$13</definedName>
    <definedName name="solver_rhs2" localSheetId="0" hidden="1">Aeroporto!$P$10:$P$12</definedName>
    <definedName name="solver_rhs2" localSheetId="2" hidden="1">Armazens!$S$11:$S$21</definedName>
    <definedName name="solver_rhs2" localSheetId="1" hidden="1">Mercado!$O$10:$O$12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7" i="3" l="1"/>
  <c r="H46" i="3"/>
  <c r="L45" i="3"/>
  <c r="M45" i="3"/>
  <c r="L46" i="3"/>
  <c r="M46" i="3"/>
  <c r="M44" i="3"/>
  <c r="AE32" i="3"/>
  <c r="M310" i="3"/>
  <c r="N310" i="3" s="1"/>
  <c r="M311" i="3"/>
  <c r="L312" i="3"/>
  <c r="N312" i="3" s="1"/>
  <c r="L311" i="3"/>
  <c r="N281" i="3"/>
  <c r="N282" i="3"/>
  <c r="N280" i="3"/>
  <c r="N255" i="3"/>
  <c r="N283" i="3"/>
  <c r="L282" i="3"/>
  <c r="L281" i="3"/>
  <c r="J269" i="3"/>
  <c r="M298" i="3" s="1"/>
  <c r="H268" i="3"/>
  <c r="H267" i="3"/>
  <c r="G241" i="3"/>
  <c r="H266" i="3" s="1"/>
  <c r="N230" i="3"/>
  <c r="M230" i="3"/>
  <c r="AP217" i="3"/>
  <c r="AP216" i="3"/>
  <c r="AQ217" i="3" s="1"/>
  <c r="B215" i="3"/>
  <c r="C215" i="3"/>
  <c r="D215" i="3"/>
  <c r="E215" i="3"/>
  <c r="F215" i="3"/>
  <c r="G215" i="3"/>
  <c r="H215" i="3"/>
  <c r="I215" i="3"/>
  <c r="J215" i="3"/>
  <c r="K215" i="3"/>
  <c r="L215" i="3"/>
  <c r="M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C214" i="3"/>
  <c r="D214" i="3"/>
  <c r="E214" i="3"/>
  <c r="F214" i="3"/>
  <c r="G214" i="3"/>
  <c r="H214" i="3"/>
  <c r="I214" i="3"/>
  <c r="J214" i="3"/>
  <c r="K214" i="3"/>
  <c r="L214" i="3"/>
  <c r="M214" i="3"/>
  <c r="B214" i="3"/>
  <c r="N206" i="3"/>
  <c r="M208" i="3"/>
  <c r="L208" i="3"/>
  <c r="L207" i="3"/>
  <c r="K207" i="3"/>
  <c r="J207" i="3"/>
  <c r="I207" i="3"/>
  <c r="H207" i="3"/>
  <c r="G207" i="3"/>
  <c r="F207" i="3"/>
  <c r="E207" i="3"/>
  <c r="D207" i="3"/>
  <c r="C207" i="3"/>
  <c r="B207" i="3"/>
  <c r="M206" i="3"/>
  <c r="M207" i="3" s="1"/>
  <c r="O205" i="3"/>
  <c r="P204" i="3"/>
  <c r="O204" i="3"/>
  <c r="P203" i="3"/>
  <c r="O203" i="3"/>
  <c r="P193" i="3"/>
  <c r="M198" i="3"/>
  <c r="L198" i="3"/>
  <c r="E198" i="3"/>
  <c r="L197" i="3"/>
  <c r="K197" i="3"/>
  <c r="J197" i="3"/>
  <c r="I197" i="3"/>
  <c r="H197" i="3"/>
  <c r="G197" i="3"/>
  <c r="F197" i="3"/>
  <c r="E197" i="3"/>
  <c r="D197" i="3"/>
  <c r="C197" i="3"/>
  <c r="B197" i="3"/>
  <c r="M196" i="3"/>
  <c r="M197" i="3" s="1"/>
  <c r="O195" i="3"/>
  <c r="P194" i="3"/>
  <c r="O194" i="3"/>
  <c r="O193" i="3"/>
  <c r="J188" i="3"/>
  <c r="P183" i="3"/>
  <c r="P184" i="3"/>
  <c r="M188" i="3"/>
  <c r="L188" i="3"/>
  <c r="E188" i="3"/>
  <c r="L187" i="3"/>
  <c r="K187" i="3"/>
  <c r="J187" i="3"/>
  <c r="I187" i="3"/>
  <c r="H187" i="3"/>
  <c r="G187" i="3"/>
  <c r="F187" i="3"/>
  <c r="E187" i="3"/>
  <c r="D187" i="3"/>
  <c r="C187" i="3"/>
  <c r="B187" i="3"/>
  <c r="M186" i="3"/>
  <c r="M187" i="3" s="1"/>
  <c r="O185" i="3"/>
  <c r="O184" i="3"/>
  <c r="O183" i="3"/>
  <c r="P174" i="3"/>
  <c r="P173" i="3"/>
  <c r="M178" i="3"/>
  <c r="L178" i="3"/>
  <c r="J178" i="3"/>
  <c r="F178" i="3"/>
  <c r="E178" i="3"/>
  <c r="L177" i="3"/>
  <c r="K177" i="3"/>
  <c r="J177" i="3"/>
  <c r="I177" i="3"/>
  <c r="H177" i="3"/>
  <c r="G177" i="3"/>
  <c r="F177" i="3"/>
  <c r="E177" i="3"/>
  <c r="D177" i="3"/>
  <c r="C177" i="3"/>
  <c r="B177" i="3"/>
  <c r="M176" i="3"/>
  <c r="M177" i="3" s="1"/>
  <c r="O175" i="3"/>
  <c r="O174" i="3"/>
  <c r="O173" i="3"/>
  <c r="P164" i="3"/>
  <c r="P163" i="3"/>
  <c r="M168" i="3"/>
  <c r="L168" i="3"/>
  <c r="J168" i="3"/>
  <c r="F168" i="3"/>
  <c r="E168" i="3"/>
  <c r="L167" i="3"/>
  <c r="K167" i="3"/>
  <c r="J167" i="3"/>
  <c r="I167" i="3"/>
  <c r="H167" i="3"/>
  <c r="G167" i="3"/>
  <c r="F167" i="3"/>
  <c r="E167" i="3"/>
  <c r="D167" i="3"/>
  <c r="C167" i="3"/>
  <c r="B167" i="3"/>
  <c r="M166" i="3"/>
  <c r="M167" i="3" s="1"/>
  <c r="O165" i="3"/>
  <c r="O164" i="3"/>
  <c r="O163" i="3"/>
  <c r="M158" i="3"/>
  <c r="L158" i="3"/>
  <c r="J158" i="3"/>
  <c r="F158" i="3"/>
  <c r="E158" i="3"/>
  <c r="D158" i="3"/>
  <c r="L157" i="3"/>
  <c r="K157" i="3"/>
  <c r="J157" i="3"/>
  <c r="I157" i="3"/>
  <c r="H157" i="3"/>
  <c r="G157" i="3"/>
  <c r="F157" i="3"/>
  <c r="E157" i="3"/>
  <c r="D157" i="3"/>
  <c r="C157" i="3"/>
  <c r="B157" i="3"/>
  <c r="M156" i="3"/>
  <c r="M157" i="3" s="1"/>
  <c r="O155" i="3"/>
  <c r="P154" i="3"/>
  <c r="O154" i="3"/>
  <c r="P153" i="3"/>
  <c r="O153" i="3"/>
  <c r="M148" i="3"/>
  <c r="L148" i="3"/>
  <c r="J148" i="3"/>
  <c r="F148" i="3"/>
  <c r="E148" i="3"/>
  <c r="D148" i="3"/>
  <c r="C148" i="3"/>
  <c r="L147" i="3"/>
  <c r="K147" i="3"/>
  <c r="J147" i="3"/>
  <c r="I147" i="3"/>
  <c r="H147" i="3"/>
  <c r="G147" i="3"/>
  <c r="F147" i="3"/>
  <c r="E147" i="3"/>
  <c r="D147" i="3"/>
  <c r="C147" i="3"/>
  <c r="B147" i="3"/>
  <c r="M146" i="3"/>
  <c r="M147" i="3" s="1"/>
  <c r="O145" i="3"/>
  <c r="P144" i="3"/>
  <c r="O144" i="3"/>
  <c r="P143" i="3"/>
  <c r="O143" i="3"/>
  <c r="P103" i="3"/>
  <c r="P113" i="3"/>
  <c r="P133" i="3"/>
  <c r="P123" i="3"/>
  <c r="P134" i="3"/>
  <c r="P124" i="3"/>
  <c r="P114" i="3"/>
  <c r="M138" i="3"/>
  <c r="L138" i="3"/>
  <c r="J138" i="3"/>
  <c r="G138" i="3"/>
  <c r="F138" i="3"/>
  <c r="E138" i="3"/>
  <c r="D138" i="3"/>
  <c r="C138" i="3"/>
  <c r="L137" i="3"/>
  <c r="K137" i="3"/>
  <c r="J137" i="3"/>
  <c r="I137" i="3"/>
  <c r="H137" i="3"/>
  <c r="G137" i="3"/>
  <c r="F137" i="3"/>
  <c r="E137" i="3"/>
  <c r="D137" i="3"/>
  <c r="C137" i="3"/>
  <c r="B137" i="3"/>
  <c r="M136" i="3"/>
  <c r="M137" i="3" s="1"/>
  <c r="O135" i="3"/>
  <c r="O134" i="3"/>
  <c r="O133" i="3"/>
  <c r="M128" i="3"/>
  <c r="L128" i="3"/>
  <c r="J128" i="3"/>
  <c r="G128" i="3"/>
  <c r="F128" i="3"/>
  <c r="E128" i="3"/>
  <c r="D128" i="3"/>
  <c r="C128" i="3"/>
  <c r="B128" i="3"/>
  <c r="L127" i="3"/>
  <c r="K127" i="3"/>
  <c r="J127" i="3"/>
  <c r="I127" i="3"/>
  <c r="H127" i="3"/>
  <c r="G127" i="3"/>
  <c r="F127" i="3"/>
  <c r="E127" i="3"/>
  <c r="D127" i="3"/>
  <c r="C127" i="3"/>
  <c r="B127" i="3"/>
  <c r="M126" i="3"/>
  <c r="M127" i="3" s="1"/>
  <c r="O125" i="3"/>
  <c r="O124" i="3"/>
  <c r="O123" i="3"/>
  <c r="M118" i="3"/>
  <c r="L118" i="3"/>
  <c r="K118" i="3"/>
  <c r="J118" i="3"/>
  <c r="G118" i="3"/>
  <c r="F118" i="3"/>
  <c r="E118" i="3"/>
  <c r="D118" i="3"/>
  <c r="C118" i="3"/>
  <c r="B118" i="3"/>
  <c r="L117" i="3"/>
  <c r="K117" i="3"/>
  <c r="J117" i="3"/>
  <c r="I117" i="3"/>
  <c r="H117" i="3"/>
  <c r="G117" i="3"/>
  <c r="F117" i="3"/>
  <c r="E117" i="3"/>
  <c r="D117" i="3"/>
  <c r="C117" i="3"/>
  <c r="B117" i="3"/>
  <c r="M116" i="3"/>
  <c r="M117" i="3" s="1"/>
  <c r="O115" i="3"/>
  <c r="O114" i="3"/>
  <c r="O113" i="3"/>
  <c r="L108" i="3"/>
  <c r="K108" i="3"/>
  <c r="B108" i="3"/>
  <c r="C108" i="3"/>
  <c r="D108" i="3"/>
  <c r="E108" i="3"/>
  <c r="F108" i="3"/>
  <c r="G108" i="3"/>
  <c r="J108" i="3"/>
  <c r="H108" i="3"/>
  <c r="P104" i="3"/>
  <c r="M108" i="3"/>
  <c r="L107" i="3"/>
  <c r="K107" i="3"/>
  <c r="J107" i="3"/>
  <c r="I107" i="3"/>
  <c r="H107" i="3"/>
  <c r="G107" i="3"/>
  <c r="F107" i="3"/>
  <c r="E107" i="3"/>
  <c r="D107" i="3"/>
  <c r="C107" i="3"/>
  <c r="B107" i="3"/>
  <c r="M106" i="3"/>
  <c r="M107" i="3" s="1"/>
  <c r="O105" i="3"/>
  <c r="O104" i="3"/>
  <c r="O103" i="3"/>
  <c r="P94" i="3"/>
  <c r="P93" i="3"/>
  <c r="M98" i="3"/>
  <c r="L98" i="3"/>
  <c r="K98" i="3"/>
  <c r="J98" i="3"/>
  <c r="H98" i="3"/>
  <c r="G98" i="3"/>
  <c r="F98" i="3"/>
  <c r="E98" i="3"/>
  <c r="D98" i="3"/>
  <c r="C98" i="3"/>
  <c r="B98" i="3"/>
  <c r="L97" i="3"/>
  <c r="K97" i="3"/>
  <c r="J97" i="3"/>
  <c r="I97" i="3"/>
  <c r="H97" i="3"/>
  <c r="G97" i="3"/>
  <c r="F97" i="3"/>
  <c r="E97" i="3"/>
  <c r="D97" i="3"/>
  <c r="C97" i="3"/>
  <c r="B97" i="3"/>
  <c r="M96" i="3"/>
  <c r="M97" i="3" s="1"/>
  <c r="P95" i="3"/>
  <c r="O95" i="3"/>
  <c r="O94" i="3"/>
  <c r="O93" i="3"/>
  <c r="I87" i="3"/>
  <c r="P82" i="3"/>
  <c r="H73" i="3"/>
  <c r="G296" i="3" l="1"/>
  <c r="F296" i="3"/>
  <c r="N313" i="3"/>
  <c r="C296" i="3"/>
  <c r="L296" i="3"/>
  <c r="D296" i="3"/>
  <c r="E296" i="3"/>
  <c r="K296" i="3"/>
  <c r="B297" i="3"/>
  <c r="J296" i="3"/>
  <c r="B298" i="3"/>
  <c r="I296" i="3"/>
  <c r="M297" i="3"/>
  <c r="H296" i="3"/>
  <c r="N311" i="3"/>
  <c r="B72" i="3"/>
  <c r="C72" i="3"/>
  <c r="D72" i="3"/>
  <c r="E72" i="3"/>
  <c r="F72" i="3"/>
  <c r="G72" i="3"/>
  <c r="H72" i="3"/>
  <c r="I72" i="3"/>
  <c r="J72" i="3"/>
  <c r="K72" i="3"/>
  <c r="L72" i="3"/>
  <c r="M72" i="3"/>
  <c r="B73" i="3"/>
  <c r="C73" i="3"/>
  <c r="D73" i="3"/>
  <c r="E73" i="3"/>
  <c r="F73" i="3"/>
  <c r="G73" i="3"/>
  <c r="I73" i="3"/>
  <c r="J73" i="3"/>
  <c r="K73" i="3"/>
  <c r="L73" i="3"/>
  <c r="M73" i="3"/>
  <c r="C71" i="3"/>
  <c r="D71" i="3"/>
  <c r="E71" i="3"/>
  <c r="F71" i="3"/>
  <c r="G71" i="3"/>
  <c r="H71" i="3"/>
  <c r="I71" i="3"/>
  <c r="J71" i="3"/>
  <c r="K71" i="3"/>
  <c r="L71" i="3"/>
  <c r="M71" i="3"/>
  <c r="B71" i="3"/>
  <c r="B86" i="3"/>
  <c r="F66" i="3"/>
  <c r="D66" i="3"/>
  <c r="P84" i="3"/>
  <c r="P83" i="3"/>
  <c r="M87" i="3"/>
  <c r="L87" i="3"/>
  <c r="K87" i="3"/>
  <c r="J87" i="3"/>
  <c r="H87" i="3"/>
  <c r="G87" i="3"/>
  <c r="F87" i="3"/>
  <c r="E87" i="3"/>
  <c r="D87" i="3"/>
  <c r="C87" i="3"/>
  <c r="B87" i="3"/>
  <c r="L86" i="3"/>
  <c r="K86" i="3"/>
  <c r="J86" i="3"/>
  <c r="I86" i="3"/>
  <c r="H86" i="3"/>
  <c r="G86" i="3"/>
  <c r="F86" i="3"/>
  <c r="E86" i="3"/>
  <c r="D86" i="3"/>
  <c r="C86" i="3"/>
  <c r="M85" i="3"/>
  <c r="M86" i="3" s="1"/>
  <c r="O84" i="3"/>
  <c r="O83" i="3"/>
  <c r="O82" i="3"/>
  <c r="AQ74" i="3"/>
  <c r="AP74" i="3"/>
  <c r="M58" i="3"/>
  <c r="M59" i="3" s="1"/>
  <c r="N58" i="3"/>
  <c r="L59" i="3"/>
  <c r="K59" i="3"/>
  <c r="J59" i="3"/>
  <c r="I59" i="3"/>
  <c r="H59" i="3"/>
  <c r="G59" i="3"/>
  <c r="F59" i="3"/>
  <c r="E59" i="3"/>
  <c r="D59" i="3"/>
  <c r="C59" i="3"/>
  <c r="B59" i="3"/>
  <c r="O57" i="3"/>
  <c r="O56" i="3"/>
  <c r="O55" i="3"/>
  <c r="AP47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I46" i="3"/>
  <c r="J46" i="3"/>
  <c r="K46" i="3"/>
  <c r="C44" i="3"/>
  <c r="D44" i="3"/>
  <c r="E44" i="3"/>
  <c r="F44" i="3"/>
  <c r="G44" i="3"/>
  <c r="H44" i="3"/>
  <c r="I44" i="3"/>
  <c r="J44" i="3"/>
  <c r="K44" i="3"/>
  <c r="L44" i="3"/>
  <c r="B44" i="3"/>
  <c r="B32" i="2"/>
  <c r="C32" i="2"/>
  <c r="N32" i="3"/>
  <c r="O30" i="3"/>
  <c r="O31" i="3"/>
  <c r="O29" i="3"/>
  <c r="C33" i="3"/>
  <c r="D33" i="3"/>
  <c r="E33" i="3"/>
  <c r="F33" i="3"/>
  <c r="G33" i="3"/>
  <c r="H33" i="3"/>
  <c r="I33" i="3"/>
  <c r="J33" i="3"/>
  <c r="K33" i="3"/>
  <c r="L33" i="3"/>
  <c r="B33" i="3"/>
  <c r="M32" i="3"/>
  <c r="M33" i="3" s="1"/>
  <c r="R23" i="3"/>
  <c r="S11" i="3" a="1"/>
  <c r="S11" i="3" s="1"/>
  <c r="Q21" i="3"/>
  <c r="Q20" i="3"/>
  <c r="Q18" i="3"/>
  <c r="Q17" i="3"/>
  <c r="Q16" i="3"/>
  <c r="Q15" i="3"/>
  <c r="Q14" i="3"/>
  <c r="Q19" i="3"/>
  <c r="Q13" i="3"/>
  <c r="Q12" i="3"/>
  <c r="Q11" i="3"/>
  <c r="P11" i="3" a="1"/>
  <c r="P11" i="3" s="1"/>
  <c r="S6" i="3"/>
  <c r="S7" i="3"/>
  <c r="S5" i="3"/>
  <c r="Q7" i="3"/>
  <c r="Q6" i="3"/>
  <c r="Q5" i="3"/>
  <c r="P58" i="2" l="1"/>
  <c r="O60" i="2"/>
  <c r="F165" i="2"/>
  <c r="E150" i="2"/>
  <c r="E148" i="2"/>
  <c r="C149" i="2"/>
  <c r="D149" i="2"/>
  <c r="B149" i="2"/>
  <c r="F119" i="2"/>
  <c r="H78" i="2"/>
  <c r="E109" i="2"/>
  <c r="D109" i="2"/>
  <c r="C109" i="2"/>
  <c r="B109" i="2"/>
  <c r="F108" i="2"/>
  <c r="G107" i="2"/>
  <c r="G106" i="2"/>
  <c r="G105" i="2"/>
  <c r="H98" i="2"/>
  <c r="D101" i="2"/>
  <c r="H80" i="2"/>
  <c r="H89" i="2"/>
  <c r="C101" i="2"/>
  <c r="D92" i="2"/>
  <c r="C92" i="2"/>
  <c r="C83" i="2"/>
  <c r="E100" i="2"/>
  <c r="D100" i="2"/>
  <c r="C100" i="2"/>
  <c r="B100" i="2"/>
  <c r="F99" i="2"/>
  <c r="G98" i="2"/>
  <c r="G97" i="2"/>
  <c r="G96" i="2"/>
  <c r="H88" i="2"/>
  <c r="F90" i="2"/>
  <c r="F81" i="2"/>
  <c r="F72" i="2"/>
  <c r="H79" i="2"/>
  <c r="H69" i="2"/>
  <c r="E91" i="2"/>
  <c r="D91" i="2"/>
  <c r="C91" i="2"/>
  <c r="B91" i="2"/>
  <c r="G89" i="2"/>
  <c r="G88" i="2"/>
  <c r="G87" i="2"/>
  <c r="D74" i="2"/>
  <c r="C74" i="2"/>
  <c r="B74" i="2"/>
  <c r="E82" i="2"/>
  <c r="D82" i="2"/>
  <c r="C82" i="2"/>
  <c r="B82" i="2"/>
  <c r="G80" i="2"/>
  <c r="G79" i="2"/>
  <c r="G78" i="2"/>
  <c r="H71" i="2"/>
  <c r="H70" i="2"/>
  <c r="B66" i="1"/>
  <c r="E74" i="2"/>
  <c r="E73" i="2"/>
  <c r="D73" i="2"/>
  <c r="C73" i="2"/>
  <c r="B73" i="2"/>
  <c r="G71" i="2"/>
  <c r="G70" i="2"/>
  <c r="G69" i="2"/>
  <c r="Q58" i="2"/>
  <c r="B59" i="2"/>
  <c r="C59" i="2"/>
  <c r="D59" i="2"/>
  <c r="E59" i="2"/>
  <c r="B60" i="2"/>
  <c r="C60" i="2"/>
  <c r="D60" i="2"/>
  <c r="E60" i="2"/>
  <c r="C58" i="2"/>
  <c r="D58" i="2"/>
  <c r="E58" i="2"/>
  <c r="B58" i="2"/>
  <c r="F46" i="2"/>
  <c r="E47" i="2"/>
  <c r="D47" i="2"/>
  <c r="C47" i="2"/>
  <c r="B47" i="2"/>
  <c r="G45" i="2"/>
  <c r="G44" i="2"/>
  <c r="G43" i="2"/>
  <c r="F25" i="2"/>
  <c r="G178" i="1"/>
  <c r="F179" i="1"/>
  <c r="E179" i="1"/>
  <c r="D179" i="1"/>
  <c r="C179" i="1"/>
  <c r="B179" i="1"/>
  <c r="H177" i="1"/>
  <c r="H176" i="1"/>
  <c r="H175" i="1"/>
  <c r="D33" i="1"/>
  <c r="E33" i="1"/>
  <c r="F34" i="1"/>
  <c r="S24" i="1"/>
  <c r="F33" i="1"/>
  <c r="F32" i="1"/>
  <c r="E32" i="1"/>
  <c r="D163" i="1"/>
  <c r="E165" i="1"/>
  <c r="B165" i="1"/>
  <c r="C140" i="1"/>
  <c r="G153" i="1"/>
  <c r="C165" i="1"/>
  <c r="F164" i="1"/>
  <c r="F163" i="1"/>
  <c r="D164" i="1"/>
  <c r="H151" i="1"/>
  <c r="H152" i="1"/>
  <c r="H150" i="1"/>
  <c r="C154" i="1"/>
  <c r="D154" i="1"/>
  <c r="E154" i="1"/>
  <c r="F154" i="1"/>
  <c r="B154" i="1"/>
  <c r="B140" i="1"/>
  <c r="D139" i="1"/>
  <c r="E139" i="1"/>
  <c r="F139" i="1"/>
  <c r="E138" i="1"/>
  <c r="F138" i="1"/>
  <c r="D138" i="1"/>
  <c r="F107" i="1"/>
  <c r="E107" i="1"/>
  <c r="D107" i="1"/>
  <c r="C107" i="1"/>
  <c r="B107" i="1"/>
  <c r="G106" i="1"/>
  <c r="F96" i="1"/>
  <c r="F95" i="1"/>
  <c r="F86" i="1"/>
  <c r="F85" i="1"/>
  <c r="F76" i="1"/>
  <c r="F75" i="1"/>
  <c r="F65" i="1"/>
  <c r="F66" i="1"/>
  <c r="E66" i="1"/>
  <c r="F47" i="1"/>
  <c r="S61" i="2" l="1"/>
  <c r="G46" i="1"/>
  <c r="O34" i="2"/>
  <c r="R34" i="2"/>
  <c r="R33" i="2"/>
  <c r="Q33" i="2"/>
  <c r="Q32" i="2"/>
  <c r="D32" i="2"/>
  <c r="E32" i="2"/>
  <c r="D33" i="2"/>
  <c r="E33" i="2"/>
  <c r="D34" i="2"/>
  <c r="E34" i="2"/>
  <c r="C33" i="2"/>
  <c r="C34" i="2"/>
  <c r="B34" i="2"/>
  <c r="B33" i="2"/>
  <c r="E26" i="2"/>
  <c r="G23" i="2"/>
  <c r="G24" i="2"/>
  <c r="G22" i="2"/>
  <c r="D26" i="2"/>
  <c r="C26" i="2"/>
  <c r="B26" i="2"/>
  <c r="J14" i="2"/>
  <c r="P11" i="2"/>
  <c r="P12" i="2"/>
  <c r="P10" i="2"/>
  <c r="N12" i="2"/>
  <c r="N11" i="2"/>
  <c r="N10" i="2"/>
  <c r="K12" i="2"/>
  <c r="K11" i="2"/>
  <c r="K10" i="2"/>
  <c r="I12" i="2"/>
  <c r="I11" i="2"/>
  <c r="I10" i="2"/>
  <c r="H10" i="2" a="1"/>
  <c r="H10" i="2" s="1"/>
  <c r="B96" i="1"/>
  <c r="I91" i="1"/>
  <c r="G94" i="1"/>
  <c r="G84" i="1"/>
  <c r="G74" i="1"/>
  <c r="G64" i="1"/>
  <c r="C96" i="1"/>
  <c r="E95" i="1"/>
  <c r="D95" i="1"/>
  <c r="C95" i="1"/>
  <c r="B95" i="1"/>
  <c r="H93" i="1"/>
  <c r="H92" i="1"/>
  <c r="H91" i="1"/>
  <c r="C86" i="1"/>
  <c r="B86" i="1"/>
  <c r="E85" i="1"/>
  <c r="D85" i="1"/>
  <c r="C85" i="1"/>
  <c r="B85" i="1"/>
  <c r="I83" i="1"/>
  <c r="H83" i="1"/>
  <c r="I82" i="1"/>
  <c r="H82" i="1"/>
  <c r="I81" i="1"/>
  <c r="H81" i="1"/>
  <c r="I72" i="1"/>
  <c r="E76" i="1"/>
  <c r="C76" i="1"/>
  <c r="B76" i="1"/>
  <c r="E75" i="1"/>
  <c r="D75" i="1"/>
  <c r="C75" i="1"/>
  <c r="B75" i="1"/>
  <c r="I73" i="1"/>
  <c r="H73" i="1"/>
  <c r="H72" i="1"/>
  <c r="I71" i="1"/>
  <c r="H71" i="1"/>
  <c r="D66" i="1"/>
  <c r="C66" i="1"/>
  <c r="E65" i="1"/>
  <c r="D65" i="1"/>
  <c r="C65" i="1"/>
  <c r="B65" i="1"/>
  <c r="I63" i="1"/>
  <c r="H63" i="1"/>
  <c r="I62" i="1"/>
  <c r="H62" i="1"/>
  <c r="I61" i="1"/>
  <c r="H61" i="1"/>
  <c r="E47" i="1"/>
  <c r="D47" i="1"/>
  <c r="C47" i="1"/>
  <c r="B47" i="1"/>
  <c r="H45" i="1"/>
  <c r="H44" i="1"/>
  <c r="H43" i="1"/>
  <c r="G25" i="1"/>
  <c r="F26" i="1"/>
  <c r="H24" i="1"/>
  <c r="S34" i="1"/>
  <c r="T34" i="1"/>
  <c r="B32" i="1"/>
  <c r="C32" i="1"/>
  <c r="B33" i="1"/>
  <c r="C33" i="1"/>
  <c r="B34" i="1"/>
  <c r="D32" i="1"/>
  <c r="C34" i="1"/>
  <c r="D34" i="1"/>
  <c r="E34" i="1"/>
  <c r="E26" i="1"/>
  <c r="D26" i="1"/>
  <c r="C26" i="1"/>
  <c r="B26" i="1"/>
  <c r="H23" i="1"/>
  <c r="H22" i="1"/>
  <c r="I15" i="1"/>
  <c r="M12" i="1"/>
  <c r="M11" i="1"/>
  <c r="M10" i="1"/>
  <c r="H13" i="1"/>
  <c r="H12" i="1"/>
  <c r="H11" i="1"/>
  <c r="H10" i="1"/>
  <c r="O11" i="1"/>
  <c r="O12" i="1"/>
  <c r="O10" i="1"/>
  <c r="J13" i="1"/>
  <c r="J12" i="1"/>
  <c r="J11" i="1"/>
  <c r="J10" i="1"/>
  <c r="G10" i="1" a="1"/>
  <c r="G10" i="1" s="1"/>
  <c r="S35" i="2" l="1"/>
  <c r="V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<sst xmlns="http://schemas.openxmlformats.org/spreadsheetml/2006/main" count="1781" uniqueCount="202">
  <si>
    <t>Solução utilizando Solver</t>
  </si>
  <si>
    <t>Aeroporto 1</t>
  </si>
  <si>
    <t>Aeroporto 2</t>
  </si>
  <si>
    <t>Aeroporto 3</t>
  </si>
  <si>
    <t>Oferta</t>
  </si>
  <si>
    <t>Fornecedor 1</t>
  </si>
  <si>
    <t>Fornecedor 2</t>
  </si>
  <si>
    <t>Fornecedor 3</t>
  </si>
  <si>
    <t>Demanda</t>
  </si>
  <si>
    <t>Tabela de Custos</t>
  </si>
  <si>
    <t>Variáveis</t>
  </si>
  <si>
    <t>Mercado 1</t>
  </si>
  <si>
    <t>Mercado 2</t>
  </si>
  <si>
    <t>Mercado 3</t>
  </si>
  <si>
    <t>Mercado 4</t>
  </si>
  <si>
    <t>Fábrica 1</t>
  </si>
  <si>
    <t>Fábrica 2</t>
  </si>
  <si>
    <t>Fábrica 3</t>
  </si>
  <si>
    <t>Restrições</t>
  </si>
  <si>
    <t>Atendimento a Demanda</t>
  </si>
  <si>
    <t>&gt;=</t>
  </si>
  <si>
    <t>Função Objetivo</t>
  </si>
  <si>
    <t>Restrição de oferta</t>
  </si>
  <si>
    <t>&lt;=</t>
  </si>
  <si>
    <t>Solução inicial</t>
  </si>
  <si>
    <t>MODI</t>
  </si>
  <si>
    <t>Custos atualizados</t>
  </si>
  <si>
    <t>U_i</t>
  </si>
  <si>
    <t>V_i</t>
  </si>
  <si>
    <t>Circuito</t>
  </si>
  <si>
    <t>TETA</t>
  </si>
  <si>
    <t>90-TETA</t>
  </si>
  <si>
    <t>125+TETA</t>
  </si>
  <si>
    <t>85-TETA</t>
  </si>
  <si>
    <t>x_24 entra na base</t>
  </si>
  <si>
    <t>x_23 sai da base</t>
  </si>
  <si>
    <t>TETA=</t>
  </si>
  <si>
    <t>Solução 1</t>
  </si>
  <si>
    <t>Mercado 5*</t>
  </si>
  <si>
    <t>* Mercado ficticio para equilibrar o problema</t>
  </si>
  <si>
    <t>Canto Noroeste</t>
  </si>
  <si>
    <t>CUSTOS MINIMOS</t>
  </si>
  <si>
    <t>Tabela de custos</t>
  </si>
  <si>
    <t>Com essa estratégia chegamos no custo minimo, e não será necessário aplicar o MODI</t>
  </si>
  <si>
    <t>REGRA DE VOGEL</t>
  </si>
  <si>
    <t>1º Alocamos tudo que o for possível para o mercado 3 pela fabrica 3</t>
  </si>
  <si>
    <t>urgencia</t>
  </si>
  <si>
    <t>1º Alocamos tudo que o for possível para o mercado 4 pela fabrica 2</t>
  </si>
  <si>
    <t>-</t>
  </si>
  <si>
    <t>1º Alocamos tudo que o for possível para o mercado 2 pela fabrica 3</t>
  </si>
  <si>
    <t>1º Alocamos tudo que o for possível para o mercado 2 pela fabrica 2, e distribuimos o restante</t>
  </si>
  <si>
    <t>Chegamos na solução ótima, sem necessidade de fazer o MODI</t>
  </si>
  <si>
    <t>SOLUÇÃO UTILIZANDO O SOLVER</t>
  </si>
  <si>
    <t>CANTO NOROESTE</t>
  </si>
  <si>
    <t>Tabelas de custos</t>
  </si>
  <si>
    <t>x_31 entra na base</t>
  </si>
  <si>
    <t>100000-TETA</t>
  </si>
  <si>
    <t>40000+TETA</t>
  </si>
  <si>
    <t>260000-TETA</t>
  </si>
  <si>
    <t>10000+TETA</t>
  </si>
  <si>
    <t>150000-TETA</t>
  </si>
  <si>
    <t>x_11 sai da base</t>
  </si>
  <si>
    <t>* Aeroporto ficticio para equilibrar o problema</t>
  </si>
  <si>
    <t xml:space="preserve">1º Aloca-se a demanda total do mercado 5 </t>
  </si>
  <si>
    <t>2º Aloca-se a demanda total do mercado 3 utilizando o fornecedor 3</t>
  </si>
  <si>
    <t>3º Aloca-se a demanda total do mercado 4 pelo fornecedor 2</t>
  </si>
  <si>
    <t>4ºAloca-se o possível ao mercado 2 pela fábrica 3 (20)</t>
  </si>
  <si>
    <t>5 º Aloca-se o possível ao mercado 2 pela fábrica 2 (90)</t>
  </si>
  <si>
    <t>6 º Aloca-se o possível ao mercado 2 pela fábrica 1 (55)</t>
  </si>
  <si>
    <t>7º Aloca-se a demanda total do mercado 1 para o fornecedor 1</t>
  </si>
  <si>
    <t>MODI TREE</t>
  </si>
  <si>
    <t>Solução inicial canto noroeste</t>
  </si>
  <si>
    <t>SOLUÇÃO 1</t>
  </si>
  <si>
    <t>1ª ITERAÇAO</t>
  </si>
  <si>
    <t>2ª ITERAÇAO</t>
  </si>
  <si>
    <t>Fora de H</t>
  </si>
  <si>
    <t>i=1,2</t>
  </si>
  <si>
    <t>j=1,2</t>
  </si>
  <si>
    <t>Dentro de H</t>
  </si>
  <si>
    <t>i=3</t>
  </si>
  <si>
    <t>j=3,4,5</t>
  </si>
  <si>
    <t>Custos se mantem</t>
  </si>
  <si>
    <t>Cpq=</t>
  </si>
  <si>
    <t>Cij+Cpq</t>
  </si>
  <si>
    <t>Cij-Cpq</t>
  </si>
  <si>
    <t>Custos anteriores</t>
  </si>
  <si>
    <t>x_32 entra na base</t>
  </si>
  <si>
    <t>SOLUÇÃO 2</t>
  </si>
  <si>
    <t>Solução 2</t>
  </si>
  <si>
    <t>3ªITERAÇÃO</t>
  </si>
  <si>
    <t>j=1,2,4</t>
  </si>
  <si>
    <t>j=3,5</t>
  </si>
  <si>
    <t>x_15 entra na base</t>
  </si>
  <si>
    <t>SOLUÇÃO 3</t>
  </si>
  <si>
    <t>Solução 3</t>
  </si>
  <si>
    <t>Chegamos na solução ótima</t>
  </si>
  <si>
    <t>Aeroporto 4*</t>
  </si>
  <si>
    <t>Aeroporto4*</t>
  </si>
  <si>
    <t>Custos</t>
  </si>
  <si>
    <t>1º Alocamos ao aeroporto 4 o total da sua demanda pelo fornecedor 2</t>
  </si>
  <si>
    <t>2ºAlocamos ao Aeroporto 1, o total da sua demanda pelo fornecedor 3</t>
  </si>
  <si>
    <t>3ºAlocamos ao Aeroporto 2, o total da sua demanda pelo fornecedor 1</t>
  </si>
  <si>
    <t>4ºAlocamos ao Aeroporto 3,  140000 pelo fornecedor 1</t>
  </si>
  <si>
    <t>5ºAlocamos ao Aeroporto 3,  50000 pelo fornecedor 3</t>
  </si>
  <si>
    <t>5ºAlocamos ao Aeroporto 3, 110000 pelo fornecedor 2</t>
  </si>
  <si>
    <t>x_22 entra na base</t>
  </si>
  <si>
    <t>110000-TETA</t>
  </si>
  <si>
    <t>140000+TETA</t>
  </si>
  <si>
    <t>180000-TETA</t>
  </si>
  <si>
    <t>Alocamos o possível no Aeroporto 4 pelo fornecedor 2</t>
  </si>
  <si>
    <t>Alocamos o possível no Aeroporto 1 pelo fornecedor 3</t>
  </si>
  <si>
    <t>Alocamos o possível no Aeroporto 2 pelo fornecedor 2</t>
  </si>
  <si>
    <t>Alocamos o possível no Aeroporto 2 pelo fornecedor 3</t>
  </si>
  <si>
    <t>Distribuimos os produtos que faltaram</t>
  </si>
  <si>
    <t>Solução inicial custos minimos</t>
  </si>
  <si>
    <t>1ª ITERAÇÃO</t>
  </si>
  <si>
    <t>2ª ITERAÇÃO</t>
  </si>
  <si>
    <t>i=2</t>
  </si>
  <si>
    <t>j=4</t>
  </si>
  <si>
    <t>i=1,3</t>
  </si>
  <si>
    <t>j=1,2,3</t>
  </si>
  <si>
    <t>Cpq =</t>
  </si>
  <si>
    <t>Solução ótima</t>
  </si>
  <si>
    <t>Centro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</si>
  <si>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</si>
  <si>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</si>
  <si>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</si>
  <si>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</si>
  <si>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</si>
  <si>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</si>
  <si>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</si>
  <si>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</si>
  <si>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</si>
  <si>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</si>
  <si>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</si>
  <si>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Capc</t>
  </si>
  <si>
    <t>C1</t>
  </si>
  <si>
    <t>C2</t>
  </si>
  <si>
    <t>C3</t>
  </si>
  <si>
    <t>Função objetivo</t>
  </si>
  <si>
    <t>w12*</t>
  </si>
  <si>
    <t>* Variável ficticia para equilibrar o problema</t>
  </si>
  <si>
    <t>101-TETA</t>
  </si>
  <si>
    <t>x_17 entra na base</t>
  </si>
  <si>
    <t>x_15 sai da base</t>
  </si>
  <si>
    <t>Custos minimos</t>
  </si>
  <si>
    <t>1º Alocamos a demanda nas variáveis artificiais</t>
  </si>
  <si>
    <t>2º Alocamos a demanda total de W10, ao centro C2</t>
  </si>
  <si>
    <t>3ºAlocamos a demanda total de W5, ao centro C2</t>
  </si>
  <si>
    <t>5ºAlocamos a demanda total de W3, ao centro C2</t>
  </si>
  <si>
    <t>Regra de Vogel</t>
  </si>
  <si>
    <t>Urgencia</t>
  </si>
  <si>
    <t>4ºAlocamos a demanda possivel  de W1, ao centro C1 (68)</t>
  </si>
  <si>
    <t>6ºAlocamos a demanda total de W6, ao centro C2</t>
  </si>
  <si>
    <t>7ºAlocamos a demanda restante de W1, ao centro C3 (44)</t>
  </si>
  <si>
    <t>8ºAlocamos a demanda total de W2, ao centro C3</t>
  </si>
  <si>
    <t>9ºAlocamos a demanda total de W4, ao centro C3</t>
  </si>
  <si>
    <t>10ºAlocamos a demanda possível de W11, ao centro C3 (125)</t>
  </si>
  <si>
    <t>10ºAlocamos a demanda restante de W9, ao centro C3 (28)</t>
  </si>
  <si>
    <t>11ºDistribuimos o restante das demandas pelo centro C2</t>
  </si>
  <si>
    <t>28+TETA</t>
  </si>
  <si>
    <t>125-TETA</t>
  </si>
  <si>
    <t>x_27 sai da base</t>
  </si>
  <si>
    <t>Alocamos a demanda total de W8, pelo fornecedor C2</t>
  </si>
  <si>
    <t>Alocamos a demanda total de W12*, pelo fornecedor C3</t>
  </si>
  <si>
    <t>Alocamos a demanda total de W7, pelo fornecedor C1</t>
  </si>
  <si>
    <t>Alocamos a demanda total de W10, pelo fornecedor C2</t>
  </si>
  <si>
    <t>Alocamos a demanda total de W1, pelo fornecedor C1</t>
  </si>
  <si>
    <t>Alocamos a demanda total de W6, pelo fornecedor C2</t>
  </si>
  <si>
    <t>Alocamos a demanda total de W2, pelo fornecedor C1</t>
  </si>
  <si>
    <t>Alocamos a demanda total de W3, pelo fornecedor C2</t>
  </si>
  <si>
    <t>Alocamos a demanda restante de W12, pelo fornecedor C1</t>
  </si>
  <si>
    <t>Alocamos a demanda total de W5, pelo fornecedor C2</t>
  </si>
  <si>
    <t>Alocamos a demanda total de W4, pelo fornecedor C2</t>
  </si>
  <si>
    <t xml:space="preserve">Distribuimos o restante </t>
  </si>
  <si>
    <t>Custos Atualizados</t>
  </si>
  <si>
    <t>v</t>
  </si>
  <si>
    <t>u</t>
  </si>
  <si>
    <t>x_34 entra na base</t>
  </si>
  <si>
    <t>146-TETA</t>
  </si>
  <si>
    <t>36+TETA</t>
  </si>
  <si>
    <t>117-TETA</t>
  </si>
  <si>
    <t>32+TETA</t>
  </si>
  <si>
    <t>400-TETA</t>
  </si>
  <si>
    <t>X_1_11 SAI DA BASE</t>
  </si>
  <si>
    <t>q</t>
  </si>
  <si>
    <t>coluna</t>
  </si>
  <si>
    <t>p</t>
  </si>
  <si>
    <t>linha</t>
  </si>
  <si>
    <t>j=7</t>
  </si>
  <si>
    <t>i={}</t>
  </si>
  <si>
    <t>i=1,2,3</t>
  </si>
  <si>
    <t>j=1,2,3,4,5,6,8,9,10,11,12</t>
  </si>
  <si>
    <t>3ª ITERAÇÃO</t>
  </si>
  <si>
    <t>i=1</t>
  </si>
  <si>
    <t>j=1,12</t>
  </si>
  <si>
    <t>i=3,2</t>
  </si>
  <si>
    <t>j=2,3,4,5,6,7,8,9,10,11</t>
  </si>
  <si>
    <t>Custos anterior</t>
  </si>
  <si>
    <t>x_2_12 entra na base</t>
  </si>
  <si>
    <t>x_19 entra na base</t>
  </si>
  <si>
    <t>x_13 entra 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</si>
</sst>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2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2" borderId="15" xfId="0" applyFont="1" applyFill="1" applyBorder="1"/>
    <xf numFmtId="0" fontId="0" fillId="3" borderId="8" xfId="0" applyFill="1" applyBorder="1"/>
    <xf numFmtId="0" fontId="0" fillId="0" borderId="14" xfId="0" applyBorder="1"/>
    <xf numFmtId="0" fontId="2" fillId="2" borderId="9" xfId="0" applyFont="1" applyFill="1" applyBorder="1"/>
    <xf numFmtId="0" fontId="0" fillId="2" borderId="9" xfId="0" applyFill="1" applyBorder="1"/>
    <xf numFmtId="0" fontId="0" fillId="4" borderId="0" xfId="0" applyFill="1"/>
    <xf numFmtId="0" fontId="2" fillId="0" borderId="9" xfId="0" applyFont="1" applyBorder="1"/>
    <xf numFmtId="0" fontId="2" fillId="0" borderId="3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2" fillId="5" borderId="3" xfId="0" applyFont="1" applyFill="1" applyBorder="1"/>
    <xf numFmtId="0" fontId="0" fillId="5" borderId="5" xfId="0" applyFill="1" applyBorder="1"/>
    <xf numFmtId="0" fontId="0" fillId="5" borderId="8" xfId="0" applyFill="1" applyBorder="1"/>
    <xf numFmtId="0" fontId="2" fillId="5" borderId="2" xfId="0" applyFont="1" applyFill="1" applyBorder="1"/>
    <xf numFmtId="0" fontId="0" fillId="5" borderId="0" xfId="0" applyFill="1"/>
    <xf numFmtId="0" fontId="0" fillId="5" borderId="7" xfId="0" applyFill="1" applyBorder="1"/>
    <xf numFmtId="0" fontId="2" fillId="5" borderId="0" xfId="0" applyFont="1" applyFill="1"/>
    <xf numFmtId="0" fontId="2" fillId="5" borderId="6" xfId="0" applyFont="1" applyFill="1" applyBorder="1"/>
    <xf numFmtId="0" fontId="2" fillId="5" borderId="4" xfId="0" applyFont="1" applyFill="1" applyBorder="1"/>
    <xf numFmtId="0" fontId="0" fillId="0" borderId="14" xfId="0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7" borderId="7" xfId="0" applyFill="1" applyBorder="1"/>
    <xf numFmtId="0" fontId="0" fillId="8" borderId="0" xfId="0" applyFill="1"/>
    <xf numFmtId="0" fontId="0" fillId="8" borderId="5" xfId="0" applyFill="1" applyBorder="1"/>
    <xf numFmtId="0" fontId="0" fillId="7" borderId="0" xfId="0" applyFill="1"/>
    <xf numFmtId="0" fontId="0" fillId="7" borderId="5" xfId="0" applyFill="1" applyBorder="1"/>
    <xf numFmtId="0" fontId="0" fillId="8" borderId="7" xfId="0" applyFill="1" applyBorder="1"/>
    <xf numFmtId="0" fontId="0" fillId="9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6" borderId="3" xfId="0" applyFont="1" applyFill="1" applyBorder="1"/>
    <xf numFmtId="0" fontId="0" fillId="6" borderId="5" xfId="0" applyFill="1" applyBorder="1"/>
    <xf numFmtId="0" fontId="2" fillId="6" borderId="2" xfId="0" applyFont="1" applyFill="1" applyBorder="1"/>
    <xf numFmtId="0" fontId="2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6" borderId="4" xfId="0" applyFont="1" applyFill="1" applyBorder="1"/>
    <xf numFmtId="0" fontId="0" fillId="0" borderId="17" xfId="0" quotePrefix="1" applyBorder="1" applyAlignment="1">
      <alignment horizontal="center"/>
    </xf>
    <xf numFmtId="0" fontId="2" fillId="6" borderId="6" xfId="0" applyFont="1" applyFill="1" applyBorder="1"/>
    <xf numFmtId="0" fontId="2" fillId="0" borderId="18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7" borderId="8" xfId="0" applyFill="1" applyBorder="1"/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1" fontId="0" fillId="0" borderId="11" xfId="0" applyNumberFormat="1" applyBorder="1"/>
    <xf numFmtId="0" fontId="2" fillId="0" borderId="11" xfId="0" applyFont="1" applyBorder="1"/>
    <xf numFmtId="0" fontId="2" fillId="0" borderId="11" xfId="0" quotePrefix="1" applyFont="1" applyBorder="1"/>
    <xf numFmtId="0" fontId="0" fillId="0" borderId="18" xfId="0" quotePrefix="1" applyBorder="1"/>
    <xf numFmtId="0" fontId="0" fillId="0" borderId="1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2" fillId="0" borderId="17" xfId="0" applyFont="1" applyBorder="1"/>
    <xf numFmtId="0" fontId="2" fillId="0" borderId="17" xfId="0" quotePrefix="1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2" borderId="12" xfId="0" applyFill="1" applyBorder="1"/>
    <xf numFmtId="0" fontId="0" fillId="0" borderId="0" xfId="0" applyBorder="1" applyAlignment="1">
      <alignment horizontal="center"/>
    </xf>
    <xf numFmtId="0" fontId="2" fillId="2" borderId="18" xfId="0" applyFont="1" applyFill="1" applyBorder="1"/>
    <xf numFmtId="0" fontId="0" fillId="2" borderId="18" xfId="0" applyFill="1" applyBorder="1"/>
    <xf numFmtId="0" fontId="0" fillId="0" borderId="0" xfId="0" applyBorder="1"/>
    <xf numFmtId="0" fontId="2" fillId="2" borderId="11" xfId="0" applyFont="1" applyFill="1" applyBorder="1"/>
    <xf numFmtId="0" fontId="0" fillId="0" borderId="0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352425</xdr:colOff>
      <xdr:row>113</xdr:row>
      <xdr:rowOff>47625</xdr:rowOff>
    </xdr:from>
    <xdr:to>
      <xdr:col>19</xdr:col>
      <xdr:colOff>464527</xdr:colOff>
      <xdr:row>120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ADB75C-E897-426B-9B98-D9A6C1DF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22907625"/>
          <a:ext cx="3264877" cy="143827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133</xdr:row>
      <xdr:rowOff>9525</xdr:rowOff>
    </xdr:from>
    <xdr:to>
      <xdr:col>11</xdr:col>
      <xdr:colOff>360000</xdr:colOff>
      <xdr:row>134</xdr:row>
      <xdr:rowOff>179025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74027F4-A4CC-4F9C-8A9D-2BCC1E2ECB35}"/>
            </a:ext>
          </a:extLst>
        </xdr:cNvPr>
        <xdr:cNvSpPr/>
      </xdr:nvSpPr>
      <xdr:spPr>
        <a:xfrm>
          <a:off x="8696325" y="26679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0</xdr:colOff>
      <xdr:row>127</xdr:row>
      <xdr:rowOff>9525</xdr:rowOff>
    </xdr:from>
    <xdr:to>
      <xdr:col>10</xdr:col>
      <xdr:colOff>360000</xdr:colOff>
      <xdr:row>128</xdr:row>
      <xdr:rowOff>179025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F9CE26F-4371-4F40-B291-D4D7A0F1F294}"/>
            </a:ext>
          </a:extLst>
        </xdr:cNvPr>
        <xdr:cNvSpPr/>
      </xdr:nvSpPr>
      <xdr:spPr>
        <a:xfrm>
          <a:off x="7924800" y="25536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409575</xdr:colOff>
      <xdr:row>127</xdr:row>
      <xdr:rowOff>9525</xdr:rowOff>
    </xdr:from>
    <xdr:to>
      <xdr:col>11</xdr:col>
      <xdr:colOff>769575</xdr:colOff>
      <xdr:row>128</xdr:row>
      <xdr:rowOff>179025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51B69A0-8712-4BA4-A55D-2E4F2B02B4FE}"/>
            </a:ext>
          </a:extLst>
        </xdr:cNvPr>
        <xdr:cNvSpPr/>
      </xdr:nvSpPr>
      <xdr:spPr>
        <a:xfrm>
          <a:off x="9105900" y="25536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12</xdr:col>
      <xdr:colOff>161925</xdr:colOff>
      <xdr:row>133</xdr:row>
      <xdr:rowOff>9525</xdr:rowOff>
    </xdr:from>
    <xdr:to>
      <xdr:col>12</xdr:col>
      <xdr:colOff>521925</xdr:colOff>
      <xdr:row>134</xdr:row>
      <xdr:rowOff>179025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6473510-0CB5-4FB0-9B66-9AEC652294EC}"/>
            </a:ext>
          </a:extLst>
        </xdr:cNvPr>
        <xdr:cNvSpPr/>
      </xdr:nvSpPr>
      <xdr:spPr>
        <a:xfrm>
          <a:off x="9629775" y="26679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600075</xdr:colOff>
      <xdr:row>124</xdr:row>
      <xdr:rowOff>9525</xdr:rowOff>
    </xdr:from>
    <xdr:to>
      <xdr:col>11</xdr:col>
      <xdr:colOff>188550</xdr:colOff>
      <xdr:row>125</xdr:row>
      <xdr:rowOff>179025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35FA58C4-71CC-41D4-A88B-D5ACB6BC12C2}"/>
            </a:ext>
          </a:extLst>
        </xdr:cNvPr>
        <xdr:cNvSpPr/>
      </xdr:nvSpPr>
      <xdr:spPr>
        <a:xfrm>
          <a:off x="8524875" y="249650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12</xdr:col>
      <xdr:colOff>152400</xdr:colOff>
      <xdr:row>130</xdr:row>
      <xdr:rowOff>9525</xdr:rowOff>
    </xdr:from>
    <xdr:to>
      <xdr:col>12</xdr:col>
      <xdr:colOff>512400</xdr:colOff>
      <xdr:row>131</xdr:row>
      <xdr:rowOff>179025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BF0B901-C4D3-427F-B069-BF0030DFD146}"/>
            </a:ext>
          </a:extLst>
        </xdr:cNvPr>
        <xdr:cNvSpPr/>
      </xdr:nvSpPr>
      <xdr:spPr>
        <a:xfrm>
          <a:off x="9620250" y="261080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0</xdr:colOff>
      <xdr:row>130</xdr:row>
      <xdr:rowOff>19050</xdr:rowOff>
    </xdr:from>
    <xdr:to>
      <xdr:col>11</xdr:col>
      <xdr:colOff>360000</xdr:colOff>
      <xdr:row>131</xdr:row>
      <xdr:rowOff>188550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D360F9CF-2A41-46A5-BBB3-BBB91AC39559}"/>
            </a:ext>
          </a:extLst>
        </xdr:cNvPr>
        <xdr:cNvSpPr/>
      </xdr:nvSpPr>
      <xdr:spPr>
        <a:xfrm>
          <a:off x="8696325" y="261175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180000</xdr:colOff>
      <xdr:row>124</xdr:row>
      <xdr:rowOff>189525</xdr:rowOff>
    </xdr:from>
    <xdr:to>
      <xdr:col>10</xdr:col>
      <xdr:colOff>600075</xdr:colOff>
      <xdr:row>127</xdr:row>
      <xdr:rowOff>9525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E470052F-9E17-19CA-BD7A-ED46DE075D69}"/>
            </a:ext>
          </a:extLst>
        </xdr:cNvPr>
        <xdr:cNvCxnSpPr>
          <a:stCxn id="7" idx="2"/>
          <a:endCxn id="4" idx="0"/>
        </xdr:cNvCxnSpPr>
      </xdr:nvCxnSpPr>
      <xdr:spPr>
        <a:xfrm flipH="1">
          <a:off x="8104800" y="25145025"/>
          <a:ext cx="420075" cy="39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188550</xdr:colOff>
      <xdr:row>124</xdr:row>
      <xdr:rowOff>189525</xdr:rowOff>
    </xdr:from>
    <xdr:to>
      <xdr:col>11</xdr:col>
      <xdr:colOff>769575</xdr:colOff>
      <xdr:row>127</xdr:row>
      <xdr:rowOff>189525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3816C563-DEDC-7CEA-D018-2F89FCFB6B25}"/>
            </a:ext>
          </a:extLst>
        </xdr:cNvPr>
        <xdr:cNvCxnSpPr>
          <a:stCxn id="7" idx="6"/>
          <a:endCxn id="5" idx="3"/>
        </xdr:cNvCxnSpPr>
      </xdr:nvCxnSpPr>
      <xdr:spPr>
        <a:xfrm>
          <a:off x="8884875" y="25145025"/>
          <a:ext cx="5810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180000</xdr:colOff>
      <xdr:row>128</xdr:row>
      <xdr:rowOff>179025</xdr:rowOff>
    </xdr:from>
    <xdr:to>
      <xdr:col>11</xdr:col>
      <xdr:colOff>589575</xdr:colOff>
      <xdr:row>130</xdr:row>
      <xdr:rowOff>19050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8918CCAA-F5C8-FE1E-F1EC-417AD55024F5}"/>
            </a:ext>
          </a:extLst>
        </xdr:cNvPr>
        <xdr:cNvCxnSpPr>
          <a:stCxn id="5" idx="2"/>
          <a:endCxn id="9" idx="0"/>
        </xdr:cNvCxnSpPr>
      </xdr:nvCxnSpPr>
      <xdr:spPr>
        <a:xfrm flipH="1">
          <a:off x="8876325" y="25896525"/>
          <a:ext cx="409575" cy="22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589575</xdr:colOff>
      <xdr:row>128</xdr:row>
      <xdr:rowOff>179025</xdr:rowOff>
    </xdr:from>
    <xdr:to>
      <xdr:col>12</xdr:col>
      <xdr:colOff>332400</xdr:colOff>
      <xdr:row>130</xdr:row>
      <xdr:rowOff>9525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6BB49AC9-C84E-0A0D-1479-15ABE114A6D5}"/>
            </a:ext>
          </a:extLst>
        </xdr:cNvPr>
        <xdr:cNvCxnSpPr>
          <a:stCxn id="5" idx="2"/>
          <a:endCxn id="8" idx="0"/>
        </xdr:cNvCxnSpPr>
      </xdr:nvCxnSpPr>
      <xdr:spPr>
        <a:xfrm>
          <a:off x="9285900" y="25896525"/>
          <a:ext cx="514350" cy="21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180000</xdr:colOff>
      <xdr:row>131</xdr:row>
      <xdr:rowOff>188550</xdr:rowOff>
    </xdr:from>
    <xdr:to>
      <xdr:col>11</xdr:col>
      <xdr:colOff>180000</xdr:colOff>
      <xdr:row>133</xdr:row>
      <xdr:rowOff>9525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F909783F-386B-1E49-CB5D-99C9BCD0F4F5}"/>
            </a:ext>
          </a:extLst>
        </xdr:cNvPr>
        <xdr:cNvCxnSpPr>
          <a:stCxn id="9" idx="4"/>
          <a:endCxn id="3" idx="0"/>
        </xdr:cNvCxnSpPr>
      </xdr:nvCxnSpPr>
      <xdr:spPr>
        <a:xfrm>
          <a:off x="8876325" y="26477550"/>
          <a:ext cx="0" cy="20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332400</xdr:colOff>
      <xdr:row>131</xdr:row>
      <xdr:rowOff>179025</xdr:rowOff>
    </xdr:from>
    <xdr:to>
      <xdr:col>12</xdr:col>
      <xdr:colOff>341925</xdr:colOff>
      <xdr:row>133</xdr:row>
      <xdr:rowOff>9525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48A34DD4-2AEA-007C-9F3A-8B5050242E11}"/>
            </a:ext>
          </a:extLst>
        </xdr:cNvPr>
        <xdr:cNvCxnSpPr>
          <a:stCxn id="8" idx="4"/>
          <a:endCxn id="6" idx="0"/>
        </xdr:cNvCxnSpPr>
      </xdr:nvCxnSpPr>
      <xdr:spPr>
        <a:xfrm>
          <a:off x="9800250" y="26468025"/>
          <a:ext cx="9525" cy="21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276225</xdr:colOff>
      <xdr:row>125</xdr:row>
      <xdr:rowOff>171450</xdr:rowOff>
    </xdr:from>
    <xdr:ext cx="944810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17E0CC1F-664C-4EE3-B744-29646AD52EF6}"/>
            </a:ext>
          </a:extLst>
        </xdr:cNvPr>
        <xdr:cNvSpPr txBox="1"/>
      </xdr:nvSpPr>
      <xdr:spPr>
        <a:xfrm>
          <a:off x="8201025" y="25317450"/>
          <a:ext cx="94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180000-TETA</a:t>
          </a:r>
        </a:p>
      </xdr:txBody>
    </xdr:sp>
    <xdr:clientData/>
  </xdr:oneCellAnchor>
  <xdr:oneCellAnchor>
    <xdr:from>
      <xdr:col>11</xdr:col>
      <xdr:colOff>390525</xdr:colOff>
      <xdr:row>124</xdr:row>
      <xdr:rowOff>180975</xdr:rowOff>
    </xdr:from>
    <xdr:ext cx="971869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F35B1BD3-52F1-42E9-8807-FC30AF556967}"/>
            </a:ext>
          </a:extLst>
        </xdr:cNvPr>
        <xdr:cNvSpPr txBox="1"/>
      </xdr:nvSpPr>
      <xdr:spPr>
        <a:xfrm>
          <a:off x="9086850" y="25136475"/>
          <a:ext cx="9718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140000+TETA</a:t>
          </a:r>
        </a:p>
      </xdr:txBody>
    </xdr:sp>
    <xdr:clientData/>
  </xdr:oneCellAnchor>
  <xdr:oneCellAnchor>
    <xdr:from>
      <xdr:col>12</xdr:col>
      <xdr:colOff>38100</xdr:colOff>
      <xdr:row>128</xdr:row>
      <xdr:rowOff>38100</xdr:rowOff>
    </xdr:from>
    <xdr:ext cx="944810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4E722771-B561-44A1-A784-3377D555805E}"/>
            </a:ext>
          </a:extLst>
        </xdr:cNvPr>
        <xdr:cNvSpPr txBox="1"/>
      </xdr:nvSpPr>
      <xdr:spPr>
        <a:xfrm>
          <a:off x="9505950" y="25755600"/>
          <a:ext cx="94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110000-TETA</a:t>
          </a:r>
        </a:p>
      </xdr:txBody>
    </xdr:sp>
    <xdr:clientData/>
  </xdr:oneCellAnchor>
  <xdr:oneCellAnchor>
    <xdr:from>
      <xdr:col>12</xdr:col>
      <xdr:colOff>342900</xdr:colOff>
      <xdr:row>131</xdr:row>
      <xdr:rowOff>133350</xdr:rowOff>
    </xdr:from>
    <xdr:ext cx="613630" cy="26456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9F1A369F-84B4-4104-9D99-6EF97D5D6F24}"/>
            </a:ext>
          </a:extLst>
        </xdr:cNvPr>
        <xdr:cNvSpPr txBox="1"/>
      </xdr:nvSpPr>
      <xdr:spPr>
        <a:xfrm>
          <a:off x="9810750" y="2642235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160000</a:t>
          </a:r>
        </a:p>
      </xdr:txBody>
    </xdr:sp>
    <xdr:clientData/>
  </xdr:oneCellAnchor>
  <xdr:oneCellAnchor>
    <xdr:from>
      <xdr:col>11</xdr:col>
      <xdr:colOff>85725</xdr:colOff>
      <xdr:row>131</xdr:row>
      <xdr:rowOff>133350</xdr:rowOff>
    </xdr:from>
    <xdr:ext cx="613630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5E54E3AF-C598-47B2-84E2-8F61EDC810D4}"/>
            </a:ext>
          </a:extLst>
        </xdr:cNvPr>
        <xdr:cNvSpPr txBox="1"/>
      </xdr:nvSpPr>
      <xdr:spPr>
        <a:xfrm>
          <a:off x="8782050" y="2642235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100000</a:t>
          </a:r>
        </a:p>
      </xdr:txBody>
    </xdr:sp>
    <xdr:clientData/>
  </xdr:oneCellAnchor>
  <xdr:oneCellAnchor>
    <xdr:from>
      <xdr:col>11</xdr:col>
      <xdr:colOff>219075</xdr:colOff>
      <xdr:row>129</xdr:row>
      <xdr:rowOff>57150</xdr:rowOff>
    </xdr:from>
    <xdr:ext cx="542136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E10337D-97CE-45D0-A1BC-8485490C48B0}"/>
            </a:ext>
          </a:extLst>
        </xdr:cNvPr>
        <xdr:cNvSpPr txBox="1"/>
      </xdr:nvSpPr>
      <xdr:spPr>
        <a:xfrm>
          <a:off x="8915400" y="25965150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50000</a:t>
          </a:r>
        </a:p>
      </xdr:txBody>
    </xdr:sp>
    <xdr:clientData/>
  </xdr:oneCellAnchor>
  <xdr:twoCellAnchor>
    <xdr:from>
      <xdr:col>10</xdr:col>
      <xdr:colOff>371476</xdr:colOff>
      <xdr:row>128</xdr:row>
      <xdr:rowOff>9525</xdr:rowOff>
    </xdr:from>
    <xdr:to>
      <xdr:col>12</xdr:col>
      <xdr:colOff>200026</xdr:colOff>
      <xdr:row>133</xdr:row>
      <xdr:rowOff>57151</xdr:rowOff>
    </xdr:to>
    <xdr:sp macro="" textlink="">
      <xdr:nvSpPr>
        <xdr:cNvPr id="38" name="Forma Livre: Forma 37">
          <a:extLst>
            <a:ext uri="{FF2B5EF4-FFF2-40B4-BE49-F238E27FC236}">
              <a16:creationId xmlns:a16="http://schemas.microsoft.com/office/drawing/2014/main" id="{8AC5D4DB-CC94-D37F-611F-FA6D480FD5CA}"/>
            </a:ext>
          </a:extLst>
        </xdr:cNvPr>
        <xdr:cNvSpPr/>
      </xdr:nvSpPr>
      <xdr:spPr>
        <a:xfrm>
          <a:off x="8296276" y="25727025"/>
          <a:ext cx="1371600" cy="1000126"/>
        </a:xfrm>
        <a:custGeom>
          <a:avLst/>
          <a:gdLst>
            <a:gd name="connsiteX0" fmla="*/ 0 w 2085975"/>
            <a:gd name="connsiteY0" fmla="*/ 0 h 847072"/>
            <a:gd name="connsiteX1" fmla="*/ 2085975 w 2085975"/>
            <a:gd name="connsiteY1" fmla="*/ 581025 h 847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085975" h="847072">
              <a:moveTo>
                <a:pt x="0" y="0"/>
              </a:moveTo>
              <a:cubicBezTo>
                <a:pt x="427037" y="604837"/>
                <a:pt x="854075" y="1209675"/>
                <a:pt x="2085975" y="581025"/>
              </a:cubicBezTo>
            </a:path>
          </a:pathLst>
        </a:custGeom>
        <a:noFill/>
        <a:ln w="28575"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133350</xdr:colOff>
      <xdr:row>130</xdr:row>
      <xdr:rowOff>9525</xdr:rowOff>
    </xdr:from>
    <xdr:ext cx="472630" cy="264560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BCB29E96-5992-49F5-9C48-80389DC5124D}"/>
            </a:ext>
          </a:extLst>
        </xdr:cNvPr>
        <xdr:cNvSpPr txBox="1"/>
      </xdr:nvSpPr>
      <xdr:spPr>
        <a:xfrm>
          <a:off x="8058150" y="2610802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12</xdr:col>
      <xdr:colOff>104775</xdr:colOff>
      <xdr:row>129</xdr:row>
      <xdr:rowOff>9525</xdr:rowOff>
    </xdr:from>
    <xdr:to>
      <xdr:col>12</xdr:col>
      <xdr:colOff>400049</xdr:colOff>
      <xdr:row>130</xdr:row>
      <xdr:rowOff>114299</xdr:rowOff>
    </xdr:to>
    <xdr:pic>
      <xdr:nvPicPr>
        <xdr:cNvPr id="40" name="Gráfico 39" descr="Fechar com preenchimento sólido">
          <a:extLst>
            <a:ext uri="{FF2B5EF4-FFF2-40B4-BE49-F238E27FC236}">
              <a16:creationId xmlns:a16="http://schemas.microsoft.com/office/drawing/2014/main" id="{0DC9ED09-342C-45B3-BDE1-BC1C225B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572625" y="25917525"/>
          <a:ext cx="295274" cy="295274"/>
        </a:xfrm>
        <a:prstGeom prst="rect">
          <a:avLst/>
        </a:prstGeom>
      </xdr:spPr>
    </xdr:pic>
    <xdr:clientData/>
  </xdr:twoCellAnchor>
  <xdr:twoCellAnchor>
    <xdr:from>
      <xdr:col>15</xdr:col>
      <xdr:colOff>723900</xdr:colOff>
      <xdr:row>133</xdr:row>
      <xdr:rowOff>0</xdr:rowOff>
    </xdr:from>
    <xdr:to>
      <xdr:col>16</xdr:col>
      <xdr:colOff>312375</xdr:colOff>
      <xdr:row>134</xdr:row>
      <xdr:rowOff>169500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DCEDB471-FC56-4660-8C3B-F09E7AA65F51}"/>
            </a:ext>
          </a:extLst>
        </xdr:cNvPr>
        <xdr:cNvSpPr/>
      </xdr:nvSpPr>
      <xdr:spPr>
        <a:xfrm>
          <a:off x="12639675" y="26670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304800</xdr:colOff>
      <xdr:row>126</xdr:row>
      <xdr:rowOff>38100</xdr:rowOff>
    </xdr:from>
    <xdr:to>
      <xdr:col>14</xdr:col>
      <xdr:colOff>664800</xdr:colOff>
      <xdr:row>128</xdr:row>
      <xdr:rowOff>17100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82AFCADD-C38C-4E87-84DA-93AD91E53592}"/>
            </a:ext>
          </a:extLst>
        </xdr:cNvPr>
        <xdr:cNvSpPr/>
      </xdr:nvSpPr>
      <xdr:spPr>
        <a:xfrm>
          <a:off x="11449050" y="253746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714375</xdr:colOff>
      <xdr:row>126</xdr:row>
      <xdr:rowOff>38100</xdr:rowOff>
    </xdr:from>
    <xdr:to>
      <xdr:col>16</xdr:col>
      <xdr:colOff>302850</xdr:colOff>
      <xdr:row>128</xdr:row>
      <xdr:rowOff>17100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0C5CD947-73C2-4157-8010-84467EB2BF9F}"/>
            </a:ext>
          </a:extLst>
        </xdr:cNvPr>
        <xdr:cNvSpPr/>
      </xdr:nvSpPr>
      <xdr:spPr>
        <a:xfrm>
          <a:off x="12630150" y="253746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14</xdr:col>
      <xdr:colOff>314325</xdr:colOff>
      <xdr:row>132</xdr:row>
      <xdr:rowOff>152400</xdr:rowOff>
    </xdr:from>
    <xdr:to>
      <xdr:col>14</xdr:col>
      <xdr:colOff>674325</xdr:colOff>
      <xdr:row>134</xdr:row>
      <xdr:rowOff>131400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12DDE682-1DC5-40ED-8D01-02660EEE2106}"/>
            </a:ext>
          </a:extLst>
        </xdr:cNvPr>
        <xdr:cNvSpPr/>
      </xdr:nvSpPr>
      <xdr:spPr>
        <a:xfrm>
          <a:off x="11458575" y="266319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15</xdr:col>
      <xdr:colOff>133350</xdr:colOff>
      <xdr:row>123</xdr:row>
      <xdr:rowOff>38100</xdr:rowOff>
    </xdr:from>
    <xdr:to>
      <xdr:col>15</xdr:col>
      <xdr:colOff>493350</xdr:colOff>
      <xdr:row>125</xdr:row>
      <xdr:rowOff>17100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922593C-006A-4A27-A714-10AED0953024}"/>
            </a:ext>
          </a:extLst>
        </xdr:cNvPr>
        <xdr:cNvSpPr/>
      </xdr:nvSpPr>
      <xdr:spPr>
        <a:xfrm>
          <a:off x="12049125" y="248031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304800</xdr:colOff>
      <xdr:row>129</xdr:row>
      <xdr:rowOff>76200</xdr:rowOff>
    </xdr:from>
    <xdr:to>
      <xdr:col>14</xdr:col>
      <xdr:colOff>664800</xdr:colOff>
      <xdr:row>131</xdr:row>
      <xdr:rowOff>55200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763A9DB-C247-41BC-9D2C-8A212D2AB132}"/>
            </a:ext>
          </a:extLst>
        </xdr:cNvPr>
        <xdr:cNvSpPr/>
      </xdr:nvSpPr>
      <xdr:spPr>
        <a:xfrm>
          <a:off x="11449050" y="259842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714375</xdr:colOff>
      <xdr:row>129</xdr:row>
      <xdr:rowOff>142875</xdr:rowOff>
    </xdr:from>
    <xdr:to>
      <xdr:col>16</xdr:col>
      <xdr:colOff>302850</xdr:colOff>
      <xdr:row>131</xdr:row>
      <xdr:rowOff>121875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FF65E6EA-1A6D-4833-B32C-AEC6F302A09B}"/>
            </a:ext>
          </a:extLst>
        </xdr:cNvPr>
        <xdr:cNvSpPr/>
      </xdr:nvSpPr>
      <xdr:spPr>
        <a:xfrm>
          <a:off x="12630150" y="260508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484800</xdr:colOff>
      <xdr:row>124</xdr:row>
      <xdr:rowOff>27600</xdr:rowOff>
    </xdr:from>
    <xdr:to>
      <xdr:col>15</xdr:col>
      <xdr:colOff>133350</xdr:colOff>
      <xdr:row>126</xdr:row>
      <xdr:rowOff>38100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1814DD57-6F4D-4506-A563-1F731351DB74}"/>
            </a:ext>
          </a:extLst>
        </xdr:cNvPr>
        <xdr:cNvCxnSpPr>
          <a:stCxn id="45" idx="2"/>
          <a:endCxn id="42" idx="0"/>
        </xdr:cNvCxnSpPr>
      </xdr:nvCxnSpPr>
      <xdr:spPr>
        <a:xfrm flipH="1">
          <a:off x="11629050" y="24983100"/>
          <a:ext cx="420075" cy="39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493350</xdr:colOff>
      <xdr:row>124</xdr:row>
      <xdr:rowOff>27600</xdr:rowOff>
    </xdr:from>
    <xdr:to>
      <xdr:col>16</xdr:col>
      <xdr:colOff>302850</xdr:colOff>
      <xdr:row>127</xdr:row>
      <xdr:rowOff>27600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32168401-D3B6-4099-89C2-6D4C7A1462CD}"/>
            </a:ext>
          </a:extLst>
        </xdr:cNvPr>
        <xdr:cNvCxnSpPr>
          <a:stCxn id="45" idx="6"/>
          <a:endCxn id="43" idx="3"/>
        </xdr:cNvCxnSpPr>
      </xdr:nvCxnSpPr>
      <xdr:spPr>
        <a:xfrm>
          <a:off x="12409125" y="24983100"/>
          <a:ext cx="5810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125</xdr:row>
      <xdr:rowOff>9525</xdr:rowOff>
    </xdr:from>
    <xdr:ext cx="542136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2702EC22-AF25-4D18-A70B-977D88C96236}"/>
            </a:ext>
          </a:extLst>
        </xdr:cNvPr>
        <xdr:cNvSpPr txBox="1"/>
      </xdr:nvSpPr>
      <xdr:spPr>
        <a:xfrm>
          <a:off x="11725275" y="25155525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70000</a:t>
          </a:r>
        </a:p>
      </xdr:txBody>
    </xdr:sp>
    <xdr:clientData/>
  </xdr:oneCellAnchor>
  <xdr:oneCellAnchor>
    <xdr:from>
      <xdr:col>15</xdr:col>
      <xdr:colOff>695325</xdr:colOff>
      <xdr:row>124</xdr:row>
      <xdr:rowOff>19050</xdr:rowOff>
    </xdr:from>
    <xdr:ext cx="645498" cy="264560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740D9897-397E-4B68-BD1E-1244EC39B7F3}"/>
            </a:ext>
          </a:extLst>
        </xdr:cNvPr>
        <xdr:cNvSpPr txBox="1"/>
      </xdr:nvSpPr>
      <xdr:spPr>
        <a:xfrm>
          <a:off x="12611100" y="24974550"/>
          <a:ext cx="64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250000</a:t>
          </a:r>
          <a:r>
            <a:rPr lang="pt-BR"/>
            <a:t> </a:t>
          </a:r>
          <a:endParaRPr lang="pt-BR" sz="1100"/>
        </a:p>
      </xdr:txBody>
    </xdr:sp>
    <xdr:clientData/>
  </xdr:oneCellAnchor>
  <xdr:oneCellAnchor>
    <xdr:from>
      <xdr:col>14</xdr:col>
      <xdr:colOff>476250</xdr:colOff>
      <xdr:row>128</xdr:row>
      <xdr:rowOff>47625</xdr:rowOff>
    </xdr:from>
    <xdr:ext cx="613630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09B3CDDB-D85E-439A-BA6C-FFF7C1769376}"/>
            </a:ext>
          </a:extLst>
        </xdr:cNvPr>
        <xdr:cNvSpPr txBox="1"/>
      </xdr:nvSpPr>
      <xdr:spPr>
        <a:xfrm>
          <a:off x="11620500" y="25765125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110000</a:t>
          </a:r>
        </a:p>
      </xdr:txBody>
    </xdr:sp>
    <xdr:clientData/>
  </xdr:oneCellAnchor>
  <xdr:oneCellAnchor>
    <xdr:from>
      <xdr:col>14</xdr:col>
      <xdr:colOff>447675</xdr:colOff>
      <xdr:row>131</xdr:row>
      <xdr:rowOff>85725</xdr:rowOff>
    </xdr:from>
    <xdr:ext cx="613630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43D30417-1DCD-4B28-9BB4-97FC8F8E0B59}"/>
            </a:ext>
          </a:extLst>
        </xdr:cNvPr>
        <xdr:cNvSpPr txBox="1"/>
      </xdr:nvSpPr>
      <xdr:spPr>
        <a:xfrm>
          <a:off x="11591925" y="26374725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160000</a:t>
          </a:r>
        </a:p>
      </xdr:txBody>
    </xdr:sp>
    <xdr:clientData/>
  </xdr:oneCellAnchor>
  <xdr:oneCellAnchor>
    <xdr:from>
      <xdr:col>16</xdr:col>
      <xdr:colOff>295275</xdr:colOff>
      <xdr:row>131</xdr:row>
      <xdr:rowOff>114300</xdr:rowOff>
    </xdr:from>
    <xdr:ext cx="613630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39E8EC06-8D80-46BF-8DD7-776D7417BB03}"/>
            </a:ext>
          </a:extLst>
        </xdr:cNvPr>
        <xdr:cNvSpPr txBox="1"/>
      </xdr:nvSpPr>
      <xdr:spPr>
        <a:xfrm>
          <a:off x="12982575" y="2640330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100000</a:t>
          </a:r>
        </a:p>
      </xdr:txBody>
    </xdr:sp>
    <xdr:clientData/>
  </xdr:oneCellAnchor>
  <xdr:oneCellAnchor>
    <xdr:from>
      <xdr:col>16</xdr:col>
      <xdr:colOff>114300</xdr:colOff>
      <xdr:row>128</xdr:row>
      <xdr:rowOff>85725</xdr:rowOff>
    </xdr:from>
    <xdr:ext cx="542136" cy="264560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05679800-B7B5-4F30-915A-BBD42369024D}"/>
            </a:ext>
          </a:extLst>
        </xdr:cNvPr>
        <xdr:cNvSpPr txBox="1"/>
      </xdr:nvSpPr>
      <xdr:spPr>
        <a:xfrm>
          <a:off x="12801600" y="25803225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50000</a:t>
          </a:r>
        </a:p>
      </xdr:txBody>
    </xdr:sp>
    <xdr:clientData/>
  </xdr:oneCellAnchor>
  <xdr:twoCellAnchor>
    <xdr:from>
      <xdr:col>16</xdr:col>
      <xdr:colOff>122850</xdr:colOff>
      <xdr:row>128</xdr:row>
      <xdr:rowOff>17100</xdr:rowOff>
    </xdr:from>
    <xdr:to>
      <xdr:col>16</xdr:col>
      <xdr:colOff>122850</xdr:colOff>
      <xdr:row>129</xdr:row>
      <xdr:rowOff>142875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5EC98896-4F80-7344-9868-D7D7BFEA2CFF}"/>
            </a:ext>
          </a:extLst>
        </xdr:cNvPr>
        <xdr:cNvCxnSpPr>
          <a:stCxn id="43" idx="2"/>
          <a:endCxn id="47" idx="0"/>
        </xdr:cNvCxnSpPr>
      </xdr:nvCxnSpPr>
      <xdr:spPr>
        <a:xfrm>
          <a:off x="12810150" y="25734600"/>
          <a:ext cx="0" cy="31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122850</xdr:colOff>
      <xdr:row>131</xdr:row>
      <xdr:rowOff>121875</xdr:rowOff>
    </xdr:from>
    <xdr:to>
      <xdr:col>16</xdr:col>
      <xdr:colOff>132375</xdr:colOff>
      <xdr:row>133</xdr:row>
      <xdr:rowOff>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441AA67C-F20D-1E34-9578-F9A604533307}"/>
            </a:ext>
          </a:extLst>
        </xdr:cNvPr>
        <xdr:cNvCxnSpPr>
          <a:stCxn id="47" idx="4"/>
          <a:endCxn id="41" idx="0"/>
        </xdr:cNvCxnSpPr>
      </xdr:nvCxnSpPr>
      <xdr:spPr>
        <a:xfrm>
          <a:off x="12810150" y="26410875"/>
          <a:ext cx="9525" cy="25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484800</xdr:colOff>
      <xdr:row>131</xdr:row>
      <xdr:rowOff>55200</xdr:rowOff>
    </xdr:from>
    <xdr:to>
      <xdr:col>14</xdr:col>
      <xdr:colOff>494325</xdr:colOff>
      <xdr:row>132</xdr:row>
      <xdr:rowOff>152400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61EB5AD0-AD84-317D-CB45-E7A7050A15E9}"/>
            </a:ext>
          </a:extLst>
        </xdr:cNvPr>
        <xdr:cNvCxnSpPr>
          <a:stCxn id="46" idx="4"/>
          <a:endCxn id="44" idx="0"/>
        </xdr:cNvCxnSpPr>
      </xdr:nvCxnSpPr>
      <xdr:spPr>
        <a:xfrm>
          <a:off x="11629050" y="26344200"/>
          <a:ext cx="9525" cy="28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484800</xdr:colOff>
      <xdr:row>128</xdr:row>
      <xdr:rowOff>17100</xdr:rowOff>
    </xdr:from>
    <xdr:to>
      <xdr:col>14</xdr:col>
      <xdr:colOff>484800</xdr:colOff>
      <xdr:row>129</xdr:row>
      <xdr:rowOff>76200</xdr:rowOff>
    </xdr:to>
    <xdr:cxnSp macro="">
      <xdr:nvCxnSpPr>
        <xdr:cNvPr id="65" name="Conector reto 64">
          <a:extLst>
            <a:ext uri="{FF2B5EF4-FFF2-40B4-BE49-F238E27FC236}">
              <a16:creationId xmlns:a16="http://schemas.microsoft.com/office/drawing/2014/main" id="{F93934FA-0F63-991B-0F3D-1D3F4EA10182}"/>
            </a:ext>
          </a:extLst>
        </xdr:cNvPr>
        <xdr:cNvCxnSpPr>
          <a:stCxn id="46" idx="0"/>
          <a:endCxn id="42" idx="2"/>
        </xdr:cNvCxnSpPr>
      </xdr:nvCxnSpPr>
      <xdr:spPr>
        <a:xfrm flipV="1">
          <a:off x="11629050" y="25734600"/>
          <a:ext cx="0" cy="24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151</xdr:row>
      <xdr:rowOff>171450</xdr:rowOff>
    </xdr:from>
    <xdr:to>
      <xdr:col>12</xdr:col>
      <xdr:colOff>7575</xdr:colOff>
      <xdr:row>153</xdr:row>
      <xdr:rowOff>150450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153A799F-46E3-4E7A-9216-FD6E96467CF6}"/>
            </a:ext>
          </a:extLst>
        </xdr:cNvPr>
        <xdr:cNvSpPr/>
      </xdr:nvSpPr>
      <xdr:spPr>
        <a:xfrm>
          <a:off x="9115425" y="302704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0</xdr:colOff>
      <xdr:row>145</xdr:row>
      <xdr:rowOff>19050</xdr:rowOff>
    </xdr:from>
    <xdr:to>
      <xdr:col>10</xdr:col>
      <xdr:colOff>360000</xdr:colOff>
      <xdr:row>146</xdr:row>
      <xdr:rowOff>188550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B8334E34-867D-44FA-A5E3-0038CA4F85A6}"/>
            </a:ext>
          </a:extLst>
        </xdr:cNvPr>
        <xdr:cNvSpPr/>
      </xdr:nvSpPr>
      <xdr:spPr>
        <a:xfrm>
          <a:off x="7924800" y="289750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409575</xdr:colOff>
      <xdr:row>145</xdr:row>
      <xdr:rowOff>19050</xdr:rowOff>
    </xdr:from>
    <xdr:to>
      <xdr:col>11</xdr:col>
      <xdr:colOff>769575</xdr:colOff>
      <xdr:row>146</xdr:row>
      <xdr:rowOff>188550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9CD50BC2-7829-411F-BD9E-36C601A0A67F}"/>
            </a:ext>
          </a:extLst>
        </xdr:cNvPr>
        <xdr:cNvSpPr/>
      </xdr:nvSpPr>
      <xdr:spPr>
        <a:xfrm>
          <a:off x="9105900" y="289750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9525</xdr:colOff>
      <xdr:row>151</xdr:row>
      <xdr:rowOff>133350</xdr:rowOff>
    </xdr:from>
    <xdr:to>
      <xdr:col>10</xdr:col>
      <xdr:colOff>369525</xdr:colOff>
      <xdr:row>153</xdr:row>
      <xdr:rowOff>112350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3787A5F3-CD7C-41DF-8FC4-4FF765D13B79}"/>
            </a:ext>
          </a:extLst>
        </xdr:cNvPr>
        <xdr:cNvSpPr/>
      </xdr:nvSpPr>
      <xdr:spPr>
        <a:xfrm>
          <a:off x="7934325" y="302323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600075</xdr:colOff>
      <xdr:row>142</xdr:row>
      <xdr:rowOff>19050</xdr:rowOff>
    </xdr:from>
    <xdr:to>
      <xdr:col>11</xdr:col>
      <xdr:colOff>188550</xdr:colOff>
      <xdr:row>143</xdr:row>
      <xdr:rowOff>188550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C2654CFE-29BD-462A-A275-33C7C8F989D1}"/>
            </a:ext>
          </a:extLst>
        </xdr:cNvPr>
        <xdr:cNvSpPr/>
      </xdr:nvSpPr>
      <xdr:spPr>
        <a:xfrm>
          <a:off x="8524875" y="284035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0</xdr:colOff>
      <xdr:row>148</xdr:row>
      <xdr:rowOff>57150</xdr:rowOff>
    </xdr:from>
    <xdr:to>
      <xdr:col>10</xdr:col>
      <xdr:colOff>360000</xdr:colOff>
      <xdr:row>150</xdr:row>
      <xdr:rowOff>36150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72AB06EA-685B-4F13-A80D-EF6AA37594EF}"/>
            </a:ext>
          </a:extLst>
        </xdr:cNvPr>
        <xdr:cNvSpPr/>
      </xdr:nvSpPr>
      <xdr:spPr>
        <a:xfrm>
          <a:off x="7924800" y="295846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409575</xdr:colOff>
      <xdr:row>148</xdr:row>
      <xdr:rowOff>123825</xdr:rowOff>
    </xdr:from>
    <xdr:to>
      <xdr:col>11</xdr:col>
      <xdr:colOff>769575</xdr:colOff>
      <xdr:row>150</xdr:row>
      <xdr:rowOff>102825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4421CD88-9B64-4214-8A40-938C36E39DCF}"/>
            </a:ext>
          </a:extLst>
        </xdr:cNvPr>
        <xdr:cNvSpPr/>
      </xdr:nvSpPr>
      <xdr:spPr>
        <a:xfrm>
          <a:off x="9105900" y="296513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180000</xdr:colOff>
      <xdr:row>143</xdr:row>
      <xdr:rowOff>8550</xdr:rowOff>
    </xdr:from>
    <xdr:to>
      <xdr:col>10</xdr:col>
      <xdr:colOff>600075</xdr:colOff>
      <xdr:row>145</xdr:row>
      <xdr:rowOff>19050</xdr:rowOff>
    </xdr:to>
    <xdr:cxnSp macro="">
      <xdr:nvCxnSpPr>
        <xdr:cNvPr id="90" name="Conector reto 89">
          <a:extLst>
            <a:ext uri="{FF2B5EF4-FFF2-40B4-BE49-F238E27FC236}">
              <a16:creationId xmlns:a16="http://schemas.microsoft.com/office/drawing/2014/main" id="{87C88E6D-629F-496C-BE03-BFBE566ABE2C}"/>
            </a:ext>
          </a:extLst>
        </xdr:cNvPr>
        <xdr:cNvCxnSpPr>
          <a:stCxn id="87" idx="2"/>
          <a:endCxn id="84" idx="0"/>
        </xdr:cNvCxnSpPr>
      </xdr:nvCxnSpPr>
      <xdr:spPr>
        <a:xfrm flipH="1">
          <a:off x="8104800" y="28583550"/>
          <a:ext cx="420075" cy="39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188550</xdr:colOff>
      <xdr:row>143</xdr:row>
      <xdr:rowOff>8550</xdr:rowOff>
    </xdr:from>
    <xdr:to>
      <xdr:col>11</xdr:col>
      <xdr:colOff>769575</xdr:colOff>
      <xdr:row>146</xdr:row>
      <xdr:rowOff>8550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CDB4F9DA-4C2D-42AD-9E9E-269419EAFA28}"/>
            </a:ext>
          </a:extLst>
        </xdr:cNvPr>
        <xdr:cNvCxnSpPr>
          <a:stCxn id="87" idx="6"/>
          <a:endCxn id="85" idx="3"/>
        </xdr:cNvCxnSpPr>
      </xdr:nvCxnSpPr>
      <xdr:spPr>
        <a:xfrm>
          <a:off x="8884875" y="28583550"/>
          <a:ext cx="5810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276225</xdr:colOff>
      <xdr:row>143</xdr:row>
      <xdr:rowOff>180975</xdr:rowOff>
    </xdr:from>
    <xdr:ext cx="873316" cy="264560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id="{DAD0ABC1-91B0-4D11-8F35-39C0217901FF}"/>
            </a:ext>
          </a:extLst>
        </xdr:cNvPr>
        <xdr:cNvSpPr txBox="1"/>
      </xdr:nvSpPr>
      <xdr:spPr>
        <a:xfrm>
          <a:off x="8201025" y="28755975"/>
          <a:ext cx="8733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70000-TETA</a:t>
          </a:r>
        </a:p>
      </xdr:txBody>
    </xdr:sp>
    <xdr:clientData/>
  </xdr:oneCellAnchor>
  <xdr:oneCellAnchor>
    <xdr:from>
      <xdr:col>11</xdr:col>
      <xdr:colOff>390525</xdr:colOff>
      <xdr:row>143</xdr:row>
      <xdr:rowOff>0</xdr:rowOff>
    </xdr:from>
    <xdr:ext cx="1003736" cy="264560"/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B932E612-5AD1-4803-8760-BDFAAD1ED65E}"/>
            </a:ext>
          </a:extLst>
        </xdr:cNvPr>
        <xdr:cNvSpPr txBox="1"/>
      </xdr:nvSpPr>
      <xdr:spPr>
        <a:xfrm>
          <a:off x="9086850" y="28575000"/>
          <a:ext cx="10037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250000+TETA</a:t>
          </a:r>
          <a:r>
            <a:rPr lang="pt-BR"/>
            <a:t> </a:t>
          </a:r>
          <a:endParaRPr lang="pt-BR" sz="1100"/>
        </a:p>
      </xdr:txBody>
    </xdr:sp>
    <xdr:clientData/>
  </xdr:oneCellAnchor>
  <xdr:oneCellAnchor>
    <xdr:from>
      <xdr:col>10</xdr:col>
      <xdr:colOff>171450</xdr:colOff>
      <xdr:row>147</xdr:row>
      <xdr:rowOff>28575</xdr:rowOff>
    </xdr:from>
    <xdr:ext cx="613630" cy="264560"/>
    <xdr:sp macro="" textlink="">
      <xdr:nvSpPr>
        <xdr:cNvPr id="94" name="CaixaDeTexto 93">
          <a:extLst>
            <a:ext uri="{FF2B5EF4-FFF2-40B4-BE49-F238E27FC236}">
              <a16:creationId xmlns:a16="http://schemas.microsoft.com/office/drawing/2014/main" id="{7B92267A-A67C-425B-97C6-2C1F26D65D1B}"/>
            </a:ext>
          </a:extLst>
        </xdr:cNvPr>
        <xdr:cNvSpPr txBox="1"/>
      </xdr:nvSpPr>
      <xdr:spPr>
        <a:xfrm>
          <a:off x="8096250" y="29365575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110000</a:t>
          </a:r>
        </a:p>
      </xdr:txBody>
    </xdr:sp>
    <xdr:clientData/>
  </xdr:oneCellAnchor>
  <xdr:oneCellAnchor>
    <xdr:from>
      <xdr:col>10</xdr:col>
      <xdr:colOff>142875</xdr:colOff>
      <xdr:row>150</xdr:row>
      <xdr:rowOff>66675</xdr:rowOff>
    </xdr:from>
    <xdr:ext cx="613630" cy="264560"/>
    <xdr:sp macro="" textlink="">
      <xdr:nvSpPr>
        <xdr:cNvPr id="95" name="CaixaDeTexto 94">
          <a:extLst>
            <a:ext uri="{FF2B5EF4-FFF2-40B4-BE49-F238E27FC236}">
              <a16:creationId xmlns:a16="http://schemas.microsoft.com/office/drawing/2014/main" id="{39FEF9B8-7985-4151-97E4-1FBBFC088CEF}"/>
            </a:ext>
          </a:extLst>
        </xdr:cNvPr>
        <xdr:cNvSpPr txBox="1"/>
      </xdr:nvSpPr>
      <xdr:spPr>
        <a:xfrm>
          <a:off x="8067675" y="29975175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160000</a:t>
          </a:r>
        </a:p>
      </xdr:txBody>
    </xdr:sp>
    <xdr:clientData/>
  </xdr:oneCellAnchor>
  <xdr:oneCellAnchor>
    <xdr:from>
      <xdr:col>11</xdr:col>
      <xdr:colOff>762000</xdr:colOff>
      <xdr:row>150</xdr:row>
      <xdr:rowOff>95250</xdr:rowOff>
    </xdr:from>
    <xdr:ext cx="613630" cy="264560"/>
    <xdr:sp macro="" textlink="">
      <xdr:nvSpPr>
        <xdr:cNvPr id="96" name="CaixaDeTexto 95">
          <a:extLst>
            <a:ext uri="{FF2B5EF4-FFF2-40B4-BE49-F238E27FC236}">
              <a16:creationId xmlns:a16="http://schemas.microsoft.com/office/drawing/2014/main" id="{674FA606-058C-4A82-98A5-79E01C618EB0}"/>
            </a:ext>
          </a:extLst>
        </xdr:cNvPr>
        <xdr:cNvSpPr txBox="1"/>
      </xdr:nvSpPr>
      <xdr:spPr>
        <a:xfrm>
          <a:off x="9458325" y="3000375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100000</a:t>
          </a:r>
        </a:p>
      </xdr:txBody>
    </xdr:sp>
    <xdr:clientData/>
  </xdr:oneCellAnchor>
  <xdr:oneCellAnchor>
    <xdr:from>
      <xdr:col>11</xdr:col>
      <xdr:colOff>581025</xdr:colOff>
      <xdr:row>147</xdr:row>
      <xdr:rowOff>66675</xdr:rowOff>
    </xdr:from>
    <xdr:ext cx="873316" cy="264560"/>
    <xdr:sp macro="" textlink="">
      <xdr:nvSpPr>
        <xdr:cNvPr id="97" name="CaixaDeTexto 96">
          <a:extLst>
            <a:ext uri="{FF2B5EF4-FFF2-40B4-BE49-F238E27FC236}">
              <a16:creationId xmlns:a16="http://schemas.microsoft.com/office/drawing/2014/main" id="{95D1FCA3-A971-463E-A6EC-45EA72F59A79}"/>
            </a:ext>
          </a:extLst>
        </xdr:cNvPr>
        <xdr:cNvSpPr txBox="1"/>
      </xdr:nvSpPr>
      <xdr:spPr>
        <a:xfrm>
          <a:off x="9277350" y="29403675"/>
          <a:ext cx="8733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50000-TETA</a:t>
          </a:r>
        </a:p>
      </xdr:txBody>
    </xdr:sp>
    <xdr:clientData/>
  </xdr:oneCellAnchor>
  <xdr:twoCellAnchor>
    <xdr:from>
      <xdr:col>10</xdr:col>
      <xdr:colOff>180000</xdr:colOff>
      <xdr:row>146</xdr:row>
      <xdr:rowOff>188550</xdr:rowOff>
    </xdr:from>
    <xdr:to>
      <xdr:col>10</xdr:col>
      <xdr:colOff>180000</xdr:colOff>
      <xdr:row>148</xdr:row>
      <xdr:rowOff>57150</xdr:rowOff>
    </xdr:to>
    <xdr:cxnSp macro="">
      <xdr:nvCxnSpPr>
        <xdr:cNvPr id="99" name="Conector reto 98">
          <a:extLst>
            <a:ext uri="{FF2B5EF4-FFF2-40B4-BE49-F238E27FC236}">
              <a16:creationId xmlns:a16="http://schemas.microsoft.com/office/drawing/2014/main" id="{8835AF55-2AA9-078F-3999-3950C755DC3F}"/>
            </a:ext>
          </a:extLst>
        </xdr:cNvPr>
        <xdr:cNvCxnSpPr>
          <a:stCxn id="84" idx="2"/>
          <a:endCxn id="88" idx="0"/>
        </xdr:cNvCxnSpPr>
      </xdr:nvCxnSpPr>
      <xdr:spPr>
        <a:xfrm>
          <a:off x="8104800" y="29335050"/>
          <a:ext cx="0" cy="24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180000</xdr:colOff>
      <xdr:row>150</xdr:row>
      <xdr:rowOff>36150</xdr:rowOff>
    </xdr:from>
    <xdr:to>
      <xdr:col>10</xdr:col>
      <xdr:colOff>200025</xdr:colOff>
      <xdr:row>152</xdr:row>
      <xdr:rowOff>85725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9C76E7DE-B1F9-F1D8-BE25-8DF49D1BAAB2}"/>
            </a:ext>
          </a:extLst>
        </xdr:cNvPr>
        <xdr:cNvCxnSpPr>
          <a:stCxn id="88" idx="4"/>
        </xdr:cNvCxnSpPr>
      </xdr:nvCxnSpPr>
      <xdr:spPr>
        <a:xfrm>
          <a:off x="8104800" y="29944650"/>
          <a:ext cx="20025" cy="43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589575</xdr:colOff>
      <xdr:row>146</xdr:row>
      <xdr:rowOff>188550</xdr:rowOff>
    </xdr:from>
    <xdr:to>
      <xdr:col>11</xdr:col>
      <xdr:colOff>589575</xdr:colOff>
      <xdr:row>148</xdr:row>
      <xdr:rowOff>123825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BFEA6957-A73C-24A5-1911-6501E434532D}"/>
            </a:ext>
          </a:extLst>
        </xdr:cNvPr>
        <xdr:cNvCxnSpPr>
          <a:stCxn id="85" idx="2"/>
          <a:endCxn id="89" idx="0"/>
        </xdr:cNvCxnSpPr>
      </xdr:nvCxnSpPr>
      <xdr:spPr>
        <a:xfrm>
          <a:off x="9285900" y="29335050"/>
          <a:ext cx="0" cy="31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589575</xdr:colOff>
      <xdr:row>150</xdr:row>
      <xdr:rowOff>102825</xdr:rowOff>
    </xdr:from>
    <xdr:to>
      <xdr:col>11</xdr:col>
      <xdr:colOff>619125</xdr:colOff>
      <xdr:row>152</xdr:row>
      <xdr:rowOff>161925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20301652-0463-1A30-AC82-C2844F4C16B5}"/>
            </a:ext>
          </a:extLst>
        </xdr:cNvPr>
        <xdr:cNvCxnSpPr>
          <a:stCxn id="89" idx="4"/>
        </xdr:cNvCxnSpPr>
      </xdr:nvCxnSpPr>
      <xdr:spPr>
        <a:xfrm>
          <a:off x="9285900" y="30011325"/>
          <a:ext cx="29550" cy="44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807779</xdr:colOff>
      <xdr:row>146</xdr:row>
      <xdr:rowOff>38100</xdr:rowOff>
    </xdr:from>
    <xdr:to>
      <xdr:col>11</xdr:col>
      <xdr:colOff>409576</xdr:colOff>
      <xdr:row>149</xdr:row>
      <xdr:rowOff>104775</xdr:rowOff>
    </xdr:to>
    <xdr:sp macro="" textlink="">
      <xdr:nvSpPr>
        <xdr:cNvPr id="106" name="Forma Livre: Forma 105">
          <a:extLst>
            <a:ext uri="{FF2B5EF4-FFF2-40B4-BE49-F238E27FC236}">
              <a16:creationId xmlns:a16="http://schemas.microsoft.com/office/drawing/2014/main" id="{BC13515A-EF9A-70F9-3E0E-F7357BA531AA}"/>
            </a:ext>
          </a:extLst>
        </xdr:cNvPr>
        <xdr:cNvSpPr/>
      </xdr:nvSpPr>
      <xdr:spPr>
        <a:xfrm>
          <a:off x="7894379" y="29184600"/>
          <a:ext cx="1211522" cy="638175"/>
        </a:xfrm>
        <a:custGeom>
          <a:avLst/>
          <a:gdLst>
            <a:gd name="connsiteX0" fmla="*/ 1582997 w 1582997"/>
            <a:gd name="connsiteY0" fmla="*/ 657225 h 657225"/>
            <a:gd name="connsiteX1" fmla="*/ 30422 w 1582997"/>
            <a:gd name="connsiteY1" fmla="*/ 0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582997" h="657225">
              <a:moveTo>
                <a:pt x="1582997" y="657225"/>
              </a:moveTo>
              <a:cubicBezTo>
                <a:pt x="703522" y="608806"/>
                <a:pt x="-175953" y="560388"/>
                <a:pt x="30422" y="0"/>
              </a:cubicBezTo>
            </a:path>
          </a:pathLst>
        </a:custGeom>
        <a:noFill/>
        <a:ln w="28575"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657225</xdr:colOff>
      <xdr:row>149</xdr:row>
      <xdr:rowOff>38100</xdr:rowOff>
    </xdr:from>
    <xdr:ext cx="472630" cy="264560"/>
    <xdr:sp macro="" textlink="">
      <xdr:nvSpPr>
        <xdr:cNvPr id="107" name="CaixaDeTexto 106">
          <a:extLst>
            <a:ext uri="{FF2B5EF4-FFF2-40B4-BE49-F238E27FC236}">
              <a16:creationId xmlns:a16="http://schemas.microsoft.com/office/drawing/2014/main" id="{0722B072-870D-4EF3-B344-D4FA7FAF357C}"/>
            </a:ext>
          </a:extLst>
        </xdr:cNvPr>
        <xdr:cNvSpPr txBox="1"/>
      </xdr:nvSpPr>
      <xdr:spPr>
        <a:xfrm>
          <a:off x="8582025" y="29756100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11</xdr:col>
      <xdr:colOff>409575</xdr:colOff>
      <xdr:row>147</xdr:row>
      <xdr:rowOff>123825</xdr:rowOff>
    </xdr:from>
    <xdr:to>
      <xdr:col>11</xdr:col>
      <xdr:colOff>704849</xdr:colOff>
      <xdr:row>149</xdr:row>
      <xdr:rowOff>38099</xdr:rowOff>
    </xdr:to>
    <xdr:pic>
      <xdr:nvPicPr>
        <xdr:cNvPr id="108" name="Gráfico 107" descr="Fechar com preenchimento sólido">
          <a:extLst>
            <a:ext uri="{FF2B5EF4-FFF2-40B4-BE49-F238E27FC236}">
              <a16:creationId xmlns:a16="http://schemas.microsoft.com/office/drawing/2014/main" id="{2D3A9CF1-A69D-4236-9723-207B081F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05900" y="29460825"/>
          <a:ext cx="295274" cy="295274"/>
        </a:xfrm>
        <a:prstGeom prst="rect">
          <a:avLst/>
        </a:prstGeom>
      </xdr:spPr>
    </xdr:pic>
    <xdr:clientData/>
  </xdr:twoCellAnchor>
  <xdr:twoCellAnchor>
    <xdr:from>
      <xdr:col>15</xdr:col>
      <xdr:colOff>9525</xdr:colOff>
      <xdr:row>151</xdr:row>
      <xdr:rowOff>152400</xdr:rowOff>
    </xdr:from>
    <xdr:to>
      <xdr:col>15</xdr:col>
      <xdr:colOff>369525</xdr:colOff>
      <xdr:row>153</xdr:row>
      <xdr:rowOff>131400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EB724DBF-A05D-4042-ADD7-3230EA25F2E3}"/>
            </a:ext>
          </a:extLst>
        </xdr:cNvPr>
        <xdr:cNvSpPr/>
      </xdr:nvSpPr>
      <xdr:spPr>
        <a:xfrm>
          <a:off x="11925300" y="302514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0</xdr:colOff>
      <xdr:row>145</xdr:row>
      <xdr:rowOff>0</xdr:rowOff>
    </xdr:from>
    <xdr:to>
      <xdr:col>14</xdr:col>
      <xdr:colOff>360000</xdr:colOff>
      <xdr:row>146</xdr:row>
      <xdr:rowOff>169500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9CF71F81-C7FC-4574-A384-E7EE05EBAD60}"/>
            </a:ext>
          </a:extLst>
        </xdr:cNvPr>
        <xdr:cNvSpPr/>
      </xdr:nvSpPr>
      <xdr:spPr>
        <a:xfrm>
          <a:off x="11144250" y="28956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409575</xdr:colOff>
      <xdr:row>145</xdr:row>
      <xdr:rowOff>0</xdr:rowOff>
    </xdr:from>
    <xdr:to>
      <xdr:col>15</xdr:col>
      <xdr:colOff>769575</xdr:colOff>
      <xdr:row>146</xdr:row>
      <xdr:rowOff>169500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569C0BAC-9353-4EB0-AE56-80D85E843657}"/>
            </a:ext>
          </a:extLst>
        </xdr:cNvPr>
        <xdr:cNvSpPr/>
      </xdr:nvSpPr>
      <xdr:spPr>
        <a:xfrm>
          <a:off x="12325350" y="28956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13</xdr:col>
      <xdr:colOff>438150</xdr:colOff>
      <xdr:row>151</xdr:row>
      <xdr:rowOff>114300</xdr:rowOff>
    </xdr:from>
    <xdr:to>
      <xdr:col>13</xdr:col>
      <xdr:colOff>798150</xdr:colOff>
      <xdr:row>153</xdr:row>
      <xdr:rowOff>93300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95889B5B-F218-415C-80AA-C7CF63FA83BA}"/>
            </a:ext>
          </a:extLst>
        </xdr:cNvPr>
        <xdr:cNvSpPr/>
      </xdr:nvSpPr>
      <xdr:spPr>
        <a:xfrm>
          <a:off x="10744200" y="302133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14</xdr:col>
      <xdr:colOff>600075</xdr:colOff>
      <xdr:row>142</xdr:row>
      <xdr:rowOff>0</xdr:rowOff>
    </xdr:from>
    <xdr:to>
      <xdr:col>15</xdr:col>
      <xdr:colOff>188550</xdr:colOff>
      <xdr:row>143</xdr:row>
      <xdr:rowOff>169500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C19B5C66-B727-4B7D-9AAB-76016F2FBCA4}"/>
            </a:ext>
          </a:extLst>
        </xdr:cNvPr>
        <xdr:cNvSpPr/>
      </xdr:nvSpPr>
      <xdr:spPr>
        <a:xfrm>
          <a:off x="11744325" y="283845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13</xdr:col>
      <xdr:colOff>428625</xdr:colOff>
      <xdr:row>148</xdr:row>
      <xdr:rowOff>38100</xdr:rowOff>
    </xdr:from>
    <xdr:to>
      <xdr:col>13</xdr:col>
      <xdr:colOff>788625</xdr:colOff>
      <xdr:row>150</xdr:row>
      <xdr:rowOff>17100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7639DD1D-2419-4305-A570-5F52553B673A}"/>
            </a:ext>
          </a:extLst>
        </xdr:cNvPr>
        <xdr:cNvSpPr/>
      </xdr:nvSpPr>
      <xdr:spPr>
        <a:xfrm>
          <a:off x="10734675" y="295656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0</xdr:colOff>
      <xdr:row>148</xdr:row>
      <xdr:rowOff>104775</xdr:rowOff>
    </xdr:from>
    <xdr:to>
      <xdr:col>15</xdr:col>
      <xdr:colOff>360000</xdr:colOff>
      <xdr:row>150</xdr:row>
      <xdr:rowOff>83775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4F02F2D5-6CA6-4B94-9468-E6D69F5BDAFB}"/>
            </a:ext>
          </a:extLst>
        </xdr:cNvPr>
        <xdr:cNvSpPr/>
      </xdr:nvSpPr>
      <xdr:spPr>
        <a:xfrm>
          <a:off x="11915775" y="296322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180000</xdr:colOff>
      <xdr:row>142</xdr:row>
      <xdr:rowOff>180000</xdr:rowOff>
    </xdr:from>
    <xdr:to>
      <xdr:col>14</xdr:col>
      <xdr:colOff>600075</xdr:colOff>
      <xdr:row>145</xdr:row>
      <xdr:rowOff>0</xdr:rowOff>
    </xdr:to>
    <xdr:cxnSp macro="">
      <xdr:nvCxnSpPr>
        <xdr:cNvPr id="118" name="Conector reto 117">
          <a:extLst>
            <a:ext uri="{FF2B5EF4-FFF2-40B4-BE49-F238E27FC236}">
              <a16:creationId xmlns:a16="http://schemas.microsoft.com/office/drawing/2014/main" id="{B076D35C-341F-41C1-B893-C2870D62D479}"/>
            </a:ext>
          </a:extLst>
        </xdr:cNvPr>
        <xdr:cNvCxnSpPr>
          <a:stCxn id="115" idx="2"/>
          <a:endCxn id="112" idx="0"/>
        </xdr:cNvCxnSpPr>
      </xdr:nvCxnSpPr>
      <xdr:spPr>
        <a:xfrm flipH="1">
          <a:off x="11324250" y="28564500"/>
          <a:ext cx="420075" cy="39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188550</xdr:colOff>
      <xdr:row>142</xdr:row>
      <xdr:rowOff>180000</xdr:rowOff>
    </xdr:from>
    <xdr:to>
      <xdr:col>15</xdr:col>
      <xdr:colOff>769575</xdr:colOff>
      <xdr:row>145</xdr:row>
      <xdr:rowOff>180000</xdr:rowOff>
    </xdr:to>
    <xdr:cxnSp macro="">
      <xdr:nvCxnSpPr>
        <xdr:cNvPr id="119" name="Conector reto 118">
          <a:extLst>
            <a:ext uri="{FF2B5EF4-FFF2-40B4-BE49-F238E27FC236}">
              <a16:creationId xmlns:a16="http://schemas.microsoft.com/office/drawing/2014/main" id="{80F1A393-85A0-4887-B147-A174DA487C05}"/>
            </a:ext>
          </a:extLst>
        </xdr:cNvPr>
        <xdr:cNvCxnSpPr>
          <a:stCxn id="115" idx="6"/>
          <a:endCxn id="113" idx="3"/>
        </xdr:cNvCxnSpPr>
      </xdr:nvCxnSpPr>
      <xdr:spPr>
        <a:xfrm>
          <a:off x="12104325" y="28564500"/>
          <a:ext cx="58102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276225</xdr:colOff>
      <xdr:row>143</xdr:row>
      <xdr:rowOff>161925</xdr:rowOff>
    </xdr:from>
    <xdr:ext cx="542136" cy="264560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id="{BD1FA34D-CBCD-42D0-AE8C-19D762E0537B}"/>
            </a:ext>
          </a:extLst>
        </xdr:cNvPr>
        <xdr:cNvSpPr txBox="1"/>
      </xdr:nvSpPr>
      <xdr:spPr>
        <a:xfrm>
          <a:off x="11420475" y="28736925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20000</a:t>
          </a:r>
        </a:p>
      </xdr:txBody>
    </xdr:sp>
    <xdr:clientData/>
  </xdr:oneCellAnchor>
  <xdr:oneCellAnchor>
    <xdr:from>
      <xdr:col>15</xdr:col>
      <xdr:colOff>390525</xdr:colOff>
      <xdr:row>142</xdr:row>
      <xdr:rowOff>171450</xdr:rowOff>
    </xdr:from>
    <xdr:ext cx="645498" cy="264560"/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id="{669FAFB8-2F3F-4AAD-8EB5-170FAC92F5A2}"/>
            </a:ext>
          </a:extLst>
        </xdr:cNvPr>
        <xdr:cNvSpPr txBox="1"/>
      </xdr:nvSpPr>
      <xdr:spPr>
        <a:xfrm>
          <a:off x="12306300" y="28555950"/>
          <a:ext cx="64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250000</a:t>
          </a:r>
          <a:r>
            <a:rPr lang="pt-BR"/>
            <a:t> </a:t>
          </a:r>
          <a:endParaRPr lang="pt-BR" sz="1100"/>
        </a:p>
      </xdr:txBody>
    </xdr:sp>
    <xdr:clientData/>
  </xdr:oneCellAnchor>
  <xdr:oneCellAnchor>
    <xdr:from>
      <xdr:col>13</xdr:col>
      <xdr:colOff>676275</xdr:colOff>
      <xdr:row>147</xdr:row>
      <xdr:rowOff>38100</xdr:rowOff>
    </xdr:from>
    <xdr:ext cx="613630" cy="264560"/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95CB4FCE-E408-49A7-8193-2D222402D220}"/>
            </a:ext>
          </a:extLst>
        </xdr:cNvPr>
        <xdr:cNvSpPr txBox="1"/>
      </xdr:nvSpPr>
      <xdr:spPr>
        <a:xfrm>
          <a:off x="10982325" y="2937510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110000</a:t>
          </a:r>
        </a:p>
      </xdr:txBody>
    </xdr:sp>
    <xdr:clientData/>
  </xdr:oneCellAnchor>
  <xdr:oneCellAnchor>
    <xdr:from>
      <xdr:col>13</xdr:col>
      <xdr:colOff>647700</xdr:colOff>
      <xdr:row>150</xdr:row>
      <xdr:rowOff>19050</xdr:rowOff>
    </xdr:from>
    <xdr:ext cx="613630" cy="264560"/>
    <xdr:sp macro="" textlink="">
      <xdr:nvSpPr>
        <xdr:cNvPr id="123" name="CaixaDeTexto 122">
          <a:extLst>
            <a:ext uri="{FF2B5EF4-FFF2-40B4-BE49-F238E27FC236}">
              <a16:creationId xmlns:a16="http://schemas.microsoft.com/office/drawing/2014/main" id="{97D12A4E-A982-49A7-BB87-FC3B3AAF3D40}"/>
            </a:ext>
          </a:extLst>
        </xdr:cNvPr>
        <xdr:cNvSpPr txBox="1"/>
      </xdr:nvSpPr>
      <xdr:spPr>
        <a:xfrm>
          <a:off x="10953750" y="29927550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160000</a:t>
          </a:r>
        </a:p>
      </xdr:txBody>
    </xdr:sp>
    <xdr:clientData/>
  </xdr:oneCellAnchor>
  <xdr:oneCellAnchor>
    <xdr:from>
      <xdr:col>15</xdr:col>
      <xdr:colOff>190500</xdr:colOff>
      <xdr:row>150</xdr:row>
      <xdr:rowOff>47625</xdr:rowOff>
    </xdr:from>
    <xdr:ext cx="613630" cy="264560"/>
    <xdr:sp macro="" textlink="">
      <xdr:nvSpPr>
        <xdr:cNvPr id="124" name="CaixaDeTexto 123">
          <a:extLst>
            <a:ext uri="{FF2B5EF4-FFF2-40B4-BE49-F238E27FC236}">
              <a16:creationId xmlns:a16="http://schemas.microsoft.com/office/drawing/2014/main" id="{5F803182-2636-47D6-B66F-D173C0864DA6}"/>
            </a:ext>
          </a:extLst>
        </xdr:cNvPr>
        <xdr:cNvSpPr txBox="1"/>
      </xdr:nvSpPr>
      <xdr:spPr>
        <a:xfrm>
          <a:off x="12106275" y="29956125"/>
          <a:ext cx="613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100000</a:t>
          </a:r>
        </a:p>
      </xdr:txBody>
    </xdr:sp>
    <xdr:clientData/>
  </xdr:oneCellAnchor>
  <xdr:oneCellAnchor>
    <xdr:from>
      <xdr:col>14</xdr:col>
      <xdr:colOff>523875</xdr:colOff>
      <xdr:row>146</xdr:row>
      <xdr:rowOff>142875</xdr:rowOff>
    </xdr:from>
    <xdr:ext cx="542136" cy="264560"/>
    <xdr:sp macro="" textlink="">
      <xdr:nvSpPr>
        <xdr:cNvPr id="125" name="CaixaDeTexto 124">
          <a:extLst>
            <a:ext uri="{FF2B5EF4-FFF2-40B4-BE49-F238E27FC236}">
              <a16:creationId xmlns:a16="http://schemas.microsoft.com/office/drawing/2014/main" id="{DC75171E-CDE6-45B4-A83B-C75CD498BD25}"/>
            </a:ext>
          </a:extLst>
        </xdr:cNvPr>
        <xdr:cNvSpPr txBox="1"/>
      </xdr:nvSpPr>
      <xdr:spPr>
        <a:xfrm>
          <a:off x="11668125" y="29289375"/>
          <a:ext cx="542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50000</a:t>
          </a:r>
        </a:p>
      </xdr:txBody>
    </xdr:sp>
    <xdr:clientData/>
  </xdr:oneCellAnchor>
  <xdr:twoCellAnchor>
    <xdr:from>
      <xdr:col>13</xdr:col>
      <xdr:colOff>608625</xdr:colOff>
      <xdr:row>145</xdr:row>
      <xdr:rowOff>180000</xdr:rowOff>
    </xdr:from>
    <xdr:to>
      <xdr:col>14</xdr:col>
      <xdr:colOff>0</xdr:colOff>
      <xdr:row>148</xdr:row>
      <xdr:rowOff>38100</xdr:rowOff>
    </xdr:to>
    <xdr:cxnSp macro="">
      <xdr:nvCxnSpPr>
        <xdr:cNvPr id="126" name="Conector reto 125">
          <a:extLst>
            <a:ext uri="{FF2B5EF4-FFF2-40B4-BE49-F238E27FC236}">
              <a16:creationId xmlns:a16="http://schemas.microsoft.com/office/drawing/2014/main" id="{6F8D5EB2-516A-486A-9768-1ED869AE7689}"/>
            </a:ext>
          </a:extLst>
        </xdr:cNvPr>
        <xdr:cNvCxnSpPr>
          <a:stCxn id="112" idx="1"/>
          <a:endCxn id="116" idx="0"/>
        </xdr:cNvCxnSpPr>
      </xdr:nvCxnSpPr>
      <xdr:spPr>
        <a:xfrm flipH="1">
          <a:off x="10914675" y="29136000"/>
          <a:ext cx="22957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180000</xdr:colOff>
      <xdr:row>150</xdr:row>
      <xdr:rowOff>83775</xdr:rowOff>
    </xdr:from>
    <xdr:to>
      <xdr:col>15</xdr:col>
      <xdr:colOff>189525</xdr:colOff>
      <xdr:row>151</xdr:row>
      <xdr:rowOff>152400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6C159D3C-1573-405A-BDCC-D12E3C95128E}"/>
            </a:ext>
          </a:extLst>
        </xdr:cNvPr>
        <xdr:cNvCxnSpPr>
          <a:stCxn id="117" idx="4"/>
          <a:endCxn id="111" idx="0"/>
        </xdr:cNvCxnSpPr>
      </xdr:nvCxnSpPr>
      <xdr:spPr>
        <a:xfrm>
          <a:off x="12095775" y="29992275"/>
          <a:ext cx="9525" cy="25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608625</xdr:colOff>
      <xdr:row>150</xdr:row>
      <xdr:rowOff>17100</xdr:rowOff>
    </xdr:from>
    <xdr:to>
      <xdr:col>13</xdr:col>
      <xdr:colOff>618150</xdr:colOff>
      <xdr:row>151</xdr:row>
      <xdr:rowOff>114300</xdr:rowOff>
    </xdr:to>
    <xdr:cxnSp macro="">
      <xdr:nvCxnSpPr>
        <xdr:cNvPr id="133" name="Conector reto 132">
          <a:extLst>
            <a:ext uri="{FF2B5EF4-FFF2-40B4-BE49-F238E27FC236}">
              <a16:creationId xmlns:a16="http://schemas.microsoft.com/office/drawing/2014/main" id="{600BE5F4-F8FA-45B6-9B57-FCD7CE464FA6}"/>
            </a:ext>
          </a:extLst>
        </xdr:cNvPr>
        <xdr:cNvCxnSpPr>
          <a:stCxn id="116" idx="4"/>
          <a:endCxn id="114" idx="0"/>
        </xdr:cNvCxnSpPr>
      </xdr:nvCxnSpPr>
      <xdr:spPr>
        <a:xfrm>
          <a:off x="10914675" y="29925600"/>
          <a:ext cx="9525" cy="28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360000</xdr:colOff>
      <xdr:row>145</xdr:row>
      <xdr:rowOff>180000</xdr:rowOff>
    </xdr:from>
    <xdr:to>
      <xdr:col>15</xdr:col>
      <xdr:colOff>0</xdr:colOff>
      <xdr:row>149</xdr:row>
      <xdr:rowOff>94275</xdr:rowOff>
    </xdr:to>
    <xdr:cxnSp macro="">
      <xdr:nvCxnSpPr>
        <xdr:cNvPr id="136" name="Conector reto 135">
          <a:extLst>
            <a:ext uri="{FF2B5EF4-FFF2-40B4-BE49-F238E27FC236}">
              <a16:creationId xmlns:a16="http://schemas.microsoft.com/office/drawing/2014/main" id="{AB0CCF55-CD1D-49A7-A43B-8AE771E65F7D}"/>
            </a:ext>
          </a:extLst>
        </xdr:cNvPr>
        <xdr:cNvCxnSpPr>
          <a:stCxn id="117" idx="2"/>
          <a:endCxn id="112" idx="3"/>
        </xdr:cNvCxnSpPr>
      </xdr:nvCxnSpPr>
      <xdr:spPr>
        <a:xfrm flipH="1" flipV="1">
          <a:off x="11504250" y="29136000"/>
          <a:ext cx="4115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276225</xdr:colOff>
      <xdr:row>99</xdr:row>
      <xdr:rowOff>57150</xdr:rowOff>
    </xdr:from>
    <xdr:to>
      <xdr:col>21</xdr:col>
      <xdr:colOff>45427</xdr:colOff>
      <xdr:row>106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832FC5-7CFC-4BAD-8995-6FBFC95C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6275" y="20631150"/>
          <a:ext cx="3264877" cy="1438275"/>
        </a:xfrm>
        <a:prstGeom prst="rect">
          <a:avLst/>
        </a:prstGeom>
      </xdr:spPr>
    </xdr:pic>
    <xdr:clientData/>
  </xdr:twoCellAnchor>
  <xdr:twoCellAnchor>
    <xdr:from>
      <xdr:col>10</xdr:col>
      <xdr:colOff>638175</xdr:colOff>
      <xdr:row>108</xdr:row>
      <xdr:rowOff>152400</xdr:rowOff>
    </xdr:from>
    <xdr:to>
      <xdr:col>11</xdr:col>
      <xdr:colOff>312375</xdr:colOff>
      <xdr:row>110</xdr:row>
      <xdr:rowOff>131400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CF5B7403-CBE2-23AC-E712-5EA81862BF9E}"/>
            </a:ext>
          </a:extLst>
        </xdr:cNvPr>
        <xdr:cNvSpPr/>
      </xdr:nvSpPr>
      <xdr:spPr>
        <a:xfrm>
          <a:off x="8153400" y="222504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11</xdr:col>
      <xdr:colOff>504825</xdr:colOff>
      <xdr:row>115</xdr:row>
      <xdr:rowOff>69850</xdr:rowOff>
    </xdr:from>
    <xdr:to>
      <xdr:col>12</xdr:col>
      <xdr:colOff>179025</xdr:colOff>
      <xdr:row>117</xdr:row>
      <xdr:rowOff>48850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28F93731-5646-451F-87CB-7855EF009E11}"/>
            </a:ext>
          </a:extLst>
        </xdr:cNvPr>
        <xdr:cNvSpPr/>
      </xdr:nvSpPr>
      <xdr:spPr>
        <a:xfrm>
          <a:off x="8705850" y="235013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504825</xdr:colOff>
      <xdr:row>122</xdr:row>
      <xdr:rowOff>0</xdr:rowOff>
    </xdr:from>
    <xdr:to>
      <xdr:col>12</xdr:col>
      <xdr:colOff>179025</xdr:colOff>
      <xdr:row>123</xdr:row>
      <xdr:rowOff>169500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8849C29-CA9F-46DA-96D3-CDCE90139D6F}"/>
            </a:ext>
          </a:extLst>
        </xdr:cNvPr>
        <xdr:cNvSpPr/>
      </xdr:nvSpPr>
      <xdr:spPr>
        <a:xfrm>
          <a:off x="8705850" y="247650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171450</xdr:colOff>
      <xdr:row>112</xdr:row>
      <xdr:rowOff>0</xdr:rowOff>
    </xdr:from>
    <xdr:to>
      <xdr:col>10</xdr:col>
      <xdr:colOff>531450</xdr:colOff>
      <xdr:row>113</xdr:row>
      <xdr:rowOff>169500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ECA632C-F745-D655-1BE1-F236073B75D3}"/>
            </a:ext>
          </a:extLst>
        </xdr:cNvPr>
        <xdr:cNvSpPr/>
      </xdr:nvSpPr>
      <xdr:spPr>
        <a:xfrm>
          <a:off x="7686675" y="22860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11</xdr:col>
      <xdr:colOff>504825</xdr:colOff>
      <xdr:row>112</xdr:row>
      <xdr:rowOff>9525</xdr:rowOff>
    </xdr:from>
    <xdr:to>
      <xdr:col>12</xdr:col>
      <xdr:colOff>179025</xdr:colOff>
      <xdr:row>113</xdr:row>
      <xdr:rowOff>179025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B3FAC50-B7E3-474D-B668-B128A8F76910}"/>
            </a:ext>
          </a:extLst>
        </xdr:cNvPr>
        <xdr:cNvSpPr/>
      </xdr:nvSpPr>
      <xdr:spPr>
        <a:xfrm>
          <a:off x="8705850" y="22869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504825</xdr:colOff>
      <xdr:row>118</xdr:row>
      <xdr:rowOff>130175</xdr:rowOff>
    </xdr:from>
    <xdr:to>
      <xdr:col>12</xdr:col>
      <xdr:colOff>179025</xdr:colOff>
      <xdr:row>120</xdr:row>
      <xdr:rowOff>109175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C153311A-0377-440C-96C6-8A6A427D0767}"/>
            </a:ext>
          </a:extLst>
        </xdr:cNvPr>
        <xdr:cNvSpPr/>
      </xdr:nvSpPr>
      <xdr:spPr>
        <a:xfrm>
          <a:off x="8705850" y="241331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11</xdr:col>
      <xdr:colOff>57150</xdr:colOff>
      <xdr:row>125</xdr:row>
      <xdr:rowOff>9525</xdr:rowOff>
    </xdr:from>
    <xdr:to>
      <xdr:col>11</xdr:col>
      <xdr:colOff>417150</xdr:colOff>
      <xdr:row>126</xdr:row>
      <xdr:rowOff>179025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4B0C278-B556-483E-847F-72F50B2294A9}"/>
            </a:ext>
          </a:extLst>
        </xdr:cNvPr>
        <xdr:cNvSpPr/>
      </xdr:nvSpPr>
      <xdr:spPr>
        <a:xfrm>
          <a:off x="8258175" y="253460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12</xdr:col>
      <xdr:colOff>285750</xdr:colOff>
      <xdr:row>124</xdr:row>
      <xdr:rowOff>180975</xdr:rowOff>
    </xdr:from>
    <xdr:to>
      <xdr:col>12</xdr:col>
      <xdr:colOff>645750</xdr:colOff>
      <xdr:row>126</xdr:row>
      <xdr:rowOff>159975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FF5DE8A-0D9A-4C1A-9C95-81BBD26E067C}"/>
            </a:ext>
          </a:extLst>
        </xdr:cNvPr>
        <xdr:cNvSpPr/>
      </xdr:nvSpPr>
      <xdr:spPr>
        <a:xfrm>
          <a:off x="9172575" y="253269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10</xdr:col>
      <xdr:colOff>351450</xdr:colOff>
      <xdr:row>109</xdr:row>
      <xdr:rowOff>141900</xdr:rowOff>
    </xdr:from>
    <xdr:to>
      <xdr:col>10</xdr:col>
      <xdr:colOff>638175</xdr:colOff>
      <xdr:row>112</xdr:row>
      <xdr:rowOff>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56156E75-1866-3E97-44FF-55FCBE162DA6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7866675" y="22430400"/>
          <a:ext cx="28672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312375</xdr:colOff>
      <xdr:row>109</xdr:row>
      <xdr:rowOff>141900</xdr:rowOff>
    </xdr:from>
    <xdr:to>
      <xdr:col>11</xdr:col>
      <xdr:colOff>684825</xdr:colOff>
      <xdr:row>112</xdr:row>
      <xdr:rowOff>9525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D498AA27-2AEC-9721-A8D1-342668D6CAD4}"/>
            </a:ext>
          </a:extLst>
        </xdr:cNvPr>
        <xdr:cNvCxnSpPr>
          <a:stCxn id="3" idx="6"/>
          <a:endCxn id="7" idx="0"/>
        </xdr:cNvCxnSpPr>
      </xdr:nvCxnSpPr>
      <xdr:spPr>
        <a:xfrm>
          <a:off x="8513400" y="22430400"/>
          <a:ext cx="372450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684825</xdr:colOff>
      <xdr:row>113</xdr:row>
      <xdr:rowOff>179025</xdr:rowOff>
    </xdr:from>
    <xdr:to>
      <xdr:col>11</xdr:col>
      <xdr:colOff>684825</xdr:colOff>
      <xdr:row>115</xdr:row>
      <xdr:rowOff>69850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ED6E7E81-91CB-873E-9713-4A2931E0DAEA}"/>
            </a:ext>
          </a:extLst>
        </xdr:cNvPr>
        <xdr:cNvCxnSpPr>
          <a:stCxn id="7" idx="2"/>
          <a:endCxn id="4" idx="0"/>
        </xdr:cNvCxnSpPr>
      </xdr:nvCxnSpPr>
      <xdr:spPr>
        <a:xfrm>
          <a:off x="8885850" y="23229525"/>
          <a:ext cx="0" cy="2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684825</xdr:colOff>
      <xdr:row>117</xdr:row>
      <xdr:rowOff>48850</xdr:rowOff>
    </xdr:from>
    <xdr:to>
      <xdr:col>11</xdr:col>
      <xdr:colOff>684825</xdr:colOff>
      <xdr:row>118</xdr:row>
      <xdr:rowOff>130175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F55999BF-010A-B251-1DB0-B01398EF0801}"/>
            </a:ext>
          </a:extLst>
        </xdr:cNvPr>
        <xdr:cNvCxnSpPr>
          <a:stCxn id="4" idx="4"/>
          <a:endCxn id="8" idx="0"/>
        </xdr:cNvCxnSpPr>
      </xdr:nvCxnSpPr>
      <xdr:spPr>
        <a:xfrm>
          <a:off x="8885850" y="23861350"/>
          <a:ext cx="0" cy="2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684825</xdr:colOff>
      <xdr:row>120</xdr:row>
      <xdr:rowOff>109175</xdr:rowOff>
    </xdr:from>
    <xdr:to>
      <xdr:col>11</xdr:col>
      <xdr:colOff>684825</xdr:colOff>
      <xdr:row>122</xdr:row>
      <xdr:rowOff>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4C523460-0E5B-FEDF-AC14-634882EFF3D6}"/>
            </a:ext>
          </a:extLst>
        </xdr:cNvPr>
        <xdr:cNvCxnSpPr>
          <a:stCxn id="8" idx="2"/>
          <a:endCxn id="5" idx="0"/>
        </xdr:cNvCxnSpPr>
      </xdr:nvCxnSpPr>
      <xdr:spPr>
        <a:xfrm>
          <a:off x="8885850" y="24493175"/>
          <a:ext cx="0" cy="2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237150</xdr:colOff>
      <xdr:row>122</xdr:row>
      <xdr:rowOff>180000</xdr:rowOff>
    </xdr:from>
    <xdr:to>
      <xdr:col>11</xdr:col>
      <xdr:colOff>504825</xdr:colOff>
      <xdr:row>125</xdr:row>
      <xdr:rowOff>9525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AF4B5983-6192-2E31-775E-AAD4DD671B3F}"/>
            </a:ext>
          </a:extLst>
        </xdr:cNvPr>
        <xdr:cNvCxnSpPr>
          <a:stCxn id="5" idx="2"/>
          <a:endCxn id="9" idx="0"/>
        </xdr:cNvCxnSpPr>
      </xdr:nvCxnSpPr>
      <xdr:spPr>
        <a:xfrm flipH="1">
          <a:off x="8438175" y="24945000"/>
          <a:ext cx="267675" cy="40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179025</xdr:colOff>
      <xdr:row>122</xdr:row>
      <xdr:rowOff>180000</xdr:rowOff>
    </xdr:from>
    <xdr:to>
      <xdr:col>12</xdr:col>
      <xdr:colOff>465750</xdr:colOff>
      <xdr:row>124</xdr:row>
      <xdr:rowOff>180975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3EFD0C33-7D9C-5313-E75F-C5ABA643A9F9}"/>
            </a:ext>
          </a:extLst>
        </xdr:cNvPr>
        <xdr:cNvCxnSpPr>
          <a:stCxn id="5" idx="6"/>
          <a:endCxn id="10" idx="0"/>
        </xdr:cNvCxnSpPr>
      </xdr:nvCxnSpPr>
      <xdr:spPr>
        <a:xfrm>
          <a:off x="9065850" y="24945000"/>
          <a:ext cx="286725" cy="38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123825</xdr:colOff>
      <xdr:row>109</xdr:row>
      <xdr:rowOff>161925</xdr:rowOff>
    </xdr:from>
    <xdr:ext cx="399148" cy="264560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86F0C167-9E1C-AD1A-0DE3-1F0421DA8D44}"/>
            </a:ext>
          </a:extLst>
        </xdr:cNvPr>
        <xdr:cNvSpPr txBox="1"/>
      </xdr:nvSpPr>
      <xdr:spPr>
        <a:xfrm>
          <a:off x="7639050" y="224504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oneCellAnchor>
    <xdr:from>
      <xdr:col>11</xdr:col>
      <xdr:colOff>438150</xdr:colOff>
      <xdr:row>109</xdr:row>
      <xdr:rowOff>161925</xdr:rowOff>
    </xdr:from>
    <xdr:ext cx="327654" cy="264560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A25C571F-4E0B-44CF-A1C1-7FEC31195D93}"/>
            </a:ext>
          </a:extLst>
        </xdr:cNvPr>
        <xdr:cNvSpPr txBox="1"/>
      </xdr:nvSpPr>
      <xdr:spPr>
        <a:xfrm>
          <a:off x="8639175" y="2245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</a:t>
          </a:r>
        </a:p>
      </xdr:txBody>
    </xdr:sp>
    <xdr:clientData/>
  </xdr:oneCellAnchor>
  <xdr:oneCellAnchor>
    <xdr:from>
      <xdr:col>11</xdr:col>
      <xdr:colOff>676275</xdr:colOff>
      <xdr:row>113</xdr:row>
      <xdr:rowOff>161925</xdr:rowOff>
    </xdr:from>
    <xdr:ext cx="327654" cy="264560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96820295-E51C-421C-966B-DF1FACBF3742}"/>
            </a:ext>
          </a:extLst>
        </xdr:cNvPr>
        <xdr:cNvSpPr txBox="1"/>
      </xdr:nvSpPr>
      <xdr:spPr>
        <a:xfrm>
          <a:off x="8877300" y="23212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95</a:t>
          </a:r>
        </a:p>
      </xdr:txBody>
    </xdr:sp>
    <xdr:clientData/>
  </xdr:oneCellAnchor>
  <xdr:oneCellAnchor>
    <xdr:from>
      <xdr:col>12</xdr:col>
      <xdr:colOff>38100</xdr:colOff>
      <xdr:row>116</xdr:row>
      <xdr:rowOff>180975</xdr:rowOff>
    </xdr:from>
    <xdr:ext cx="658835" cy="264560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E05C73F6-3510-4AD2-8063-57AC6B2242B2}"/>
            </a:ext>
          </a:extLst>
        </xdr:cNvPr>
        <xdr:cNvSpPr txBox="1"/>
      </xdr:nvSpPr>
      <xdr:spPr>
        <a:xfrm>
          <a:off x="8924925" y="23802975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85-TETA</a:t>
          </a:r>
        </a:p>
      </xdr:txBody>
    </xdr:sp>
    <xdr:clientData/>
  </xdr:oneCellAnchor>
  <xdr:oneCellAnchor>
    <xdr:from>
      <xdr:col>11</xdr:col>
      <xdr:colOff>638175</xdr:colOff>
      <xdr:row>120</xdr:row>
      <xdr:rowOff>104775</xdr:rowOff>
    </xdr:from>
    <xdr:ext cx="757387" cy="264560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42251B-9BE1-47A7-8AD9-AAAC8640B146}"/>
            </a:ext>
          </a:extLst>
        </xdr:cNvPr>
        <xdr:cNvSpPr txBox="1"/>
      </xdr:nvSpPr>
      <xdr:spPr>
        <a:xfrm>
          <a:off x="8839200" y="24488775"/>
          <a:ext cx="7573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125+TETA</a:t>
          </a:r>
        </a:p>
      </xdr:txBody>
    </xdr:sp>
    <xdr:clientData/>
  </xdr:oneCellAnchor>
  <xdr:oneCellAnchor>
    <xdr:from>
      <xdr:col>10</xdr:col>
      <xdr:colOff>619125</xdr:colOff>
      <xdr:row>123</xdr:row>
      <xdr:rowOff>142875</xdr:rowOff>
    </xdr:from>
    <xdr:ext cx="658835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95B91B43-A15B-4F24-A2F9-AA5DE36A9D7F}"/>
            </a:ext>
          </a:extLst>
        </xdr:cNvPr>
        <xdr:cNvSpPr txBox="1"/>
      </xdr:nvSpPr>
      <xdr:spPr>
        <a:xfrm>
          <a:off x="8134350" y="25098375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90-TETA</a:t>
          </a:r>
        </a:p>
      </xdr:txBody>
    </xdr:sp>
    <xdr:clientData/>
  </xdr:oneCellAnchor>
  <xdr:oneCellAnchor>
    <xdr:from>
      <xdr:col>12</xdr:col>
      <xdr:colOff>247650</xdr:colOff>
      <xdr:row>122</xdr:row>
      <xdr:rowOff>171450</xdr:rowOff>
    </xdr:from>
    <xdr:ext cx="327654" cy="264560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8906ABD-A339-4471-925B-D406557FE44B}"/>
            </a:ext>
          </a:extLst>
        </xdr:cNvPr>
        <xdr:cNvSpPr txBox="1"/>
      </xdr:nvSpPr>
      <xdr:spPr>
        <a:xfrm>
          <a:off x="9134475" y="24936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twoCellAnchor>
    <xdr:from>
      <xdr:col>10</xdr:col>
      <xdr:colOff>361608</xdr:colOff>
      <xdr:row>116</xdr:row>
      <xdr:rowOff>66675</xdr:rowOff>
    </xdr:from>
    <xdr:to>
      <xdr:col>11</xdr:col>
      <xdr:colOff>504825</xdr:colOff>
      <xdr:row>126</xdr:row>
      <xdr:rowOff>28575</xdr:rowOff>
    </xdr:to>
    <xdr:sp macro="" textlink="">
      <xdr:nvSpPr>
        <xdr:cNvPr id="47" name="Forma Livre: Forma 46">
          <a:extLst>
            <a:ext uri="{FF2B5EF4-FFF2-40B4-BE49-F238E27FC236}">
              <a16:creationId xmlns:a16="http://schemas.microsoft.com/office/drawing/2014/main" id="{35FA5438-EC82-608D-7891-11CF64FAC868}"/>
            </a:ext>
          </a:extLst>
        </xdr:cNvPr>
        <xdr:cNvSpPr/>
      </xdr:nvSpPr>
      <xdr:spPr>
        <a:xfrm>
          <a:off x="7876833" y="23688675"/>
          <a:ext cx="829017" cy="1866900"/>
        </a:xfrm>
        <a:custGeom>
          <a:avLst/>
          <a:gdLst>
            <a:gd name="connsiteX0" fmla="*/ 371817 w 829017"/>
            <a:gd name="connsiteY0" fmla="*/ 1866900 h 1866900"/>
            <a:gd name="connsiteX1" fmla="*/ 829017 w 829017"/>
            <a:gd name="connsiteY1" fmla="*/ 0 h 1866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29017" h="1866900">
              <a:moveTo>
                <a:pt x="371817" y="1866900"/>
              </a:moveTo>
              <a:cubicBezTo>
                <a:pt x="-9183" y="1151731"/>
                <a:pt x="-390183" y="436562"/>
                <a:pt x="829017" y="0"/>
              </a:cubicBezTo>
            </a:path>
          </a:pathLst>
        </a:cu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600075</xdr:colOff>
      <xdr:row>119</xdr:row>
      <xdr:rowOff>133350</xdr:rowOff>
    </xdr:from>
    <xdr:ext cx="472630" cy="264560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E0F2F688-CB0A-47E0-B07A-232CC9E777A9}"/>
            </a:ext>
          </a:extLst>
        </xdr:cNvPr>
        <xdr:cNvSpPr txBox="1"/>
      </xdr:nvSpPr>
      <xdr:spPr>
        <a:xfrm>
          <a:off x="7429500" y="24326850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11</xdr:col>
      <xdr:colOff>552451</xdr:colOff>
      <xdr:row>117</xdr:row>
      <xdr:rowOff>123825</xdr:rowOff>
    </xdr:from>
    <xdr:to>
      <xdr:col>12</xdr:col>
      <xdr:colOff>161925</xdr:colOff>
      <xdr:row>119</xdr:row>
      <xdr:rowOff>38099</xdr:rowOff>
    </xdr:to>
    <xdr:pic>
      <xdr:nvPicPr>
        <xdr:cNvPr id="50" name="Gráfico 49" descr="Fechar com preenchimento sólido">
          <a:extLst>
            <a:ext uri="{FF2B5EF4-FFF2-40B4-BE49-F238E27FC236}">
              <a16:creationId xmlns:a16="http://schemas.microsoft.com/office/drawing/2014/main" id="{C71D3DBA-5A1F-3C0C-A5C8-85BDDF986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53476" y="23936325"/>
          <a:ext cx="295274" cy="295274"/>
        </a:xfrm>
        <a:prstGeom prst="rect">
          <a:avLst/>
        </a:prstGeom>
      </xdr:spPr>
    </xdr:pic>
    <xdr:clientData/>
  </xdr:twoCellAnchor>
  <xdr:twoCellAnchor>
    <xdr:from>
      <xdr:col>15</xdr:col>
      <xdr:colOff>200025</xdr:colOff>
      <xdr:row>108</xdr:row>
      <xdr:rowOff>171450</xdr:rowOff>
    </xdr:from>
    <xdr:to>
      <xdr:col>15</xdr:col>
      <xdr:colOff>560025</xdr:colOff>
      <xdr:row>110</xdr:row>
      <xdr:rowOff>150450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E1DF17DA-164C-4BBD-8984-C2501210B094}"/>
            </a:ext>
          </a:extLst>
        </xdr:cNvPr>
        <xdr:cNvSpPr/>
      </xdr:nvSpPr>
      <xdr:spPr>
        <a:xfrm>
          <a:off x="11277600" y="222694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16</xdr:col>
      <xdr:colOff>0</xdr:colOff>
      <xdr:row>115</xdr:row>
      <xdr:rowOff>88900</xdr:rowOff>
    </xdr:from>
    <xdr:to>
      <xdr:col>16</xdr:col>
      <xdr:colOff>360000</xdr:colOff>
      <xdr:row>117</xdr:row>
      <xdr:rowOff>67900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731BFC10-E217-4F7F-9446-50EDA2DABD38}"/>
            </a:ext>
          </a:extLst>
        </xdr:cNvPr>
        <xdr:cNvSpPr/>
      </xdr:nvSpPr>
      <xdr:spPr>
        <a:xfrm>
          <a:off x="11830050" y="235204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16</xdr:col>
      <xdr:colOff>0</xdr:colOff>
      <xdr:row>122</xdr:row>
      <xdr:rowOff>19050</xdr:rowOff>
    </xdr:from>
    <xdr:to>
      <xdr:col>16</xdr:col>
      <xdr:colOff>360000</xdr:colOff>
      <xdr:row>123</xdr:row>
      <xdr:rowOff>188550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51044456-D77C-4C73-873E-489479C44D30}"/>
            </a:ext>
          </a:extLst>
        </xdr:cNvPr>
        <xdr:cNvSpPr/>
      </xdr:nvSpPr>
      <xdr:spPr>
        <a:xfrm>
          <a:off x="11830050" y="247840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14</xdr:col>
      <xdr:colOff>485775</xdr:colOff>
      <xdr:row>112</xdr:row>
      <xdr:rowOff>19050</xdr:rowOff>
    </xdr:from>
    <xdr:to>
      <xdr:col>15</xdr:col>
      <xdr:colOff>93300</xdr:colOff>
      <xdr:row>113</xdr:row>
      <xdr:rowOff>188550</xdr:rowOff>
    </xdr:to>
    <xdr:sp macro="" textlink="">
      <xdr:nvSpPr>
        <xdr:cNvPr id="54" name="Retângulo 53">
          <a:extLst>
            <a:ext uri="{FF2B5EF4-FFF2-40B4-BE49-F238E27FC236}">
              <a16:creationId xmlns:a16="http://schemas.microsoft.com/office/drawing/2014/main" id="{A09A49E1-4DCB-4F6E-99C0-2E5E28ED00EF}"/>
            </a:ext>
          </a:extLst>
        </xdr:cNvPr>
        <xdr:cNvSpPr/>
      </xdr:nvSpPr>
      <xdr:spPr>
        <a:xfrm>
          <a:off x="10810875" y="228790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16</xdr:col>
      <xdr:colOff>0</xdr:colOff>
      <xdr:row>112</xdr:row>
      <xdr:rowOff>28575</xdr:rowOff>
    </xdr:from>
    <xdr:to>
      <xdr:col>16</xdr:col>
      <xdr:colOff>360000</xdr:colOff>
      <xdr:row>114</xdr:row>
      <xdr:rowOff>7575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D583FB36-6242-4A76-886D-865EAB5F1125}"/>
            </a:ext>
          </a:extLst>
        </xdr:cNvPr>
        <xdr:cNvSpPr/>
      </xdr:nvSpPr>
      <xdr:spPr>
        <a:xfrm>
          <a:off x="11830050" y="228885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238125</xdr:colOff>
      <xdr:row>124</xdr:row>
      <xdr:rowOff>168275</xdr:rowOff>
    </xdr:from>
    <xdr:to>
      <xdr:col>15</xdr:col>
      <xdr:colOff>598125</xdr:colOff>
      <xdr:row>126</xdr:row>
      <xdr:rowOff>147275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E175E29-C812-45B8-AAED-7BDC4570F0F6}"/>
            </a:ext>
          </a:extLst>
        </xdr:cNvPr>
        <xdr:cNvSpPr/>
      </xdr:nvSpPr>
      <xdr:spPr>
        <a:xfrm>
          <a:off x="11315700" y="253142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16</xdr:col>
      <xdr:colOff>0</xdr:colOff>
      <xdr:row>118</xdr:row>
      <xdr:rowOff>152400</xdr:rowOff>
    </xdr:from>
    <xdr:to>
      <xdr:col>16</xdr:col>
      <xdr:colOff>360000</xdr:colOff>
      <xdr:row>120</xdr:row>
      <xdr:rowOff>131400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4633132E-FEBF-46B6-9A2C-68DB23B070C6}"/>
            </a:ext>
          </a:extLst>
        </xdr:cNvPr>
        <xdr:cNvSpPr/>
      </xdr:nvSpPr>
      <xdr:spPr>
        <a:xfrm>
          <a:off x="11830050" y="241554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16</xdr:col>
      <xdr:colOff>466725</xdr:colOff>
      <xdr:row>125</xdr:row>
      <xdr:rowOff>9525</xdr:rowOff>
    </xdr:from>
    <xdr:to>
      <xdr:col>17</xdr:col>
      <xdr:colOff>140925</xdr:colOff>
      <xdr:row>126</xdr:row>
      <xdr:rowOff>179025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9BFB8D44-3342-459B-B9F8-8FBE37E741CF}"/>
            </a:ext>
          </a:extLst>
        </xdr:cNvPr>
        <xdr:cNvSpPr/>
      </xdr:nvSpPr>
      <xdr:spPr>
        <a:xfrm>
          <a:off x="12296775" y="253460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14</xdr:col>
      <xdr:colOff>665775</xdr:colOff>
      <xdr:row>109</xdr:row>
      <xdr:rowOff>160950</xdr:rowOff>
    </xdr:from>
    <xdr:to>
      <xdr:col>15</xdr:col>
      <xdr:colOff>200025</xdr:colOff>
      <xdr:row>112</xdr:row>
      <xdr:rowOff>19050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B8034788-70E8-4BF1-8F10-AC7D6480F7FB}"/>
            </a:ext>
          </a:extLst>
        </xdr:cNvPr>
        <xdr:cNvCxnSpPr>
          <a:stCxn id="51" idx="2"/>
          <a:endCxn id="54" idx="0"/>
        </xdr:cNvCxnSpPr>
      </xdr:nvCxnSpPr>
      <xdr:spPr>
        <a:xfrm flipH="1">
          <a:off x="10990875" y="22449450"/>
          <a:ext cx="28672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560025</xdr:colOff>
      <xdr:row>109</xdr:row>
      <xdr:rowOff>160950</xdr:rowOff>
    </xdr:from>
    <xdr:to>
      <xdr:col>16</xdr:col>
      <xdr:colOff>180000</xdr:colOff>
      <xdr:row>112</xdr:row>
      <xdr:rowOff>28575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EDFE92EA-67FB-4E0C-A078-F810F4976C9E}"/>
            </a:ext>
          </a:extLst>
        </xdr:cNvPr>
        <xdr:cNvCxnSpPr>
          <a:stCxn id="51" idx="6"/>
          <a:endCxn id="55" idx="0"/>
        </xdr:cNvCxnSpPr>
      </xdr:nvCxnSpPr>
      <xdr:spPr>
        <a:xfrm>
          <a:off x="11637600" y="22449450"/>
          <a:ext cx="372450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200025</xdr:colOff>
      <xdr:row>117</xdr:row>
      <xdr:rowOff>66675</xdr:rowOff>
    </xdr:from>
    <xdr:ext cx="327654" cy="264560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09CA48EA-6645-4B06-B3F2-A1FDE148E185}"/>
            </a:ext>
          </a:extLst>
        </xdr:cNvPr>
        <xdr:cNvSpPr txBox="1"/>
      </xdr:nvSpPr>
      <xdr:spPr>
        <a:xfrm>
          <a:off x="12030075" y="23879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twoCellAnchor>
    <xdr:from>
      <xdr:col>16</xdr:col>
      <xdr:colOff>180000</xdr:colOff>
      <xdr:row>114</xdr:row>
      <xdr:rowOff>7575</xdr:rowOff>
    </xdr:from>
    <xdr:to>
      <xdr:col>16</xdr:col>
      <xdr:colOff>180000</xdr:colOff>
      <xdr:row>115</xdr:row>
      <xdr:rowOff>88900</xdr:rowOff>
    </xdr:to>
    <xdr:cxnSp macro="">
      <xdr:nvCxnSpPr>
        <xdr:cNvPr id="70" name="Conector reto 69">
          <a:extLst>
            <a:ext uri="{FF2B5EF4-FFF2-40B4-BE49-F238E27FC236}">
              <a16:creationId xmlns:a16="http://schemas.microsoft.com/office/drawing/2014/main" id="{32D9EF19-3AB0-BBC6-1AEE-79E26FC19EDF}"/>
            </a:ext>
          </a:extLst>
        </xdr:cNvPr>
        <xdr:cNvCxnSpPr>
          <a:stCxn id="55" idx="2"/>
          <a:endCxn id="52" idx="0"/>
        </xdr:cNvCxnSpPr>
      </xdr:nvCxnSpPr>
      <xdr:spPr>
        <a:xfrm>
          <a:off x="12010050" y="23248575"/>
          <a:ext cx="0" cy="2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180000</xdr:colOff>
      <xdr:row>117</xdr:row>
      <xdr:rowOff>67900</xdr:rowOff>
    </xdr:from>
    <xdr:to>
      <xdr:col>16</xdr:col>
      <xdr:colOff>180000</xdr:colOff>
      <xdr:row>118</xdr:row>
      <xdr:rowOff>152400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179A9E18-9517-5C72-F100-CEB75A9F992C}"/>
            </a:ext>
          </a:extLst>
        </xdr:cNvPr>
        <xdr:cNvCxnSpPr>
          <a:stCxn id="52" idx="4"/>
          <a:endCxn id="57" idx="0"/>
        </xdr:cNvCxnSpPr>
      </xdr:nvCxnSpPr>
      <xdr:spPr>
        <a:xfrm>
          <a:off x="12010050" y="23880400"/>
          <a:ext cx="0" cy="2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180000</xdr:colOff>
      <xdr:row>120</xdr:row>
      <xdr:rowOff>131400</xdr:rowOff>
    </xdr:from>
    <xdr:to>
      <xdr:col>16</xdr:col>
      <xdr:colOff>180000</xdr:colOff>
      <xdr:row>122</xdr:row>
      <xdr:rowOff>19050</xdr:rowOff>
    </xdr:to>
    <xdr:cxnSp macro="">
      <xdr:nvCxnSpPr>
        <xdr:cNvPr id="74" name="Conector reto 73">
          <a:extLst>
            <a:ext uri="{FF2B5EF4-FFF2-40B4-BE49-F238E27FC236}">
              <a16:creationId xmlns:a16="http://schemas.microsoft.com/office/drawing/2014/main" id="{8CF6B4F9-3AA6-36B3-C05C-775CB3CEC80C}"/>
            </a:ext>
          </a:extLst>
        </xdr:cNvPr>
        <xdr:cNvCxnSpPr>
          <a:stCxn id="57" idx="2"/>
          <a:endCxn id="53" idx="0"/>
        </xdr:cNvCxnSpPr>
      </xdr:nvCxnSpPr>
      <xdr:spPr>
        <a:xfrm>
          <a:off x="12010050" y="24515400"/>
          <a:ext cx="0" cy="26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360000</xdr:colOff>
      <xdr:row>123</xdr:row>
      <xdr:rowOff>8550</xdr:rowOff>
    </xdr:from>
    <xdr:to>
      <xdr:col>16</xdr:col>
      <xdr:colOff>646725</xdr:colOff>
      <xdr:row>125</xdr:row>
      <xdr:rowOff>9525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26E4C6FF-CB21-F716-7594-74009B5B627F}"/>
            </a:ext>
          </a:extLst>
        </xdr:cNvPr>
        <xdr:cNvCxnSpPr>
          <a:stCxn id="53" idx="6"/>
          <a:endCxn id="58" idx="0"/>
        </xdr:cNvCxnSpPr>
      </xdr:nvCxnSpPr>
      <xdr:spPr>
        <a:xfrm>
          <a:off x="12190050" y="24964050"/>
          <a:ext cx="286725" cy="38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418125</xdr:colOff>
      <xdr:row>122</xdr:row>
      <xdr:rowOff>19050</xdr:rowOff>
    </xdr:from>
    <xdr:to>
      <xdr:col>16</xdr:col>
      <xdr:colOff>180000</xdr:colOff>
      <xdr:row>126</xdr:row>
      <xdr:rowOff>147275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C354CB3A-21BB-9DA2-170E-17F928BA3CDC}"/>
            </a:ext>
          </a:extLst>
        </xdr:cNvPr>
        <xdr:cNvCxnSpPr>
          <a:stCxn id="53" idx="0"/>
          <a:endCxn id="56" idx="2"/>
        </xdr:cNvCxnSpPr>
      </xdr:nvCxnSpPr>
      <xdr:spPr>
        <a:xfrm flipH="1">
          <a:off x="11495700" y="24784050"/>
          <a:ext cx="514350" cy="890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228600</xdr:colOff>
      <xdr:row>120</xdr:row>
      <xdr:rowOff>152400</xdr:rowOff>
    </xdr:from>
    <xdr:ext cx="256160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BC1F6285-9F99-4C64-8B2E-9B0002EA72C8}"/>
            </a:ext>
          </a:extLst>
        </xdr:cNvPr>
        <xdr:cNvSpPr txBox="1"/>
      </xdr:nvSpPr>
      <xdr:spPr>
        <a:xfrm>
          <a:off x="12058650" y="24536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</a:t>
          </a:r>
        </a:p>
      </xdr:txBody>
    </xdr:sp>
    <xdr:clientData/>
  </xdr:oneCellAnchor>
  <xdr:oneCellAnchor>
    <xdr:from>
      <xdr:col>15</xdr:col>
      <xdr:colOff>381000</xdr:colOff>
      <xdr:row>123</xdr:row>
      <xdr:rowOff>9525</xdr:rowOff>
    </xdr:from>
    <xdr:ext cx="399148" cy="264560"/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9B2DA058-353F-41AA-A70F-DAC70C3E54F4}"/>
            </a:ext>
          </a:extLst>
        </xdr:cNvPr>
        <xdr:cNvSpPr txBox="1"/>
      </xdr:nvSpPr>
      <xdr:spPr>
        <a:xfrm>
          <a:off x="11458575" y="249650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210</a:t>
          </a:r>
        </a:p>
      </xdr:txBody>
    </xdr:sp>
    <xdr:clientData/>
  </xdr:oneCellAnchor>
  <xdr:oneCellAnchor>
    <xdr:from>
      <xdr:col>16</xdr:col>
      <xdr:colOff>514350</xdr:colOff>
      <xdr:row>123</xdr:row>
      <xdr:rowOff>9525</xdr:rowOff>
    </xdr:from>
    <xdr:ext cx="327654" cy="264560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025605D9-FFCD-477D-AE29-C99A0CF06FCB}"/>
            </a:ext>
          </a:extLst>
        </xdr:cNvPr>
        <xdr:cNvSpPr txBox="1"/>
      </xdr:nvSpPr>
      <xdr:spPr>
        <a:xfrm>
          <a:off x="12344400" y="249650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16</xdr:col>
      <xdr:colOff>219075</xdr:colOff>
      <xdr:row>114</xdr:row>
      <xdr:rowOff>66675</xdr:rowOff>
    </xdr:from>
    <xdr:ext cx="327654" cy="264560"/>
    <xdr:sp macro="" textlink="">
      <xdr:nvSpPr>
        <xdr:cNvPr id="86" name="CaixaDeTexto 85">
          <a:extLst>
            <a:ext uri="{FF2B5EF4-FFF2-40B4-BE49-F238E27FC236}">
              <a16:creationId xmlns:a16="http://schemas.microsoft.com/office/drawing/2014/main" id="{6CC2BF53-8AE8-4C1F-9E74-B04EAF22EC67}"/>
            </a:ext>
          </a:extLst>
        </xdr:cNvPr>
        <xdr:cNvSpPr txBox="1"/>
      </xdr:nvSpPr>
      <xdr:spPr>
        <a:xfrm>
          <a:off x="12049125" y="233076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95</a:t>
          </a:r>
        </a:p>
      </xdr:txBody>
    </xdr:sp>
    <xdr:clientData/>
  </xdr:oneCellAnchor>
  <xdr:oneCellAnchor>
    <xdr:from>
      <xdr:col>15</xdr:col>
      <xdr:colOff>714375</xdr:colOff>
      <xdr:row>109</xdr:row>
      <xdr:rowOff>171450</xdr:rowOff>
    </xdr:from>
    <xdr:ext cx="327654" cy="264560"/>
    <xdr:sp macro="" textlink="">
      <xdr:nvSpPr>
        <xdr:cNvPr id="87" name="CaixaDeTexto 86">
          <a:extLst>
            <a:ext uri="{FF2B5EF4-FFF2-40B4-BE49-F238E27FC236}">
              <a16:creationId xmlns:a16="http://schemas.microsoft.com/office/drawing/2014/main" id="{4FF57DC5-7D33-4109-AE2E-40C264FC0BEE}"/>
            </a:ext>
          </a:extLst>
        </xdr:cNvPr>
        <xdr:cNvSpPr txBox="1"/>
      </xdr:nvSpPr>
      <xdr:spPr>
        <a:xfrm>
          <a:off x="11791950" y="2245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</a:t>
          </a:r>
        </a:p>
      </xdr:txBody>
    </xdr:sp>
    <xdr:clientData/>
  </xdr:oneCellAnchor>
  <xdr:oneCellAnchor>
    <xdr:from>
      <xdr:col>14</xdr:col>
      <xdr:colOff>409575</xdr:colOff>
      <xdr:row>110</xdr:row>
      <xdr:rowOff>19050</xdr:rowOff>
    </xdr:from>
    <xdr:ext cx="399148" cy="264560"/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id="{578AE152-046A-49E9-BF5A-CA246013BDB1}"/>
            </a:ext>
          </a:extLst>
        </xdr:cNvPr>
        <xdr:cNvSpPr txBox="1"/>
      </xdr:nvSpPr>
      <xdr:spPr>
        <a:xfrm>
          <a:off x="10734675" y="224980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twoCellAnchor>
    <xdr:from>
      <xdr:col>10</xdr:col>
      <xdr:colOff>647700</xdr:colOff>
      <xdr:row>133</xdr:row>
      <xdr:rowOff>9525</xdr:rowOff>
    </xdr:from>
    <xdr:to>
      <xdr:col>11</xdr:col>
      <xdr:colOff>321900</xdr:colOff>
      <xdr:row>134</xdr:row>
      <xdr:rowOff>179025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F33CBEF7-A6FD-4AF7-99E6-815FC4BC1863}"/>
            </a:ext>
          </a:extLst>
        </xdr:cNvPr>
        <xdr:cNvSpPr/>
      </xdr:nvSpPr>
      <xdr:spPr>
        <a:xfrm>
          <a:off x="8162925" y="270605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11</xdr:col>
      <xdr:colOff>514350</xdr:colOff>
      <xdr:row>139</xdr:row>
      <xdr:rowOff>117475</xdr:rowOff>
    </xdr:from>
    <xdr:to>
      <xdr:col>12</xdr:col>
      <xdr:colOff>188550</xdr:colOff>
      <xdr:row>141</xdr:row>
      <xdr:rowOff>96475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AFDBF09B-7743-4259-9CF0-9FF53F50966A}"/>
            </a:ext>
          </a:extLst>
        </xdr:cNvPr>
        <xdr:cNvSpPr/>
      </xdr:nvSpPr>
      <xdr:spPr>
        <a:xfrm>
          <a:off x="8715375" y="283114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514350</xdr:colOff>
      <xdr:row>146</xdr:row>
      <xdr:rowOff>47625</xdr:rowOff>
    </xdr:from>
    <xdr:to>
      <xdr:col>12</xdr:col>
      <xdr:colOff>188550</xdr:colOff>
      <xdr:row>148</xdr:row>
      <xdr:rowOff>26625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D466C482-1DA4-4B7E-8BDE-F951FD81AD94}"/>
            </a:ext>
          </a:extLst>
        </xdr:cNvPr>
        <xdr:cNvSpPr/>
      </xdr:nvSpPr>
      <xdr:spPr>
        <a:xfrm>
          <a:off x="8715375" y="295751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180975</xdr:colOff>
      <xdr:row>136</xdr:row>
      <xdr:rowOff>47625</xdr:rowOff>
    </xdr:from>
    <xdr:to>
      <xdr:col>10</xdr:col>
      <xdr:colOff>540975</xdr:colOff>
      <xdr:row>138</xdr:row>
      <xdr:rowOff>26625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01BFFC8B-81A8-4588-AF9F-60D834C46074}"/>
            </a:ext>
          </a:extLst>
        </xdr:cNvPr>
        <xdr:cNvSpPr/>
      </xdr:nvSpPr>
      <xdr:spPr>
        <a:xfrm>
          <a:off x="7696200" y="276701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11</xdr:col>
      <xdr:colOff>514350</xdr:colOff>
      <xdr:row>136</xdr:row>
      <xdr:rowOff>57150</xdr:rowOff>
    </xdr:from>
    <xdr:to>
      <xdr:col>12</xdr:col>
      <xdr:colOff>188550</xdr:colOff>
      <xdr:row>138</xdr:row>
      <xdr:rowOff>36150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57C3A328-08D5-4560-A38C-81FB15F2A818}"/>
            </a:ext>
          </a:extLst>
        </xdr:cNvPr>
        <xdr:cNvSpPr/>
      </xdr:nvSpPr>
      <xdr:spPr>
        <a:xfrm>
          <a:off x="8715375" y="276796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11</xdr:col>
      <xdr:colOff>0</xdr:colOff>
      <xdr:row>149</xdr:row>
      <xdr:rowOff>6350</xdr:rowOff>
    </xdr:from>
    <xdr:to>
      <xdr:col>11</xdr:col>
      <xdr:colOff>360000</xdr:colOff>
      <xdr:row>150</xdr:row>
      <xdr:rowOff>175850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6583EBD7-C815-44CD-92DB-E5F5F8192C1D}"/>
            </a:ext>
          </a:extLst>
        </xdr:cNvPr>
        <xdr:cNvSpPr/>
      </xdr:nvSpPr>
      <xdr:spPr>
        <a:xfrm>
          <a:off x="8201025" y="301053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11</xdr:col>
      <xdr:colOff>514350</xdr:colOff>
      <xdr:row>142</xdr:row>
      <xdr:rowOff>180975</xdr:rowOff>
    </xdr:from>
    <xdr:to>
      <xdr:col>12</xdr:col>
      <xdr:colOff>188550</xdr:colOff>
      <xdr:row>144</xdr:row>
      <xdr:rowOff>159975</xdr:rowOff>
    </xdr:to>
    <xdr:sp macro="" textlink="">
      <xdr:nvSpPr>
        <xdr:cNvPr id="96" name="Retângulo 95">
          <a:extLst>
            <a:ext uri="{FF2B5EF4-FFF2-40B4-BE49-F238E27FC236}">
              <a16:creationId xmlns:a16="http://schemas.microsoft.com/office/drawing/2014/main" id="{F952C27D-F58E-479A-832F-B753E7A0EA5F}"/>
            </a:ext>
          </a:extLst>
        </xdr:cNvPr>
        <xdr:cNvSpPr/>
      </xdr:nvSpPr>
      <xdr:spPr>
        <a:xfrm>
          <a:off x="8715375" y="289464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12</xdr:col>
      <xdr:colOff>295275</xdr:colOff>
      <xdr:row>149</xdr:row>
      <xdr:rowOff>38100</xdr:rowOff>
    </xdr:from>
    <xdr:to>
      <xdr:col>12</xdr:col>
      <xdr:colOff>655275</xdr:colOff>
      <xdr:row>151</xdr:row>
      <xdr:rowOff>17100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9C93C30B-342E-4185-9BDB-8388C96E26D1}"/>
            </a:ext>
          </a:extLst>
        </xdr:cNvPr>
        <xdr:cNvSpPr/>
      </xdr:nvSpPr>
      <xdr:spPr>
        <a:xfrm>
          <a:off x="9182100" y="301371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oneCellAnchor>
    <xdr:from>
      <xdr:col>12</xdr:col>
      <xdr:colOff>57150</xdr:colOff>
      <xdr:row>144</xdr:row>
      <xdr:rowOff>180975</xdr:rowOff>
    </xdr:from>
    <xdr:ext cx="587340" cy="264560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E3A7DCCE-7DCB-4A03-8823-D0A29AC77367}"/>
            </a:ext>
          </a:extLst>
        </xdr:cNvPr>
        <xdr:cNvSpPr txBox="1"/>
      </xdr:nvSpPr>
      <xdr:spPr>
        <a:xfrm>
          <a:off x="8943975" y="29327475"/>
          <a:ext cx="5873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5-TETA</a:t>
          </a:r>
        </a:p>
      </xdr:txBody>
    </xdr:sp>
    <xdr:clientData/>
  </xdr:oneCellAnchor>
  <xdr:oneCellAnchor>
    <xdr:from>
      <xdr:col>12</xdr:col>
      <xdr:colOff>47625</xdr:colOff>
      <xdr:row>138</xdr:row>
      <xdr:rowOff>95250</xdr:rowOff>
    </xdr:from>
    <xdr:ext cx="658835" cy="264560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2ED2C8CC-BB26-43DA-B230-B7D1B59F56B2}"/>
            </a:ext>
          </a:extLst>
        </xdr:cNvPr>
        <xdr:cNvSpPr txBox="1"/>
      </xdr:nvSpPr>
      <xdr:spPr>
        <a:xfrm>
          <a:off x="8934450" y="28098750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95-TETA</a:t>
          </a:r>
        </a:p>
      </xdr:txBody>
    </xdr:sp>
    <xdr:clientData/>
  </xdr:oneCellAnchor>
  <xdr:oneCellAnchor>
    <xdr:from>
      <xdr:col>11</xdr:col>
      <xdr:colOff>476250</xdr:colOff>
      <xdr:row>134</xdr:row>
      <xdr:rowOff>9525</xdr:rowOff>
    </xdr:from>
    <xdr:ext cx="327654" cy="264560"/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95950739-788A-4CAE-8D0C-E676651D0462}"/>
            </a:ext>
          </a:extLst>
        </xdr:cNvPr>
        <xdr:cNvSpPr txBox="1"/>
      </xdr:nvSpPr>
      <xdr:spPr>
        <a:xfrm>
          <a:off x="8677275" y="272510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</a:t>
          </a:r>
        </a:p>
      </xdr:txBody>
    </xdr:sp>
    <xdr:clientData/>
  </xdr:oneCellAnchor>
  <xdr:oneCellAnchor>
    <xdr:from>
      <xdr:col>10</xdr:col>
      <xdr:colOff>104775</xdr:colOff>
      <xdr:row>134</xdr:row>
      <xdr:rowOff>47625</xdr:rowOff>
    </xdr:from>
    <xdr:ext cx="399148" cy="264560"/>
    <xdr:sp macro="" textlink="">
      <xdr:nvSpPr>
        <xdr:cNvPr id="101" name="CaixaDeTexto 100">
          <a:extLst>
            <a:ext uri="{FF2B5EF4-FFF2-40B4-BE49-F238E27FC236}">
              <a16:creationId xmlns:a16="http://schemas.microsoft.com/office/drawing/2014/main" id="{2C621BAC-2A90-447C-817E-5957F06F6A1C}"/>
            </a:ext>
          </a:extLst>
        </xdr:cNvPr>
        <xdr:cNvSpPr txBox="1"/>
      </xdr:nvSpPr>
      <xdr:spPr>
        <a:xfrm>
          <a:off x="7620000" y="272891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twoCellAnchor>
    <xdr:from>
      <xdr:col>10</xdr:col>
      <xdr:colOff>360975</xdr:colOff>
      <xdr:row>133</xdr:row>
      <xdr:rowOff>189525</xdr:rowOff>
    </xdr:from>
    <xdr:to>
      <xdr:col>10</xdr:col>
      <xdr:colOff>647700</xdr:colOff>
      <xdr:row>136</xdr:row>
      <xdr:rowOff>47625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62EE38BB-2070-D8D6-2EE7-03FB6D261474}"/>
            </a:ext>
          </a:extLst>
        </xdr:cNvPr>
        <xdr:cNvCxnSpPr>
          <a:stCxn id="90" idx="2"/>
          <a:endCxn id="93" idx="0"/>
        </xdr:cNvCxnSpPr>
      </xdr:nvCxnSpPr>
      <xdr:spPr>
        <a:xfrm flipH="1">
          <a:off x="7876200" y="27240525"/>
          <a:ext cx="28672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321900</xdr:colOff>
      <xdr:row>133</xdr:row>
      <xdr:rowOff>189525</xdr:rowOff>
    </xdr:from>
    <xdr:to>
      <xdr:col>12</xdr:col>
      <xdr:colOff>8550</xdr:colOff>
      <xdr:row>136</xdr:row>
      <xdr:rowOff>57150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9C0513B3-CBBF-17AD-9C05-8D0D64601F99}"/>
            </a:ext>
          </a:extLst>
        </xdr:cNvPr>
        <xdr:cNvCxnSpPr>
          <a:stCxn id="90" idx="6"/>
          <a:endCxn id="94" idx="0"/>
        </xdr:cNvCxnSpPr>
      </xdr:nvCxnSpPr>
      <xdr:spPr>
        <a:xfrm>
          <a:off x="8522925" y="27240525"/>
          <a:ext cx="372450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8550</xdr:colOff>
      <xdr:row>138</xdr:row>
      <xdr:rowOff>36150</xdr:rowOff>
    </xdr:from>
    <xdr:to>
      <xdr:col>12</xdr:col>
      <xdr:colOff>8550</xdr:colOff>
      <xdr:row>139</xdr:row>
      <xdr:rowOff>117475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19977CF4-0B12-F048-07CD-2C0F14E8AA15}"/>
            </a:ext>
          </a:extLst>
        </xdr:cNvPr>
        <xdr:cNvCxnSpPr>
          <a:stCxn id="94" idx="2"/>
          <a:endCxn id="91" idx="0"/>
        </xdr:cNvCxnSpPr>
      </xdr:nvCxnSpPr>
      <xdr:spPr>
        <a:xfrm>
          <a:off x="8895375" y="28039650"/>
          <a:ext cx="0" cy="271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8550</xdr:colOff>
      <xdr:row>141</xdr:row>
      <xdr:rowOff>96475</xdr:rowOff>
    </xdr:from>
    <xdr:to>
      <xdr:col>12</xdr:col>
      <xdr:colOff>8550</xdr:colOff>
      <xdr:row>142</xdr:row>
      <xdr:rowOff>180975</xdr:rowOff>
    </xdr:to>
    <xdr:cxnSp macro="">
      <xdr:nvCxnSpPr>
        <xdr:cNvPr id="109" name="Conector reto 108">
          <a:extLst>
            <a:ext uri="{FF2B5EF4-FFF2-40B4-BE49-F238E27FC236}">
              <a16:creationId xmlns:a16="http://schemas.microsoft.com/office/drawing/2014/main" id="{598739B6-40D6-7A49-C225-72B430CFCF86}"/>
            </a:ext>
          </a:extLst>
        </xdr:cNvPr>
        <xdr:cNvCxnSpPr>
          <a:stCxn id="91" idx="4"/>
          <a:endCxn id="96" idx="0"/>
        </xdr:cNvCxnSpPr>
      </xdr:nvCxnSpPr>
      <xdr:spPr>
        <a:xfrm>
          <a:off x="8895375" y="28671475"/>
          <a:ext cx="0" cy="2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8550</xdr:colOff>
      <xdr:row>144</xdr:row>
      <xdr:rowOff>159975</xdr:rowOff>
    </xdr:from>
    <xdr:to>
      <xdr:col>12</xdr:col>
      <xdr:colOff>8550</xdr:colOff>
      <xdr:row>146</xdr:row>
      <xdr:rowOff>47625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1E934976-969A-B898-7A9D-1D7F0885F3CA}"/>
            </a:ext>
          </a:extLst>
        </xdr:cNvPr>
        <xdr:cNvCxnSpPr>
          <a:stCxn id="96" idx="2"/>
          <a:endCxn id="92" idx="0"/>
        </xdr:cNvCxnSpPr>
      </xdr:nvCxnSpPr>
      <xdr:spPr>
        <a:xfrm>
          <a:off x="8895375" y="29306475"/>
          <a:ext cx="0" cy="26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180000</xdr:colOff>
      <xdr:row>148</xdr:row>
      <xdr:rowOff>26625</xdr:rowOff>
    </xdr:from>
    <xdr:to>
      <xdr:col>12</xdr:col>
      <xdr:colOff>8550</xdr:colOff>
      <xdr:row>149</xdr:row>
      <xdr:rowOff>6350</xdr:rowOff>
    </xdr:to>
    <xdr:cxnSp macro="">
      <xdr:nvCxnSpPr>
        <xdr:cNvPr id="113" name="Conector reto 112">
          <a:extLst>
            <a:ext uri="{FF2B5EF4-FFF2-40B4-BE49-F238E27FC236}">
              <a16:creationId xmlns:a16="http://schemas.microsoft.com/office/drawing/2014/main" id="{38508EAE-A69D-B440-C43A-AD7B3D47C065}"/>
            </a:ext>
          </a:extLst>
        </xdr:cNvPr>
        <xdr:cNvCxnSpPr>
          <a:stCxn id="92" idx="4"/>
          <a:endCxn id="95" idx="0"/>
        </xdr:cNvCxnSpPr>
      </xdr:nvCxnSpPr>
      <xdr:spPr>
        <a:xfrm flipH="1">
          <a:off x="8381025" y="29935125"/>
          <a:ext cx="514350" cy="170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8550</xdr:colOff>
      <xdr:row>148</xdr:row>
      <xdr:rowOff>26625</xdr:rowOff>
    </xdr:from>
    <xdr:to>
      <xdr:col>12</xdr:col>
      <xdr:colOff>475275</xdr:colOff>
      <xdr:row>149</xdr:row>
      <xdr:rowOff>38100</xdr:rowOff>
    </xdr:to>
    <xdr:cxnSp macro="">
      <xdr:nvCxnSpPr>
        <xdr:cNvPr id="115" name="Conector reto 114">
          <a:extLst>
            <a:ext uri="{FF2B5EF4-FFF2-40B4-BE49-F238E27FC236}">
              <a16:creationId xmlns:a16="http://schemas.microsoft.com/office/drawing/2014/main" id="{B7CA25CA-EF4D-C42B-DF5E-C8F42AF28B25}"/>
            </a:ext>
          </a:extLst>
        </xdr:cNvPr>
        <xdr:cNvCxnSpPr>
          <a:stCxn id="92" idx="4"/>
          <a:endCxn id="97" idx="0"/>
        </xdr:cNvCxnSpPr>
      </xdr:nvCxnSpPr>
      <xdr:spPr>
        <a:xfrm>
          <a:off x="8895375" y="29935125"/>
          <a:ext cx="466725" cy="20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66675</xdr:colOff>
      <xdr:row>141</xdr:row>
      <xdr:rowOff>85725</xdr:rowOff>
    </xdr:from>
    <xdr:ext cx="685893" cy="264560"/>
    <xdr:sp macro="" textlink="">
      <xdr:nvSpPr>
        <xdr:cNvPr id="116" name="CaixaDeTexto 115">
          <a:extLst>
            <a:ext uri="{FF2B5EF4-FFF2-40B4-BE49-F238E27FC236}">
              <a16:creationId xmlns:a16="http://schemas.microsoft.com/office/drawing/2014/main" id="{360E8495-CE60-44E7-AEFD-10FE0BA2DB41}"/>
            </a:ext>
          </a:extLst>
        </xdr:cNvPr>
        <xdr:cNvSpPr txBox="1"/>
      </xdr:nvSpPr>
      <xdr:spPr>
        <a:xfrm>
          <a:off x="8953500" y="28660725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85+TETA</a:t>
          </a:r>
        </a:p>
      </xdr:txBody>
    </xdr:sp>
    <xdr:clientData/>
  </xdr:oneCellAnchor>
  <xdr:oneCellAnchor>
    <xdr:from>
      <xdr:col>12</xdr:col>
      <xdr:colOff>228600</xdr:colOff>
      <xdr:row>147</xdr:row>
      <xdr:rowOff>66675</xdr:rowOff>
    </xdr:from>
    <xdr:ext cx="327654" cy="264560"/>
    <xdr:sp macro="" textlink="">
      <xdr:nvSpPr>
        <xdr:cNvPr id="117" name="CaixaDeTexto 116">
          <a:extLst>
            <a:ext uri="{FF2B5EF4-FFF2-40B4-BE49-F238E27FC236}">
              <a16:creationId xmlns:a16="http://schemas.microsoft.com/office/drawing/2014/main" id="{C41E20C4-FF92-41B4-BEAA-05EA3D57AF44}"/>
            </a:ext>
          </a:extLst>
        </xdr:cNvPr>
        <xdr:cNvSpPr txBox="1"/>
      </xdr:nvSpPr>
      <xdr:spPr>
        <a:xfrm>
          <a:off x="9115425" y="297846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11</xdr:col>
      <xdr:colOff>114300</xdr:colOff>
      <xdr:row>147</xdr:row>
      <xdr:rowOff>85725</xdr:rowOff>
    </xdr:from>
    <xdr:ext cx="399148" cy="264560"/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id="{9585F218-90EC-4A2B-BFAE-089BCFDC2A3D}"/>
            </a:ext>
          </a:extLst>
        </xdr:cNvPr>
        <xdr:cNvSpPr txBox="1"/>
      </xdr:nvSpPr>
      <xdr:spPr>
        <a:xfrm>
          <a:off x="8315325" y="298037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210</a:t>
          </a:r>
        </a:p>
      </xdr:txBody>
    </xdr:sp>
    <xdr:clientData/>
  </xdr:oneCellAnchor>
  <xdr:twoCellAnchor>
    <xdr:from>
      <xdr:col>11</xdr:col>
      <xdr:colOff>140838</xdr:colOff>
      <xdr:row>137</xdr:row>
      <xdr:rowOff>38100</xdr:rowOff>
    </xdr:from>
    <xdr:to>
      <xdr:col>11</xdr:col>
      <xdr:colOff>533400</xdr:colOff>
      <xdr:row>147</xdr:row>
      <xdr:rowOff>57150</xdr:rowOff>
    </xdr:to>
    <xdr:sp macro="" textlink="">
      <xdr:nvSpPr>
        <xdr:cNvPr id="119" name="Forma Livre: Forma 118">
          <a:extLst>
            <a:ext uri="{FF2B5EF4-FFF2-40B4-BE49-F238E27FC236}">
              <a16:creationId xmlns:a16="http://schemas.microsoft.com/office/drawing/2014/main" id="{080EF498-3C8D-82C9-7250-9A73DAD35A23}"/>
            </a:ext>
          </a:extLst>
        </xdr:cNvPr>
        <xdr:cNvSpPr/>
      </xdr:nvSpPr>
      <xdr:spPr>
        <a:xfrm>
          <a:off x="8341863" y="27851100"/>
          <a:ext cx="392562" cy="1924050"/>
        </a:xfrm>
        <a:custGeom>
          <a:avLst/>
          <a:gdLst>
            <a:gd name="connsiteX0" fmla="*/ 363987 w 392562"/>
            <a:gd name="connsiteY0" fmla="*/ 1276350 h 1276350"/>
            <a:gd name="connsiteX1" fmla="*/ 392562 w 392562"/>
            <a:gd name="connsiteY1" fmla="*/ 0 h 127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92562" h="1276350">
              <a:moveTo>
                <a:pt x="363987" y="1276350"/>
              </a:moveTo>
              <a:cubicBezTo>
                <a:pt x="44106" y="889793"/>
                <a:pt x="-275775" y="503237"/>
                <a:pt x="392562" y="0"/>
              </a:cubicBezTo>
            </a:path>
          </a:pathLst>
        </a:custGeom>
        <a:noFill/>
        <a:ln w="28575">
          <a:solidFill>
            <a:schemeClr val="accent1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295275</xdr:colOff>
      <xdr:row>142</xdr:row>
      <xdr:rowOff>161925</xdr:rowOff>
    </xdr:from>
    <xdr:ext cx="472630" cy="264560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id="{D3FEDCF1-B851-4476-A10A-FB9B09EE167B}"/>
            </a:ext>
          </a:extLst>
        </xdr:cNvPr>
        <xdr:cNvSpPr txBox="1"/>
      </xdr:nvSpPr>
      <xdr:spPr>
        <a:xfrm>
          <a:off x="7810500" y="2892742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11</xdr:col>
      <xdr:colOff>552451</xdr:colOff>
      <xdr:row>145</xdr:row>
      <xdr:rowOff>9525</xdr:rowOff>
    </xdr:from>
    <xdr:to>
      <xdr:col>12</xdr:col>
      <xdr:colOff>161925</xdr:colOff>
      <xdr:row>146</xdr:row>
      <xdr:rowOff>114299</xdr:rowOff>
    </xdr:to>
    <xdr:pic>
      <xdr:nvPicPr>
        <xdr:cNvPr id="121" name="Gráfico 120" descr="Fechar com preenchimento sólido">
          <a:extLst>
            <a:ext uri="{FF2B5EF4-FFF2-40B4-BE49-F238E27FC236}">
              <a16:creationId xmlns:a16="http://schemas.microsoft.com/office/drawing/2014/main" id="{039C258B-4452-4B30-B356-59EE14C3F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53476" y="29346525"/>
          <a:ext cx="295274" cy="295274"/>
        </a:xfrm>
        <a:prstGeom prst="rect">
          <a:avLst/>
        </a:prstGeom>
      </xdr:spPr>
    </xdr:pic>
    <xdr:clientData/>
  </xdr:twoCellAnchor>
  <xdr:twoCellAnchor>
    <xdr:from>
      <xdr:col>15</xdr:col>
      <xdr:colOff>581025</xdr:colOff>
      <xdr:row>133</xdr:row>
      <xdr:rowOff>19050</xdr:rowOff>
    </xdr:from>
    <xdr:to>
      <xdr:col>16</xdr:col>
      <xdr:colOff>188550</xdr:colOff>
      <xdr:row>134</xdr:row>
      <xdr:rowOff>188550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4C066BD9-5801-4EEA-A8BE-95DCF4603535}"/>
            </a:ext>
          </a:extLst>
        </xdr:cNvPr>
        <xdr:cNvSpPr/>
      </xdr:nvSpPr>
      <xdr:spPr>
        <a:xfrm>
          <a:off x="11658600" y="270700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17</xdr:col>
      <xdr:colOff>247650</xdr:colOff>
      <xdr:row>139</xdr:row>
      <xdr:rowOff>31750</xdr:rowOff>
    </xdr:from>
    <xdr:to>
      <xdr:col>17</xdr:col>
      <xdr:colOff>607650</xdr:colOff>
      <xdr:row>141</xdr:row>
      <xdr:rowOff>10750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2863C99F-941D-467F-AD7E-41293E6FE221}"/>
            </a:ext>
          </a:extLst>
        </xdr:cNvPr>
        <xdr:cNvSpPr/>
      </xdr:nvSpPr>
      <xdr:spPr>
        <a:xfrm>
          <a:off x="12763500" y="282257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142875</xdr:colOff>
      <xdr:row>139</xdr:row>
      <xdr:rowOff>152400</xdr:rowOff>
    </xdr:from>
    <xdr:to>
      <xdr:col>15</xdr:col>
      <xdr:colOff>502875</xdr:colOff>
      <xdr:row>141</xdr:row>
      <xdr:rowOff>131400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68BE67D9-7669-4EEB-98FA-921227B7854F}"/>
            </a:ext>
          </a:extLst>
        </xdr:cNvPr>
        <xdr:cNvSpPr/>
      </xdr:nvSpPr>
      <xdr:spPr>
        <a:xfrm>
          <a:off x="11220450" y="283464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15</xdr:col>
      <xdr:colOff>114300</xdr:colOff>
      <xdr:row>136</xdr:row>
      <xdr:rowOff>57150</xdr:rowOff>
    </xdr:from>
    <xdr:to>
      <xdr:col>15</xdr:col>
      <xdr:colOff>474300</xdr:colOff>
      <xdr:row>138</xdr:row>
      <xdr:rowOff>36150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51AD5DD9-61B9-48AE-8F4C-DB7411C6834B}"/>
            </a:ext>
          </a:extLst>
        </xdr:cNvPr>
        <xdr:cNvSpPr/>
      </xdr:nvSpPr>
      <xdr:spPr>
        <a:xfrm>
          <a:off x="11191875" y="276796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16</xdr:col>
      <xdr:colOff>381000</xdr:colOff>
      <xdr:row>136</xdr:row>
      <xdr:rowOff>66675</xdr:rowOff>
    </xdr:from>
    <xdr:to>
      <xdr:col>17</xdr:col>
      <xdr:colOff>55200</xdr:colOff>
      <xdr:row>138</xdr:row>
      <xdr:rowOff>45675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1474EBF3-5C32-411B-B475-4EF2CA292E5A}"/>
            </a:ext>
          </a:extLst>
        </xdr:cNvPr>
        <xdr:cNvSpPr/>
      </xdr:nvSpPr>
      <xdr:spPr>
        <a:xfrm>
          <a:off x="12211050" y="276891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14</xdr:col>
      <xdr:colOff>342900</xdr:colOff>
      <xdr:row>142</xdr:row>
      <xdr:rowOff>149225</xdr:rowOff>
    </xdr:from>
    <xdr:to>
      <xdr:col>14</xdr:col>
      <xdr:colOff>702900</xdr:colOff>
      <xdr:row>144</xdr:row>
      <xdr:rowOff>128225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4F1137AB-16D8-4987-8C51-EFD3FFFE4EC2}"/>
            </a:ext>
          </a:extLst>
        </xdr:cNvPr>
        <xdr:cNvSpPr/>
      </xdr:nvSpPr>
      <xdr:spPr>
        <a:xfrm>
          <a:off x="10668000" y="289147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17</xdr:col>
      <xdr:colOff>257175</xdr:colOff>
      <xdr:row>142</xdr:row>
      <xdr:rowOff>152400</xdr:rowOff>
    </xdr:from>
    <xdr:to>
      <xdr:col>17</xdr:col>
      <xdr:colOff>617175</xdr:colOff>
      <xdr:row>144</xdr:row>
      <xdr:rowOff>131400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A179F70D-1315-466B-AD01-A1FB62B130DA}"/>
            </a:ext>
          </a:extLst>
        </xdr:cNvPr>
        <xdr:cNvSpPr/>
      </xdr:nvSpPr>
      <xdr:spPr>
        <a:xfrm>
          <a:off x="12773025" y="289179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15</xdr:col>
      <xdr:colOff>514350</xdr:colOff>
      <xdr:row>143</xdr:row>
      <xdr:rowOff>9525</xdr:rowOff>
    </xdr:from>
    <xdr:to>
      <xdr:col>16</xdr:col>
      <xdr:colOff>121875</xdr:colOff>
      <xdr:row>144</xdr:row>
      <xdr:rowOff>179025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id="{2D4A754C-9E4B-4C97-8509-4AABC3EE6982}"/>
            </a:ext>
          </a:extLst>
        </xdr:cNvPr>
        <xdr:cNvSpPr/>
      </xdr:nvSpPr>
      <xdr:spPr>
        <a:xfrm>
          <a:off x="11591925" y="28965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oneCellAnchor>
    <xdr:from>
      <xdr:col>15</xdr:col>
      <xdr:colOff>561975</xdr:colOff>
      <xdr:row>137</xdr:row>
      <xdr:rowOff>133350</xdr:rowOff>
    </xdr:from>
    <xdr:ext cx="256160" cy="264560"/>
    <xdr:sp macro="" textlink="">
      <xdr:nvSpPr>
        <xdr:cNvPr id="130" name="CaixaDeTexto 129">
          <a:extLst>
            <a:ext uri="{FF2B5EF4-FFF2-40B4-BE49-F238E27FC236}">
              <a16:creationId xmlns:a16="http://schemas.microsoft.com/office/drawing/2014/main" id="{F24C06FC-0052-47D0-9833-61CCC85F9F57}"/>
            </a:ext>
          </a:extLst>
        </xdr:cNvPr>
        <xdr:cNvSpPr txBox="1"/>
      </xdr:nvSpPr>
      <xdr:spPr>
        <a:xfrm>
          <a:off x="11639550" y="2794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</a:t>
          </a:r>
        </a:p>
      </xdr:txBody>
    </xdr:sp>
    <xdr:clientData/>
  </xdr:oneCellAnchor>
  <xdr:oneCellAnchor>
    <xdr:from>
      <xdr:col>17</xdr:col>
      <xdr:colOff>180975</xdr:colOff>
      <xdr:row>137</xdr:row>
      <xdr:rowOff>57150</xdr:rowOff>
    </xdr:from>
    <xdr:ext cx="327654" cy="264560"/>
    <xdr:sp macro="" textlink="">
      <xdr:nvSpPr>
        <xdr:cNvPr id="131" name="CaixaDeTexto 130">
          <a:extLst>
            <a:ext uri="{FF2B5EF4-FFF2-40B4-BE49-F238E27FC236}">
              <a16:creationId xmlns:a16="http://schemas.microsoft.com/office/drawing/2014/main" id="{638B4A42-6AA3-4A2B-9AE5-9F6296B39467}"/>
            </a:ext>
          </a:extLst>
        </xdr:cNvPr>
        <xdr:cNvSpPr txBox="1"/>
      </xdr:nvSpPr>
      <xdr:spPr>
        <a:xfrm>
          <a:off x="12696825" y="27870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16</xdr:col>
      <xdr:colOff>342900</xdr:colOff>
      <xdr:row>134</xdr:row>
      <xdr:rowOff>19050</xdr:rowOff>
    </xdr:from>
    <xdr:ext cx="327654" cy="264560"/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id="{0C4E60D6-49B8-4840-A810-18352D345836}"/>
            </a:ext>
          </a:extLst>
        </xdr:cNvPr>
        <xdr:cNvSpPr txBox="1"/>
      </xdr:nvSpPr>
      <xdr:spPr>
        <a:xfrm>
          <a:off x="12172950" y="272605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</a:t>
          </a:r>
        </a:p>
      </xdr:txBody>
    </xdr:sp>
    <xdr:clientData/>
  </xdr:oneCellAnchor>
  <xdr:oneCellAnchor>
    <xdr:from>
      <xdr:col>15</xdr:col>
      <xdr:colOff>38100</xdr:colOff>
      <xdr:row>134</xdr:row>
      <xdr:rowOff>57150</xdr:rowOff>
    </xdr:from>
    <xdr:ext cx="399148" cy="264560"/>
    <xdr:sp macro="" textlink="">
      <xdr:nvSpPr>
        <xdr:cNvPr id="133" name="CaixaDeTexto 132">
          <a:extLst>
            <a:ext uri="{FF2B5EF4-FFF2-40B4-BE49-F238E27FC236}">
              <a16:creationId xmlns:a16="http://schemas.microsoft.com/office/drawing/2014/main" id="{CCDEAA99-CB33-4656-BCBC-5C5435A6AC07}"/>
            </a:ext>
          </a:extLst>
        </xdr:cNvPr>
        <xdr:cNvSpPr txBox="1"/>
      </xdr:nvSpPr>
      <xdr:spPr>
        <a:xfrm>
          <a:off x="11115675" y="272986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oneCellAnchor>
    <xdr:from>
      <xdr:col>17</xdr:col>
      <xdr:colOff>495300</xdr:colOff>
      <xdr:row>141</xdr:row>
      <xdr:rowOff>19050</xdr:rowOff>
    </xdr:from>
    <xdr:ext cx="327654" cy="264560"/>
    <xdr:sp macro="" textlink="">
      <xdr:nvSpPr>
        <xdr:cNvPr id="134" name="CaixaDeTexto 133">
          <a:extLst>
            <a:ext uri="{FF2B5EF4-FFF2-40B4-BE49-F238E27FC236}">
              <a16:creationId xmlns:a16="http://schemas.microsoft.com/office/drawing/2014/main" id="{A74F870D-C935-4BB0-A6A1-79190CE880D6}"/>
            </a:ext>
          </a:extLst>
        </xdr:cNvPr>
        <xdr:cNvSpPr txBox="1"/>
      </xdr:nvSpPr>
      <xdr:spPr>
        <a:xfrm>
          <a:off x="13011150" y="28594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15</xdr:col>
      <xdr:colOff>542925</xdr:colOff>
      <xdr:row>141</xdr:row>
      <xdr:rowOff>28575</xdr:rowOff>
    </xdr:from>
    <xdr:ext cx="327654" cy="264560"/>
    <xdr:sp macro="" textlink="">
      <xdr:nvSpPr>
        <xdr:cNvPr id="135" name="CaixaDeTexto 134">
          <a:extLst>
            <a:ext uri="{FF2B5EF4-FFF2-40B4-BE49-F238E27FC236}">
              <a16:creationId xmlns:a16="http://schemas.microsoft.com/office/drawing/2014/main" id="{C08FD64D-F2D3-4205-9964-F1D9FAB4DF01}"/>
            </a:ext>
          </a:extLst>
        </xdr:cNvPr>
        <xdr:cNvSpPr txBox="1"/>
      </xdr:nvSpPr>
      <xdr:spPr>
        <a:xfrm>
          <a:off x="11620500" y="28603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14</xdr:col>
      <xdr:colOff>600075</xdr:colOff>
      <xdr:row>141</xdr:row>
      <xdr:rowOff>142875</xdr:rowOff>
    </xdr:from>
    <xdr:ext cx="399148" cy="264560"/>
    <xdr:sp macro="" textlink="">
      <xdr:nvSpPr>
        <xdr:cNvPr id="136" name="CaixaDeTexto 135">
          <a:extLst>
            <a:ext uri="{FF2B5EF4-FFF2-40B4-BE49-F238E27FC236}">
              <a16:creationId xmlns:a16="http://schemas.microsoft.com/office/drawing/2014/main" id="{46A4E849-A996-4296-85E7-E0ACF6F71F1E}"/>
            </a:ext>
          </a:extLst>
        </xdr:cNvPr>
        <xdr:cNvSpPr txBox="1"/>
      </xdr:nvSpPr>
      <xdr:spPr>
        <a:xfrm>
          <a:off x="10925175" y="287178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210</a:t>
          </a:r>
        </a:p>
      </xdr:txBody>
    </xdr:sp>
    <xdr:clientData/>
  </xdr:oneCellAnchor>
  <xdr:twoCellAnchor>
    <xdr:from>
      <xdr:col>15</xdr:col>
      <xdr:colOff>294300</xdr:colOff>
      <xdr:row>134</xdr:row>
      <xdr:rowOff>8550</xdr:rowOff>
    </xdr:from>
    <xdr:to>
      <xdr:col>15</xdr:col>
      <xdr:colOff>581025</xdr:colOff>
      <xdr:row>136</xdr:row>
      <xdr:rowOff>57150</xdr:rowOff>
    </xdr:to>
    <xdr:cxnSp macro="">
      <xdr:nvCxnSpPr>
        <xdr:cNvPr id="138" name="Conector reto 137">
          <a:extLst>
            <a:ext uri="{FF2B5EF4-FFF2-40B4-BE49-F238E27FC236}">
              <a16:creationId xmlns:a16="http://schemas.microsoft.com/office/drawing/2014/main" id="{0D195E19-4A10-E067-5941-B9CC72D99E52}"/>
            </a:ext>
          </a:extLst>
        </xdr:cNvPr>
        <xdr:cNvCxnSpPr>
          <a:stCxn id="122" idx="2"/>
          <a:endCxn id="125" idx="0"/>
        </xdr:cNvCxnSpPr>
      </xdr:nvCxnSpPr>
      <xdr:spPr>
        <a:xfrm flipH="1">
          <a:off x="11371875" y="27250050"/>
          <a:ext cx="28672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188550</xdr:colOff>
      <xdr:row>134</xdr:row>
      <xdr:rowOff>8550</xdr:rowOff>
    </xdr:from>
    <xdr:to>
      <xdr:col>16</xdr:col>
      <xdr:colOff>561000</xdr:colOff>
      <xdr:row>136</xdr:row>
      <xdr:rowOff>66675</xdr:rowOff>
    </xdr:to>
    <xdr:cxnSp macro="">
      <xdr:nvCxnSpPr>
        <xdr:cNvPr id="140" name="Conector reto 139">
          <a:extLst>
            <a:ext uri="{FF2B5EF4-FFF2-40B4-BE49-F238E27FC236}">
              <a16:creationId xmlns:a16="http://schemas.microsoft.com/office/drawing/2014/main" id="{7F6247D2-5F09-6428-73B5-7850BC80010D}"/>
            </a:ext>
          </a:extLst>
        </xdr:cNvPr>
        <xdr:cNvCxnSpPr>
          <a:stCxn id="122" idx="6"/>
          <a:endCxn id="126" idx="0"/>
        </xdr:cNvCxnSpPr>
      </xdr:nvCxnSpPr>
      <xdr:spPr>
        <a:xfrm>
          <a:off x="12018600" y="27250050"/>
          <a:ext cx="372450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55200</xdr:colOff>
      <xdr:row>137</xdr:row>
      <xdr:rowOff>56175</xdr:rowOff>
    </xdr:from>
    <xdr:to>
      <xdr:col>17</xdr:col>
      <xdr:colOff>427650</xdr:colOff>
      <xdr:row>139</xdr:row>
      <xdr:rowOff>31750</xdr:rowOff>
    </xdr:to>
    <xdr:cxnSp macro="">
      <xdr:nvCxnSpPr>
        <xdr:cNvPr id="142" name="Conector reto 141">
          <a:extLst>
            <a:ext uri="{FF2B5EF4-FFF2-40B4-BE49-F238E27FC236}">
              <a16:creationId xmlns:a16="http://schemas.microsoft.com/office/drawing/2014/main" id="{A3015C07-D333-8F0F-17BB-2CB554700BEC}"/>
            </a:ext>
          </a:extLst>
        </xdr:cNvPr>
        <xdr:cNvCxnSpPr>
          <a:stCxn id="126" idx="3"/>
          <a:endCxn id="123" idx="0"/>
        </xdr:cNvCxnSpPr>
      </xdr:nvCxnSpPr>
      <xdr:spPr>
        <a:xfrm>
          <a:off x="12571050" y="27869175"/>
          <a:ext cx="372450" cy="356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427650</xdr:colOff>
      <xdr:row>141</xdr:row>
      <xdr:rowOff>10750</xdr:rowOff>
    </xdr:from>
    <xdr:to>
      <xdr:col>17</xdr:col>
      <xdr:colOff>437175</xdr:colOff>
      <xdr:row>142</xdr:row>
      <xdr:rowOff>152400</xdr:rowOff>
    </xdr:to>
    <xdr:cxnSp macro="">
      <xdr:nvCxnSpPr>
        <xdr:cNvPr id="144" name="Conector reto 143">
          <a:extLst>
            <a:ext uri="{FF2B5EF4-FFF2-40B4-BE49-F238E27FC236}">
              <a16:creationId xmlns:a16="http://schemas.microsoft.com/office/drawing/2014/main" id="{200FB164-F1A5-AD59-562C-CEAE08498F9E}"/>
            </a:ext>
          </a:extLst>
        </xdr:cNvPr>
        <xdr:cNvCxnSpPr>
          <a:stCxn id="123" idx="4"/>
          <a:endCxn id="128" idx="0"/>
        </xdr:cNvCxnSpPr>
      </xdr:nvCxnSpPr>
      <xdr:spPr>
        <a:xfrm>
          <a:off x="12943500" y="28585750"/>
          <a:ext cx="9525" cy="33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522900</xdr:colOff>
      <xdr:row>140</xdr:row>
      <xdr:rowOff>141900</xdr:rowOff>
    </xdr:from>
    <xdr:to>
      <xdr:col>15</xdr:col>
      <xdr:colOff>142875</xdr:colOff>
      <xdr:row>142</xdr:row>
      <xdr:rowOff>149225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7DF8919F-2414-18B8-1251-8B2FC6AE42F6}"/>
            </a:ext>
          </a:extLst>
        </xdr:cNvPr>
        <xdr:cNvCxnSpPr>
          <a:stCxn id="124" idx="2"/>
          <a:endCxn id="127" idx="0"/>
        </xdr:cNvCxnSpPr>
      </xdr:nvCxnSpPr>
      <xdr:spPr>
        <a:xfrm flipH="1">
          <a:off x="10848000" y="28526400"/>
          <a:ext cx="372450" cy="388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502875</xdr:colOff>
      <xdr:row>140</xdr:row>
      <xdr:rowOff>141900</xdr:rowOff>
    </xdr:from>
    <xdr:to>
      <xdr:col>15</xdr:col>
      <xdr:colOff>694350</xdr:colOff>
      <xdr:row>143</xdr:row>
      <xdr:rowOff>9525</xdr:rowOff>
    </xdr:to>
    <xdr:cxnSp macro="">
      <xdr:nvCxnSpPr>
        <xdr:cNvPr id="150" name="Conector reto 149">
          <a:extLst>
            <a:ext uri="{FF2B5EF4-FFF2-40B4-BE49-F238E27FC236}">
              <a16:creationId xmlns:a16="http://schemas.microsoft.com/office/drawing/2014/main" id="{70C666DB-A7F0-D4A0-7062-9DD3EF8AEAF0}"/>
            </a:ext>
          </a:extLst>
        </xdr:cNvPr>
        <xdr:cNvCxnSpPr>
          <a:stCxn id="124" idx="6"/>
          <a:endCxn id="129" idx="0"/>
        </xdr:cNvCxnSpPr>
      </xdr:nvCxnSpPr>
      <xdr:spPr>
        <a:xfrm>
          <a:off x="11580450" y="28526400"/>
          <a:ext cx="191475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137</xdr:row>
      <xdr:rowOff>56175</xdr:rowOff>
    </xdr:from>
    <xdr:to>
      <xdr:col>16</xdr:col>
      <xdr:colOff>381000</xdr:colOff>
      <xdr:row>140</xdr:row>
      <xdr:rowOff>141900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F4EF1BFD-1903-2E0B-0DD8-9BBBC4AD8D35}"/>
            </a:ext>
          </a:extLst>
        </xdr:cNvPr>
        <xdr:cNvCxnSpPr>
          <a:stCxn id="124" idx="2"/>
          <a:endCxn id="126" idx="1"/>
        </xdr:cNvCxnSpPr>
      </xdr:nvCxnSpPr>
      <xdr:spPr>
        <a:xfrm flipV="1">
          <a:off x="11220450" y="27869175"/>
          <a:ext cx="99060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157</xdr:row>
      <xdr:rowOff>152400</xdr:rowOff>
    </xdr:from>
    <xdr:to>
      <xdr:col>11</xdr:col>
      <xdr:colOff>36150</xdr:colOff>
      <xdr:row>159</xdr:row>
      <xdr:rowOff>131400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7588206C-0A2B-4801-AA6F-D29DD60B1AC5}"/>
            </a:ext>
          </a:extLst>
        </xdr:cNvPr>
        <xdr:cNvSpPr/>
      </xdr:nvSpPr>
      <xdr:spPr>
        <a:xfrm>
          <a:off x="7877175" y="317754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12</xdr:col>
      <xdr:colOff>95250</xdr:colOff>
      <xdr:row>163</xdr:row>
      <xdr:rowOff>165100</xdr:rowOff>
    </xdr:from>
    <xdr:to>
      <xdr:col>12</xdr:col>
      <xdr:colOff>455250</xdr:colOff>
      <xdr:row>165</xdr:row>
      <xdr:rowOff>144100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BF776775-F668-4D79-8073-D6CF8CBD8FA3}"/>
            </a:ext>
          </a:extLst>
        </xdr:cNvPr>
        <xdr:cNvSpPr/>
      </xdr:nvSpPr>
      <xdr:spPr>
        <a:xfrm>
          <a:off x="8982075" y="329311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9</xdr:col>
      <xdr:colOff>609600</xdr:colOff>
      <xdr:row>164</xdr:row>
      <xdr:rowOff>95250</xdr:rowOff>
    </xdr:from>
    <xdr:to>
      <xdr:col>10</xdr:col>
      <xdr:colOff>283800</xdr:colOff>
      <xdr:row>166</xdr:row>
      <xdr:rowOff>74250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19EB9937-E6F8-4130-B614-7126195DE381}"/>
            </a:ext>
          </a:extLst>
        </xdr:cNvPr>
        <xdr:cNvSpPr/>
      </xdr:nvSpPr>
      <xdr:spPr>
        <a:xfrm>
          <a:off x="7439025" y="330517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9</xdr:col>
      <xdr:colOff>581025</xdr:colOff>
      <xdr:row>161</xdr:row>
      <xdr:rowOff>0</xdr:rowOff>
    </xdr:from>
    <xdr:to>
      <xdr:col>10</xdr:col>
      <xdr:colOff>255225</xdr:colOff>
      <xdr:row>162</xdr:row>
      <xdr:rowOff>169500</xdr:rowOff>
    </xdr:to>
    <xdr:sp macro="" textlink="">
      <xdr:nvSpPr>
        <xdr:cNvPr id="172" name="Retângulo 171">
          <a:extLst>
            <a:ext uri="{FF2B5EF4-FFF2-40B4-BE49-F238E27FC236}">
              <a16:creationId xmlns:a16="http://schemas.microsoft.com/office/drawing/2014/main" id="{EBBB3E4B-2F84-4060-AE9D-5A30880321E2}"/>
            </a:ext>
          </a:extLst>
        </xdr:cNvPr>
        <xdr:cNvSpPr/>
      </xdr:nvSpPr>
      <xdr:spPr>
        <a:xfrm>
          <a:off x="7410450" y="32385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11</xdr:col>
      <xdr:colOff>228600</xdr:colOff>
      <xdr:row>161</xdr:row>
      <xdr:rowOff>9525</xdr:rowOff>
    </xdr:from>
    <xdr:to>
      <xdr:col>11</xdr:col>
      <xdr:colOff>588600</xdr:colOff>
      <xdr:row>162</xdr:row>
      <xdr:rowOff>179025</xdr:rowOff>
    </xdr:to>
    <xdr:sp macro="" textlink="">
      <xdr:nvSpPr>
        <xdr:cNvPr id="173" name="Retângulo 172">
          <a:extLst>
            <a:ext uri="{FF2B5EF4-FFF2-40B4-BE49-F238E27FC236}">
              <a16:creationId xmlns:a16="http://schemas.microsoft.com/office/drawing/2014/main" id="{E963AFC9-B502-47DB-B7A3-BB743F32119B}"/>
            </a:ext>
          </a:extLst>
        </xdr:cNvPr>
        <xdr:cNvSpPr/>
      </xdr:nvSpPr>
      <xdr:spPr>
        <a:xfrm>
          <a:off x="8429625" y="32394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9</xdr:col>
      <xdr:colOff>57150</xdr:colOff>
      <xdr:row>167</xdr:row>
      <xdr:rowOff>92075</xdr:rowOff>
    </xdr:from>
    <xdr:to>
      <xdr:col>9</xdr:col>
      <xdr:colOff>417150</xdr:colOff>
      <xdr:row>169</xdr:row>
      <xdr:rowOff>71075</xdr:rowOff>
    </xdr:to>
    <xdr:sp macro="" textlink="">
      <xdr:nvSpPr>
        <xdr:cNvPr id="174" name="Retângulo 173">
          <a:extLst>
            <a:ext uri="{FF2B5EF4-FFF2-40B4-BE49-F238E27FC236}">
              <a16:creationId xmlns:a16="http://schemas.microsoft.com/office/drawing/2014/main" id="{3FAF1749-83A9-4701-BA8A-AC59FA5A51FC}"/>
            </a:ext>
          </a:extLst>
        </xdr:cNvPr>
        <xdr:cNvSpPr/>
      </xdr:nvSpPr>
      <xdr:spPr>
        <a:xfrm>
          <a:off x="6886575" y="336200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12</xdr:col>
      <xdr:colOff>104775</xdr:colOff>
      <xdr:row>167</xdr:row>
      <xdr:rowOff>95250</xdr:rowOff>
    </xdr:from>
    <xdr:to>
      <xdr:col>12</xdr:col>
      <xdr:colOff>464775</xdr:colOff>
      <xdr:row>169</xdr:row>
      <xdr:rowOff>74250</xdr:rowOff>
    </xdr:to>
    <xdr:sp macro="" textlink="">
      <xdr:nvSpPr>
        <xdr:cNvPr id="175" name="Retângulo 174">
          <a:extLst>
            <a:ext uri="{FF2B5EF4-FFF2-40B4-BE49-F238E27FC236}">
              <a16:creationId xmlns:a16="http://schemas.microsoft.com/office/drawing/2014/main" id="{7B9B2B04-787E-4422-B186-272DE7DD2C4A}"/>
            </a:ext>
          </a:extLst>
        </xdr:cNvPr>
        <xdr:cNvSpPr/>
      </xdr:nvSpPr>
      <xdr:spPr>
        <a:xfrm>
          <a:off x="8991600" y="336232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295275</xdr:colOff>
      <xdr:row>167</xdr:row>
      <xdr:rowOff>142875</xdr:rowOff>
    </xdr:from>
    <xdr:to>
      <xdr:col>10</xdr:col>
      <xdr:colOff>655275</xdr:colOff>
      <xdr:row>169</xdr:row>
      <xdr:rowOff>121875</xdr:rowOff>
    </xdr:to>
    <xdr:sp macro="" textlink="">
      <xdr:nvSpPr>
        <xdr:cNvPr id="176" name="Retângulo 175">
          <a:extLst>
            <a:ext uri="{FF2B5EF4-FFF2-40B4-BE49-F238E27FC236}">
              <a16:creationId xmlns:a16="http://schemas.microsoft.com/office/drawing/2014/main" id="{107448A4-6B28-4FF1-A431-7D6D58BC8B29}"/>
            </a:ext>
          </a:extLst>
        </xdr:cNvPr>
        <xdr:cNvSpPr/>
      </xdr:nvSpPr>
      <xdr:spPr>
        <a:xfrm>
          <a:off x="7810500" y="336708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oneCellAnchor>
    <xdr:from>
      <xdr:col>10</xdr:col>
      <xdr:colOff>342900</xdr:colOff>
      <xdr:row>162</xdr:row>
      <xdr:rowOff>76200</xdr:rowOff>
    </xdr:from>
    <xdr:ext cx="614399" cy="264560"/>
    <xdr:sp macro="" textlink="">
      <xdr:nvSpPr>
        <xdr:cNvPr id="177" name="CaixaDeTexto 176">
          <a:extLst>
            <a:ext uri="{FF2B5EF4-FFF2-40B4-BE49-F238E27FC236}">
              <a16:creationId xmlns:a16="http://schemas.microsoft.com/office/drawing/2014/main" id="{A278135D-CDDA-4E89-8A16-D8AD9595CCAF}"/>
            </a:ext>
          </a:extLst>
        </xdr:cNvPr>
        <xdr:cNvSpPr txBox="1"/>
      </xdr:nvSpPr>
      <xdr:spPr>
        <a:xfrm>
          <a:off x="7858125" y="32651700"/>
          <a:ext cx="6143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5+TETA</a:t>
          </a:r>
        </a:p>
      </xdr:txBody>
    </xdr:sp>
    <xdr:clientData/>
  </xdr:oneCellAnchor>
  <xdr:oneCellAnchor>
    <xdr:from>
      <xdr:col>12</xdr:col>
      <xdr:colOff>28575</xdr:colOff>
      <xdr:row>162</xdr:row>
      <xdr:rowOff>0</xdr:rowOff>
    </xdr:from>
    <xdr:ext cx="327654" cy="264560"/>
    <xdr:sp macro="" textlink="">
      <xdr:nvSpPr>
        <xdr:cNvPr id="178" name="CaixaDeTexto 177">
          <a:extLst>
            <a:ext uri="{FF2B5EF4-FFF2-40B4-BE49-F238E27FC236}">
              <a16:creationId xmlns:a16="http://schemas.microsoft.com/office/drawing/2014/main" id="{D87DD1D0-D073-4CE0-ACAD-79798F043961}"/>
            </a:ext>
          </a:extLst>
        </xdr:cNvPr>
        <xdr:cNvSpPr txBox="1"/>
      </xdr:nvSpPr>
      <xdr:spPr>
        <a:xfrm>
          <a:off x="8915400" y="3257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11</xdr:col>
      <xdr:colOff>190500</xdr:colOff>
      <xdr:row>158</xdr:row>
      <xdr:rowOff>152400</xdr:rowOff>
    </xdr:from>
    <xdr:ext cx="658835" cy="264560"/>
    <xdr:sp macro="" textlink="">
      <xdr:nvSpPr>
        <xdr:cNvPr id="179" name="CaixaDeTexto 178">
          <a:extLst>
            <a:ext uri="{FF2B5EF4-FFF2-40B4-BE49-F238E27FC236}">
              <a16:creationId xmlns:a16="http://schemas.microsoft.com/office/drawing/2014/main" id="{BB77F264-1BF5-47A1-9A1B-B696B0DC30B8}"/>
            </a:ext>
          </a:extLst>
        </xdr:cNvPr>
        <xdr:cNvSpPr txBox="1"/>
      </xdr:nvSpPr>
      <xdr:spPr>
        <a:xfrm>
          <a:off x="8391525" y="31965900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70-TETA</a:t>
          </a:r>
        </a:p>
      </xdr:txBody>
    </xdr:sp>
    <xdr:clientData/>
  </xdr:oneCellAnchor>
  <xdr:oneCellAnchor>
    <xdr:from>
      <xdr:col>9</xdr:col>
      <xdr:colOff>504825</xdr:colOff>
      <xdr:row>159</xdr:row>
      <xdr:rowOff>0</xdr:rowOff>
    </xdr:from>
    <xdr:ext cx="399148" cy="264560"/>
    <xdr:sp macro="" textlink="">
      <xdr:nvSpPr>
        <xdr:cNvPr id="180" name="CaixaDeTexto 179">
          <a:extLst>
            <a:ext uri="{FF2B5EF4-FFF2-40B4-BE49-F238E27FC236}">
              <a16:creationId xmlns:a16="http://schemas.microsoft.com/office/drawing/2014/main" id="{4A8BC3BC-62BE-4110-BBA6-5FC030FDDE1D}"/>
            </a:ext>
          </a:extLst>
        </xdr:cNvPr>
        <xdr:cNvSpPr txBox="1"/>
      </xdr:nvSpPr>
      <xdr:spPr>
        <a:xfrm>
          <a:off x="7334250" y="32004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oneCellAnchor>
    <xdr:from>
      <xdr:col>12</xdr:col>
      <xdr:colOff>342900</xdr:colOff>
      <xdr:row>165</xdr:row>
      <xdr:rowOff>152400</xdr:rowOff>
    </xdr:from>
    <xdr:ext cx="327654" cy="264560"/>
    <xdr:sp macro="" textlink="">
      <xdr:nvSpPr>
        <xdr:cNvPr id="181" name="CaixaDeTexto 180">
          <a:extLst>
            <a:ext uri="{FF2B5EF4-FFF2-40B4-BE49-F238E27FC236}">
              <a16:creationId xmlns:a16="http://schemas.microsoft.com/office/drawing/2014/main" id="{EA5E2BB4-B8EE-4FD6-B23A-0361C04AA287}"/>
            </a:ext>
          </a:extLst>
        </xdr:cNvPr>
        <xdr:cNvSpPr txBox="1"/>
      </xdr:nvSpPr>
      <xdr:spPr>
        <a:xfrm>
          <a:off x="9229725" y="332994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10</xdr:col>
      <xdr:colOff>323850</xdr:colOff>
      <xdr:row>165</xdr:row>
      <xdr:rowOff>161925</xdr:rowOff>
    </xdr:from>
    <xdr:ext cx="658835" cy="264560"/>
    <xdr:sp macro="" textlink="">
      <xdr:nvSpPr>
        <xdr:cNvPr id="182" name="CaixaDeTexto 181">
          <a:extLst>
            <a:ext uri="{FF2B5EF4-FFF2-40B4-BE49-F238E27FC236}">
              <a16:creationId xmlns:a16="http://schemas.microsoft.com/office/drawing/2014/main" id="{115CD703-5B42-4A16-BEBF-5A83896A2FDA}"/>
            </a:ext>
          </a:extLst>
        </xdr:cNvPr>
        <xdr:cNvSpPr txBox="1"/>
      </xdr:nvSpPr>
      <xdr:spPr>
        <a:xfrm>
          <a:off x="7839075" y="33308925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15-TETA</a:t>
          </a:r>
        </a:p>
      </xdr:txBody>
    </xdr:sp>
    <xdr:clientData/>
  </xdr:oneCellAnchor>
  <xdr:oneCellAnchor>
    <xdr:from>
      <xdr:col>9</xdr:col>
      <xdr:colOff>314325</xdr:colOff>
      <xdr:row>166</xdr:row>
      <xdr:rowOff>85725</xdr:rowOff>
    </xdr:from>
    <xdr:ext cx="399148" cy="264560"/>
    <xdr:sp macro="" textlink="">
      <xdr:nvSpPr>
        <xdr:cNvPr id="183" name="CaixaDeTexto 182">
          <a:extLst>
            <a:ext uri="{FF2B5EF4-FFF2-40B4-BE49-F238E27FC236}">
              <a16:creationId xmlns:a16="http://schemas.microsoft.com/office/drawing/2014/main" id="{F6B173BA-38A5-47CD-B192-E7BDAF204917}"/>
            </a:ext>
          </a:extLst>
        </xdr:cNvPr>
        <xdr:cNvSpPr txBox="1"/>
      </xdr:nvSpPr>
      <xdr:spPr>
        <a:xfrm>
          <a:off x="7143750" y="334232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210</a:t>
          </a:r>
        </a:p>
      </xdr:txBody>
    </xdr:sp>
    <xdr:clientData/>
  </xdr:oneCellAnchor>
  <xdr:twoCellAnchor>
    <xdr:from>
      <xdr:col>10</xdr:col>
      <xdr:colOff>75225</xdr:colOff>
      <xdr:row>158</xdr:row>
      <xdr:rowOff>141900</xdr:rowOff>
    </xdr:from>
    <xdr:to>
      <xdr:col>10</xdr:col>
      <xdr:colOff>361950</xdr:colOff>
      <xdr:row>161</xdr:row>
      <xdr:rowOff>0</xdr:rowOff>
    </xdr:to>
    <xdr:cxnSp macro="">
      <xdr:nvCxnSpPr>
        <xdr:cNvPr id="184" name="Conector reto 183">
          <a:extLst>
            <a:ext uri="{FF2B5EF4-FFF2-40B4-BE49-F238E27FC236}">
              <a16:creationId xmlns:a16="http://schemas.microsoft.com/office/drawing/2014/main" id="{F486F97C-AEC5-4A43-BE49-BF36C120CC65}"/>
            </a:ext>
          </a:extLst>
        </xdr:cNvPr>
        <xdr:cNvCxnSpPr>
          <a:stCxn id="169" idx="2"/>
          <a:endCxn id="172" idx="0"/>
        </xdr:cNvCxnSpPr>
      </xdr:nvCxnSpPr>
      <xdr:spPr>
        <a:xfrm flipH="1">
          <a:off x="7590450" y="31955400"/>
          <a:ext cx="286725" cy="42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36150</xdr:colOff>
      <xdr:row>158</xdr:row>
      <xdr:rowOff>141900</xdr:rowOff>
    </xdr:from>
    <xdr:to>
      <xdr:col>11</xdr:col>
      <xdr:colOff>408600</xdr:colOff>
      <xdr:row>161</xdr:row>
      <xdr:rowOff>9525</xdr:rowOff>
    </xdr:to>
    <xdr:cxnSp macro="">
      <xdr:nvCxnSpPr>
        <xdr:cNvPr id="185" name="Conector reto 184">
          <a:extLst>
            <a:ext uri="{FF2B5EF4-FFF2-40B4-BE49-F238E27FC236}">
              <a16:creationId xmlns:a16="http://schemas.microsoft.com/office/drawing/2014/main" id="{E11AA032-1224-481A-BA79-CAB87F820E25}"/>
            </a:ext>
          </a:extLst>
        </xdr:cNvPr>
        <xdr:cNvCxnSpPr>
          <a:stCxn id="169" idx="6"/>
          <a:endCxn id="173" idx="0"/>
        </xdr:cNvCxnSpPr>
      </xdr:nvCxnSpPr>
      <xdr:spPr>
        <a:xfrm>
          <a:off x="8237175" y="31955400"/>
          <a:ext cx="372450" cy="43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237150</xdr:colOff>
      <xdr:row>166</xdr:row>
      <xdr:rowOff>21529</xdr:rowOff>
    </xdr:from>
    <xdr:to>
      <xdr:col>9</xdr:col>
      <xdr:colOff>662321</xdr:colOff>
      <xdr:row>167</xdr:row>
      <xdr:rowOff>92075</xdr:rowOff>
    </xdr:to>
    <xdr:cxnSp macro="">
      <xdr:nvCxnSpPr>
        <xdr:cNvPr id="186" name="Conector reto 185">
          <a:extLst>
            <a:ext uri="{FF2B5EF4-FFF2-40B4-BE49-F238E27FC236}">
              <a16:creationId xmlns:a16="http://schemas.microsoft.com/office/drawing/2014/main" id="{21AF1AFC-F586-4D58-8C05-194827ED9DEB}"/>
            </a:ext>
          </a:extLst>
        </xdr:cNvPr>
        <xdr:cNvCxnSpPr>
          <a:stCxn id="171" idx="3"/>
          <a:endCxn id="174" idx="0"/>
        </xdr:cNvCxnSpPr>
      </xdr:nvCxnSpPr>
      <xdr:spPr>
        <a:xfrm flipH="1">
          <a:off x="7066575" y="33359029"/>
          <a:ext cx="425171" cy="261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161</xdr:row>
      <xdr:rowOff>189525</xdr:rowOff>
    </xdr:from>
    <xdr:to>
      <xdr:col>11</xdr:col>
      <xdr:colOff>228600</xdr:colOff>
      <xdr:row>165</xdr:row>
      <xdr:rowOff>84750</xdr:rowOff>
    </xdr:to>
    <xdr:cxnSp macro="">
      <xdr:nvCxnSpPr>
        <xdr:cNvPr id="187" name="Conector reto 186">
          <a:extLst>
            <a:ext uri="{FF2B5EF4-FFF2-40B4-BE49-F238E27FC236}">
              <a16:creationId xmlns:a16="http://schemas.microsoft.com/office/drawing/2014/main" id="{C779AF36-A253-495E-9E9E-DD08378CC807}"/>
            </a:ext>
          </a:extLst>
        </xdr:cNvPr>
        <xdr:cNvCxnSpPr>
          <a:stCxn id="171" idx="2"/>
          <a:endCxn id="173" idx="1"/>
        </xdr:cNvCxnSpPr>
      </xdr:nvCxnSpPr>
      <xdr:spPr>
        <a:xfrm flipV="1">
          <a:off x="7439025" y="32574525"/>
          <a:ext cx="99060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588600</xdr:colOff>
      <xdr:row>161</xdr:row>
      <xdr:rowOff>189525</xdr:rowOff>
    </xdr:from>
    <xdr:to>
      <xdr:col>12</xdr:col>
      <xdr:colOff>275250</xdr:colOff>
      <xdr:row>163</xdr:row>
      <xdr:rowOff>165100</xdr:rowOff>
    </xdr:to>
    <xdr:cxnSp macro="">
      <xdr:nvCxnSpPr>
        <xdr:cNvPr id="189" name="Conector reto 188">
          <a:extLst>
            <a:ext uri="{FF2B5EF4-FFF2-40B4-BE49-F238E27FC236}">
              <a16:creationId xmlns:a16="http://schemas.microsoft.com/office/drawing/2014/main" id="{4E9CF85C-267B-3357-9323-B28D2F661126}"/>
            </a:ext>
          </a:extLst>
        </xdr:cNvPr>
        <xdr:cNvCxnSpPr>
          <a:stCxn id="173" idx="3"/>
          <a:endCxn id="170" idx="0"/>
        </xdr:cNvCxnSpPr>
      </xdr:nvCxnSpPr>
      <xdr:spPr>
        <a:xfrm>
          <a:off x="8789625" y="32574525"/>
          <a:ext cx="372450" cy="356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275250</xdr:colOff>
      <xdr:row>165</xdr:row>
      <xdr:rowOff>144100</xdr:rowOff>
    </xdr:from>
    <xdr:to>
      <xdr:col>12</xdr:col>
      <xdr:colOff>284775</xdr:colOff>
      <xdr:row>167</xdr:row>
      <xdr:rowOff>95250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A840DD0C-605B-4600-1142-D3F04DF7A219}"/>
            </a:ext>
          </a:extLst>
        </xdr:cNvPr>
        <xdr:cNvCxnSpPr>
          <a:stCxn id="170" idx="4"/>
          <a:endCxn id="175" idx="0"/>
        </xdr:cNvCxnSpPr>
      </xdr:nvCxnSpPr>
      <xdr:spPr>
        <a:xfrm>
          <a:off x="9162075" y="33291100"/>
          <a:ext cx="9525" cy="33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231079</xdr:colOff>
      <xdr:row>166</xdr:row>
      <xdr:rowOff>21529</xdr:rowOff>
    </xdr:from>
    <xdr:to>
      <xdr:col>10</xdr:col>
      <xdr:colOff>475275</xdr:colOff>
      <xdr:row>167</xdr:row>
      <xdr:rowOff>142875</xdr:rowOff>
    </xdr:to>
    <xdr:cxnSp macro="">
      <xdr:nvCxnSpPr>
        <xdr:cNvPr id="193" name="Conector reto 192">
          <a:extLst>
            <a:ext uri="{FF2B5EF4-FFF2-40B4-BE49-F238E27FC236}">
              <a16:creationId xmlns:a16="http://schemas.microsoft.com/office/drawing/2014/main" id="{49E4DDDD-8022-FC72-62EC-0B0F1E2C8393}"/>
            </a:ext>
          </a:extLst>
        </xdr:cNvPr>
        <xdr:cNvCxnSpPr>
          <a:stCxn id="171" idx="5"/>
          <a:endCxn id="176" idx="0"/>
        </xdr:cNvCxnSpPr>
      </xdr:nvCxnSpPr>
      <xdr:spPr>
        <a:xfrm>
          <a:off x="7746304" y="33359029"/>
          <a:ext cx="244196" cy="3118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225280</xdr:colOff>
      <xdr:row>158</xdr:row>
      <xdr:rowOff>104774</xdr:rowOff>
    </xdr:from>
    <xdr:to>
      <xdr:col>10</xdr:col>
      <xdr:colOff>380999</xdr:colOff>
      <xdr:row>168</xdr:row>
      <xdr:rowOff>171449</xdr:rowOff>
    </xdr:to>
    <xdr:sp macro="" textlink="">
      <xdr:nvSpPr>
        <xdr:cNvPr id="194" name="Forma Livre: Forma 193">
          <a:extLst>
            <a:ext uri="{FF2B5EF4-FFF2-40B4-BE49-F238E27FC236}">
              <a16:creationId xmlns:a16="http://schemas.microsoft.com/office/drawing/2014/main" id="{7FAD5CE5-C166-1502-E90C-5A8706C07A5B}"/>
            </a:ext>
          </a:extLst>
        </xdr:cNvPr>
        <xdr:cNvSpPr/>
      </xdr:nvSpPr>
      <xdr:spPr>
        <a:xfrm>
          <a:off x="7054705" y="31918274"/>
          <a:ext cx="841519" cy="1971675"/>
        </a:xfrm>
        <a:custGeom>
          <a:avLst/>
          <a:gdLst>
            <a:gd name="connsiteX0" fmla="*/ 917719 w 984394"/>
            <a:gd name="connsiteY0" fmla="*/ 2247900 h 2247900"/>
            <a:gd name="connsiteX1" fmla="*/ 984394 w 984394"/>
            <a:gd name="connsiteY1" fmla="*/ 0 h 2247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84394" h="2247900">
              <a:moveTo>
                <a:pt x="917719" y="2247900"/>
              </a:moveTo>
              <a:cubicBezTo>
                <a:pt x="112063" y="1406525"/>
                <a:pt x="-693593" y="565150"/>
                <a:pt x="984394" y="0"/>
              </a:cubicBezTo>
            </a:path>
          </a:pathLst>
        </a:cu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485775</xdr:colOff>
      <xdr:row>161</xdr:row>
      <xdr:rowOff>142875</xdr:rowOff>
    </xdr:from>
    <xdr:ext cx="472630" cy="264560"/>
    <xdr:sp macro="" textlink="">
      <xdr:nvSpPr>
        <xdr:cNvPr id="195" name="CaixaDeTexto 194">
          <a:extLst>
            <a:ext uri="{FF2B5EF4-FFF2-40B4-BE49-F238E27FC236}">
              <a16:creationId xmlns:a16="http://schemas.microsoft.com/office/drawing/2014/main" id="{BB26DCB1-09BE-479F-B243-5BB7D5C04BBF}"/>
            </a:ext>
          </a:extLst>
        </xdr:cNvPr>
        <xdr:cNvSpPr txBox="1"/>
      </xdr:nvSpPr>
      <xdr:spPr>
        <a:xfrm>
          <a:off x="6629400" y="3252787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10</xdr:col>
      <xdr:colOff>276226</xdr:colOff>
      <xdr:row>166</xdr:row>
      <xdr:rowOff>114300</xdr:rowOff>
    </xdr:from>
    <xdr:to>
      <xdr:col>10</xdr:col>
      <xdr:colOff>571500</xdr:colOff>
      <xdr:row>168</xdr:row>
      <xdr:rowOff>28574</xdr:rowOff>
    </xdr:to>
    <xdr:pic>
      <xdr:nvPicPr>
        <xdr:cNvPr id="196" name="Gráfico 195" descr="Fechar com preenchimento sólido">
          <a:extLst>
            <a:ext uri="{FF2B5EF4-FFF2-40B4-BE49-F238E27FC236}">
              <a16:creationId xmlns:a16="http://schemas.microsoft.com/office/drawing/2014/main" id="{85DD4509-D225-4B35-8D89-A19728D6E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791451" y="33451800"/>
          <a:ext cx="295274" cy="295274"/>
        </a:xfrm>
        <a:prstGeom prst="rect">
          <a:avLst/>
        </a:prstGeom>
      </xdr:spPr>
    </xdr:pic>
    <xdr:clientData/>
  </xdr:twoCellAnchor>
  <xdr:twoCellAnchor>
    <xdr:from>
      <xdr:col>16</xdr:col>
      <xdr:colOff>400050</xdr:colOff>
      <xdr:row>164</xdr:row>
      <xdr:rowOff>22225</xdr:rowOff>
    </xdr:from>
    <xdr:to>
      <xdr:col>17</xdr:col>
      <xdr:colOff>74250</xdr:colOff>
      <xdr:row>166</xdr:row>
      <xdr:rowOff>1225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105EC3A0-4FFD-431E-9D63-719D1B1E661C}"/>
            </a:ext>
          </a:extLst>
        </xdr:cNvPr>
        <xdr:cNvSpPr/>
      </xdr:nvSpPr>
      <xdr:spPr>
        <a:xfrm>
          <a:off x="12230100" y="329787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15</xdr:col>
      <xdr:colOff>95250</xdr:colOff>
      <xdr:row>164</xdr:row>
      <xdr:rowOff>47625</xdr:rowOff>
    </xdr:from>
    <xdr:to>
      <xdr:col>15</xdr:col>
      <xdr:colOff>455250</xdr:colOff>
      <xdr:row>166</xdr:row>
      <xdr:rowOff>26625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DECAA640-FC0A-4F00-A563-D734629CCA31}"/>
            </a:ext>
          </a:extLst>
        </xdr:cNvPr>
        <xdr:cNvSpPr/>
      </xdr:nvSpPr>
      <xdr:spPr>
        <a:xfrm>
          <a:off x="11172825" y="330041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15</xdr:col>
      <xdr:colOff>638175</xdr:colOff>
      <xdr:row>161</xdr:row>
      <xdr:rowOff>66675</xdr:rowOff>
    </xdr:from>
    <xdr:to>
      <xdr:col>16</xdr:col>
      <xdr:colOff>245700</xdr:colOff>
      <xdr:row>163</xdr:row>
      <xdr:rowOff>45675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id="{7B9B1CB8-05FE-419D-ADE3-FFCC4D0893FF}"/>
            </a:ext>
          </a:extLst>
        </xdr:cNvPr>
        <xdr:cNvSpPr/>
      </xdr:nvSpPr>
      <xdr:spPr>
        <a:xfrm>
          <a:off x="11715750" y="324516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14</xdr:col>
      <xdr:colOff>552450</xdr:colOff>
      <xdr:row>167</xdr:row>
      <xdr:rowOff>101600</xdr:rowOff>
    </xdr:from>
    <xdr:to>
      <xdr:col>15</xdr:col>
      <xdr:colOff>159975</xdr:colOff>
      <xdr:row>169</xdr:row>
      <xdr:rowOff>80600</xdr:rowOff>
    </xdr:to>
    <xdr:sp macro="" textlink="">
      <xdr:nvSpPr>
        <xdr:cNvPr id="200" name="Retângulo 199">
          <a:extLst>
            <a:ext uri="{FF2B5EF4-FFF2-40B4-BE49-F238E27FC236}">
              <a16:creationId xmlns:a16="http://schemas.microsoft.com/office/drawing/2014/main" id="{6492D712-9DBC-4F09-AB9B-BA90E5E23D46}"/>
            </a:ext>
          </a:extLst>
        </xdr:cNvPr>
        <xdr:cNvSpPr/>
      </xdr:nvSpPr>
      <xdr:spPr>
        <a:xfrm>
          <a:off x="10877550" y="336296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16</xdr:col>
      <xdr:colOff>390525</xdr:colOff>
      <xdr:row>167</xdr:row>
      <xdr:rowOff>123825</xdr:rowOff>
    </xdr:from>
    <xdr:to>
      <xdr:col>17</xdr:col>
      <xdr:colOff>64725</xdr:colOff>
      <xdr:row>169</xdr:row>
      <xdr:rowOff>102825</xdr:rowOff>
    </xdr:to>
    <xdr:sp macro="" textlink="">
      <xdr:nvSpPr>
        <xdr:cNvPr id="201" name="Retângulo 200">
          <a:extLst>
            <a:ext uri="{FF2B5EF4-FFF2-40B4-BE49-F238E27FC236}">
              <a16:creationId xmlns:a16="http://schemas.microsoft.com/office/drawing/2014/main" id="{E3D8C920-FABC-446B-AFC1-90694A50CE32}"/>
            </a:ext>
          </a:extLst>
        </xdr:cNvPr>
        <xdr:cNvSpPr/>
      </xdr:nvSpPr>
      <xdr:spPr>
        <a:xfrm>
          <a:off x="12220575" y="336518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13</xdr:col>
      <xdr:colOff>676275</xdr:colOff>
      <xdr:row>157</xdr:row>
      <xdr:rowOff>9525</xdr:rowOff>
    </xdr:from>
    <xdr:to>
      <xdr:col>14</xdr:col>
      <xdr:colOff>283800</xdr:colOff>
      <xdr:row>158</xdr:row>
      <xdr:rowOff>179025</xdr:rowOff>
    </xdr:to>
    <xdr:sp macro="" textlink="">
      <xdr:nvSpPr>
        <xdr:cNvPr id="202" name="Retângulo 201">
          <a:extLst>
            <a:ext uri="{FF2B5EF4-FFF2-40B4-BE49-F238E27FC236}">
              <a16:creationId xmlns:a16="http://schemas.microsoft.com/office/drawing/2014/main" id="{3A5D18AF-019E-4C6E-B5F0-15BBD430411B}"/>
            </a:ext>
          </a:extLst>
        </xdr:cNvPr>
        <xdr:cNvSpPr/>
      </xdr:nvSpPr>
      <xdr:spPr>
        <a:xfrm>
          <a:off x="10248900" y="31632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14</xdr:col>
      <xdr:colOff>656250</xdr:colOff>
      <xdr:row>157</xdr:row>
      <xdr:rowOff>180000</xdr:rowOff>
    </xdr:from>
    <xdr:to>
      <xdr:col>15</xdr:col>
      <xdr:colOff>238125</xdr:colOff>
      <xdr:row>161</xdr:row>
      <xdr:rowOff>0</xdr:rowOff>
    </xdr:to>
    <xdr:cxnSp macro="">
      <xdr:nvCxnSpPr>
        <xdr:cNvPr id="203" name="Conector reto 202">
          <a:extLst>
            <a:ext uri="{FF2B5EF4-FFF2-40B4-BE49-F238E27FC236}">
              <a16:creationId xmlns:a16="http://schemas.microsoft.com/office/drawing/2014/main" id="{7A091392-17CB-4D00-A759-21D105146031}"/>
            </a:ext>
          </a:extLst>
        </xdr:cNvPr>
        <xdr:cNvCxnSpPr>
          <a:stCxn id="208" idx="2"/>
          <a:endCxn id="210" idx="0"/>
        </xdr:cNvCxnSpPr>
      </xdr:nvCxnSpPr>
      <xdr:spPr>
        <a:xfrm flipH="1">
          <a:off x="10981350" y="31803000"/>
          <a:ext cx="334350" cy="58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598125</xdr:colOff>
      <xdr:row>157</xdr:row>
      <xdr:rowOff>180000</xdr:rowOff>
    </xdr:from>
    <xdr:to>
      <xdr:col>16</xdr:col>
      <xdr:colOff>65700</xdr:colOff>
      <xdr:row>161</xdr:row>
      <xdr:rowOff>66675</xdr:rowOff>
    </xdr:to>
    <xdr:cxnSp macro="">
      <xdr:nvCxnSpPr>
        <xdr:cNvPr id="204" name="Conector reto 203">
          <a:extLst>
            <a:ext uri="{FF2B5EF4-FFF2-40B4-BE49-F238E27FC236}">
              <a16:creationId xmlns:a16="http://schemas.microsoft.com/office/drawing/2014/main" id="{2B3AFA4F-3F1E-4E7B-8598-552D9ABEE3AA}"/>
            </a:ext>
          </a:extLst>
        </xdr:cNvPr>
        <xdr:cNvCxnSpPr>
          <a:stCxn id="208" idx="6"/>
          <a:endCxn id="199" idx="0"/>
        </xdr:cNvCxnSpPr>
      </xdr:nvCxnSpPr>
      <xdr:spPr>
        <a:xfrm>
          <a:off x="11675700" y="31803000"/>
          <a:ext cx="220050" cy="64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732450</xdr:colOff>
      <xdr:row>165</xdr:row>
      <xdr:rowOff>164404</xdr:rowOff>
    </xdr:from>
    <xdr:to>
      <xdr:col>15</xdr:col>
      <xdr:colOff>147971</xdr:colOff>
      <xdr:row>167</xdr:row>
      <xdr:rowOff>101600</xdr:rowOff>
    </xdr:to>
    <xdr:cxnSp macro="">
      <xdr:nvCxnSpPr>
        <xdr:cNvPr id="205" name="Conector reto 204">
          <a:extLst>
            <a:ext uri="{FF2B5EF4-FFF2-40B4-BE49-F238E27FC236}">
              <a16:creationId xmlns:a16="http://schemas.microsoft.com/office/drawing/2014/main" id="{B1CA0E7F-DC88-4C29-8FA4-DF9D30430C64}"/>
            </a:ext>
          </a:extLst>
        </xdr:cNvPr>
        <xdr:cNvCxnSpPr>
          <a:stCxn id="198" idx="3"/>
          <a:endCxn id="200" idx="0"/>
        </xdr:cNvCxnSpPr>
      </xdr:nvCxnSpPr>
      <xdr:spPr>
        <a:xfrm flipH="1">
          <a:off x="11057550" y="33311404"/>
          <a:ext cx="167996" cy="318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245700</xdr:colOff>
      <xdr:row>162</xdr:row>
      <xdr:rowOff>56175</xdr:rowOff>
    </xdr:from>
    <xdr:to>
      <xdr:col>16</xdr:col>
      <xdr:colOff>580050</xdr:colOff>
      <xdr:row>164</xdr:row>
      <xdr:rowOff>22225</xdr:rowOff>
    </xdr:to>
    <xdr:cxnSp macro="">
      <xdr:nvCxnSpPr>
        <xdr:cNvPr id="206" name="Conector reto 205">
          <a:extLst>
            <a:ext uri="{FF2B5EF4-FFF2-40B4-BE49-F238E27FC236}">
              <a16:creationId xmlns:a16="http://schemas.microsoft.com/office/drawing/2014/main" id="{44CD6E43-3065-4912-8253-2A0E1DF3580F}"/>
            </a:ext>
          </a:extLst>
        </xdr:cNvPr>
        <xdr:cNvCxnSpPr>
          <a:stCxn id="199" idx="3"/>
          <a:endCxn id="197" idx="0"/>
        </xdr:cNvCxnSpPr>
      </xdr:nvCxnSpPr>
      <xdr:spPr>
        <a:xfrm>
          <a:off x="12075750" y="32631675"/>
          <a:ext cx="334350" cy="347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570525</xdr:colOff>
      <xdr:row>166</xdr:row>
      <xdr:rowOff>1225</xdr:rowOff>
    </xdr:from>
    <xdr:to>
      <xdr:col>16</xdr:col>
      <xdr:colOff>580050</xdr:colOff>
      <xdr:row>167</xdr:row>
      <xdr:rowOff>123825</xdr:rowOff>
    </xdr:to>
    <xdr:cxnSp macro="">
      <xdr:nvCxnSpPr>
        <xdr:cNvPr id="207" name="Conector reto 206">
          <a:extLst>
            <a:ext uri="{FF2B5EF4-FFF2-40B4-BE49-F238E27FC236}">
              <a16:creationId xmlns:a16="http://schemas.microsoft.com/office/drawing/2014/main" id="{F414163C-D861-4E49-A9A8-2723C553CB29}"/>
            </a:ext>
          </a:extLst>
        </xdr:cNvPr>
        <xdr:cNvCxnSpPr>
          <a:stCxn id="197" idx="4"/>
          <a:endCxn id="201" idx="0"/>
        </xdr:cNvCxnSpPr>
      </xdr:nvCxnSpPr>
      <xdr:spPr>
        <a:xfrm flipH="1">
          <a:off x="12400575" y="33338725"/>
          <a:ext cx="9525" cy="31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157</xdr:row>
      <xdr:rowOff>0</xdr:rowOff>
    </xdr:from>
    <xdr:to>
      <xdr:col>15</xdr:col>
      <xdr:colOff>598125</xdr:colOff>
      <xdr:row>158</xdr:row>
      <xdr:rowOff>169500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550E0842-77AD-4330-AA55-A7BB0019B4FF}"/>
            </a:ext>
          </a:extLst>
        </xdr:cNvPr>
        <xdr:cNvSpPr/>
      </xdr:nvSpPr>
      <xdr:spPr>
        <a:xfrm>
          <a:off x="11315700" y="316230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476250</xdr:colOff>
      <xdr:row>161</xdr:row>
      <xdr:rowOff>0</xdr:rowOff>
    </xdr:from>
    <xdr:to>
      <xdr:col>15</xdr:col>
      <xdr:colOff>83775</xdr:colOff>
      <xdr:row>162</xdr:row>
      <xdr:rowOff>169500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id="{266C72A5-CF60-49E3-A0F1-78325C95AB25}"/>
            </a:ext>
          </a:extLst>
        </xdr:cNvPr>
        <xdr:cNvSpPr/>
      </xdr:nvSpPr>
      <xdr:spPr>
        <a:xfrm>
          <a:off x="10801350" y="323850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15</xdr:col>
      <xdr:colOff>402529</xdr:colOff>
      <xdr:row>162</xdr:row>
      <xdr:rowOff>56175</xdr:rowOff>
    </xdr:from>
    <xdr:to>
      <xdr:col>15</xdr:col>
      <xdr:colOff>638175</xdr:colOff>
      <xdr:row>164</xdr:row>
      <xdr:rowOff>100346</xdr:rowOff>
    </xdr:to>
    <xdr:cxnSp macro="">
      <xdr:nvCxnSpPr>
        <xdr:cNvPr id="214" name="Conector reto 213">
          <a:extLst>
            <a:ext uri="{FF2B5EF4-FFF2-40B4-BE49-F238E27FC236}">
              <a16:creationId xmlns:a16="http://schemas.microsoft.com/office/drawing/2014/main" id="{92EB591B-CFBA-EEBE-61B9-AD5DE1B844F6}"/>
            </a:ext>
          </a:extLst>
        </xdr:cNvPr>
        <xdr:cNvCxnSpPr>
          <a:stCxn id="199" idx="1"/>
          <a:endCxn id="198" idx="7"/>
        </xdr:cNvCxnSpPr>
      </xdr:nvCxnSpPr>
      <xdr:spPr>
        <a:xfrm flipH="1">
          <a:off x="11480104" y="32631675"/>
          <a:ext cx="235646" cy="4251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283800</xdr:colOff>
      <xdr:row>157</xdr:row>
      <xdr:rowOff>180000</xdr:rowOff>
    </xdr:from>
    <xdr:to>
      <xdr:col>15</xdr:col>
      <xdr:colOff>238125</xdr:colOff>
      <xdr:row>157</xdr:row>
      <xdr:rowOff>189525</xdr:rowOff>
    </xdr:to>
    <xdr:cxnSp macro="">
      <xdr:nvCxnSpPr>
        <xdr:cNvPr id="216" name="Conector reto 215">
          <a:extLst>
            <a:ext uri="{FF2B5EF4-FFF2-40B4-BE49-F238E27FC236}">
              <a16:creationId xmlns:a16="http://schemas.microsoft.com/office/drawing/2014/main" id="{B973DFAA-9A3C-0920-6588-DAB1F0665A99}"/>
            </a:ext>
          </a:extLst>
        </xdr:cNvPr>
        <xdr:cNvCxnSpPr>
          <a:stCxn id="202" idx="3"/>
          <a:endCxn id="208" idx="2"/>
        </xdr:cNvCxnSpPr>
      </xdr:nvCxnSpPr>
      <xdr:spPr>
        <a:xfrm flipV="1">
          <a:off x="10608900" y="31803000"/>
          <a:ext cx="706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333375</xdr:colOff>
      <xdr:row>162</xdr:row>
      <xdr:rowOff>28575</xdr:rowOff>
    </xdr:from>
    <xdr:ext cx="327654" cy="264560"/>
    <xdr:sp macro="" textlink="">
      <xdr:nvSpPr>
        <xdr:cNvPr id="230" name="CaixaDeTexto 229">
          <a:extLst>
            <a:ext uri="{FF2B5EF4-FFF2-40B4-BE49-F238E27FC236}">
              <a16:creationId xmlns:a16="http://schemas.microsoft.com/office/drawing/2014/main" id="{08420D58-C207-4BB8-8ED5-32B23F2E6249}"/>
            </a:ext>
          </a:extLst>
        </xdr:cNvPr>
        <xdr:cNvSpPr txBox="1"/>
      </xdr:nvSpPr>
      <xdr:spPr>
        <a:xfrm>
          <a:off x="12163425" y="326040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16</xdr:col>
      <xdr:colOff>600075</xdr:colOff>
      <xdr:row>166</xdr:row>
      <xdr:rowOff>28575</xdr:rowOff>
    </xdr:from>
    <xdr:ext cx="327654" cy="264560"/>
    <xdr:sp macro="" textlink="">
      <xdr:nvSpPr>
        <xdr:cNvPr id="231" name="CaixaDeTexto 230">
          <a:extLst>
            <a:ext uri="{FF2B5EF4-FFF2-40B4-BE49-F238E27FC236}">
              <a16:creationId xmlns:a16="http://schemas.microsoft.com/office/drawing/2014/main" id="{C659C3BF-8C64-458A-9EF2-BFA2BC5009B7}"/>
            </a:ext>
          </a:extLst>
        </xdr:cNvPr>
        <xdr:cNvSpPr txBox="1"/>
      </xdr:nvSpPr>
      <xdr:spPr>
        <a:xfrm>
          <a:off x="12430125" y="333660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90</a:t>
          </a:r>
        </a:p>
      </xdr:txBody>
    </xdr:sp>
    <xdr:clientData/>
  </xdr:oneCellAnchor>
  <xdr:oneCellAnchor>
    <xdr:from>
      <xdr:col>14</xdr:col>
      <xdr:colOff>485775</xdr:colOff>
      <xdr:row>158</xdr:row>
      <xdr:rowOff>171450</xdr:rowOff>
    </xdr:from>
    <xdr:ext cx="399148" cy="264560"/>
    <xdr:sp macro="" textlink="">
      <xdr:nvSpPr>
        <xdr:cNvPr id="232" name="CaixaDeTexto 231">
          <a:extLst>
            <a:ext uri="{FF2B5EF4-FFF2-40B4-BE49-F238E27FC236}">
              <a16:creationId xmlns:a16="http://schemas.microsoft.com/office/drawing/2014/main" id="{D8DCDDD7-D86B-4AC6-A49E-82FB20FE7154}"/>
            </a:ext>
          </a:extLst>
        </xdr:cNvPr>
        <xdr:cNvSpPr txBox="1"/>
      </xdr:nvSpPr>
      <xdr:spPr>
        <a:xfrm>
          <a:off x="10810875" y="31984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150</a:t>
          </a:r>
        </a:p>
      </xdr:txBody>
    </xdr:sp>
    <xdr:clientData/>
  </xdr:oneCellAnchor>
  <xdr:oneCellAnchor>
    <xdr:from>
      <xdr:col>14</xdr:col>
      <xdr:colOff>400050</xdr:colOff>
      <xdr:row>165</xdr:row>
      <xdr:rowOff>95250</xdr:rowOff>
    </xdr:from>
    <xdr:ext cx="399148" cy="264560"/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id="{7E2A3990-7BC3-4578-AB37-01BDDEA52AA3}"/>
            </a:ext>
          </a:extLst>
        </xdr:cNvPr>
        <xdr:cNvSpPr txBox="1"/>
      </xdr:nvSpPr>
      <xdr:spPr>
        <a:xfrm>
          <a:off x="10725150" y="33242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210</a:t>
          </a:r>
        </a:p>
      </xdr:txBody>
    </xdr:sp>
    <xdr:clientData/>
  </xdr:oneCellAnchor>
  <xdr:oneCellAnchor>
    <xdr:from>
      <xdr:col>14</xdr:col>
      <xdr:colOff>438150</xdr:colOff>
      <xdr:row>156</xdr:row>
      <xdr:rowOff>133350</xdr:rowOff>
    </xdr:from>
    <xdr:ext cx="327654" cy="264560"/>
    <xdr:sp macro="" textlink="">
      <xdr:nvSpPr>
        <xdr:cNvPr id="234" name="CaixaDeTexto 233">
          <a:extLst>
            <a:ext uri="{FF2B5EF4-FFF2-40B4-BE49-F238E27FC236}">
              <a16:creationId xmlns:a16="http://schemas.microsoft.com/office/drawing/2014/main" id="{5A3B0497-966C-41B2-BF57-0148DE857B61}"/>
            </a:ext>
          </a:extLst>
        </xdr:cNvPr>
        <xdr:cNvSpPr txBox="1"/>
      </xdr:nvSpPr>
      <xdr:spPr>
        <a:xfrm>
          <a:off x="10763250" y="315658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15</xdr:col>
      <xdr:colOff>209550</xdr:colOff>
      <xdr:row>162</xdr:row>
      <xdr:rowOff>104775</xdr:rowOff>
    </xdr:from>
    <xdr:ext cx="327654" cy="264560"/>
    <xdr:sp macro="" textlink="">
      <xdr:nvSpPr>
        <xdr:cNvPr id="235" name="CaixaDeTexto 234">
          <a:extLst>
            <a:ext uri="{FF2B5EF4-FFF2-40B4-BE49-F238E27FC236}">
              <a16:creationId xmlns:a16="http://schemas.microsoft.com/office/drawing/2014/main" id="{395C979C-13E1-46EA-A71E-1F6603F3633E}"/>
            </a:ext>
          </a:extLst>
        </xdr:cNvPr>
        <xdr:cNvSpPr txBox="1"/>
      </xdr:nvSpPr>
      <xdr:spPr>
        <a:xfrm>
          <a:off x="11287125" y="32680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</a:t>
          </a:r>
        </a:p>
      </xdr:txBody>
    </xdr:sp>
    <xdr:clientData/>
  </xdr:oneCellAnchor>
  <xdr:oneCellAnchor>
    <xdr:from>
      <xdr:col>15</xdr:col>
      <xdr:colOff>704850</xdr:colOff>
      <xdr:row>158</xdr:row>
      <xdr:rowOff>123825</xdr:rowOff>
    </xdr:from>
    <xdr:ext cx="327654" cy="264560"/>
    <xdr:sp macro="" textlink="">
      <xdr:nvSpPr>
        <xdr:cNvPr id="238" name="CaixaDeTexto 237">
          <a:extLst>
            <a:ext uri="{FF2B5EF4-FFF2-40B4-BE49-F238E27FC236}">
              <a16:creationId xmlns:a16="http://schemas.microsoft.com/office/drawing/2014/main" id="{E3755794-9B86-4428-9C4B-5760C6C43E79}"/>
            </a:ext>
          </a:extLst>
        </xdr:cNvPr>
        <xdr:cNvSpPr txBox="1"/>
      </xdr:nvSpPr>
      <xdr:spPr>
        <a:xfrm>
          <a:off x="11782425" y="319373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55</a:t>
          </a:r>
        </a:p>
      </xdr:txBody>
    </xdr:sp>
    <xdr:clientData/>
  </xdr:oneCellAnchor>
  <xdr:twoCellAnchor editAs="oneCell">
    <xdr:from>
      <xdr:col>5</xdr:col>
      <xdr:colOff>257175</xdr:colOff>
      <xdr:row>126</xdr:row>
      <xdr:rowOff>133350</xdr:rowOff>
    </xdr:from>
    <xdr:to>
      <xdr:col>9</xdr:col>
      <xdr:colOff>645502</xdr:colOff>
      <xdr:row>134</xdr:row>
      <xdr:rowOff>47625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BDA4E66-C9C8-4D6A-A31E-21339F3AB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25850850"/>
          <a:ext cx="3264877" cy="1438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233</xdr:row>
      <xdr:rowOff>19050</xdr:rowOff>
    </xdr:from>
    <xdr:to>
      <xdr:col>17</xdr:col>
      <xdr:colOff>455250</xdr:colOff>
      <xdr:row>234</xdr:row>
      <xdr:rowOff>188550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C3A4174-7461-49DF-96C6-8E9A9056F392}"/>
            </a:ext>
          </a:extLst>
        </xdr:cNvPr>
        <xdr:cNvSpPr/>
      </xdr:nvSpPr>
      <xdr:spPr>
        <a:xfrm>
          <a:off x="10477500" y="466915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17</xdr:col>
      <xdr:colOff>180975</xdr:colOff>
      <xdr:row>246</xdr:row>
      <xdr:rowOff>9525</xdr:rowOff>
    </xdr:from>
    <xdr:to>
      <xdr:col>17</xdr:col>
      <xdr:colOff>540975</xdr:colOff>
      <xdr:row>247</xdr:row>
      <xdr:rowOff>179025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40DA712-0001-4FDF-B0F7-5CCA2498FB84}"/>
            </a:ext>
          </a:extLst>
        </xdr:cNvPr>
        <xdr:cNvSpPr/>
      </xdr:nvSpPr>
      <xdr:spPr>
        <a:xfrm>
          <a:off x="10563225" y="491585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16</xdr:col>
      <xdr:colOff>28575</xdr:colOff>
      <xdr:row>239</xdr:row>
      <xdr:rowOff>47625</xdr:rowOff>
    </xdr:from>
    <xdr:to>
      <xdr:col>16</xdr:col>
      <xdr:colOff>388575</xdr:colOff>
      <xdr:row>241</xdr:row>
      <xdr:rowOff>26625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F46DEC7-CE6D-449B-B21E-6D1CE8185EC2}"/>
            </a:ext>
          </a:extLst>
        </xdr:cNvPr>
        <xdr:cNvSpPr/>
      </xdr:nvSpPr>
      <xdr:spPr>
        <a:xfrm>
          <a:off x="9801225" y="478631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16</xdr:col>
      <xdr:colOff>38100</xdr:colOff>
      <xdr:row>236</xdr:row>
      <xdr:rowOff>9525</xdr:rowOff>
    </xdr:from>
    <xdr:to>
      <xdr:col>16</xdr:col>
      <xdr:colOff>398100</xdr:colOff>
      <xdr:row>237</xdr:row>
      <xdr:rowOff>179025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8A393D2-F894-4FEC-BA9B-D174E4E4D157}"/>
            </a:ext>
          </a:extLst>
        </xdr:cNvPr>
        <xdr:cNvSpPr/>
      </xdr:nvSpPr>
      <xdr:spPr>
        <a:xfrm>
          <a:off x="9810750" y="47253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485775</xdr:colOff>
      <xdr:row>242</xdr:row>
      <xdr:rowOff>138112</xdr:rowOff>
    </xdr:from>
    <xdr:to>
      <xdr:col>15</xdr:col>
      <xdr:colOff>236175</xdr:colOff>
      <xdr:row>244</xdr:row>
      <xdr:rowOff>117112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E408E4B-F6A3-4631-950D-014436BFD068}"/>
            </a:ext>
          </a:extLst>
        </xdr:cNvPr>
        <xdr:cNvSpPr/>
      </xdr:nvSpPr>
      <xdr:spPr>
        <a:xfrm>
          <a:off x="9039225" y="485251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20</xdr:col>
      <xdr:colOff>276225</xdr:colOff>
      <xdr:row>249</xdr:row>
      <xdr:rowOff>185737</xdr:rowOff>
    </xdr:from>
    <xdr:to>
      <xdr:col>21</xdr:col>
      <xdr:colOff>26625</xdr:colOff>
      <xdr:row>251</xdr:row>
      <xdr:rowOff>164737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4DD0387-042D-4708-8AD3-46929C7D72F5}"/>
            </a:ext>
          </a:extLst>
        </xdr:cNvPr>
        <xdr:cNvSpPr/>
      </xdr:nvSpPr>
      <xdr:spPr>
        <a:xfrm>
          <a:off x="12630150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16</xdr:col>
      <xdr:colOff>19050</xdr:colOff>
      <xdr:row>242</xdr:row>
      <xdr:rowOff>138112</xdr:rowOff>
    </xdr:from>
    <xdr:to>
      <xdr:col>16</xdr:col>
      <xdr:colOff>379050</xdr:colOff>
      <xdr:row>244</xdr:row>
      <xdr:rowOff>117112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8283AD4-CD9D-4FEE-B19D-19D75CA60F5C}"/>
            </a:ext>
          </a:extLst>
        </xdr:cNvPr>
        <xdr:cNvSpPr/>
      </xdr:nvSpPr>
      <xdr:spPr>
        <a:xfrm>
          <a:off x="9791700" y="485251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19</xdr:col>
      <xdr:colOff>217486</xdr:colOff>
      <xdr:row>249</xdr:row>
      <xdr:rowOff>185737</xdr:rowOff>
    </xdr:from>
    <xdr:to>
      <xdr:col>19</xdr:col>
      <xdr:colOff>577486</xdr:colOff>
      <xdr:row>251</xdr:row>
      <xdr:rowOff>164737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63C2FA1-769B-49D6-B147-41FCA273EAB6}"/>
            </a:ext>
          </a:extLst>
        </xdr:cNvPr>
        <xdr:cNvSpPr/>
      </xdr:nvSpPr>
      <xdr:spPr>
        <a:xfrm>
          <a:off x="11961811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18</xdr:col>
      <xdr:colOff>301624</xdr:colOff>
      <xdr:row>249</xdr:row>
      <xdr:rowOff>185737</xdr:rowOff>
    </xdr:from>
    <xdr:to>
      <xdr:col>18</xdr:col>
      <xdr:colOff>661624</xdr:colOff>
      <xdr:row>251</xdr:row>
      <xdr:rowOff>164737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422EA45-3D5F-4D5B-995E-599907CE1CE9}"/>
            </a:ext>
          </a:extLst>
        </xdr:cNvPr>
        <xdr:cNvSpPr/>
      </xdr:nvSpPr>
      <xdr:spPr>
        <a:xfrm>
          <a:off x="11293474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17</xdr:col>
      <xdr:colOff>242887</xdr:colOff>
      <xdr:row>249</xdr:row>
      <xdr:rowOff>185737</xdr:rowOff>
    </xdr:from>
    <xdr:to>
      <xdr:col>17</xdr:col>
      <xdr:colOff>602887</xdr:colOff>
      <xdr:row>251</xdr:row>
      <xdr:rowOff>164737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1F1EB4E5-1033-4A7E-88FD-B372C46E6949}"/>
            </a:ext>
          </a:extLst>
        </xdr:cNvPr>
        <xdr:cNvSpPr/>
      </xdr:nvSpPr>
      <xdr:spPr>
        <a:xfrm>
          <a:off x="10625137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16</xdr:col>
      <xdr:colOff>184150</xdr:colOff>
      <xdr:row>249</xdr:row>
      <xdr:rowOff>185737</xdr:rowOff>
    </xdr:from>
    <xdr:to>
      <xdr:col>16</xdr:col>
      <xdr:colOff>544150</xdr:colOff>
      <xdr:row>251</xdr:row>
      <xdr:rowOff>164737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5609C44E-18BB-4BBA-B513-380EE7E12061}"/>
            </a:ext>
          </a:extLst>
        </xdr:cNvPr>
        <xdr:cNvSpPr/>
      </xdr:nvSpPr>
      <xdr:spPr>
        <a:xfrm>
          <a:off x="9956800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15</xdr:col>
      <xdr:colOff>125413</xdr:colOff>
      <xdr:row>249</xdr:row>
      <xdr:rowOff>185737</xdr:rowOff>
    </xdr:from>
    <xdr:to>
      <xdr:col>15</xdr:col>
      <xdr:colOff>485413</xdr:colOff>
      <xdr:row>251</xdr:row>
      <xdr:rowOff>164737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92F0354D-C702-4728-BA1E-A0272F4096DE}"/>
            </a:ext>
          </a:extLst>
        </xdr:cNvPr>
        <xdr:cNvSpPr/>
      </xdr:nvSpPr>
      <xdr:spPr>
        <a:xfrm>
          <a:off x="9288463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14</xdr:col>
      <xdr:colOff>66675</xdr:colOff>
      <xdr:row>249</xdr:row>
      <xdr:rowOff>185737</xdr:rowOff>
    </xdr:from>
    <xdr:to>
      <xdr:col>14</xdr:col>
      <xdr:colOff>426675</xdr:colOff>
      <xdr:row>251</xdr:row>
      <xdr:rowOff>164737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1B2A434-16C8-47CC-8BEC-14D427ED7793}"/>
            </a:ext>
          </a:extLst>
        </xdr:cNvPr>
        <xdr:cNvSpPr/>
      </xdr:nvSpPr>
      <xdr:spPr>
        <a:xfrm>
          <a:off x="8620125" y="49906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17</xdr:col>
      <xdr:colOff>161925</xdr:colOff>
      <xdr:row>242</xdr:row>
      <xdr:rowOff>138112</xdr:rowOff>
    </xdr:from>
    <xdr:to>
      <xdr:col>17</xdr:col>
      <xdr:colOff>521925</xdr:colOff>
      <xdr:row>244</xdr:row>
      <xdr:rowOff>117112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7177794E-953D-4AE7-AA64-2AD82A346A15}"/>
            </a:ext>
          </a:extLst>
        </xdr:cNvPr>
        <xdr:cNvSpPr/>
      </xdr:nvSpPr>
      <xdr:spPr>
        <a:xfrm>
          <a:off x="10544175" y="485251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18</xdr:col>
      <xdr:colOff>114300</xdr:colOff>
      <xdr:row>236</xdr:row>
      <xdr:rowOff>9525</xdr:rowOff>
    </xdr:from>
    <xdr:to>
      <xdr:col>18</xdr:col>
      <xdr:colOff>474300</xdr:colOff>
      <xdr:row>237</xdr:row>
      <xdr:rowOff>179025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BF54E1B4-B450-459C-A8E0-DD04C0D1CDC3}"/>
            </a:ext>
          </a:extLst>
        </xdr:cNvPr>
        <xdr:cNvSpPr/>
      </xdr:nvSpPr>
      <xdr:spPr>
        <a:xfrm>
          <a:off x="11106150" y="472535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oneCellAnchor>
    <xdr:from>
      <xdr:col>16</xdr:col>
      <xdr:colOff>200025</xdr:colOff>
      <xdr:row>234</xdr:row>
      <xdr:rowOff>28575</xdr:rowOff>
    </xdr:from>
    <xdr:ext cx="327654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BDD1BBB8-0135-48EF-9B8C-40733C760FBA}"/>
            </a:ext>
          </a:extLst>
        </xdr:cNvPr>
        <xdr:cNvSpPr txBox="1"/>
      </xdr:nvSpPr>
      <xdr:spPr>
        <a:xfrm>
          <a:off x="9972675" y="46891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</a:t>
          </a:r>
        </a:p>
      </xdr:txBody>
    </xdr:sp>
    <xdr:clientData/>
  </xdr:oneCellAnchor>
  <xdr:oneCellAnchor>
    <xdr:from>
      <xdr:col>17</xdr:col>
      <xdr:colOff>571500</xdr:colOff>
      <xdr:row>234</xdr:row>
      <xdr:rowOff>28575</xdr:rowOff>
    </xdr:from>
    <xdr:ext cx="39914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B2A48EA9-AF5D-495F-8BFC-9A8836EFE7BC}"/>
            </a:ext>
          </a:extLst>
        </xdr:cNvPr>
        <xdr:cNvSpPr txBox="1"/>
      </xdr:nvSpPr>
      <xdr:spPr>
        <a:xfrm>
          <a:off x="10953750" y="468915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432</a:t>
          </a:r>
        </a:p>
      </xdr:txBody>
    </xdr:sp>
    <xdr:clientData/>
  </xdr:oneCellAnchor>
  <xdr:oneCellAnchor>
    <xdr:from>
      <xdr:col>15</xdr:col>
      <xdr:colOff>390525</xdr:colOff>
      <xdr:row>237</xdr:row>
      <xdr:rowOff>161925</xdr:rowOff>
    </xdr:from>
    <xdr:ext cx="327654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3863BC23-BF12-43D8-8B28-0029C4AFBDE9}"/>
            </a:ext>
          </a:extLst>
        </xdr:cNvPr>
        <xdr:cNvSpPr txBox="1"/>
      </xdr:nvSpPr>
      <xdr:spPr>
        <a:xfrm>
          <a:off x="9553575" y="47596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44</a:t>
          </a:r>
        </a:p>
      </xdr:txBody>
    </xdr:sp>
    <xdr:clientData/>
  </xdr:oneCellAnchor>
  <xdr:oneCellAnchor>
    <xdr:from>
      <xdr:col>15</xdr:col>
      <xdr:colOff>85725</xdr:colOff>
      <xdr:row>240</xdr:row>
      <xdr:rowOff>142875</xdr:rowOff>
    </xdr:from>
    <xdr:ext cx="327654" cy="264560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6D618250-D9B9-4961-9875-F5AA61903D52}"/>
            </a:ext>
          </a:extLst>
        </xdr:cNvPr>
        <xdr:cNvSpPr txBox="1"/>
      </xdr:nvSpPr>
      <xdr:spPr>
        <a:xfrm>
          <a:off x="9248775" y="48148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16</xdr:col>
      <xdr:colOff>180975</xdr:colOff>
      <xdr:row>241</xdr:row>
      <xdr:rowOff>9525</xdr:rowOff>
    </xdr:from>
    <xdr:ext cx="399148" cy="264560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8F88B4DE-CFB9-4588-914B-25D17A01F10F}"/>
            </a:ext>
          </a:extLst>
        </xdr:cNvPr>
        <xdr:cNvSpPr txBox="1"/>
      </xdr:nvSpPr>
      <xdr:spPr>
        <a:xfrm>
          <a:off x="9953625" y="482060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17</xdr:col>
      <xdr:colOff>323850</xdr:colOff>
      <xdr:row>241</xdr:row>
      <xdr:rowOff>0</xdr:rowOff>
    </xdr:from>
    <xdr:ext cx="73032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57E214CE-B874-4FD8-BB31-63DE594DDD05}"/>
            </a:ext>
          </a:extLst>
        </xdr:cNvPr>
        <xdr:cNvSpPr txBox="1"/>
      </xdr:nvSpPr>
      <xdr:spPr>
        <a:xfrm>
          <a:off x="10706100" y="48196500"/>
          <a:ext cx="7303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125-TETA</a:t>
          </a:r>
        </a:p>
      </xdr:txBody>
    </xdr:sp>
    <xdr:clientData/>
  </xdr:oneCellAnchor>
  <xdr:oneCellAnchor>
    <xdr:from>
      <xdr:col>17</xdr:col>
      <xdr:colOff>428625</xdr:colOff>
      <xdr:row>244</xdr:row>
      <xdr:rowOff>152400</xdr:rowOff>
    </xdr:from>
    <xdr:ext cx="685893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60E1EFC1-D469-462E-81F6-ABBE5E4F3391}"/>
            </a:ext>
          </a:extLst>
        </xdr:cNvPr>
        <xdr:cNvSpPr txBox="1"/>
      </xdr:nvSpPr>
      <xdr:spPr>
        <a:xfrm>
          <a:off x="10810875" y="48920400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28+TETA</a:t>
          </a:r>
        </a:p>
      </xdr:txBody>
    </xdr:sp>
    <xdr:clientData/>
  </xdr:oneCellAnchor>
  <xdr:oneCellAnchor>
    <xdr:from>
      <xdr:col>14</xdr:col>
      <xdr:colOff>104775</xdr:colOff>
      <xdr:row>248</xdr:row>
      <xdr:rowOff>152400</xdr:rowOff>
    </xdr:from>
    <xdr:ext cx="327654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79F8D6A9-33EC-4232-875C-0F089FD690E1}"/>
            </a:ext>
          </a:extLst>
        </xdr:cNvPr>
        <xdr:cNvSpPr txBox="1"/>
      </xdr:nvSpPr>
      <xdr:spPr>
        <a:xfrm>
          <a:off x="8658225" y="496824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15</xdr:col>
      <xdr:colOff>152400</xdr:colOff>
      <xdr:row>248</xdr:row>
      <xdr:rowOff>152400</xdr:rowOff>
    </xdr:from>
    <xdr:ext cx="327654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C0AA47D3-5AAF-433A-9C7C-A48E1978423D}"/>
            </a:ext>
          </a:extLst>
        </xdr:cNvPr>
        <xdr:cNvSpPr txBox="1"/>
      </xdr:nvSpPr>
      <xdr:spPr>
        <a:xfrm>
          <a:off x="9315450" y="496824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</a:t>
          </a:r>
        </a:p>
      </xdr:txBody>
    </xdr:sp>
    <xdr:clientData/>
  </xdr:oneCellAnchor>
  <xdr:oneCellAnchor>
    <xdr:from>
      <xdr:col>16</xdr:col>
      <xdr:colOff>114300</xdr:colOff>
      <xdr:row>248</xdr:row>
      <xdr:rowOff>142875</xdr:rowOff>
    </xdr:from>
    <xdr:ext cx="39914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1008AC89-1ED4-4E4C-874D-CFE8469C77E5}"/>
            </a:ext>
          </a:extLst>
        </xdr:cNvPr>
        <xdr:cNvSpPr txBox="1"/>
      </xdr:nvSpPr>
      <xdr:spPr>
        <a:xfrm>
          <a:off x="9886950" y="496728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17</xdr:col>
      <xdr:colOff>76200</xdr:colOff>
      <xdr:row>248</xdr:row>
      <xdr:rowOff>161925</xdr:rowOff>
    </xdr:from>
    <xdr:ext cx="762196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43653DB-71DE-4FC4-9375-32461179740D}"/>
            </a:ext>
          </a:extLst>
        </xdr:cNvPr>
        <xdr:cNvSpPr txBox="1"/>
      </xdr:nvSpPr>
      <xdr:spPr>
        <a:xfrm>
          <a:off x="10458450" y="49691925"/>
          <a:ext cx="762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101 -TETA</a:t>
          </a:r>
        </a:p>
      </xdr:txBody>
    </xdr:sp>
    <xdr:clientData/>
  </xdr:oneCellAnchor>
  <xdr:oneCellAnchor>
    <xdr:from>
      <xdr:col>18</xdr:col>
      <xdr:colOff>323850</xdr:colOff>
      <xdr:row>248</xdr:row>
      <xdr:rowOff>171450</xdr:rowOff>
    </xdr:from>
    <xdr:ext cx="327654" cy="26456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A268F277-2290-40ED-B192-CBB78C990537}"/>
            </a:ext>
          </a:extLst>
        </xdr:cNvPr>
        <xdr:cNvSpPr txBox="1"/>
      </xdr:nvSpPr>
      <xdr:spPr>
        <a:xfrm>
          <a:off x="11315700" y="49701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19</xdr:col>
      <xdr:colOff>238125</xdr:colOff>
      <xdr:row>248</xdr:row>
      <xdr:rowOff>171450</xdr:rowOff>
    </xdr:from>
    <xdr:ext cx="327654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CDA26C51-A6B9-4E31-8B3B-AF263BC06D0F}"/>
            </a:ext>
          </a:extLst>
        </xdr:cNvPr>
        <xdr:cNvSpPr txBox="1"/>
      </xdr:nvSpPr>
      <xdr:spPr>
        <a:xfrm>
          <a:off x="11982450" y="49701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20</xdr:col>
      <xdr:colOff>304800</xdr:colOff>
      <xdr:row>248</xdr:row>
      <xdr:rowOff>171450</xdr:rowOff>
    </xdr:from>
    <xdr:ext cx="399148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D19690C0-7F11-4AE5-B7FB-F29E61090148}"/>
            </a:ext>
          </a:extLst>
        </xdr:cNvPr>
        <xdr:cNvSpPr txBox="1"/>
      </xdr:nvSpPr>
      <xdr:spPr>
        <a:xfrm>
          <a:off x="12658725" y="49701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twoCellAnchor>
    <xdr:from>
      <xdr:col>16</xdr:col>
      <xdr:colOff>218100</xdr:colOff>
      <xdr:row>234</xdr:row>
      <xdr:rowOff>135829</xdr:rowOff>
    </xdr:from>
    <xdr:to>
      <xdr:col>17</xdr:col>
      <xdr:colOff>147971</xdr:colOff>
      <xdr:row>236</xdr:row>
      <xdr:rowOff>9525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5E118C95-3AFE-272C-42ED-EBE368F92F85}"/>
            </a:ext>
          </a:extLst>
        </xdr:cNvPr>
        <xdr:cNvCxnSpPr>
          <a:stCxn id="2" idx="3"/>
          <a:endCxn id="5" idx="0"/>
        </xdr:cNvCxnSpPr>
      </xdr:nvCxnSpPr>
      <xdr:spPr>
        <a:xfrm flipH="1">
          <a:off x="9990750" y="46998829"/>
          <a:ext cx="5394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402529</xdr:colOff>
      <xdr:row>234</xdr:row>
      <xdr:rowOff>135829</xdr:rowOff>
    </xdr:from>
    <xdr:to>
      <xdr:col>18</xdr:col>
      <xdr:colOff>294300</xdr:colOff>
      <xdr:row>236</xdr:row>
      <xdr:rowOff>9525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0B559D3A-40A9-BF30-F799-67566234B7EA}"/>
            </a:ext>
          </a:extLst>
        </xdr:cNvPr>
        <xdr:cNvCxnSpPr>
          <a:stCxn id="2" idx="5"/>
          <a:endCxn id="16" idx="0"/>
        </xdr:cNvCxnSpPr>
      </xdr:nvCxnSpPr>
      <xdr:spPr>
        <a:xfrm>
          <a:off x="10784779" y="46998829"/>
          <a:ext cx="5013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208575</xdr:colOff>
      <xdr:row>237</xdr:row>
      <xdr:rowOff>179025</xdr:rowOff>
    </xdr:from>
    <xdr:to>
      <xdr:col>16</xdr:col>
      <xdr:colOff>218100</xdr:colOff>
      <xdr:row>239</xdr:row>
      <xdr:rowOff>47625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B9E4E710-6102-3197-A23B-249469A8D2A5}"/>
            </a:ext>
          </a:extLst>
        </xdr:cNvPr>
        <xdr:cNvCxnSpPr>
          <a:stCxn id="5" idx="2"/>
          <a:endCxn id="4" idx="0"/>
        </xdr:cNvCxnSpPr>
      </xdr:nvCxnSpPr>
      <xdr:spPr>
        <a:xfrm flipH="1">
          <a:off x="9981225" y="47613525"/>
          <a:ext cx="9525" cy="24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199050</xdr:colOff>
      <xdr:row>241</xdr:row>
      <xdr:rowOff>26625</xdr:rowOff>
    </xdr:from>
    <xdr:to>
      <xdr:col>16</xdr:col>
      <xdr:colOff>208575</xdr:colOff>
      <xdr:row>242</xdr:row>
      <xdr:rowOff>138112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E827484F-6832-5B26-7A93-85C8C3C3FF05}"/>
            </a:ext>
          </a:extLst>
        </xdr:cNvPr>
        <xdr:cNvCxnSpPr>
          <a:stCxn id="4" idx="4"/>
          <a:endCxn id="8" idx="0"/>
        </xdr:cNvCxnSpPr>
      </xdr:nvCxnSpPr>
      <xdr:spPr>
        <a:xfrm flipH="1">
          <a:off x="9971700" y="48223125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56175</xdr:colOff>
      <xdr:row>240</xdr:row>
      <xdr:rowOff>37125</xdr:rowOff>
    </xdr:from>
    <xdr:to>
      <xdr:col>16</xdr:col>
      <xdr:colOff>28575</xdr:colOff>
      <xdr:row>242</xdr:row>
      <xdr:rowOff>138112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A0359E6C-FDA0-BA30-5F1D-DFA5CFAC7DA3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9219225" y="48043125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388575</xdr:colOff>
      <xdr:row>240</xdr:row>
      <xdr:rowOff>37125</xdr:rowOff>
    </xdr:from>
    <xdr:to>
      <xdr:col>17</xdr:col>
      <xdr:colOff>341925</xdr:colOff>
      <xdr:row>242</xdr:row>
      <xdr:rowOff>138112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B8C3837D-79D4-F347-28FC-A46E0513972F}"/>
            </a:ext>
          </a:extLst>
        </xdr:cNvPr>
        <xdr:cNvCxnSpPr>
          <a:stCxn id="4" idx="6"/>
          <a:endCxn id="15" idx="0"/>
        </xdr:cNvCxnSpPr>
      </xdr:nvCxnSpPr>
      <xdr:spPr>
        <a:xfrm>
          <a:off x="10161225" y="48043125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341925</xdr:colOff>
      <xdr:row>244</xdr:row>
      <xdr:rowOff>117112</xdr:rowOff>
    </xdr:from>
    <xdr:to>
      <xdr:col>17</xdr:col>
      <xdr:colOff>360975</xdr:colOff>
      <xdr:row>246</xdr:row>
      <xdr:rowOff>9525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FCE6B42E-B676-1DD2-58C1-89BF79D7BB76}"/>
            </a:ext>
          </a:extLst>
        </xdr:cNvPr>
        <xdr:cNvCxnSpPr>
          <a:stCxn id="15" idx="2"/>
          <a:endCxn id="3" idx="0"/>
        </xdr:cNvCxnSpPr>
      </xdr:nvCxnSpPr>
      <xdr:spPr>
        <a:xfrm>
          <a:off x="10724175" y="48885112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360975</xdr:colOff>
      <xdr:row>247</xdr:row>
      <xdr:rowOff>179025</xdr:rowOff>
    </xdr:from>
    <xdr:to>
      <xdr:col>17</xdr:col>
      <xdr:colOff>422887</xdr:colOff>
      <xdr:row>249</xdr:row>
      <xdr:rowOff>185737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B28E295E-56D3-85E8-F7B1-EA9EC30BEAF7}"/>
            </a:ext>
          </a:extLst>
        </xdr:cNvPr>
        <xdr:cNvCxnSpPr>
          <a:stCxn id="3" idx="4"/>
          <a:endCxn id="11" idx="0"/>
        </xdr:cNvCxnSpPr>
      </xdr:nvCxnSpPr>
      <xdr:spPr>
        <a:xfrm>
          <a:off x="10743225" y="49518525"/>
          <a:ext cx="61912" cy="38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364150</xdr:colOff>
      <xdr:row>247</xdr:row>
      <xdr:rowOff>126304</xdr:rowOff>
    </xdr:from>
    <xdr:to>
      <xdr:col>17</xdr:col>
      <xdr:colOff>233696</xdr:colOff>
      <xdr:row>249</xdr:row>
      <xdr:rowOff>185737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F376B051-4549-8C8B-462E-A1CA8548AAF6}"/>
            </a:ext>
          </a:extLst>
        </xdr:cNvPr>
        <xdr:cNvCxnSpPr>
          <a:stCxn id="3" idx="3"/>
          <a:endCxn id="12" idx="0"/>
        </xdr:cNvCxnSpPr>
      </xdr:nvCxnSpPr>
      <xdr:spPr>
        <a:xfrm flipH="1">
          <a:off x="10136800" y="49465804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305413</xdr:colOff>
      <xdr:row>246</xdr:row>
      <xdr:rowOff>189525</xdr:rowOff>
    </xdr:from>
    <xdr:to>
      <xdr:col>17</xdr:col>
      <xdr:colOff>180975</xdr:colOff>
      <xdr:row>249</xdr:row>
      <xdr:rowOff>185737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2A52894-5BFE-9733-B65D-20D162402A0C}"/>
            </a:ext>
          </a:extLst>
        </xdr:cNvPr>
        <xdr:cNvCxnSpPr>
          <a:stCxn id="3" idx="2"/>
          <a:endCxn id="13" idx="0"/>
        </xdr:cNvCxnSpPr>
      </xdr:nvCxnSpPr>
      <xdr:spPr>
        <a:xfrm flipH="1">
          <a:off x="9468463" y="49338525"/>
          <a:ext cx="1094762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246675</xdr:colOff>
      <xdr:row>246</xdr:row>
      <xdr:rowOff>189525</xdr:rowOff>
    </xdr:from>
    <xdr:to>
      <xdr:col>17</xdr:col>
      <xdr:colOff>180975</xdr:colOff>
      <xdr:row>249</xdr:row>
      <xdr:rowOff>185737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41A8F539-F587-E73B-98C7-F541E8E9D1FA}"/>
            </a:ext>
          </a:extLst>
        </xdr:cNvPr>
        <xdr:cNvCxnSpPr>
          <a:stCxn id="3" idx="2"/>
          <a:endCxn id="14" idx="0"/>
        </xdr:cNvCxnSpPr>
      </xdr:nvCxnSpPr>
      <xdr:spPr>
        <a:xfrm flipH="1">
          <a:off x="8800125" y="49338525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488254</xdr:colOff>
      <xdr:row>247</xdr:row>
      <xdr:rowOff>126304</xdr:rowOff>
    </xdr:from>
    <xdr:to>
      <xdr:col>18</xdr:col>
      <xdr:colOff>481624</xdr:colOff>
      <xdr:row>249</xdr:row>
      <xdr:rowOff>185737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19E383F9-AC62-471E-7910-AF2F9ABED26B}"/>
            </a:ext>
          </a:extLst>
        </xdr:cNvPr>
        <xdr:cNvCxnSpPr>
          <a:stCxn id="3" idx="5"/>
          <a:endCxn id="10" idx="0"/>
        </xdr:cNvCxnSpPr>
      </xdr:nvCxnSpPr>
      <xdr:spPr>
        <a:xfrm>
          <a:off x="10870504" y="49465804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540975</xdr:colOff>
      <xdr:row>246</xdr:row>
      <xdr:rowOff>189525</xdr:rowOff>
    </xdr:from>
    <xdr:to>
      <xdr:col>19</xdr:col>
      <xdr:colOff>397486</xdr:colOff>
      <xdr:row>249</xdr:row>
      <xdr:rowOff>185737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D830227A-B8EF-C5CD-F550-6902B8734BE3}"/>
            </a:ext>
          </a:extLst>
        </xdr:cNvPr>
        <xdr:cNvCxnSpPr>
          <a:stCxn id="3" idx="6"/>
          <a:endCxn id="9" idx="0"/>
        </xdr:cNvCxnSpPr>
      </xdr:nvCxnSpPr>
      <xdr:spPr>
        <a:xfrm>
          <a:off x="10923225" y="49338525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540975</xdr:colOff>
      <xdr:row>246</xdr:row>
      <xdr:rowOff>189525</xdr:rowOff>
    </xdr:from>
    <xdr:to>
      <xdr:col>20</xdr:col>
      <xdr:colOff>456225</xdr:colOff>
      <xdr:row>249</xdr:row>
      <xdr:rowOff>185737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C2264E25-5C3A-5E08-9853-70BE2A06B27D}"/>
            </a:ext>
          </a:extLst>
        </xdr:cNvPr>
        <xdr:cNvCxnSpPr>
          <a:stCxn id="3" idx="6"/>
          <a:endCxn id="7" idx="0"/>
        </xdr:cNvCxnSpPr>
      </xdr:nvCxnSpPr>
      <xdr:spPr>
        <a:xfrm>
          <a:off x="10923225" y="49338525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228838</xdr:colOff>
      <xdr:row>239</xdr:row>
      <xdr:rowOff>161925</xdr:rowOff>
    </xdr:from>
    <xdr:to>
      <xdr:col>17</xdr:col>
      <xdr:colOff>247650</xdr:colOff>
      <xdr:row>250</xdr:row>
      <xdr:rowOff>152400</xdr:rowOff>
    </xdr:to>
    <xdr:sp macro="" textlink="">
      <xdr:nvSpPr>
        <xdr:cNvPr id="59" name="Forma Livre: Forma 58">
          <a:extLst>
            <a:ext uri="{FF2B5EF4-FFF2-40B4-BE49-F238E27FC236}">
              <a16:creationId xmlns:a16="http://schemas.microsoft.com/office/drawing/2014/main" id="{7CBC1B93-C2F7-EC58-F5CA-ADE625266034}"/>
            </a:ext>
          </a:extLst>
        </xdr:cNvPr>
        <xdr:cNvSpPr/>
      </xdr:nvSpPr>
      <xdr:spPr>
        <a:xfrm>
          <a:off x="7563088" y="47977425"/>
          <a:ext cx="3066812" cy="2085975"/>
        </a:xfrm>
        <a:custGeom>
          <a:avLst/>
          <a:gdLst>
            <a:gd name="connsiteX0" fmla="*/ 3257312 w 3257312"/>
            <a:gd name="connsiteY0" fmla="*/ 2314575 h 2314575"/>
            <a:gd name="connsiteX1" fmla="*/ 9287 w 3257312"/>
            <a:gd name="connsiteY1" fmla="*/ 1695450 h 2314575"/>
            <a:gd name="connsiteX2" fmla="*/ 2276237 w 3257312"/>
            <a:gd name="connsiteY2" fmla="*/ 0 h 2314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57312" h="2314575">
              <a:moveTo>
                <a:pt x="3257312" y="2314575"/>
              </a:moveTo>
              <a:cubicBezTo>
                <a:pt x="1715055" y="2197893"/>
                <a:pt x="172799" y="2081212"/>
                <a:pt x="9287" y="1695450"/>
              </a:cubicBezTo>
              <a:cubicBezTo>
                <a:pt x="-154225" y="1309688"/>
                <a:pt x="1890475" y="284162"/>
                <a:pt x="2276237" y="0"/>
              </a:cubicBezTo>
            </a:path>
          </a:pathLst>
        </a:custGeom>
        <a:noFill/>
        <a:ln w="38100"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12</xdr:col>
      <xdr:colOff>285750</xdr:colOff>
      <xdr:row>246</xdr:row>
      <xdr:rowOff>180975</xdr:rowOff>
    </xdr:from>
    <xdr:ext cx="472630" cy="264560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EF07E80D-5AA2-420C-A078-67A9B75437B9}"/>
            </a:ext>
          </a:extLst>
        </xdr:cNvPr>
        <xdr:cNvSpPr txBox="1"/>
      </xdr:nvSpPr>
      <xdr:spPr>
        <a:xfrm>
          <a:off x="7620000" y="4932997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17</xdr:col>
      <xdr:colOff>238125</xdr:colOff>
      <xdr:row>247</xdr:row>
      <xdr:rowOff>180975</xdr:rowOff>
    </xdr:from>
    <xdr:to>
      <xdr:col>17</xdr:col>
      <xdr:colOff>533399</xdr:colOff>
      <xdr:row>249</xdr:row>
      <xdr:rowOff>95249</xdr:rowOff>
    </xdr:to>
    <xdr:pic>
      <xdr:nvPicPr>
        <xdr:cNvPr id="61" name="Gráfico 60" descr="Fechar com preenchimento sólido">
          <a:extLst>
            <a:ext uri="{FF2B5EF4-FFF2-40B4-BE49-F238E27FC236}">
              <a16:creationId xmlns:a16="http://schemas.microsoft.com/office/drawing/2014/main" id="{83407520-8329-4481-83C1-57EC9834E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20375" y="49520475"/>
          <a:ext cx="295274" cy="295274"/>
        </a:xfrm>
        <a:prstGeom prst="rect">
          <a:avLst/>
        </a:prstGeom>
      </xdr:spPr>
    </xdr:pic>
    <xdr:clientData/>
  </xdr:twoCellAnchor>
  <xdr:twoCellAnchor>
    <xdr:from>
      <xdr:col>26</xdr:col>
      <xdr:colOff>600075</xdr:colOff>
      <xdr:row>232</xdr:row>
      <xdr:rowOff>142875</xdr:rowOff>
    </xdr:from>
    <xdr:to>
      <xdr:col>27</xdr:col>
      <xdr:colOff>350475</xdr:colOff>
      <xdr:row>234</xdr:row>
      <xdr:rowOff>121875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967D098B-E869-440D-AD21-5CBCB731DBCE}"/>
            </a:ext>
          </a:extLst>
        </xdr:cNvPr>
        <xdr:cNvSpPr/>
      </xdr:nvSpPr>
      <xdr:spPr>
        <a:xfrm>
          <a:off x="16611600" y="466248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27</xdr:col>
      <xdr:colOff>76200</xdr:colOff>
      <xdr:row>245</xdr:row>
      <xdr:rowOff>133350</xdr:rowOff>
    </xdr:from>
    <xdr:to>
      <xdr:col>27</xdr:col>
      <xdr:colOff>436200</xdr:colOff>
      <xdr:row>247</xdr:row>
      <xdr:rowOff>112350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7C12F846-4016-4B46-8C33-5B4614AB8DA3}"/>
            </a:ext>
          </a:extLst>
        </xdr:cNvPr>
        <xdr:cNvSpPr/>
      </xdr:nvSpPr>
      <xdr:spPr>
        <a:xfrm>
          <a:off x="16697325" y="490918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25</xdr:col>
      <xdr:colOff>533400</xdr:colOff>
      <xdr:row>238</xdr:row>
      <xdr:rowOff>171450</xdr:rowOff>
    </xdr:from>
    <xdr:to>
      <xdr:col>26</xdr:col>
      <xdr:colOff>283800</xdr:colOff>
      <xdr:row>240</xdr:row>
      <xdr:rowOff>150450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45BD2916-0DFA-4F6E-A280-CB4A0C11A6C4}"/>
            </a:ext>
          </a:extLst>
        </xdr:cNvPr>
        <xdr:cNvSpPr/>
      </xdr:nvSpPr>
      <xdr:spPr>
        <a:xfrm>
          <a:off x="15935325" y="477964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25</xdr:col>
      <xdr:colOff>542925</xdr:colOff>
      <xdr:row>235</xdr:row>
      <xdr:rowOff>133350</xdr:rowOff>
    </xdr:from>
    <xdr:to>
      <xdr:col>26</xdr:col>
      <xdr:colOff>293325</xdr:colOff>
      <xdr:row>237</xdr:row>
      <xdr:rowOff>112350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04151EF3-4112-43AB-8FF6-503642402879}"/>
            </a:ext>
          </a:extLst>
        </xdr:cNvPr>
        <xdr:cNvSpPr/>
      </xdr:nvSpPr>
      <xdr:spPr>
        <a:xfrm>
          <a:off x="15944850" y="475678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24</xdr:col>
      <xdr:colOff>381000</xdr:colOff>
      <xdr:row>242</xdr:row>
      <xdr:rowOff>71437</xdr:rowOff>
    </xdr:from>
    <xdr:to>
      <xdr:col>25</xdr:col>
      <xdr:colOff>131400</xdr:colOff>
      <xdr:row>244</xdr:row>
      <xdr:rowOff>50437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1F73EDB5-D73C-455B-A2B2-496136295135}"/>
            </a:ext>
          </a:extLst>
        </xdr:cNvPr>
        <xdr:cNvSpPr/>
      </xdr:nvSpPr>
      <xdr:spPr>
        <a:xfrm>
          <a:off x="15173325" y="484584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30</xdr:col>
      <xdr:colOff>314325</xdr:colOff>
      <xdr:row>249</xdr:row>
      <xdr:rowOff>119062</xdr:rowOff>
    </xdr:from>
    <xdr:to>
      <xdr:col>31</xdr:col>
      <xdr:colOff>64725</xdr:colOff>
      <xdr:row>251</xdr:row>
      <xdr:rowOff>98062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D67285AC-8135-456F-81D2-F3C6D6838589}"/>
            </a:ext>
          </a:extLst>
        </xdr:cNvPr>
        <xdr:cNvSpPr/>
      </xdr:nvSpPr>
      <xdr:spPr>
        <a:xfrm>
          <a:off x="18764250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25</xdr:col>
      <xdr:colOff>523875</xdr:colOff>
      <xdr:row>242</xdr:row>
      <xdr:rowOff>71437</xdr:rowOff>
    </xdr:from>
    <xdr:to>
      <xdr:col>26</xdr:col>
      <xdr:colOff>274275</xdr:colOff>
      <xdr:row>244</xdr:row>
      <xdr:rowOff>50437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D1E58732-4F17-4FFA-8E6E-87353CB050A9}"/>
            </a:ext>
          </a:extLst>
        </xdr:cNvPr>
        <xdr:cNvSpPr/>
      </xdr:nvSpPr>
      <xdr:spPr>
        <a:xfrm>
          <a:off x="15925800" y="484584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29</xdr:col>
      <xdr:colOff>255586</xdr:colOff>
      <xdr:row>249</xdr:row>
      <xdr:rowOff>119062</xdr:rowOff>
    </xdr:from>
    <xdr:to>
      <xdr:col>30</xdr:col>
      <xdr:colOff>5986</xdr:colOff>
      <xdr:row>251</xdr:row>
      <xdr:rowOff>98062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F2472D65-1D82-4AD3-A4B8-755DD39C9CC6}"/>
            </a:ext>
          </a:extLst>
        </xdr:cNvPr>
        <xdr:cNvSpPr/>
      </xdr:nvSpPr>
      <xdr:spPr>
        <a:xfrm>
          <a:off x="18095911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28</xdr:col>
      <xdr:colOff>196849</xdr:colOff>
      <xdr:row>249</xdr:row>
      <xdr:rowOff>119062</xdr:rowOff>
    </xdr:from>
    <xdr:to>
      <xdr:col>28</xdr:col>
      <xdr:colOff>556849</xdr:colOff>
      <xdr:row>251</xdr:row>
      <xdr:rowOff>98062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ADED0E3A-86FC-4B59-93E8-A446B60B5F65}"/>
            </a:ext>
          </a:extLst>
        </xdr:cNvPr>
        <xdr:cNvSpPr/>
      </xdr:nvSpPr>
      <xdr:spPr>
        <a:xfrm>
          <a:off x="17427574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23</xdr:col>
      <xdr:colOff>319087</xdr:colOff>
      <xdr:row>242</xdr:row>
      <xdr:rowOff>80962</xdr:rowOff>
    </xdr:from>
    <xdr:to>
      <xdr:col>24</xdr:col>
      <xdr:colOff>69487</xdr:colOff>
      <xdr:row>244</xdr:row>
      <xdr:rowOff>59962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A4B38BEC-485B-46B1-B2DE-76C3A1DFC0A7}"/>
            </a:ext>
          </a:extLst>
        </xdr:cNvPr>
        <xdr:cNvSpPr/>
      </xdr:nvSpPr>
      <xdr:spPr>
        <a:xfrm>
          <a:off x="14501812" y="484679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26</xdr:col>
      <xdr:colOff>79375</xdr:colOff>
      <xdr:row>249</xdr:row>
      <xdr:rowOff>119062</xdr:rowOff>
    </xdr:from>
    <xdr:to>
      <xdr:col>26</xdr:col>
      <xdr:colOff>439375</xdr:colOff>
      <xdr:row>251</xdr:row>
      <xdr:rowOff>98062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8088C7C9-F129-4E02-AA64-66AA1A849DF7}"/>
            </a:ext>
          </a:extLst>
        </xdr:cNvPr>
        <xdr:cNvSpPr/>
      </xdr:nvSpPr>
      <xdr:spPr>
        <a:xfrm>
          <a:off x="16090900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25</xdr:col>
      <xdr:colOff>20638</xdr:colOff>
      <xdr:row>249</xdr:row>
      <xdr:rowOff>119062</xdr:rowOff>
    </xdr:from>
    <xdr:to>
      <xdr:col>25</xdr:col>
      <xdr:colOff>380638</xdr:colOff>
      <xdr:row>251</xdr:row>
      <xdr:rowOff>98062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70124600-3955-4081-8FB3-64FD7EF0FE83}"/>
            </a:ext>
          </a:extLst>
        </xdr:cNvPr>
        <xdr:cNvSpPr/>
      </xdr:nvSpPr>
      <xdr:spPr>
        <a:xfrm>
          <a:off x="15422563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23</xdr:col>
      <xdr:colOff>571500</xdr:colOff>
      <xdr:row>249</xdr:row>
      <xdr:rowOff>119062</xdr:rowOff>
    </xdr:from>
    <xdr:to>
      <xdr:col>24</xdr:col>
      <xdr:colOff>321900</xdr:colOff>
      <xdr:row>251</xdr:row>
      <xdr:rowOff>98062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063F2959-40DF-4F9C-8421-13660DF77CA0}"/>
            </a:ext>
          </a:extLst>
        </xdr:cNvPr>
        <xdr:cNvSpPr/>
      </xdr:nvSpPr>
      <xdr:spPr>
        <a:xfrm>
          <a:off x="14754225" y="498395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27</xdr:col>
      <xdr:colOff>57150</xdr:colOff>
      <xdr:row>242</xdr:row>
      <xdr:rowOff>71437</xdr:rowOff>
    </xdr:from>
    <xdr:to>
      <xdr:col>27</xdr:col>
      <xdr:colOff>417150</xdr:colOff>
      <xdr:row>244</xdr:row>
      <xdr:rowOff>50437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301C2896-0872-4AA1-84C2-1B764942E2C3}"/>
            </a:ext>
          </a:extLst>
        </xdr:cNvPr>
        <xdr:cNvSpPr/>
      </xdr:nvSpPr>
      <xdr:spPr>
        <a:xfrm>
          <a:off x="16678275" y="484584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28</xdr:col>
      <xdr:colOff>9525</xdr:colOff>
      <xdr:row>235</xdr:row>
      <xdr:rowOff>133350</xdr:rowOff>
    </xdr:from>
    <xdr:to>
      <xdr:col>28</xdr:col>
      <xdr:colOff>369525</xdr:colOff>
      <xdr:row>237</xdr:row>
      <xdr:rowOff>112350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48A6A642-1B4B-419E-8419-8B5306198E20}"/>
            </a:ext>
          </a:extLst>
        </xdr:cNvPr>
        <xdr:cNvSpPr/>
      </xdr:nvSpPr>
      <xdr:spPr>
        <a:xfrm>
          <a:off x="17240250" y="471868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oneCellAnchor>
    <xdr:from>
      <xdr:col>26</xdr:col>
      <xdr:colOff>95250</xdr:colOff>
      <xdr:row>233</xdr:row>
      <xdr:rowOff>171450</xdr:rowOff>
    </xdr:from>
    <xdr:ext cx="327654" cy="264560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D15638D4-D393-4752-A848-7C6DBB54972C}"/>
            </a:ext>
          </a:extLst>
        </xdr:cNvPr>
        <xdr:cNvSpPr txBox="1"/>
      </xdr:nvSpPr>
      <xdr:spPr>
        <a:xfrm>
          <a:off x="16106775" y="46843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</a:t>
          </a:r>
        </a:p>
      </xdr:txBody>
    </xdr:sp>
    <xdr:clientData/>
  </xdr:oneCellAnchor>
  <xdr:oneCellAnchor>
    <xdr:from>
      <xdr:col>27</xdr:col>
      <xdr:colOff>466725</xdr:colOff>
      <xdr:row>233</xdr:row>
      <xdr:rowOff>171450</xdr:rowOff>
    </xdr:from>
    <xdr:ext cx="399148" cy="264560"/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07B4FC1F-45B8-4907-9030-AE9CD49C42C8}"/>
            </a:ext>
          </a:extLst>
        </xdr:cNvPr>
        <xdr:cNvSpPr txBox="1"/>
      </xdr:nvSpPr>
      <xdr:spPr>
        <a:xfrm>
          <a:off x="17087850" y="46843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432</a:t>
          </a:r>
        </a:p>
      </xdr:txBody>
    </xdr:sp>
    <xdr:clientData/>
  </xdr:oneCellAnchor>
  <xdr:oneCellAnchor>
    <xdr:from>
      <xdr:col>25</xdr:col>
      <xdr:colOff>285750</xdr:colOff>
      <xdr:row>237</xdr:row>
      <xdr:rowOff>114300</xdr:rowOff>
    </xdr:from>
    <xdr:ext cx="327654" cy="264560"/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322F8DE0-A32A-40D0-9A5A-B9C3A07B0AE2}"/>
            </a:ext>
          </a:extLst>
        </xdr:cNvPr>
        <xdr:cNvSpPr txBox="1"/>
      </xdr:nvSpPr>
      <xdr:spPr>
        <a:xfrm>
          <a:off x="15687675" y="47548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44</a:t>
          </a:r>
        </a:p>
      </xdr:txBody>
    </xdr:sp>
    <xdr:clientData/>
  </xdr:oneCellAnchor>
  <xdr:oneCellAnchor>
    <xdr:from>
      <xdr:col>24</xdr:col>
      <xdr:colOff>590550</xdr:colOff>
      <xdr:row>240</xdr:row>
      <xdr:rowOff>95250</xdr:rowOff>
    </xdr:from>
    <xdr:ext cx="327654" cy="264560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262640E4-D275-4FA6-A322-B5929463FBAA}"/>
            </a:ext>
          </a:extLst>
        </xdr:cNvPr>
        <xdr:cNvSpPr txBox="1"/>
      </xdr:nvSpPr>
      <xdr:spPr>
        <a:xfrm>
          <a:off x="15382875" y="481012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26</xdr:col>
      <xdr:colOff>76200</xdr:colOff>
      <xdr:row>240</xdr:row>
      <xdr:rowOff>152400</xdr:rowOff>
    </xdr:from>
    <xdr:ext cx="399148" cy="264560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id="{3815509E-7078-45AA-AC37-3F5DE9FFB1BF}"/>
            </a:ext>
          </a:extLst>
        </xdr:cNvPr>
        <xdr:cNvSpPr txBox="1"/>
      </xdr:nvSpPr>
      <xdr:spPr>
        <a:xfrm>
          <a:off x="16087725" y="481584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27</xdr:col>
      <xdr:colOff>219075</xdr:colOff>
      <xdr:row>240</xdr:row>
      <xdr:rowOff>142875</xdr:rowOff>
    </xdr:from>
    <xdr:ext cx="327654" cy="264560"/>
    <xdr:sp macro="" textlink="">
      <xdr:nvSpPr>
        <xdr:cNvPr id="82" name="CaixaDeTexto 81">
          <a:extLst>
            <a:ext uri="{FF2B5EF4-FFF2-40B4-BE49-F238E27FC236}">
              <a16:creationId xmlns:a16="http://schemas.microsoft.com/office/drawing/2014/main" id="{F5703699-9B2D-459F-A93F-A02478B497D3}"/>
            </a:ext>
          </a:extLst>
        </xdr:cNvPr>
        <xdr:cNvSpPr txBox="1"/>
      </xdr:nvSpPr>
      <xdr:spPr>
        <a:xfrm>
          <a:off x="16840200" y="48148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24</a:t>
          </a:r>
        </a:p>
      </xdr:txBody>
    </xdr:sp>
    <xdr:clientData/>
  </xdr:oneCellAnchor>
  <xdr:oneCellAnchor>
    <xdr:from>
      <xdr:col>27</xdr:col>
      <xdr:colOff>323850</xdr:colOff>
      <xdr:row>244</xdr:row>
      <xdr:rowOff>104775</xdr:rowOff>
    </xdr:from>
    <xdr:ext cx="399148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59B08C38-1BC0-428A-B703-CA8F3B64ABD3}"/>
            </a:ext>
          </a:extLst>
        </xdr:cNvPr>
        <xdr:cNvSpPr txBox="1"/>
      </xdr:nvSpPr>
      <xdr:spPr>
        <a:xfrm>
          <a:off x="16944975" y="488727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129</a:t>
          </a:r>
        </a:p>
      </xdr:txBody>
    </xdr:sp>
    <xdr:clientData/>
  </xdr:oneCellAnchor>
  <xdr:oneCellAnchor>
    <xdr:from>
      <xdr:col>24</xdr:col>
      <xdr:colOff>0</xdr:colOff>
      <xdr:row>248</xdr:row>
      <xdr:rowOff>104775</xdr:rowOff>
    </xdr:from>
    <xdr:ext cx="327654" cy="264560"/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1A616393-254F-4E81-981B-6B36ADA3E652}"/>
            </a:ext>
          </a:extLst>
        </xdr:cNvPr>
        <xdr:cNvSpPr txBox="1"/>
      </xdr:nvSpPr>
      <xdr:spPr>
        <a:xfrm>
          <a:off x="14792325" y="496347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25</xdr:col>
      <xdr:colOff>47625</xdr:colOff>
      <xdr:row>248</xdr:row>
      <xdr:rowOff>104775</xdr:rowOff>
    </xdr:from>
    <xdr:ext cx="327654" cy="264560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5F61B331-BF01-424F-A3B6-C69411C34AAB}"/>
            </a:ext>
          </a:extLst>
        </xdr:cNvPr>
        <xdr:cNvSpPr txBox="1"/>
      </xdr:nvSpPr>
      <xdr:spPr>
        <a:xfrm>
          <a:off x="15449550" y="496347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</a:t>
          </a:r>
        </a:p>
      </xdr:txBody>
    </xdr:sp>
    <xdr:clientData/>
  </xdr:oneCellAnchor>
  <xdr:oneCellAnchor>
    <xdr:from>
      <xdr:col>26</xdr:col>
      <xdr:colOff>9525</xdr:colOff>
      <xdr:row>248</xdr:row>
      <xdr:rowOff>95250</xdr:rowOff>
    </xdr:from>
    <xdr:ext cx="399148" cy="264560"/>
    <xdr:sp macro="" textlink="">
      <xdr:nvSpPr>
        <xdr:cNvPr id="86" name="CaixaDeTexto 85">
          <a:extLst>
            <a:ext uri="{FF2B5EF4-FFF2-40B4-BE49-F238E27FC236}">
              <a16:creationId xmlns:a16="http://schemas.microsoft.com/office/drawing/2014/main" id="{B691E05D-7558-4085-91DF-3007482C8451}"/>
            </a:ext>
          </a:extLst>
        </xdr:cNvPr>
        <xdr:cNvSpPr txBox="1"/>
      </xdr:nvSpPr>
      <xdr:spPr>
        <a:xfrm>
          <a:off x="16021050" y="49625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23</xdr:col>
      <xdr:colOff>352425</xdr:colOff>
      <xdr:row>240</xdr:row>
      <xdr:rowOff>133350</xdr:rowOff>
    </xdr:from>
    <xdr:ext cx="399148" cy="264560"/>
    <xdr:sp macro="" textlink="">
      <xdr:nvSpPr>
        <xdr:cNvPr id="87" name="CaixaDeTexto 86">
          <a:extLst>
            <a:ext uri="{FF2B5EF4-FFF2-40B4-BE49-F238E27FC236}">
              <a16:creationId xmlns:a16="http://schemas.microsoft.com/office/drawing/2014/main" id="{74633465-963D-43B1-B8AA-B48CCDC469C9}"/>
            </a:ext>
          </a:extLst>
        </xdr:cNvPr>
        <xdr:cNvSpPr txBox="1"/>
      </xdr:nvSpPr>
      <xdr:spPr>
        <a:xfrm>
          <a:off x="14535150" y="481393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</a:t>
          </a:r>
        </a:p>
      </xdr:txBody>
    </xdr:sp>
    <xdr:clientData/>
  </xdr:oneCellAnchor>
  <xdr:oneCellAnchor>
    <xdr:from>
      <xdr:col>28</xdr:col>
      <xdr:colOff>219075</xdr:colOff>
      <xdr:row>248</xdr:row>
      <xdr:rowOff>123825</xdr:rowOff>
    </xdr:from>
    <xdr:ext cx="327654" cy="264560"/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id="{347BA2D1-162A-43A0-91FA-DE44248CBACD}"/>
            </a:ext>
          </a:extLst>
        </xdr:cNvPr>
        <xdr:cNvSpPr txBox="1"/>
      </xdr:nvSpPr>
      <xdr:spPr>
        <a:xfrm>
          <a:off x="17449800" y="496538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29</xdr:col>
      <xdr:colOff>276225</xdr:colOff>
      <xdr:row>248</xdr:row>
      <xdr:rowOff>123825</xdr:rowOff>
    </xdr:from>
    <xdr:ext cx="327654" cy="264560"/>
    <xdr:sp macro="" textlink="">
      <xdr:nvSpPr>
        <xdr:cNvPr id="89" name="CaixaDeTexto 88">
          <a:extLst>
            <a:ext uri="{FF2B5EF4-FFF2-40B4-BE49-F238E27FC236}">
              <a16:creationId xmlns:a16="http://schemas.microsoft.com/office/drawing/2014/main" id="{944B7B5D-D2D5-46A7-A9FD-77BDF7E01F4E}"/>
            </a:ext>
          </a:extLst>
        </xdr:cNvPr>
        <xdr:cNvSpPr txBox="1"/>
      </xdr:nvSpPr>
      <xdr:spPr>
        <a:xfrm>
          <a:off x="18116550" y="496538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30</xdr:col>
      <xdr:colOff>342900</xdr:colOff>
      <xdr:row>248</xdr:row>
      <xdr:rowOff>123825</xdr:rowOff>
    </xdr:from>
    <xdr:ext cx="399148" cy="264560"/>
    <xdr:sp macro="" textlink="">
      <xdr:nvSpPr>
        <xdr:cNvPr id="90" name="CaixaDeTexto 89">
          <a:extLst>
            <a:ext uri="{FF2B5EF4-FFF2-40B4-BE49-F238E27FC236}">
              <a16:creationId xmlns:a16="http://schemas.microsoft.com/office/drawing/2014/main" id="{0CCAF7FF-DEB2-4AFD-BE13-0DD42A9DDB5D}"/>
            </a:ext>
          </a:extLst>
        </xdr:cNvPr>
        <xdr:cNvSpPr txBox="1"/>
      </xdr:nvSpPr>
      <xdr:spPr>
        <a:xfrm>
          <a:off x="18792825" y="496538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twoCellAnchor>
    <xdr:from>
      <xdr:col>26</xdr:col>
      <xdr:colOff>103800</xdr:colOff>
      <xdr:row>234</xdr:row>
      <xdr:rowOff>69154</xdr:rowOff>
    </xdr:from>
    <xdr:to>
      <xdr:col>27</xdr:col>
      <xdr:colOff>33671</xdr:colOff>
      <xdr:row>235</xdr:row>
      <xdr:rowOff>133350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456BB4FB-5D8C-4B6D-85DD-AC81616B14A7}"/>
            </a:ext>
          </a:extLst>
        </xdr:cNvPr>
        <xdr:cNvCxnSpPr/>
      </xdr:nvCxnSpPr>
      <xdr:spPr>
        <a:xfrm flipH="1">
          <a:off x="16115325" y="47313154"/>
          <a:ext cx="5394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288229</xdr:colOff>
      <xdr:row>234</xdr:row>
      <xdr:rowOff>69154</xdr:rowOff>
    </xdr:from>
    <xdr:to>
      <xdr:col>28</xdr:col>
      <xdr:colOff>180000</xdr:colOff>
      <xdr:row>235</xdr:row>
      <xdr:rowOff>133350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CDDBB673-63E1-47EF-A419-48C4968AF9B0}"/>
            </a:ext>
          </a:extLst>
        </xdr:cNvPr>
        <xdr:cNvCxnSpPr/>
      </xdr:nvCxnSpPr>
      <xdr:spPr>
        <a:xfrm>
          <a:off x="16909354" y="46932154"/>
          <a:ext cx="5013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94275</xdr:colOff>
      <xdr:row>237</xdr:row>
      <xdr:rowOff>112350</xdr:rowOff>
    </xdr:from>
    <xdr:to>
      <xdr:col>26</xdr:col>
      <xdr:colOff>103800</xdr:colOff>
      <xdr:row>238</xdr:row>
      <xdr:rowOff>171450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E248488B-73EB-4677-8F44-E3C0850FF9A3}"/>
            </a:ext>
          </a:extLst>
        </xdr:cNvPr>
        <xdr:cNvCxnSpPr/>
      </xdr:nvCxnSpPr>
      <xdr:spPr>
        <a:xfrm flipH="1">
          <a:off x="16105800" y="47546850"/>
          <a:ext cx="9525" cy="24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84750</xdr:colOff>
      <xdr:row>240</xdr:row>
      <xdr:rowOff>150450</xdr:rowOff>
    </xdr:from>
    <xdr:to>
      <xdr:col>26</xdr:col>
      <xdr:colOff>94275</xdr:colOff>
      <xdr:row>242</xdr:row>
      <xdr:rowOff>71437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9B8055E1-9D97-4036-94C0-3F64250CF582}"/>
            </a:ext>
          </a:extLst>
        </xdr:cNvPr>
        <xdr:cNvCxnSpPr/>
      </xdr:nvCxnSpPr>
      <xdr:spPr>
        <a:xfrm flipH="1">
          <a:off x="16096275" y="48156450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551475</xdr:colOff>
      <xdr:row>239</xdr:row>
      <xdr:rowOff>160950</xdr:rowOff>
    </xdr:from>
    <xdr:to>
      <xdr:col>25</xdr:col>
      <xdr:colOff>523875</xdr:colOff>
      <xdr:row>242</xdr:row>
      <xdr:rowOff>71437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2FE70FFE-D791-4BBE-AE01-A1BB48D9F45F}"/>
            </a:ext>
          </a:extLst>
        </xdr:cNvPr>
        <xdr:cNvCxnSpPr/>
      </xdr:nvCxnSpPr>
      <xdr:spPr>
        <a:xfrm flipH="1">
          <a:off x="15343800" y="47976450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274275</xdr:colOff>
      <xdr:row>239</xdr:row>
      <xdr:rowOff>160950</xdr:rowOff>
    </xdr:from>
    <xdr:to>
      <xdr:col>27</xdr:col>
      <xdr:colOff>227625</xdr:colOff>
      <xdr:row>242</xdr:row>
      <xdr:rowOff>71437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C4F35885-9AD4-49E6-B098-32783DEDF7A7}"/>
            </a:ext>
          </a:extLst>
        </xdr:cNvPr>
        <xdr:cNvCxnSpPr/>
      </xdr:nvCxnSpPr>
      <xdr:spPr>
        <a:xfrm>
          <a:off x="16285800" y="47976450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249850</xdr:colOff>
      <xdr:row>247</xdr:row>
      <xdr:rowOff>59629</xdr:rowOff>
    </xdr:from>
    <xdr:to>
      <xdr:col>27</xdr:col>
      <xdr:colOff>119396</xdr:colOff>
      <xdr:row>249</xdr:row>
      <xdr:rowOff>119062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BD876476-4974-4DD3-B3A4-1275E0C95094}"/>
            </a:ext>
          </a:extLst>
        </xdr:cNvPr>
        <xdr:cNvCxnSpPr/>
      </xdr:nvCxnSpPr>
      <xdr:spPr>
        <a:xfrm flipH="1">
          <a:off x="16261375" y="49399129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191113</xdr:colOff>
      <xdr:row>246</xdr:row>
      <xdr:rowOff>122850</xdr:rowOff>
    </xdr:from>
    <xdr:to>
      <xdr:col>27</xdr:col>
      <xdr:colOff>66675</xdr:colOff>
      <xdr:row>249</xdr:row>
      <xdr:rowOff>119062</xdr:rowOff>
    </xdr:to>
    <xdr:cxnSp macro="">
      <xdr:nvCxnSpPr>
        <xdr:cNvPr id="98" name="Conector reto 97">
          <a:extLst>
            <a:ext uri="{FF2B5EF4-FFF2-40B4-BE49-F238E27FC236}">
              <a16:creationId xmlns:a16="http://schemas.microsoft.com/office/drawing/2014/main" id="{9A27811C-D43F-431E-8D26-19013AF03689}"/>
            </a:ext>
          </a:extLst>
        </xdr:cNvPr>
        <xdr:cNvCxnSpPr/>
      </xdr:nvCxnSpPr>
      <xdr:spPr>
        <a:xfrm flipH="1">
          <a:off x="15593038" y="49271850"/>
          <a:ext cx="1094762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132375</xdr:colOff>
      <xdr:row>246</xdr:row>
      <xdr:rowOff>122850</xdr:rowOff>
    </xdr:from>
    <xdr:to>
      <xdr:col>27</xdr:col>
      <xdr:colOff>66675</xdr:colOff>
      <xdr:row>249</xdr:row>
      <xdr:rowOff>119062</xdr:rowOff>
    </xdr:to>
    <xdr:cxnSp macro="">
      <xdr:nvCxnSpPr>
        <xdr:cNvPr id="99" name="Conector reto 98">
          <a:extLst>
            <a:ext uri="{FF2B5EF4-FFF2-40B4-BE49-F238E27FC236}">
              <a16:creationId xmlns:a16="http://schemas.microsoft.com/office/drawing/2014/main" id="{0268941B-3DEC-4FAB-AAD8-C7385E553ED9}"/>
            </a:ext>
          </a:extLst>
        </xdr:cNvPr>
        <xdr:cNvCxnSpPr/>
      </xdr:nvCxnSpPr>
      <xdr:spPr>
        <a:xfrm flipH="1">
          <a:off x="14924700" y="49271850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373954</xdr:colOff>
      <xdr:row>247</xdr:row>
      <xdr:rowOff>59629</xdr:rowOff>
    </xdr:from>
    <xdr:to>
      <xdr:col>28</xdr:col>
      <xdr:colOff>367324</xdr:colOff>
      <xdr:row>249</xdr:row>
      <xdr:rowOff>119062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9BDDD421-4716-44B7-9842-DAB7B1AAD652}"/>
            </a:ext>
          </a:extLst>
        </xdr:cNvPr>
        <xdr:cNvCxnSpPr/>
      </xdr:nvCxnSpPr>
      <xdr:spPr>
        <a:xfrm>
          <a:off x="16995079" y="49399129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426675</xdr:colOff>
      <xdr:row>246</xdr:row>
      <xdr:rowOff>122850</xdr:rowOff>
    </xdr:from>
    <xdr:to>
      <xdr:col>29</xdr:col>
      <xdr:colOff>426061</xdr:colOff>
      <xdr:row>249</xdr:row>
      <xdr:rowOff>119062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AAABBF96-97FC-4318-BFF1-E3FAB228F2D2}"/>
            </a:ext>
          </a:extLst>
        </xdr:cNvPr>
        <xdr:cNvCxnSpPr/>
      </xdr:nvCxnSpPr>
      <xdr:spPr>
        <a:xfrm>
          <a:off x="17047800" y="49271850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426675</xdr:colOff>
      <xdr:row>246</xdr:row>
      <xdr:rowOff>122850</xdr:rowOff>
    </xdr:from>
    <xdr:to>
      <xdr:col>30</xdr:col>
      <xdr:colOff>484800</xdr:colOff>
      <xdr:row>249</xdr:row>
      <xdr:rowOff>119062</xdr:rowOff>
    </xdr:to>
    <xdr:cxnSp macro="">
      <xdr:nvCxnSpPr>
        <xdr:cNvPr id="102" name="Conector reto 101">
          <a:extLst>
            <a:ext uri="{FF2B5EF4-FFF2-40B4-BE49-F238E27FC236}">
              <a16:creationId xmlns:a16="http://schemas.microsoft.com/office/drawing/2014/main" id="{A7645B80-05D9-478B-ADBC-107BC71A4027}"/>
            </a:ext>
          </a:extLst>
        </xdr:cNvPr>
        <xdr:cNvCxnSpPr/>
      </xdr:nvCxnSpPr>
      <xdr:spPr>
        <a:xfrm>
          <a:off x="17047800" y="49271850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246675</xdr:colOff>
      <xdr:row>244</xdr:row>
      <xdr:rowOff>40912</xdr:rowOff>
    </xdr:from>
    <xdr:to>
      <xdr:col>27</xdr:col>
      <xdr:colOff>265725</xdr:colOff>
      <xdr:row>245</xdr:row>
      <xdr:rowOff>123825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6E9F9C21-180F-4051-9EA8-1AF8148BC753}"/>
            </a:ext>
          </a:extLst>
        </xdr:cNvPr>
        <xdr:cNvCxnSpPr/>
      </xdr:nvCxnSpPr>
      <xdr:spPr>
        <a:xfrm>
          <a:off x="16867800" y="48808912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499087</xdr:colOff>
      <xdr:row>239</xdr:row>
      <xdr:rowOff>160950</xdr:rowOff>
    </xdr:from>
    <xdr:to>
      <xdr:col>25</xdr:col>
      <xdr:colOff>533400</xdr:colOff>
      <xdr:row>242</xdr:row>
      <xdr:rowOff>80962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B8B0FDA2-C5FE-A54F-9AA3-E04D47485900}"/>
            </a:ext>
          </a:extLst>
        </xdr:cNvPr>
        <xdr:cNvCxnSpPr>
          <a:stCxn id="64" idx="2"/>
          <a:endCxn id="71" idx="0"/>
        </xdr:cNvCxnSpPr>
      </xdr:nvCxnSpPr>
      <xdr:spPr>
        <a:xfrm flipH="1">
          <a:off x="14681812" y="47976450"/>
          <a:ext cx="1253513" cy="491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342900</xdr:colOff>
      <xdr:row>285</xdr:row>
      <xdr:rowOff>9525</xdr:rowOff>
    </xdr:from>
    <xdr:to>
      <xdr:col>14</xdr:col>
      <xdr:colOff>559777</xdr:colOff>
      <xdr:row>292</xdr:row>
      <xdr:rowOff>114300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C56DF583-A763-447A-A82C-5C7289E2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8350" y="56969025"/>
          <a:ext cx="3264877" cy="1438275"/>
        </a:xfrm>
        <a:prstGeom prst="rect">
          <a:avLst/>
        </a:prstGeom>
      </xdr:spPr>
    </xdr:pic>
    <xdr:clientData/>
  </xdr:twoCellAnchor>
  <xdr:twoCellAnchor>
    <xdr:from>
      <xdr:col>18</xdr:col>
      <xdr:colOff>581025</xdr:colOff>
      <xdr:row>259</xdr:row>
      <xdr:rowOff>28575</xdr:rowOff>
    </xdr:from>
    <xdr:to>
      <xdr:col>19</xdr:col>
      <xdr:colOff>188550</xdr:colOff>
      <xdr:row>261</xdr:row>
      <xdr:rowOff>7575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F56794D8-8491-475A-ADE1-39D71BA8FC04}"/>
            </a:ext>
          </a:extLst>
        </xdr:cNvPr>
        <xdr:cNvSpPr/>
      </xdr:nvSpPr>
      <xdr:spPr>
        <a:xfrm>
          <a:off x="11572875" y="520350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17</xdr:col>
      <xdr:colOff>514350</xdr:colOff>
      <xdr:row>265</xdr:row>
      <xdr:rowOff>57150</xdr:rowOff>
    </xdr:from>
    <xdr:to>
      <xdr:col>18</xdr:col>
      <xdr:colOff>264750</xdr:colOff>
      <xdr:row>267</xdr:row>
      <xdr:rowOff>36150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CFB6FD17-DA6A-47F0-8226-A3087B8939DE}"/>
            </a:ext>
          </a:extLst>
        </xdr:cNvPr>
        <xdr:cNvSpPr/>
      </xdr:nvSpPr>
      <xdr:spPr>
        <a:xfrm>
          <a:off x="10896600" y="532066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17</xdr:col>
      <xdr:colOff>523875</xdr:colOff>
      <xdr:row>262</xdr:row>
      <xdr:rowOff>19050</xdr:rowOff>
    </xdr:from>
    <xdr:to>
      <xdr:col>18</xdr:col>
      <xdr:colOff>274275</xdr:colOff>
      <xdr:row>263</xdr:row>
      <xdr:rowOff>188550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827251BD-6C22-40DD-AD6F-3688F52229F0}"/>
            </a:ext>
          </a:extLst>
        </xdr:cNvPr>
        <xdr:cNvSpPr/>
      </xdr:nvSpPr>
      <xdr:spPr>
        <a:xfrm>
          <a:off x="10906125" y="525970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16</xdr:col>
      <xdr:colOff>361950</xdr:colOff>
      <xdr:row>268</xdr:row>
      <xdr:rowOff>147637</xdr:rowOff>
    </xdr:from>
    <xdr:to>
      <xdr:col>17</xdr:col>
      <xdr:colOff>112350</xdr:colOff>
      <xdr:row>270</xdr:row>
      <xdr:rowOff>126637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5909F219-67DA-4C15-B1C5-7DCC7AA3B58B}"/>
            </a:ext>
          </a:extLst>
        </xdr:cNvPr>
        <xdr:cNvSpPr/>
      </xdr:nvSpPr>
      <xdr:spPr>
        <a:xfrm>
          <a:off x="10134600" y="538686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22</xdr:col>
      <xdr:colOff>152400</xdr:colOff>
      <xdr:row>276</xdr:row>
      <xdr:rowOff>4762</xdr:rowOff>
    </xdr:from>
    <xdr:to>
      <xdr:col>22</xdr:col>
      <xdr:colOff>512400</xdr:colOff>
      <xdr:row>277</xdr:row>
      <xdr:rowOff>174262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7A35DA81-AD27-4E17-8BD8-225BD5601C62}"/>
            </a:ext>
          </a:extLst>
        </xdr:cNvPr>
        <xdr:cNvSpPr/>
      </xdr:nvSpPr>
      <xdr:spPr>
        <a:xfrm>
          <a:off x="13725525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17</xdr:col>
      <xdr:colOff>504825</xdr:colOff>
      <xdr:row>268</xdr:row>
      <xdr:rowOff>147637</xdr:rowOff>
    </xdr:from>
    <xdr:to>
      <xdr:col>18</xdr:col>
      <xdr:colOff>255225</xdr:colOff>
      <xdr:row>270</xdr:row>
      <xdr:rowOff>126637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D97A8594-6F73-4F00-ADD1-A6CF69AB0BE9}"/>
            </a:ext>
          </a:extLst>
        </xdr:cNvPr>
        <xdr:cNvSpPr/>
      </xdr:nvSpPr>
      <xdr:spPr>
        <a:xfrm>
          <a:off x="10887075" y="538686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21</xdr:col>
      <xdr:colOff>93661</xdr:colOff>
      <xdr:row>276</xdr:row>
      <xdr:rowOff>4762</xdr:rowOff>
    </xdr:from>
    <xdr:to>
      <xdr:col>21</xdr:col>
      <xdr:colOff>453661</xdr:colOff>
      <xdr:row>277</xdr:row>
      <xdr:rowOff>174262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2C247317-01A0-4660-B14C-66B463314815}"/>
            </a:ext>
          </a:extLst>
        </xdr:cNvPr>
        <xdr:cNvSpPr/>
      </xdr:nvSpPr>
      <xdr:spPr>
        <a:xfrm>
          <a:off x="13057186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20</xdr:col>
      <xdr:colOff>34924</xdr:colOff>
      <xdr:row>276</xdr:row>
      <xdr:rowOff>4762</xdr:rowOff>
    </xdr:from>
    <xdr:to>
      <xdr:col>20</xdr:col>
      <xdr:colOff>394924</xdr:colOff>
      <xdr:row>277</xdr:row>
      <xdr:rowOff>174262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EF4BCD2E-A981-4467-8F14-E49840AAE253}"/>
            </a:ext>
          </a:extLst>
        </xdr:cNvPr>
        <xdr:cNvSpPr/>
      </xdr:nvSpPr>
      <xdr:spPr>
        <a:xfrm>
          <a:off x="12388849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15</xdr:col>
      <xdr:colOff>300037</xdr:colOff>
      <xdr:row>268</xdr:row>
      <xdr:rowOff>157162</xdr:rowOff>
    </xdr:from>
    <xdr:to>
      <xdr:col>16</xdr:col>
      <xdr:colOff>50437</xdr:colOff>
      <xdr:row>270</xdr:row>
      <xdr:rowOff>136162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B80BD56C-2DE1-48E6-8486-73BFA1D16131}"/>
            </a:ext>
          </a:extLst>
        </xdr:cNvPr>
        <xdr:cNvSpPr/>
      </xdr:nvSpPr>
      <xdr:spPr>
        <a:xfrm>
          <a:off x="9463087" y="538781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18</xdr:col>
      <xdr:colOff>60325</xdr:colOff>
      <xdr:row>276</xdr:row>
      <xdr:rowOff>4762</xdr:rowOff>
    </xdr:from>
    <xdr:to>
      <xdr:col>18</xdr:col>
      <xdr:colOff>420325</xdr:colOff>
      <xdr:row>277</xdr:row>
      <xdr:rowOff>174262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63F39BA6-C967-46A4-B861-882EF9FCD22E}"/>
            </a:ext>
          </a:extLst>
        </xdr:cNvPr>
        <xdr:cNvSpPr/>
      </xdr:nvSpPr>
      <xdr:spPr>
        <a:xfrm>
          <a:off x="11052175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17</xdr:col>
      <xdr:colOff>1588</xdr:colOff>
      <xdr:row>276</xdr:row>
      <xdr:rowOff>4762</xdr:rowOff>
    </xdr:from>
    <xdr:to>
      <xdr:col>17</xdr:col>
      <xdr:colOff>361588</xdr:colOff>
      <xdr:row>277</xdr:row>
      <xdr:rowOff>174262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79A951DC-8674-414D-B0B3-D00515AF5123}"/>
            </a:ext>
          </a:extLst>
        </xdr:cNvPr>
        <xdr:cNvSpPr/>
      </xdr:nvSpPr>
      <xdr:spPr>
        <a:xfrm>
          <a:off x="10383838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15</xdr:col>
      <xdr:colOff>552450</xdr:colOff>
      <xdr:row>276</xdr:row>
      <xdr:rowOff>4762</xdr:rowOff>
    </xdr:from>
    <xdr:to>
      <xdr:col>16</xdr:col>
      <xdr:colOff>302850</xdr:colOff>
      <xdr:row>277</xdr:row>
      <xdr:rowOff>174262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F29E1545-FB81-4A81-AA05-5FB61395FC11}"/>
            </a:ext>
          </a:extLst>
        </xdr:cNvPr>
        <xdr:cNvSpPr/>
      </xdr:nvSpPr>
      <xdr:spPr>
        <a:xfrm>
          <a:off x="9715500" y="552497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18</xdr:col>
      <xdr:colOff>647700</xdr:colOff>
      <xdr:row>268</xdr:row>
      <xdr:rowOff>147637</xdr:rowOff>
    </xdr:from>
    <xdr:to>
      <xdr:col>19</xdr:col>
      <xdr:colOff>255225</xdr:colOff>
      <xdr:row>270</xdr:row>
      <xdr:rowOff>126637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16E102AB-67D8-4199-A0D0-EBE4E17C01CE}"/>
            </a:ext>
          </a:extLst>
        </xdr:cNvPr>
        <xdr:cNvSpPr/>
      </xdr:nvSpPr>
      <xdr:spPr>
        <a:xfrm>
          <a:off x="11639550" y="538686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19</xdr:col>
      <xdr:colOff>457200</xdr:colOff>
      <xdr:row>262</xdr:row>
      <xdr:rowOff>19050</xdr:rowOff>
    </xdr:from>
    <xdr:to>
      <xdr:col>20</xdr:col>
      <xdr:colOff>207600</xdr:colOff>
      <xdr:row>263</xdr:row>
      <xdr:rowOff>188550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60DD286D-4345-4EF9-9B1E-83D912A74FE6}"/>
            </a:ext>
          </a:extLst>
        </xdr:cNvPr>
        <xdr:cNvSpPr/>
      </xdr:nvSpPr>
      <xdr:spPr>
        <a:xfrm>
          <a:off x="12201525" y="525970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twoCellAnchor>
    <xdr:from>
      <xdr:col>18</xdr:col>
      <xdr:colOff>657225</xdr:colOff>
      <xdr:row>272</xdr:row>
      <xdr:rowOff>38100</xdr:rowOff>
    </xdr:from>
    <xdr:to>
      <xdr:col>19</xdr:col>
      <xdr:colOff>264750</xdr:colOff>
      <xdr:row>274</xdr:row>
      <xdr:rowOff>17100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165FAE04-75A7-48FC-B92F-AB6498903C90}"/>
            </a:ext>
          </a:extLst>
        </xdr:cNvPr>
        <xdr:cNvSpPr/>
      </xdr:nvSpPr>
      <xdr:spPr>
        <a:xfrm>
          <a:off x="11649075" y="545211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oneCellAnchor>
    <xdr:from>
      <xdr:col>18</xdr:col>
      <xdr:colOff>85725</xdr:colOff>
      <xdr:row>260</xdr:row>
      <xdr:rowOff>38100</xdr:rowOff>
    </xdr:from>
    <xdr:ext cx="685893" cy="264560"/>
    <xdr:sp macro="" textlink="">
      <xdr:nvSpPr>
        <xdr:cNvPr id="123" name="CaixaDeTexto 122">
          <a:extLst>
            <a:ext uri="{FF2B5EF4-FFF2-40B4-BE49-F238E27FC236}">
              <a16:creationId xmlns:a16="http://schemas.microsoft.com/office/drawing/2014/main" id="{37194F8D-A446-4059-8D9D-C99E8FDDC833}"/>
            </a:ext>
          </a:extLst>
        </xdr:cNvPr>
        <xdr:cNvSpPr txBox="1"/>
      </xdr:nvSpPr>
      <xdr:spPr>
        <a:xfrm>
          <a:off x="11077575" y="52235100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68+TETA</a:t>
          </a:r>
        </a:p>
      </xdr:txBody>
    </xdr:sp>
    <xdr:clientData/>
  </xdr:oneCellAnchor>
  <xdr:oneCellAnchor>
    <xdr:from>
      <xdr:col>19</xdr:col>
      <xdr:colOff>314325</xdr:colOff>
      <xdr:row>260</xdr:row>
      <xdr:rowOff>38100</xdr:rowOff>
    </xdr:from>
    <xdr:ext cx="730328" cy="264560"/>
    <xdr:sp macro="" textlink="">
      <xdr:nvSpPr>
        <xdr:cNvPr id="124" name="CaixaDeTexto 123">
          <a:extLst>
            <a:ext uri="{FF2B5EF4-FFF2-40B4-BE49-F238E27FC236}">
              <a16:creationId xmlns:a16="http://schemas.microsoft.com/office/drawing/2014/main" id="{2C3D59BF-C823-4C0F-BC17-5E3F9E528CE6}"/>
            </a:ext>
          </a:extLst>
        </xdr:cNvPr>
        <xdr:cNvSpPr txBox="1"/>
      </xdr:nvSpPr>
      <xdr:spPr>
        <a:xfrm>
          <a:off x="12058650" y="52235100"/>
          <a:ext cx="7303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432-TETA</a:t>
          </a:r>
        </a:p>
      </xdr:txBody>
    </xdr:sp>
    <xdr:clientData/>
  </xdr:oneCellAnchor>
  <xdr:oneCellAnchor>
    <xdr:from>
      <xdr:col>17</xdr:col>
      <xdr:colOff>276225</xdr:colOff>
      <xdr:row>263</xdr:row>
      <xdr:rowOff>171450</xdr:rowOff>
    </xdr:from>
    <xdr:ext cx="658835" cy="264560"/>
    <xdr:sp macro="" textlink="">
      <xdr:nvSpPr>
        <xdr:cNvPr id="125" name="CaixaDeTexto 124">
          <a:extLst>
            <a:ext uri="{FF2B5EF4-FFF2-40B4-BE49-F238E27FC236}">
              <a16:creationId xmlns:a16="http://schemas.microsoft.com/office/drawing/2014/main" id="{C5F44E72-3116-45DE-9E14-D505E73274BA}"/>
            </a:ext>
          </a:extLst>
        </xdr:cNvPr>
        <xdr:cNvSpPr txBox="1"/>
      </xdr:nvSpPr>
      <xdr:spPr>
        <a:xfrm>
          <a:off x="10658475" y="52939950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44-TETA</a:t>
          </a:r>
        </a:p>
      </xdr:txBody>
    </xdr:sp>
    <xdr:clientData/>
  </xdr:oneCellAnchor>
  <xdr:oneCellAnchor>
    <xdr:from>
      <xdr:col>16</xdr:col>
      <xdr:colOff>457200</xdr:colOff>
      <xdr:row>267</xdr:row>
      <xdr:rowOff>76200</xdr:rowOff>
    </xdr:from>
    <xdr:ext cx="327654" cy="264560"/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id="{D2BA4C45-85CC-4B9B-AA44-13B494A61CC9}"/>
            </a:ext>
          </a:extLst>
        </xdr:cNvPr>
        <xdr:cNvSpPr txBox="1"/>
      </xdr:nvSpPr>
      <xdr:spPr>
        <a:xfrm>
          <a:off x="10229850" y="53606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18</xdr:col>
      <xdr:colOff>66675</xdr:colOff>
      <xdr:row>267</xdr:row>
      <xdr:rowOff>19050</xdr:rowOff>
    </xdr:from>
    <xdr:ext cx="399148" cy="264560"/>
    <xdr:sp macro="" textlink="">
      <xdr:nvSpPr>
        <xdr:cNvPr id="127" name="CaixaDeTexto 126">
          <a:extLst>
            <a:ext uri="{FF2B5EF4-FFF2-40B4-BE49-F238E27FC236}">
              <a16:creationId xmlns:a16="http://schemas.microsoft.com/office/drawing/2014/main" id="{BD5C42FD-1F71-42C4-B99A-03416DA94083}"/>
            </a:ext>
          </a:extLst>
        </xdr:cNvPr>
        <xdr:cNvSpPr txBox="1"/>
      </xdr:nvSpPr>
      <xdr:spPr>
        <a:xfrm>
          <a:off x="11058525" y="535495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19</xdr:col>
      <xdr:colOff>66675</xdr:colOff>
      <xdr:row>267</xdr:row>
      <xdr:rowOff>9525</xdr:rowOff>
    </xdr:from>
    <xdr:ext cx="685893" cy="264560"/>
    <xdr:sp macro="" textlink="">
      <xdr:nvSpPr>
        <xdr:cNvPr id="128" name="CaixaDeTexto 127">
          <a:extLst>
            <a:ext uri="{FF2B5EF4-FFF2-40B4-BE49-F238E27FC236}">
              <a16:creationId xmlns:a16="http://schemas.microsoft.com/office/drawing/2014/main" id="{6D5CF0BD-C176-4C7D-9188-94D5A0E0FA4E}"/>
            </a:ext>
          </a:extLst>
        </xdr:cNvPr>
        <xdr:cNvSpPr txBox="1"/>
      </xdr:nvSpPr>
      <xdr:spPr>
        <a:xfrm>
          <a:off x="11811000" y="53540025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24+TETA</a:t>
          </a:r>
        </a:p>
      </xdr:txBody>
    </xdr:sp>
    <xdr:clientData/>
  </xdr:oneCellAnchor>
  <xdr:oneCellAnchor>
    <xdr:from>
      <xdr:col>19</xdr:col>
      <xdr:colOff>66675</xdr:colOff>
      <xdr:row>271</xdr:row>
      <xdr:rowOff>28575</xdr:rowOff>
    </xdr:from>
    <xdr:ext cx="730328" cy="264560"/>
    <xdr:sp macro="" textlink="">
      <xdr:nvSpPr>
        <xdr:cNvPr id="129" name="CaixaDeTexto 128">
          <a:extLst>
            <a:ext uri="{FF2B5EF4-FFF2-40B4-BE49-F238E27FC236}">
              <a16:creationId xmlns:a16="http://schemas.microsoft.com/office/drawing/2014/main" id="{2F8F21FA-28C3-4250-802C-DD457DCDA0FD}"/>
            </a:ext>
          </a:extLst>
        </xdr:cNvPr>
        <xdr:cNvSpPr txBox="1"/>
      </xdr:nvSpPr>
      <xdr:spPr>
        <a:xfrm>
          <a:off x="11811000" y="54321075"/>
          <a:ext cx="7303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129-TETA</a:t>
          </a:r>
        </a:p>
      </xdr:txBody>
    </xdr:sp>
    <xdr:clientData/>
  </xdr:oneCellAnchor>
  <xdr:oneCellAnchor>
    <xdr:from>
      <xdr:col>15</xdr:col>
      <xdr:colOff>600075</xdr:colOff>
      <xdr:row>274</xdr:row>
      <xdr:rowOff>161925</xdr:rowOff>
    </xdr:from>
    <xdr:ext cx="327654" cy="264560"/>
    <xdr:sp macro="" textlink="">
      <xdr:nvSpPr>
        <xdr:cNvPr id="130" name="CaixaDeTexto 129">
          <a:extLst>
            <a:ext uri="{FF2B5EF4-FFF2-40B4-BE49-F238E27FC236}">
              <a16:creationId xmlns:a16="http://schemas.microsoft.com/office/drawing/2014/main" id="{0BBC4EE6-AB66-42D9-9FAF-7225929157B7}"/>
            </a:ext>
          </a:extLst>
        </xdr:cNvPr>
        <xdr:cNvSpPr txBox="1"/>
      </xdr:nvSpPr>
      <xdr:spPr>
        <a:xfrm>
          <a:off x="9763125" y="550259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17</xdr:col>
      <xdr:colOff>38100</xdr:colOff>
      <xdr:row>274</xdr:row>
      <xdr:rowOff>161925</xdr:rowOff>
    </xdr:from>
    <xdr:ext cx="327654" cy="264560"/>
    <xdr:sp macro="" textlink="">
      <xdr:nvSpPr>
        <xdr:cNvPr id="131" name="CaixaDeTexto 130">
          <a:extLst>
            <a:ext uri="{FF2B5EF4-FFF2-40B4-BE49-F238E27FC236}">
              <a16:creationId xmlns:a16="http://schemas.microsoft.com/office/drawing/2014/main" id="{930EBA44-B36E-4B7C-AF2F-92AFE17A1BBA}"/>
            </a:ext>
          </a:extLst>
        </xdr:cNvPr>
        <xdr:cNvSpPr txBox="1"/>
      </xdr:nvSpPr>
      <xdr:spPr>
        <a:xfrm>
          <a:off x="10420350" y="550259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</a:t>
          </a:r>
        </a:p>
      </xdr:txBody>
    </xdr:sp>
    <xdr:clientData/>
  </xdr:oneCellAnchor>
  <xdr:oneCellAnchor>
    <xdr:from>
      <xdr:col>18</xdr:col>
      <xdr:colOff>0</xdr:colOff>
      <xdr:row>274</xdr:row>
      <xdr:rowOff>152400</xdr:rowOff>
    </xdr:from>
    <xdr:ext cx="399148" cy="264560"/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id="{AE11038C-7622-42BD-A3D5-F49CF787D422}"/>
            </a:ext>
          </a:extLst>
        </xdr:cNvPr>
        <xdr:cNvSpPr txBox="1"/>
      </xdr:nvSpPr>
      <xdr:spPr>
        <a:xfrm>
          <a:off x="10991850" y="550164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15</xdr:col>
      <xdr:colOff>342900</xdr:colOff>
      <xdr:row>267</xdr:row>
      <xdr:rowOff>0</xdr:rowOff>
    </xdr:from>
    <xdr:ext cx="399148" cy="264560"/>
    <xdr:sp macro="" textlink="">
      <xdr:nvSpPr>
        <xdr:cNvPr id="133" name="CaixaDeTexto 132">
          <a:extLst>
            <a:ext uri="{FF2B5EF4-FFF2-40B4-BE49-F238E27FC236}">
              <a16:creationId xmlns:a16="http://schemas.microsoft.com/office/drawing/2014/main" id="{220F1B08-CD77-4005-B2DD-63E8B88B6843}"/>
            </a:ext>
          </a:extLst>
        </xdr:cNvPr>
        <xdr:cNvSpPr txBox="1"/>
      </xdr:nvSpPr>
      <xdr:spPr>
        <a:xfrm>
          <a:off x="9505950" y="535305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</a:t>
          </a:r>
        </a:p>
      </xdr:txBody>
    </xdr:sp>
    <xdr:clientData/>
  </xdr:oneCellAnchor>
  <xdr:oneCellAnchor>
    <xdr:from>
      <xdr:col>20</xdr:col>
      <xdr:colOff>66675</xdr:colOff>
      <xdr:row>274</xdr:row>
      <xdr:rowOff>180975</xdr:rowOff>
    </xdr:from>
    <xdr:ext cx="327654" cy="264560"/>
    <xdr:sp macro="" textlink="">
      <xdr:nvSpPr>
        <xdr:cNvPr id="134" name="CaixaDeTexto 133">
          <a:extLst>
            <a:ext uri="{FF2B5EF4-FFF2-40B4-BE49-F238E27FC236}">
              <a16:creationId xmlns:a16="http://schemas.microsoft.com/office/drawing/2014/main" id="{482F5641-ACC1-46B1-B05E-BABE46861314}"/>
            </a:ext>
          </a:extLst>
        </xdr:cNvPr>
        <xdr:cNvSpPr txBox="1"/>
      </xdr:nvSpPr>
      <xdr:spPr>
        <a:xfrm>
          <a:off x="12420600" y="55044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21</xdr:col>
      <xdr:colOff>123825</xdr:colOff>
      <xdr:row>274</xdr:row>
      <xdr:rowOff>180975</xdr:rowOff>
    </xdr:from>
    <xdr:ext cx="327654" cy="264560"/>
    <xdr:sp macro="" textlink="">
      <xdr:nvSpPr>
        <xdr:cNvPr id="135" name="CaixaDeTexto 134">
          <a:extLst>
            <a:ext uri="{FF2B5EF4-FFF2-40B4-BE49-F238E27FC236}">
              <a16:creationId xmlns:a16="http://schemas.microsoft.com/office/drawing/2014/main" id="{966841C9-053E-463D-BB48-208DA0A337A4}"/>
            </a:ext>
          </a:extLst>
        </xdr:cNvPr>
        <xdr:cNvSpPr txBox="1"/>
      </xdr:nvSpPr>
      <xdr:spPr>
        <a:xfrm>
          <a:off x="13087350" y="55044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22</xdr:col>
      <xdr:colOff>190500</xdr:colOff>
      <xdr:row>274</xdr:row>
      <xdr:rowOff>180975</xdr:rowOff>
    </xdr:from>
    <xdr:ext cx="399148" cy="264560"/>
    <xdr:sp macro="" textlink="">
      <xdr:nvSpPr>
        <xdr:cNvPr id="136" name="CaixaDeTexto 135">
          <a:extLst>
            <a:ext uri="{FF2B5EF4-FFF2-40B4-BE49-F238E27FC236}">
              <a16:creationId xmlns:a16="http://schemas.microsoft.com/office/drawing/2014/main" id="{2C941FB0-DCE2-4728-93E4-BDC4D53691B6}"/>
            </a:ext>
          </a:extLst>
        </xdr:cNvPr>
        <xdr:cNvSpPr txBox="1"/>
      </xdr:nvSpPr>
      <xdr:spPr>
        <a:xfrm>
          <a:off x="13763625" y="550449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twoCellAnchor>
    <xdr:from>
      <xdr:col>17</xdr:col>
      <xdr:colOff>103800</xdr:colOff>
      <xdr:row>266</xdr:row>
      <xdr:rowOff>65700</xdr:rowOff>
    </xdr:from>
    <xdr:to>
      <xdr:col>18</xdr:col>
      <xdr:colOff>76200</xdr:colOff>
      <xdr:row>268</xdr:row>
      <xdr:rowOff>166687</xdr:rowOff>
    </xdr:to>
    <xdr:cxnSp macro="">
      <xdr:nvCxnSpPr>
        <xdr:cNvPr id="137" name="Conector reto 136">
          <a:extLst>
            <a:ext uri="{FF2B5EF4-FFF2-40B4-BE49-F238E27FC236}">
              <a16:creationId xmlns:a16="http://schemas.microsoft.com/office/drawing/2014/main" id="{2E64E4F6-8D91-4AB9-9C9F-0283A0F7B434}"/>
            </a:ext>
          </a:extLst>
        </xdr:cNvPr>
        <xdr:cNvCxnSpPr/>
      </xdr:nvCxnSpPr>
      <xdr:spPr>
        <a:xfrm flipH="1">
          <a:off x="10486050" y="53405700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84750</xdr:colOff>
      <xdr:row>260</xdr:row>
      <xdr:rowOff>154879</xdr:rowOff>
    </xdr:from>
    <xdr:to>
      <xdr:col>18</xdr:col>
      <xdr:colOff>624221</xdr:colOff>
      <xdr:row>262</xdr:row>
      <xdr:rowOff>28575</xdr:rowOff>
    </xdr:to>
    <xdr:cxnSp macro="">
      <xdr:nvCxnSpPr>
        <xdr:cNvPr id="138" name="Conector reto 137">
          <a:extLst>
            <a:ext uri="{FF2B5EF4-FFF2-40B4-BE49-F238E27FC236}">
              <a16:creationId xmlns:a16="http://schemas.microsoft.com/office/drawing/2014/main" id="{F1F3C85A-91BD-4DAA-BC85-936B49EDA105}"/>
            </a:ext>
          </a:extLst>
        </xdr:cNvPr>
        <xdr:cNvCxnSpPr/>
      </xdr:nvCxnSpPr>
      <xdr:spPr>
        <a:xfrm flipH="1">
          <a:off x="11076600" y="52351879"/>
          <a:ext cx="5394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126304</xdr:colOff>
      <xdr:row>260</xdr:row>
      <xdr:rowOff>154879</xdr:rowOff>
    </xdr:from>
    <xdr:to>
      <xdr:col>20</xdr:col>
      <xdr:colOff>18075</xdr:colOff>
      <xdr:row>262</xdr:row>
      <xdr:rowOff>28575</xdr:rowOff>
    </xdr:to>
    <xdr:cxnSp macro="">
      <xdr:nvCxnSpPr>
        <xdr:cNvPr id="139" name="Conector reto 138">
          <a:extLst>
            <a:ext uri="{FF2B5EF4-FFF2-40B4-BE49-F238E27FC236}">
              <a16:creationId xmlns:a16="http://schemas.microsoft.com/office/drawing/2014/main" id="{9BC8AC8E-BE45-4155-938E-871A1C44DA88}"/>
            </a:ext>
          </a:extLst>
        </xdr:cNvPr>
        <xdr:cNvCxnSpPr/>
      </xdr:nvCxnSpPr>
      <xdr:spPr>
        <a:xfrm>
          <a:off x="11870629" y="52351879"/>
          <a:ext cx="501371" cy="254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65700</xdr:colOff>
      <xdr:row>267</xdr:row>
      <xdr:rowOff>45675</xdr:rowOff>
    </xdr:from>
    <xdr:to>
      <xdr:col>18</xdr:col>
      <xdr:colOff>75225</xdr:colOff>
      <xdr:row>268</xdr:row>
      <xdr:rowOff>157162</xdr:rowOff>
    </xdr:to>
    <xdr:cxnSp macro="">
      <xdr:nvCxnSpPr>
        <xdr:cNvPr id="140" name="Conector reto 139">
          <a:extLst>
            <a:ext uri="{FF2B5EF4-FFF2-40B4-BE49-F238E27FC236}">
              <a16:creationId xmlns:a16="http://schemas.microsoft.com/office/drawing/2014/main" id="{1B38BB17-C7FB-4962-A3C7-C25679FD2E04}"/>
            </a:ext>
          </a:extLst>
        </xdr:cNvPr>
        <xdr:cNvCxnSpPr/>
      </xdr:nvCxnSpPr>
      <xdr:spPr>
        <a:xfrm flipH="1">
          <a:off x="11057550" y="53576175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255225</xdr:colOff>
      <xdr:row>266</xdr:row>
      <xdr:rowOff>56175</xdr:rowOff>
    </xdr:from>
    <xdr:to>
      <xdr:col>19</xdr:col>
      <xdr:colOff>65700</xdr:colOff>
      <xdr:row>268</xdr:row>
      <xdr:rowOff>157162</xdr:rowOff>
    </xdr:to>
    <xdr:cxnSp macro="">
      <xdr:nvCxnSpPr>
        <xdr:cNvPr id="142" name="Conector reto 141">
          <a:extLst>
            <a:ext uri="{FF2B5EF4-FFF2-40B4-BE49-F238E27FC236}">
              <a16:creationId xmlns:a16="http://schemas.microsoft.com/office/drawing/2014/main" id="{B1BB5BF8-763E-419C-B819-DD9777EF19DE}"/>
            </a:ext>
          </a:extLst>
        </xdr:cNvPr>
        <xdr:cNvCxnSpPr/>
      </xdr:nvCxnSpPr>
      <xdr:spPr>
        <a:xfrm>
          <a:off x="11247075" y="53396175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230800</xdr:colOff>
      <xdr:row>273</xdr:row>
      <xdr:rowOff>145354</xdr:rowOff>
    </xdr:from>
    <xdr:to>
      <xdr:col>18</xdr:col>
      <xdr:colOff>709946</xdr:colOff>
      <xdr:row>276</xdr:row>
      <xdr:rowOff>14287</xdr:rowOff>
    </xdr:to>
    <xdr:cxnSp macro="">
      <xdr:nvCxnSpPr>
        <xdr:cNvPr id="143" name="Conector reto 142">
          <a:extLst>
            <a:ext uri="{FF2B5EF4-FFF2-40B4-BE49-F238E27FC236}">
              <a16:creationId xmlns:a16="http://schemas.microsoft.com/office/drawing/2014/main" id="{387707B9-E5DE-42F9-B4B0-FF57D98F9CBE}"/>
            </a:ext>
          </a:extLst>
        </xdr:cNvPr>
        <xdr:cNvCxnSpPr/>
      </xdr:nvCxnSpPr>
      <xdr:spPr>
        <a:xfrm flipH="1">
          <a:off x="11222650" y="54818854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172063</xdr:colOff>
      <xdr:row>273</xdr:row>
      <xdr:rowOff>18075</xdr:rowOff>
    </xdr:from>
    <xdr:to>
      <xdr:col>18</xdr:col>
      <xdr:colOff>657225</xdr:colOff>
      <xdr:row>276</xdr:row>
      <xdr:rowOff>14287</xdr:rowOff>
    </xdr:to>
    <xdr:cxnSp macro="">
      <xdr:nvCxnSpPr>
        <xdr:cNvPr id="144" name="Conector reto 143">
          <a:extLst>
            <a:ext uri="{FF2B5EF4-FFF2-40B4-BE49-F238E27FC236}">
              <a16:creationId xmlns:a16="http://schemas.microsoft.com/office/drawing/2014/main" id="{AE35F24B-3B39-414D-A556-1E9A27546D6F}"/>
            </a:ext>
          </a:extLst>
        </xdr:cNvPr>
        <xdr:cNvCxnSpPr/>
      </xdr:nvCxnSpPr>
      <xdr:spPr>
        <a:xfrm flipH="1">
          <a:off x="10554313" y="54691575"/>
          <a:ext cx="1094762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113325</xdr:colOff>
      <xdr:row>273</xdr:row>
      <xdr:rowOff>18075</xdr:rowOff>
    </xdr:from>
    <xdr:to>
      <xdr:col>18</xdr:col>
      <xdr:colOff>657225</xdr:colOff>
      <xdr:row>276</xdr:row>
      <xdr:rowOff>14287</xdr:rowOff>
    </xdr:to>
    <xdr:cxnSp macro="">
      <xdr:nvCxnSpPr>
        <xdr:cNvPr id="145" name="Conector reto 144">
          <a:extLst>
            <a:ext uri="{FF2B5EF4-FFF2-40B4-BE49-F238E27FC236}">
              <a16:creationId xmlns:a16="http://schemas.microsoft.com/office/drawing/2014/main" id="{7AA3DDD7-E27A-4AFC-AF9D-E868AEE639F7}"/>
            </a:ext>
          </a:extLst>
        </xdr:cNvPr>
        <xdr:cNvCxnSpPr/>
      </xdr:nvCxnSpPr>
      <xdr:spPr>
        <a:xfrm flipH="1">
          <a:off x="9885975" y="54691575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212029</xdr:colOff>
      <xdr:row>273</xdr:row>
      <xdr:rowOff>145354</xdr:rowOff>
    </xdr:from>
    <xdr:to>
      <xdr:col>20</xdr:col>
      <xdr:colOff>205399</xdr:colOff>
      <xdr:row>276</xdr:row>
      <xdr:rowOff>14287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26C610EE-9BC0-41F8-ACA7-BBABA7996D56}"/>
            </a:ext>
          </a:extLst>
        </xdr:cNvPr>
        <xdr:cNvCxnSpPr/>
      </xdr:nvCxnSpPr>
      <xdr:spPr>
        <a:xfrm>
          <a:off x="11956354" y="54818854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264750</xdr:colOff>
      <xdr:row>273</xdr:row>
      <xdr:rowOff>18075</xdr:rowOff>
    </xdr:from>
    <xdr:to>
      <xdr:col>21</xdr:col>
      <xdr:colOff>264136</xdr:colOff>
      <xdr:row>276</xdr:row>
      <xdr:rowOff>14287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CC766D6D-E490-4F7A-B0A2-E597307810AE}"/>
            </a:ext>
          </a:extLst>
        </xdr:cNvPr>
        <xdr:cNvCxnSpPr/>
      </xdr:nvCxnSpPr>
      <xdr:spPr>
        <a:xfrm>
          <a:off x="12009075" y="54691575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264750</xdr:colOff>
      <xdr:row>273</xdr:row>
      <xdr:rowOff>18075</xdr:rowOff>
    </xdr:from>
    <xdr:to>
      <xdr:col>22</xdr:col>
      <xdr:colOff>322875</xdr:colOff>
      <xdr:row>276</xdr:row>
      <xdr:rowOff>14287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F4E31589-EA35-402C-9ACF-1C40F8685B31}"/>
            </a:ext>
          </a:extLst>
        </xdr:cNvPr>
        <xdr:cNvCxnSpPr/>
      </xdr:nvCxnSpPr>
      <xdr:spPr>
        <a:xfrm>
          <a:off x="12009075" y="54691575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480037</xdr:colOff>
      <xdr:row>266</xdr:row>
      <xdr:rowOff>56175</xdr:rowOff>
    </xdr:from>
    <xdr:to>
      <xdr:col>17</xdr:col>
      <xdr:colOff>514350</xdr:colOff>
      <xdr:row>268</xdr:row>
      <xdr:rowOff>166687</xdr:rowOff>
    </xdr:to>
    <xdr:cxnSp macro="">
      <xdr:nvCxnSpPr>
        <xdr:cNvPr id="149" name="Conector reto 148">
          <a:extLst>
            <a:ext uri="{FF2B5EF4-FFF2-40B4-BE49-F238E27FC236}">
              <a16:creationId xmlns:a16="http://schemas.microsoft.com/office/drawing/2014/main" id="{E6F91998-B173-4D2A-9E28-024911D9639F}"/>
            </a:ext>
          </a:extLst>
        </xdr:cNvPr>
        <xdr:cNvCxnSpPr/>
      </xdr:nvCxnSpPr>
      <xdr:spPr>
        <a:xfrm flipH="1">
          <a:off x="9643087" y="53396175"/>
          <a:ext cx="1253513" cy="491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264</xdr:row>
      <xdr:rowOff>9525</xdr:rowOff>
    </xdr:from>
    <xdr:to>
      <xdr:col>18</xdr:col>
      <xdr:colOff>104775</xdr:colOff>
      <xdr:row>265</xdr:row>
      <xdr:rowOff>68625</xdr:rowOff>
    </xdr:to>
    <xdr:cxnSp macro="">
      <xdr:nvCxnSpPr>
        <xdr:cNvPr id="151" name="Conector reto 150">
          <a:extLst>
            <a:ext uri="{FF2B5EF4-FFF2-40B4-BE49-F238E27FC236}">
              <a16:creationId xmlns:a16="http://schemas.microsoft.com/office/drawing/2014/main" id="{09D1160D-5D37-4213-8CC2-355B538F6C34}"/>
            </a:ext>
          </a:extLst>
        </xdr:cNvPr>
        <xdr:cNvCxnSpPr/>
      </xdr:nvCxnSpPr>
      <xdr:spPr>
        <a:xfrm flipH="1">
          <a:off x="11087100" y="52968525"/>
          <a:ext cx="9525" cy="24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246675</xdr:colOff>
      <xdr:row>242</xdr:row>
      <xdr:rowOff>40912</xdr:rowOff>
    </xdr:from>
    <xdr:to>
      <xdr:col>27</xdr:col>
      <xdr:colOff>265725</xdr:colOff>
      <xdr:row>243</xdr:row>
      <xdr:rowOff>123825</xdr:rowOff>
    </xdr:to>
    <xdr:cxnSp macro="">
      <xdr:nvCxnSpPr>
        <xdr:cNvPr id="152" name="Conector reto 151">
          <a:extLst>
            <a:ext uri="{FF2B5EF4-FFF2-40B4-BE49-F238E27FC236}">
              <a16:creationId xmlns:a16="http://schemas.microsoft.com/office/drawing/2014/main" id="{C9A30FF6-B60D-482F-B795-ACA707E0BE75}"/>
            </a:ext>
          </a:extLst>
        </xdr:cNvPr>
        <xdr:cNvCxnSpPr/>
      </xdr:nvCxnSpPr>
      <xdr:spPr>
        <a:xfrm>
          <a:off x="16867800" y="48808912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270</xdr:row>
      <xdr:rowOff>142875</xdr:rowOff>
    </xdr:from>
    <xdr:to>
      <xdr:col>19</xdr:col>
      <xdr:colOff>114300</xdr:colOff>
      <xdr:row>272</xdr:row>
      <xdr:rowOff>35288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50446962-3CDA-4597-87CE-126851CCF1D4}"/>
            </a:ext>
          </a:extLst>
        </xdr:cNvPr>
        <xdr:cNvCxnSpPr/>
      </xdr:nvCxnSpPr>
      <xdr:spPr>
        <a:xfrm>
          <a:off x="11839575" y="54244875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264750</xdr:colOff>
      <xdr:row>263</xdr:row>
      <xdr:rowOff>188550</xdr:rowOff>
    </xdr:from>
    <xdr:to>
      <xdr:col>20</xdr:col>
      <xdr:colOff>27600</xdr:colOff>
      <xdr:row>273</xdr:row>
      <xdr:rowOff>27600</xdr:rowOff>
    </xdr:to>
    <xdr:cxnSp macro="">
      <xdr:nvCxnSpPr>
        <xdr:cNvPr id="155" name="Conector: Curvo 154">
          <a:extLst>
            <a:ext uri="{FF2B5EF4-FFF2-40B4-BE49-F238E27FC236}">
              <a16:creationId xmlns:a16="http://schemas.microsoft.com/office/drawing/2014/main" id="{19C49A8D-D439-3279-B39B-960AFE5351EF}"/>
            </a:ext>
          </a:extLst>
        </xdr:cNvPr>
        <xdr:cNvCxnSpPr>
          <a:stCxn id="121" idx="2"/>
          <a:endCxn id="122" idx="6"/>
        </xdr:cNvCxnSpPr>
      </xdr:nvCxnSpPr>
      <xdr:spPr>
        <a:xfrm rot="5400000">
          <a:off x="11323275" y="53642850"/>
          <a:ext cx="1744050" cy="372450"/>
        </a:xfrm>
        <a:prstGeom prst="curvedConnector2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561975</xdr:colOff>
      <xdr:row>268</xdr:row>
      <xdr:rowOff>38100</xdr:rowOff>
    </xdr:from>
    <xdr:ext cx="472630" cy="264560"/>
    <xdr:sp macro="" textlink="">
      <xdr:nvSpPr>
        <xdr:cNvPr id="156" name="CaixaDeTexto 155">
          <a:extLst>
            <a:ext uri="{FF2B5EF4-FFF2-40B4-BE49-F238E27FC236}">
              <a16:creationId xmlns:a16="http://schemas.microsoft.com/office/drawing/2014/main" id="{ABED9F14-A9B2-4B0E-96E1-F5D0387F0C0A}"/>
            </a:ext>
          </a:extLst>
        </xdr:cNvPr>
        <xdr:cNvSpPr txBox="1"/>
      </xdr:nvSpPr>
      <xdr:spPr>
        <a:xfrm>
          <a:off x="12306300" y="53759100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17</xdr:col>
      <xdr:colOff>571500</xdr:colOff>
      <xdr:row>264</xdr:row>
      <xdr:rowOff>104775</xdr:rowOff>
    </xdr:from>
    <xdr:to>
      <xdr:col>18</xdr:col>
      <xdr:colOff>257174</xdr:colOff>
      <xdr:row>266</xdr:row>
      <xdr:rowOff>19049</xdr:rowOff>
    </xdr:to>
    <xdr:pic>
      <xdr:nvPicPr>
        <xdr:cNvPr id="157" name="Gráfico 156" descr="Fechar com preenchimento sólido">
          <a:extLst>
            <a:ext uri="{FF2B5EF4-FFF2-40B4-BE49-F238E27FC236}">
              <a16:creationId xmlns:a16="http://schemas.microsoft.com/office/drawing/2014/main" id="{4A9AA153-5189-440C-90A7-E2E88CAC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53750" y="53063775"/>
          <a:ext cx="295274" cy="295274"/>
        </a:xfrm>
        <a:prstGeom prst="rect">
          <a:avLst/>
        </a:prstGeom>
      </xdr:spPr>
    </xdr:pic>
    <xdr:clientData/>
  </xdr:twoCellAnchor>
  <xdr:twoCellAnchor>
    <xdr:from>
      <xdr:col>28</xdr:col>
      <xdr:colOff>323850</xdr:colOff>
      <xdr:row>278</xdr:row>
      <xdr:rowOff>104775</xdr:rowOff>
    </xdr:from>
    <xdr:to>
      <xdr:col>29</xdr:col>
      <xdr:colOff>74250</xdr:colOff>
      <xdr:row>280</xdr:row>
      <xdr:rowOff>83775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67E31E18-1B99-4B15-A109-FB197064FEB7}"/>
            </a:ext>
          </a:extLst>
        </xdr:cNvPr>
        <xdr:cNvSpPr/>
      </xdr:nvSpPr>
      <xdr:spPr>
        <a:xfrm>
          <a:off x="17554575" y="557307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27</xdr:col>
      <xdr:colOff>57150</xdr:colOff>
      <xdr:row>264</xdr:row>
      <xdr:rowOff>114300</xdr:rowOff>
    </xdr:from>
    <xdr:to>
      <xdr:col>27</xdr:col>
      <xdr:colOff>417150</xdr:colOff>
      <xdr:row>266</xdr:row>
      <xdr:rowOff>93300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9D34B626-55F0-40F7-BEFB-464F11F13E7E}"/>
            </a:ext>
          </a:extLst>
        </xdr:cNvPr>
        <xdr:cNvSpPr/>
      </xdr:nvSpPr>
      <xdr:spPr>
        <a:xfrm>
          <a:off x="16678275" y="530733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28</xdr:col>
      <xdr:colOff>352425</xdr:colOff>
      <xdr:row>281</xdr:row>
      <xdr:rowOff>171450</xdr:rowOff>
    </xdr:from>
    <xdr:to>
      <xdr:col>29</xdr:col>
      <xdr:colOff>102825</xdr:colOff>
      <xdr:row>283</xdr:row>
      <xdr:rowOff>150450</xdr:rowOff>
    </xdr:to>
    <xdr:sp macro="" textlink="">
      <xdr:nvSpPr>
        <xdr:cNvPr id="160" name="Retângulo 159">
          <a:extLst>
            <a:ext uri="{FF2B5EF4-FFF2-40B4-BE49-F238E27FC236}">
              <a16:creationId xmlns:a16="http://schemas.microsoft.com/office/drawing/2014/main" id="{57A5D80E-C42D-4E02-8B99-F8F3C5C522C4}"/>
            </a:ext>
          </a:extLst>
        </xdr:cNvPr>
        <xdr:cNvSpPr/>
      </xdr:nvSpPr>
      <xdr:spPr>
        <a:xfrm>
          <a:off x="17583150" y="563689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25</xdr:col>
      <xdr:colOff>514350</xdr:colOff>
      <xdr:row>268</xdr:row>
      <xdr:rowOff>14287</xdr:rowOff>
    </xdr:from>
    <xdr:to>
      <xdr:col>26</xdr:col>
      <xdr:colOff>264750</xdr:colOff>
      <xdr:row>269</xdr:row>
      <xdr:rowOff>183787</xdr:rowOff>
    </xdr:to>
    <xdr:sp macro="" textlink="">
      <xdr:nvSpPr>
        <xdr:cNvPr id="161" name="Retângulo 160">
          <a:extLst>
            <a:ext uri="{FF2B5EF4-FFF2-40B4-BE49-F238E27FC236}">
              <a16:creationId xmlns:a16="http://schemas.microsoft.com/office/drawing/2014/main" id="{20B80BEB-9F13-41B7-ACDF-0EE6AAF5168B}"/>
            </a:ext>
          </a:extLst>
        </xdr:cNvPr>
        <xdr:cNvSpPr/>
      </xdr:nvSpPr>
      <xdr:spPr>
        <a:xfrm>
          <a:off x="15916275" y="53735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31</xdr:col>
      <xdr:colOff>447675</xdr:colOff>
      <xdr:row>275</xdr:row>
      <xdr:rowOff>61912</xdr:rowOff>
    </xdr:from>
    <xdr:to>
      <xdr:col>32</xdr:col>
      <xdr:colOff>198075</xdr:colOff>
      <xdr:row>277</xdr:row>
      <xdr:rowOff>40912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9702DD68-ED66-4489-9BBE-7A8FD9568AF6}"/>
            </a:ext>
          </a:extLst>
        </xdr:cNvPr>
        <xdr:cNvSpPr/>
      </xdr:nvSpPr>
      <xdr:spPr>
        <a:xfrm>
          <a:off x="19507200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27</xdr:col>
      <xdr:colOff>47625</xdr:colOff>
      <xdr:row>268</xdr:row>
      <xdr:rowOff>14287</xdr:rowOff>
    </xdr:from>
    <xdr:to>
      <xdr:col>27</xdr:col>
      <xdr:colOff>407625</xdr:colOff>
      <xdr:row>269</xdr:row>
      <xdr:rowOff>183787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id="{99E965D9-C6A6-41E5-AFE3-F237CF979676}"/>
            </a:ext>
          </a:extLst>
        </xdr:cNvPr>
        <xdr:cNvSpPr/>
      </xdr:nvSpPr>
      <xdr:spPr>
        <a:xfrm>
          <a:off x="16668750" y="53735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30</xdr:col>
      <xdr:colOff>388936</xdr:colOff>
      <xdr:row>275</xdr:row>
      <xdr:rowOff>61912</xdr:rowOff>
    </xdr:from>
    <xdr:to>
      <xdr:col>31</xdr:col>
      <xdr:colOff>139336</xdr:colOff>
      <xdr:row>277</xdr:row>
      <xdr:rowOff>40912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5E98F895-ACC0-4FD5-9601-36306807A47D}"/>
            </a:ext>
          </a:extLst>
        </xdr:cNvPr>
        <xdr:cNvSpPr/>
      </xdr:nvSpPr>
      <xdr:spPr>
        <a:xfrm>
          <a:off x="18838861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29</xdr:col>
      <xdr:colOff>330199</xdr:colOff>
      <xdr:row>275</xdr:row>
      <xdr:rowOff>61912</xdr:rowOff>
    </xdr:from>
    <xdr:to>
      <xdr:col>30</xdr:col>
      <xdr:colOff>80599</xdr:colOff>
      <xdr:row>277</xdr:row>
      <xdr:rowOff>40912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id="{8FAC6250-8545-4A51-9B15-238A37CC6999}"/>
            </a:ext>
          </a:extLst>
        </xdr:cNvPr>
        <xdr:cNvSpPr/>
      </xdr:nvSpPr>
      <xdr:spPr>
        <a:xfrm>
          <a:off x="18170524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24</xdr:col>
      <xdr:colOff>452437</xdr:colOff>
      <xdr:row>268</xdr:row>
      <xdr:rowOff>23812</xdr:rowOff>
    </xdr:from>
    <xdr:to>
      <xdr:col>25</xdr:col>
      <xdr:colOff>202837</xdr:colOff>
      <xdr:row>270</xdr:row>
      <xdr:rowOff>2812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id="{79A62963-D974-43BD-B09F-CAB88417D52F}"/>
            </a:ext>
          </a:extLst>
        </xdr:cNvPr>
        <xdr:cNvSpPr/>
      </xdr:nvSpPr>
      <xdr:spPr>
        <a:xfrm>
          <a:off x="15244762" y="537448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27</xdr:col>
      <xdr:colOff>212725</xdr:colOff>
      <xdr:row>275</xdr:row>
      <xdr:rowOff>61912</xdr:rowOff>
    </xdr:from>
    <xdr:to>
      <xdr:col>27</xdr:col>
      <xdr:colOff>572725</xdr:colOff>
      <xdr:row>277</xdr:row>
      <xdr:rowOff>40912</xdr:rowOff>
    </xdr:to>
    <xdr:sp macro="" textlink="">
      <xdr:nvSpPr>
        <xdr:cNvPr id="167" name="Retângulo 166">
          <a:extLst>
            <a:ext uri="{FF2B5EF4-FFF2-40B4-BE49-F238E27FC236}">
              <a16:creationId xmlns:a16="http://schemas.microsoft.com/office/drawing/2014/main" id="{3F091D58-8AA4-41AF-A4AA-FF99B4078409}"/>
            </a:ext>
          </a:extLst>
        </xdr:cNvPr>
        <xdr:cNvSpPr/>
      </xdr:nvSpPr>
      <xdr:spPr>
        <a:xfrm>
          <a:off x="16833850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26</xdr:col>
      <xdr:colOff>153988</xdr:colOff>
      <xdr:row>275</xdr:row>
      <xdr:rowOff>61912</xdr:rowOff>
    </xdr:from>
    <xdr:to>
      <xdr:col>26</xdr:col>
      <xdr:colOff>513988</xdr:colOff>
      <xdr:row>277</xdr:row>
      <xdr:rowOff>40912</xdr:rowOff>
    </xdr:to>
    <xdr:sp macro="" textlink="">
      <xdr:nvSpPr>
        <xdr:cNvPr id="168" name="Retângulo 167">
          <a:extLst>
            <a:ext uri="{FF2B5EF4-FFF2-40B4-BE49-F238E27FC236}">
              <a16:creationId xmlns:a16="http://schemas.microsoft.com/office/drawing/2014/main" id="{DEA54451-0266-44C4-A015-E4C7632A75AD}"/>
            </a:ext>
          </a:extLst>
        </xdr:cNvPr>
        <xdr:cNvSpPr/>
      </xdr:nvSpPr>
      <xdr:spPr>
        <a:xfrm>
          <a:off x="16165513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25</xdr:col>
      <xdr:colOff>95250</xdr:colOff>
      <xdr:row>275</xdr:row>
      <xdr:rowOff>61912</xdr:rowOff>
    </xdr:from>
    <xdr:to>
      <xdr:col>25</xdr:col>
      <xdr:colOff>455250</xdr:colOff>
      <xdr:row>277</xdr:row>
      <xdr:rowOff>40912</xdr:rowOff>
    </xdr:to>
    <xdr:sp macro="" textlink="">
      <xdr:nvSpPr>
        <xdr:cNvPr id="169" name="Retângulo 168">
          <a:extLst>
            <a:ext uri="{FF2B5EF4-FFF2-40B4-BE49-F238E27FC236}">
              <a16:creationId xmlns:a16="http://schemas.microsoft.com/office/drawing/2014/main" id="{D7C24DAE-572E-4DF7-B1DA-0B41CAC464CD}"/>
            </a:ext>
          </a:extLst>
        </xdr:cNvPr>
        <xdr:cNvSpPr/>
      </xdr:nvSpPr>
      <xdr:spPr>
        <a:xfrm>
          <a:off x="15497175" y="551164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28</xdr:col>
      <xdr:colOff>190500</xdr:colOff>
      <xdr:row>268</xdr:row>
      <xdr:rowOff>14287</xdr:rowOff>
    </xdr:from>
    <xdr:to>
      <xdr:col>28</xdr:col>
      <xdr:colOff>550500</xdr:colOff>
      <xdr:row>269</xdr:row>
      <xdr:rowOff>183787</xdr:rowOff>
    </xdr:to>
    <xdr:sp macro="" textlink="">
      <xdr:nvSpPr>
        <xdr:cNvPr id="170" name="Retângulo 169">
          <a:extLst>
            <a:ext uri="{FF2B5EF4-FFF2-40B4-BE49-F238E27FC236}">
              <a16:creationId xmlns:a16="http://schemas.microsoft.com/office/drawing/2014/main" id="{39C452FF-865A-491A-9A01-5284068074C6}"/>
            </a:ext>
          </a:extLst>
        </xdr:cNvPr>
        <xdr:cNvSpPr/>
      </xdr:nvSpPr>
      <xdr:spPr>
        <a:xfrm>
          <a:off x="17421225" y="53735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28</xdr:col>
      <xdr:colOff>295275</xdr:colOff>
      <xdr:row>275</xdr:row>
      <xdr:rowOff>28575</xdr:rowOff>
    </xdr:from>
    <xdr:to>
      <xdr:col>29</xdr:col>
      <xdr:colOff>45675</xdr:colOff>
      <xdr:row>277</xdr:row>
      <xdr:rowOff>7575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id="{0FA6D4A4-11AE-43BE-BDD0-914D9173A867}"/>
            </a:ext>
          </a:extLst>
        </xdr:cNvPr>
        <xdr:cNvSpPr/>
      </xdr:nvSpPr>
      <xdr:spPr>
        <a:xfrm>
          <a:off x="17526000" y="550830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oneCellAnchor>
    <xdr:from>
      <xdr:col>28</xdr:col>
      <xdr:colOff>571500</xdr:colOff>
      <xdr:row>280</xdr:row>
      <xdr:rowOff>19050</xdr:rowOff>
    </xdr:from>
    <xdr:ext cx="399148" cy="264560"/>
    <xdr:sp macro="" textlink="">
      <xdr:nvSpPr>
        <xdr:cNvPr id="172" name="CaixaDeTexto 171">
          <a:extLst>
            <a:ext uri="{FF2B5EF4-FFF2-40B4-BE49-F238E27FC236}">
              <a16:creationId xmlns:a16="http://schemas.microsoft.com/office/drawing/2014/main" id="{308723AB-5010-4DF5-9DAB-68C79658B9DA}"/>
            </a:ext>
          </a:extLst>
        </xdr:cNvPr>
        <xdr:cNvSpPr txBox="1"/>
      </xdr:nvSpPr>
      <xdr:spPr>
        <a:xfrm>
          <a:off x="17802225" y="560260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112</a:t>
          </a:r>
        </a:p>
      </xdr:txBody>
    </xdr:sp>
    <xdr:clientData/>
  </xdr:oneCellAnchor>
  <xdr:oneCellAnchor>
    <xdr:from>
      <xdr:col>28</xdr:col>
      <xdr:colOff>476250</xdr:colOff>
      <xdr:row>277</xdr:row>
      <xdr:rowOff>38100</xdr:rowOff>
    </xdr:from>
    <xdr:ext cx="399148" cy="264560"/>
    <xdr:sp macro="" textlink="">
      <xdr:nvSpPr>
        <xdr:cNvPr id="173" name="CaixaDeTexto 172">
          <a:extLst>
            <a:ext uri="{FF2B5EF4-FFF2-40B4-BE49-F238E27FC236}">
              <a16:creationId xmlns:a16="http://schemas.microsoft.com/office/drawing/2014/main" id="{9CBA5033-016C-40C5-8B77-79042725E2EF}"/>
            </a:ext>
          </a:extLst>
        </xdr:cNvPr>
        <xdr:cNvSpPr txBox="1"/>
      </xdr:nvSpPr>
      <xdr:spPr>
        <a:xfrm>
          <a:off x="17706975" y="554736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388</a:t>
          </a:r>
        </a:p>
      </xdr:txBody>
    </xdr:sp>
    <xdr:clientData/>
  </xdr:oneCellAnchor>
  <xdr:oneCellAnchor>
    <xdr:from>
      <xdr:col>28</xdr:col>
      <xdr:colOff>371475</xdr:colOff>
      <xdr:row>273</xdr:row>
      <xdr:rowOff>114300</xdr:rowOff>
    </xdr:from>
    <xdr:ext cx="327654" cy="264560"/>
    <xdr:sp macro="" textlink="">
      <xdr:nvSpPr>
        <xdr:cNvPr id="174" name="CaixaDeTexto 173">
          <a:extLst>
            <a:ext uri="{FF2B5EF4-FFF2-40B4-BE49-F238E27FC236}">
              <a16:creationId xmlns:a16="http://schemas.microsoft.com/office/drawing/2014/main" id="{385022A1-93CF-4D92-AFB3-C3CA37D0B085}"/>
            </a:ext>
          </a:extLst>
        </xdr:cNvPr>
        <xdr:cNvSpPr txBox="1"/>
      </xdr:nvSpPr>
      <xdr:spPr>
        <a:xfrm>
          <a:off x="17602200" y="54787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44</a:t>
          </a:r>
        </a:p>
      </xdr:txBody>
    </xdr:sp>
    <xdr:clientData/>
  </xdr:oneCellAnchor>
  <xdr:oneCellAnchor>
    <xdr:from>
      <xdr:col>27</xdr:col>
      <xdr:colOff>219075</xdr:colOff>
      <xdr:row>266</xdr:row>
      <xdr:rowOff>76200</xdr:rowOff>
    </xdr:from>
    <xdr:ext cx="399148" cy="264560"/>
    <xdr:sp macro="" textlink="">
      <xdr:nvSpPr>
        <xdr:cNvPr id="175" name="CaixaDeTexto 174">
          <a:extLst>
            <a:ext uri="{FF2B5EF4-FFF2-40B4-BE49-F238E27FC236}">
              <a16:creationId xmlns:a16="http://schemas.microsoft.com/office/drawing/2014/main" id="{FBD09E0B-830B-4183-9763-8EC5920A9202}"/>
            </a:ext>
          </a:extLst>
        </xdr:cNvPr>
        <xdr:cNvSpPr txBox="1"/>
      </xdr:nvSpPr>
      <xdr:spPr>
        <a:xfrm>
          <a:off x="16840200" y="534162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28</xdr:col>
      <xdr:colOff>152400</xdr:colOff>
      <xdr:row>266</xdr:row>
      <xdr:rowOff>57150</xdr:rowOff>
    </xdr:from>
    <xdr:ext cx="327654" cy="264560"/>
    <xdr:sp macro="" textlink="">
      <xdr:nvSpPr>
        <xdr:cNvPr id="176" name="CaixaDeTexto 175">
          <a:extLst>
            <a:ext uri="{FF2B5EF4-FFF2-40B4-BE49-F238E27FC236}">
              <a16:creationId xmlns:a16="http://schemas.microsoft.com/office/drawing/2014/main" id="{C5874225-37BD-4B4C-A3F8-CAC87F067BBE}"/>
            </a:ext>
          </a:extLst>
        </xdr:cNvPr>
        <xdr:cNvSpPr txBox="1"/>
      </xdr:nvSpPr>
      <xdr:spPr>
        <a:xfrm>
          <a:off x="17383125" y="53397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</a:t>
          </a:r>
        </a:p>
      </xdr:txBody>
    </xdr:sp>
    <xdr:clientData/>
  </xdr:oneCellAnchor>
  <xdr:oneCellAnchor>
    <xdr:from>
      <xdr:col>28</xdr:col>
      <xdr:colOff>361950</xdr:colOff>
      <xdr:row>270</xdr:row>
      <xdr:rowOff>85725</xdr:rowOff>
    </xdr:from>
    <xdr:ext cx="327654" cy="264560"/>
    <xdr:sp macro="" textlink="">
      <xdr:nvSpPr>
        <xdr:cNvPr id="177" name="CaixaDeTexto 176">
          <a:extLst>
            <a:ext uri="{FF2B5EF4-FFF2-40B4-BE49-F238E27FC236}">
              <a16:creationId xmlns:a16="http://schemas.microsoft.com/office/drawing/2014/main" id="{5AD0BB97-7A8F-4FB0-9594-54727917AF5F}"/>
            </a:ext>
          </a:extLst>
        </xdr:cNvPr>
        <xdr:cNvSpPr txBox="1"/>
      </xdr:nvSpPr>
      <xdr:spPr>
        <a:xfrm>
          <a:off x="17592675" y="541877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25</xdr:col>
      <xdr:colOff>142875</xdr:colOff>
      <xdr:row>274</xdr:row>
      <xdr:rowOff>28575</xdr:rowOff>
    </xdr:from>
    <xdr:ext cx="327654" cy="264560"/>
    <xdr:sp macro="" textlink="">
      <xdr:nvSpPr>
        <xdr:cNvPr id="178" name="CaixaDeTexto 177">
          <a:extLst>
            <a:ext uri="{FF2B5EF4-FFF2-40B4-BE49-F238E27FC236}">
              <a16:creationId xmlns:a16="http://schemas.microsoft.com/office/drawing/2014/main" id="{7DAFD52D-0BEF-4885-A10F-072883643AD5}"/>
            </a:ext>
          </a:extLst>
        </xdr:cNvPr>
        <xdr:cNvSpPr txBox="1"/>
      </xdr:nvSpPr>
      <xdr:spPr>
        <a:xfrm>
          <a:off x="15544800" y="54892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26</xdr:col>
      <xdr:colOff>190500</xdr:colOff>
      <xdr:row>274</xdr:row>
      <xdr:rowOff>28575</xdr:rowOff>
    </xdr:from>
    <xdr:ext cx="327654" cy="264560"/>
    <xdr:sp macro="" textlink="">
      <xdr:nvSpPr>
        <xdr:cNvPr id="179" name="CaixaDeTexto 178">
          <a:extLst>
            <a:ext uri="{FF2B5EF4-FFF2-40B4-BE49-F238E27FC236}">
              <a16:creationId xmlns:a16="http://schemas.microsoft.com/office/drawing/2014/main" id="{640D68BB-9219-47D0-9FD9-D8B141EC5299}"/>
            </a:ext>
          </a:extLst>
        </xdr:cNvPr>
        <xdr:cNvSpPr txBox="1"/>
      </xdr:nvSpPr>
      <xdr:spPr>
        <a:xfrm>
          <a:off x="16202025" y="54892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</a:t>
          </a:r>
        </a:p>
      </xdr:txBody>
    </xdr:sp>
    <xdr:clientData/>
  </xdr:oneCellAnchor>
  <xdr:oneCellAnchor>
    <xdr:from>
      <xdr:col>27</xdr:col>
      <xdr:colOff>152400</xdr:colOff>
      <xdr:row>274</xdr:row>
      <xdr:rowOff>19050</xdr:rowOff>
    </xdr:from>
    <xdr:ext cx="399148" cy="264560"/>
    <xdr:sp macro="" textlink="">
      <xdr:nvSpPr>
        <xdr:cNvPr id="180" name="CaixaDeTexto 179">
          <a:extLst>
            <a:ext uri="{FF2B5EF4-FFF2-40B4-BE49-F238E27FC236}">
              <a16:creationId xmlns:a16="http://schemas.microsoft.com/office/drawing/2014/main" id="{7AE79C75-81C5-44D7-BFC9-85F343BFCE36}"/>
            </a:ext>
          </a:extLst>
        </xdr:cNvPr>
        <xdr:cNvSpPr txBox="1"/>
      </xdr:nvSpPr>
      <xdr:spPr>
        <a:xfrm>
          <a:off x="16773525" y="548830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24</xdr:col>
      <xdr:colOff>495300</xdr:colOff>
      <xdr:row>266</xdr:row>
      <xdr:rowOff>57150</xdr:rowOff>
    </xdr:from>
    <xdr:ext cx="399148" cy="264560"/>
    <xdr:sp macro="" textlink="">
      <xdr:nvSpPr>
        <xdr:cNvPr id="181" name="CaixaDeTexto 180">
          <a:extLst>
            <a:ext uri="{FF2B5EF4-FFF2-40B4-BE49-F238E27FC236}">
              <a16:creationId xmlns:a16="http://schemas.microsoft.com/office/drawing/2014/main" id="{DAB3954D-235D-4C44-80A6-09BE57187399}"/>
            </a:ext>
          </a:extLst>
        </xdr:cNvPr>
        <xdr:cNvSpPr txBox="1"/>
      </xdr:nvSpPr>
      <xdr:spPr>
        <a:xfrm>
          <a:off x="15287625" y="533971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</a:t>
          </a:r>
        </a:p>
      </xdr:txBody>
    </xdr:sp>
    <xdr:clientData/>
  </xdr:oneCellAnchor>
  <xdr:oneCellAnchor>
    <xdr:from>
      <xdr:col>29</xdr:col>
      <xdr:colOff>361950</xdr:colOff>
      <xdr:row>274</xdr:row>
      <xdr:rowOff>47625</xdr:rowOff>
    </xdr:from>
    <xdr:ext cx="327654" cy="264560"/>
    <xdr:sp macro="" textlink="">
      <xdr:nvSpPr>
        <xdr:cNvPr id="182" name="CaixaDeTexto 181">
          <a:extLst>
            <a:ext uri="{FF2B5EF4-FFF2-40B4-BE49-F238E27FC236}">
              <a16:creationId xmlns:a16="http://schemas.microsoft.com/office/drawing/2014/main" id="{C97B06E8-41A4-41FD-BA23-A009D612AF1E}"/>
            </a:ext>
          </a:extLst>
        </xdr:cNvPr>
        <xdr:cNvSpPr txBox="1"/>
      </xdr:nvSpPr>
      <xdr:spPr>
        <a:xfrm>
          <a:off x="18202275" y="549116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30</xdr:col>
      <xdr:colOff>419100</xdr:colOff>
      <xdr:row>274</xdr:row>
      <xdr:rowOff>47625</xdr:rowOff>
    </xdr:from>
    <xdr:ext cx="327654" cy="264560"/>
    <xdr:sp macro="" textlink="">
      <xdr:nvSpPr>
        <xdr:cNvPr id="183" name="CaixaDeTexto 182">
          <a:extLst>
            <a:ext uri="{FF2B5EF4-FFF2-40B4-BE49-F238E27FC236}">
              <a16:creationId xmlns:a16="http://schemas.microsoft.com/office/drawing/2014/main" id="{73C4BA4F-89D8-4831-9732-E733E402784B}"/>
            </a:ext>
          </a:extLst>
        </xdr:cNvPr>
        <xdr:cNvSpPr txBox="1"/>
      </xdr:nvSpPr>
      <xdr:spPr>
        <a:xfrm>
          <a:off x="18869025" y="549116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31</xdr:col>
      <xdr:colOff>485775</xdr:colOff>
      <xdr:row>274</xdr:row>
      <xdr:rowOff>47625</xdr:rowOff>
    </xdr:from>
    <xdr:ext cx="399148" cy="264560"/>
    <xdr:sp macro="" textlink="">
      <xdr:nvSpPr>
        <xdr:cNvPr id="184" name="CaixaDeTexto 183">
          <a:extLst>
            <a:ext uri="{FF2B5EF4-FFF2-40B4-BE49-F238E27FC236}">
              <a16:creationId xmlns:a16="http://schemas.microsoft.com/office/drawing/2014/main" id="{EB532FDA-7D27-42E7-A6B7-4D521696AC3C}"/>
            </a:ext>
          </a:extLst>
        </xdr:cNvPr>
        <xdr:cNvSpPr txBox="1"/>
      </xdr:nvSpPr>
      <xdr:spPr>
        <a:xfrm>
          <a:off x="19545300" y="549116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twoCellAnchor>
    <xdr:from>
      <xdr:col>26</xdr:col>
      <xdr:colOff>75225</xdr:colOff>
      <xdr:row>265</xdr:row>
      <xdr:rowOff>113325</xdr:rowOff>
    </xdr:from>
    <xdr:to>
      <xdr:col>27</xdr:col>
      <xdr:colOff>47625</xdr:colOff>
      <xdr:row>268</xdr:row>
      <xdr:rowOff>23812</xdr:rowOff>
    </xdr:to>
    <xdr:cxnSp macro="">
      <xdr:nvCxnSpPr>
        <xdr:cNvPr id="185" name="Conector reto 184">
          <a:extLst>
            <a:ext uri="{FF2B5EF4-FFF2-40B4-BE49-F238E27FC236}">
              <a16:creationId xmlns:a16="http://schemas.microsoft.com/office/drawing/2014/main" id="{BAE01E65-BB1F-484C-9126-E470AFABECC8}"/>
            </a:ext>
          </a:extLst>
        </xdr:cNvPr>
        <xdr:cNvCxnSpPr/>
      </xdr:nvCxnSpPr>
      <xdr:spPr>
        <a:xfrm flipH="1">
          <a:off x="16086750" y="53262825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22837</xdr:colOff>
      <xdr:row>265</xdr:row>
      <xdr:rowOff>113325</xdr:rowOff>
    </xdr:from>
    <xdr:to>
      <xdr:col>27</xdr:col>
      <xdr:colOff>57150</xdr:colOff>
      <xdr:row>268</xdr:row>
      <xdr:rowOff>33337</xdr:rowOff>
    </xdr:to>
    <xdr:cxnSp macro="">
      <xdr:nvCxnSpPr>
        <xdr:cNvPr id="186" name="Conector reto 185">
          <a:extLst>
            <a:ext uri="{FF2B5EF4-FFF2-40B4-BE49-F238E27FC236}">
              <a16:creationId xmlns:a16="http://schemas.microsoft.com/office/drawing/2014/main" id="{4298F753-7C9C-4DDD-B11D-241BDA43025B}"/>
            </a:ext>
          </a:extLst>
        </xdr:cNvPr>
        <xdr:cNvCxnSpPr/>
      </xdr:nvCxnSpPr>
      <xdr:spPr>
        <a:xfrm flipH="1">
          <a:off x="15424762" y="53262825"/>
          <a:ext cx="1253513" cy="491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600075</xdr:colOff>
      <xdr:row>266</xdr:row>
      <xdr:rowOff>104775</xdr:rowOff>
    </xdr:from>
    <xdr:ext cx="327654" cy="264560"/>
    <xdr:sp macro="" textlink="">
      <xdr:nvSpPr>
        <xdr:cNvPr id="187" name="CaixaDeTexto 186">
          <a:extLst>
            <a:ext uri="{FF2B5EF4-FFF2-40B4-BE49-F238E27FC236}">
              <a16:creationId xmlns:a16="http://schemas.microsoft.com/office/drawing/2014/main" id="{39B6CF9A-EACF-4FD6-A412-DB58C4C80109}"/>
            </a:ext>
          </a:extLst>
        </xdr:cNvPr>
        <xdr:cNvSpPr txBox="1"/>
      </xdr:nvSpPr>
      <xdr:spPr>
        <a:xfrm>
          <a:off x="16002000" y="534447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twoCellAnchor>
    <xdr:from>
      <xdr:col>28</xdr:col>
      <xdr:colOff>503850</xdr:colOff>
      <xdr:row>280</xdr:row>
      <xdr:rowOff>83775</xdr:rowOff>
    </xdr:from>
    <xdr:to>
      <xdr:col>28</xdr:col>
      <xdr:colOff>532425</xdr:colOff>
      <xdr:row>281</xdr:row>
      <xdr:rowOff>171450</xdr:rowOff>
    </xdr:to>
    <xdr:cxnSp macro="">
      <xdr:nvCxnSpPr>
        <xdr:cNvPr id="188" name="Conector reto 187">
          <a:extLst>
            <a:ext uri="{FF2B5EF4-FFF2-40B4-BE49-F238E27FC236}">
              <a16:creationId xmlns:a16="http://schemas.microsoft.com/office/drawing/2014/main" id="{83FD0D78-BEB6-48FD-9B44-20B2A4A08076}"/>
            </a:ext>
          </a:extLst>
        </xdr:cNvPr>
        <xdr:cNvCxnSpPr>
          <a:stCxn id="158" idx="4"/>
          <a:endCxn id="160" idx="0"/>
        </xdr:cNvCxnSpPr>
      </xdr:nvCxnSpPr>
      <xdr:spPr>
        <a:xfrm>
          <a:off x="17734575" y="56090775"/>
          <a:ext cx="28575" cy="27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475275</xdr:colOff>
      <xdr:row>277</xdr:row>
      <xdr:rowOff>7575</xdr:rowOff>
    </xdr:from>
    <xdr:to>
      <xdr:col>28</xdr:col>
      <xdr:colOff>503850</xdr:colOff>
      <xdr:row>278</xdr:row>
      <xdr:rowOff>104775</xdr:rowOff>
    </xdr:to>
    <xdr:cxnSp macro="">
      <xdr:nvCxnSpPr>
        <xdr:cNvPr id="189" name="Conector reto 188">
          <a:extLst>
            <a:ext uri="{FF2B5EF4-FFF2-40B4-BE49-F238E27FC236}">
              <a16:creationId xmlns:a16="http://schemas.microsoft.com/office/drawing/2014/main" id="{D1D9FC48-1033-42B0-98F6-E3D6C2971B65}"/>
            </a:ext>
          </a:extLst>
        </xdr:cNvPr>
        <xdr:cNvCxnSpPr>
          <a:stCxn id="171" idx="2"/>
          <a:endCxn id="158" idx="0"/>
        </xdr:cNvCxnSpPr>
      </xdr:nvCxnSpPr>
      <xdr:spPr>
        <a:xfrm>
          <a:off x="17706000" y="55443075"/>
          <a:ext cx="28575" cy="28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227625</xdr:colOff>
      <xdr:row>266</xdr:row>
      <xdr:rowOff>102825</xdr:rowOff>
    </xdr:from>
    <xdr:to>
      <xdr:col>27</xdr:col>
      <xdr:colOff>237150</xdr:colOff>
      <xdr:row>268</xdr:row>
      <xdr:rowOff>23812</xdr:rowOff>
    </xdr:to>
    <xdr:cxnSp macro="">
      <xdr:nvCxnSpPr>
        <xdr:cNvPr id="190" name="Conector reto 189">
          <a:extLst>
            <a:ext uri="{FF2B5EF4-FFF2-40B4-BE49-F238E27FC236}">
              <a16:creationId xmlns:a16="http://schemas.microsoft.com/office/drawing/2014/main" id="{F851CAB9-E662-41CA-89AC-FC5128AC6C47}"/>
            </a:ext>
          </a:extLst>
        </xdr:cNvPr>
        <xdr:cNvCxnSpPr/>
      </xdr:nvCxnSpPr>
      <xdr:spPr>
        <a:xfrm flipH="1">
          <a:off x="16848750" y="53442825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417150</xdr:colOff>
      <xdr:row>265</xdr:row>
      <xdr:rowOff>113325</xdr:rowOff>
    </xdr:from>
    <xdr:to>
      <xdr:col>28</xdr:col>
      <xdr:colOff>370500</xdr:colOff>
      <xdr:row>268</xdr:row>
      <xdr:rowOff>23812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C30D33E3-7D44-4FC3-88AD-CDBFC3AA6BD7}"/>
            </a:ext>
          </a:extLst>
        </xdr:cNvPr>
        <xdr:cNvCxnSpPr/>
      </xdr:nvCxnSpPr>
      <xdr:spPr>
        <a:xfrm>
          <a:off x="17038275" y="53262825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392725</xdr:colOff>
      <xdr:row>273</xdr:row>
      <xdr:rowOff>12004</xdr:rowOff>
    </xdr:from>
    <xdr:to>
      <xdr:col>28</xdr:col>
      <xdr:colOff>262271</xdr:colOff>
      <xdr:row>275</xdr:row>
      <xdr:rowOff>71437</xdr:rowOff>
    </xdr:to>
    <xdr:cxnSp macro="">
      <xdr:nvCxnSpPr>
        <xdr:cNvPr id="192" name="Conector reto 191">
          <a:extLst>
            <a:ext uri="{FF2B5EF4-FFF2-40B4-BE49-F238E27FC236}">
              <a16:creationId xmlns:a16="http://schemas.microsoft.com/office/drawing/2014/main" id="{8BA09380-FFE2-40C5-90F4-D7E7CD5E3874}"/>
            </a:ext>
          </a:extLst>
        </xdr:cNvPr>
        <xdr:cNvCxnSpPr/>
      </xdr:nvCxnSpPr>
      <xdr:spPr>
        <a:xfrm flipH="1">
          <a:off x="17013850" y="54685504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333988</xdr:colOff>
      <xdr:row>272</xdr:row>
      <xdr:rowOff>75225</xdr:rowOff>
    </xdr:from>
    <xdr:to>
      <xdr:col>28</xdr:col>
      <xdr:colOff>209550</xdr:colOff>
      <xdr:row>275</xdr:row>
      <xdr:rowOff>71437</xdr:rowOff>
    </xdr:to>
    <xdr:cxnSp macro="">
      <xdr:nvCxnSpPr>
        <xdr:cNvPr id="193" name="Conector reto 192">
          <a:extLst>
            <a:ext uri="{FF2B5EF4-FFF2-40B4-BE49-F238E27FC236}">
              <a16:creationId xmlns:a16="http://schemas.microsoft.com/office/drawing/2014/main" id="{052FC056-7DA1-4926-A04E-F448A0C338C8}"/>
            </a:ext>
          </a:extLst>
        </xdr:cNvPr>
        <xdr:cNvCxnSpPr/>
      </xdr:nvCxnSpPr>
      <xdr:spPr>
        <a:xfrm flipH="1">
          <a:off x="16345513" y="54558225"/>
          <a:ext cx="1094762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275250</xdr:colOff>
      <xdr:row>272</xdr:row>
      <xdr:rowOff>75225</xdr:rowOff>
    </xdr:from>
    <xdr:to>
      <xdr:col>28</xdr:col>
      <xdr:colOff>209550</xdr:colOff>
      <xdr:row>275</xdr:row>
      <xdr:rowOff>71437</xdr:rowOff>
    </xdr:to>
    <xdr:cxnSp macro="">
      <xdr:nvCxnSpPr>
        <xdr:cNvPr id="194" name="Conector reto 193">
          <a:extLst>
            <a:ext uri="{FF2B5EF4-FFF2-40B4-BE49-F238E27FC236}">
              <a16:creationId xmlns:a16="http://schemas.microsoft.com/office/drawing/2014/main" id="{08B95ADE-9937-426E-934E-EECAE2BB441E}"/>
            </a:ext>
          </a:extLst>
        </xdr:cNvPr>
        <xdr:cNvCxnSpPr/>
      </xdr:nvCxnSpPr>
      <xdr:spPr>
        <a:xfrm flipH="1">
          <a:off x="15677175" y="54558225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516829</xdr:colOff>
      <xdr:row>273</xdr:row>
      <xdr:rowOff>12004</xdr:rowOff>
    </xdr:from>
    <xdr:to>
      <xdr:col>29</xdr:col>
      <xdr:colOff>510199</xdr:colOff>
      <xdr:row>275</xdr:row>
      <xdr:rowOff>71437</xdr:rowOff>
    </xdr:to>
    <xdr:cxnSp macro="">
      <xdr:nvCxnSpPr>
        <xdr:cNvPr id="195" name="Conector reto 194">
          <a:extLst>
            <a:ext uri="{FF2B5EF4-FFF2-40B4-BE49-F238E27FC236}">
              <a16:creationId xmlns:a16="http://schemas.microsoft.com/office/drawing/2014/main" id="{F61F8CEF-9ED3-48C9-B3BE-E4184CAF9463}"/>
            </a:ext>
          </a:extLst>
        </xdr:cNvPr>
        <xdr:cNvCxnSpPr/>
      </xdr:nvCxnSpPr>
      <xdr:spPr>
        <a:xfrm>
          <a:off x="17747554" y="54685504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569550</xdr:colOff>
      <xdr:row>272</xdr:row>
      <xdr:rowOff>75225</xdr:rowOff>
    </xdr:from>
    <xdr:to>
      <xdr:col>30</xdr:col>
      <xdr:colOff>568936</xdr:colOff>
      <xdr:row>275</xdr:row>
      <xdr:rowOff>71437</xdr:rowOff>
    </xdr:to>
    <xdr:cxnSp macro="">
      <xdr:nvCxnSpPr>
        <xdr:cNvPr id="196" name="Conector reto 195">
          <a:extLst>
            <a:ext uri="{FF2B5EF4-FFF2-40B4-BE49-F238E27FC236}">
              <a16:creationId xmlns:a16="http://schemas.microsoft.com/office/drawing/2014/main" id="{DB5BAE93-973F-4A80-8156-25714DE3FABB}"/>
            </a:ext>
          </a:extLst>
        </xdr:cNvPr>
        <xdr:cNvCxnSpPr/>
      </xdr:nvCxnSpPr>
      <xdr:spPr>
        <a:xfrm>
          <a:off x="17800275" y="54558225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569550</xdr:colOff>
      <xdr:row>272</xdr:row>
      <xdr:rowOff>75225</xdr:rowOff>
    </xdr:from>
    <xdr:to>
      <xdr:col>32</xdr:col>
      <xdr:colOff>18075</xdr:colOff>
      <xdr:row>275</xdr:row>
      <xdr:rowOff>71437</xdr:rowOff>
    </xdr:to>
    <xdr:cxnSp macro="">
      <xdr:nvCxnSpPr>
        <xdr:cNvPr id="197" name="Conector reto 196">
          <a:extLst>
            <a:ext uri="{FF2B5EF4-FFF2-40B4-BE49-F238E27FC236}">
              <a16:creationId xmlns:a16="http://schemas.microsoft.com/office/drawing/2014/main" id="{F5F04E72-FDFA-4D46-9F56-5472663E122F}"/>
            </a:ext>
          </a:extLst>
        </xdr:cNvPr>
        <xdr:cNvCxnSpPr/>
      </xdr:nvCxnSpPr>
      <xdr:spPr>
        <a:xfrm>
          <a:off x="17800275" y="54558225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399075</xdr:colOff>
      <xdr:row>273</xdr:row>
      <xdr:rowOff>55200</xdr:rowOff>
    </xdr:from>
    <xdr:to>
      <xdr:col>28</xdr:col>
      <xdr:colOff>475275</xdr:colOff>
      <xdr:row>275</xdr:row>
      <xdr:rowOff>28575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2F48D50C-8821-4B8C-ADB3-7AE4BABA5375}"/>
            </a:ext>
          </a:extLst>
        </xdr:cNvPr>
        <xdr:cNvCxnSpPr>
          <a:stCxn id="199" idx="4"/>
          <a:endCxn id="171" idx="0"/>
        </xdr:cNvCxnSpPr>
      </xdr:nvCxnSpPr>
      <xdr:spPr>
        <a:xfrm>
          <a:off x="17629800" y="54728700"/>
          <a:ext cx="76200" cy="35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219075</xdr:colOff>
      <xdr:row>271</xdr:row>
      <xdr:rowOff>76200</xdr:rowOff>
    </xdr:from>
    <xdr:to>
      <xdr:col>28</xdr:col>
      <xdr:colOff>579075</xdr:colOff>
      <xdr:row>273</xdr:row>
      <xdr:rowOff>55200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4E0ACA60-150A-4C2F-813C-2A99C2BEEABE}"/>
            </a:ext>
          </a:extLst>
        </xdr:cNvPr>
        <xdr:cNvSpPr/>
      </xdr:nvSpPr>
      <xdr:spPr>
        <a:xfrm>
          <a:off x="17449800" y="543687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28</xdr:col>
      <xdr:colOff>409575</xdr:colOff>
      <xdr:row>269</xdr:row>
      <xdr:rowOff>180975</xdr:rowOff>
    </xdr:from>
    <xdr:to>
      <xdr:col>28</xdr:col>
      <xdr:colOff>428625</xdr:colOff>
      <xdr:row>271</xdr:row>
      <xdr:rowOff>73388</xdr:rowOff>
    </xdr:to>
    <xdr:cxnSp macro="">
      <xdr:nvCxnSpPr>
        <xdr:cNvPr id="200" name="Conector reto 199">
          <a:extLst>
            <a:ext uri="{FF2B5EF4-FFF2-40B4-BE49-F238E27FC236}">
              <a16:creationId xmlns:a16="http://schemas.microsoft.com/office/drawing/2014/main" id="{E9CA5845-9BCE-4541-AAF1-28C9CBE1D177}"/>
            </a:ext>
          </a:extLst>
        </xdr:cNvPr>
        <xdr:cNvCxnSpPr/>
      </xdr:nvCxnSpPr>
      <xdr:spPr>
        <a:xfrm>
          <a:off x="17640300" y="54092475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302</xdr:row>
      <xdr:rowOff>76200</xdr:rowOff>
    </xdr:from>
    <xdr:to>
      <xdr:col>20</xdr:col>
      <xdr:colOff>150450</xdr:colOff>
      <xdr:row>304</xdr:row>
      <xdr:rowOff>55200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D119F055-C685-4F5D-BC63-B84EFD228AD4}"/>
            </a:ext>
          </a:extLst>
        </xdr:cNvPr>
        <xdr:cNvSpPr/>
      </xdr:nvSpPr>
      <xdr:spPr>
        <a:xfrm>
          <a:off x="12144375" y="6027420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18</xdr:col>
      <xdr:colOff>276225</xdr:colOff>
      <xdr:row>288</xdr:row>
      <xdr:rowOff>85725</xdr:rowOff>
    </xdr:from>
    <xdr:to>
      <xdr:col>18</xdr:col>
      <xdr:colOff>636225</xdr:colOff>
      <xdr:row>290</xdr:row>
      <xdr:rowOff>64725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6F4A29C7-438C-4C75-9D57-76DD2D333696}"/>
            </a:ext>
          </a:extLst>
        </xdr:cNvPr>
        <xdr:cNvSpPr/>
      </xdr:nvSpPr>
      <xdr:spPr>
        <a:xfrm>
          <a:off x="11268075" y="576167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19</xdr:col>
      <xdr:colOff>428625</xdr:colOff>
      <xdr:row>305</xdr:row>
      <xdr:rowOff>142875</xdr:rowOff>
    </xdr:from>
    <xdr:to>
      <xdr:col>20</xdr:col>
      <xdr:colOff>179025</xdr:colOff>
      <xdr:row>307</xdr:row>
      <xdr:rowOff>121875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id="{76943417-7757-4081-BF0D-2FEFF8EAEC4F}"/>
            </a:ext>
          </a:extLst>
        </xdr:cNvPr>
        <xdr:cNvSpPr/>
      </xdr:nvSpPr>
      <xdr:spPr>
        <a:xfrm>
          <a:off x="12172950" y="6091237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17</xdr:col>
      <xdr:colOff>123825</xdr:colOff>
      <xdr:row>291</xdr:row>
      <xdr:rowOff>176212</xdr:rowOff>
    </xdr:from>
    <xdr:to>
      <xdr:col>17</xdr:col>
      <xdr:colOff>483825</xdr:colOff>
      <xdr:row>293</xdr:row>
      <xdr:rowOff>155212</xdr:rowOff>
    </xdr:to>
    <xdr:sp macro="" textlink="">
      <xdr:nvSpPr>
        <xdr:cNvPr id="211" name="Retângulo 210">
          <a:extLst>
            <a:ext uri="{FF2B5EF4-FFF2-40B4-BE49-F238E27FC236}">
              <a16:creationId xmlns:a16="http://schemas.microsoft.com/office/drawing/2014/main" id="{1AB7C40A-6015-43A5-8354-EE6EE4DBE7AD}"/>
            </a:ext>
          </a:extLst>
        </xdr:cNvPr>
        <xdr:cNvSpPr/>
      </xdr:nvSpPr>
      <xdr:spPr>
        <a:xfrm>
          <a:off x="10506075" y="582787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22</xdr:col>
      <xdr:colOff>523875</xdr:colOff>
      <xdr:row>299</xdr:row>
      <xdr:rowOff>33337</xdr:rowOff>
    </xdr:from>
    <xdr:to>
      <xdr:col>23</xdr:col>
      <xdr:colOff>274275</xdr:colOff>
      <xdr:row>301</xdr:row>
      <xdr:rowOff>12337</xdr:rowOff>
    </xdr:to>
    <xdr:sp macro="" textlink="">
      <xdr:nvSpPr>
        <xdr:cNvPr id="212" name="Retângulo 211">
          <a:extLst>
            <a:ext uri="{FF2B5EF4-FFF2-40B4-BE49-F238E27FC236}">
              <a16:creationId xmlns:a16="http://schemas.microsoft.com/office/drawing/2014/main" id="{C69E85D2-5CA5-49CF-AD8D-069FE06A9218}"/>
            </a:ext>
          </a:extLst>
        </xdr:cNvPr>
        <xdr:cNvSpPr/>
      </xdr:nvSpPr>
      <xdr:spPr>
        <a:xfrm>
          <a:off x="14097000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18</xdr:col>
      <xdr:colOff>266700</xdr:colOff>
      <xdr:row>291</xdr:row>
      <xdr:rowOff>176212</xdr:rowOff>
    </xdr:from>
    <xdr:to>
      <xdr:col>18</xdr:col>
      <xdr:colOff>626700</xdr:colOff>
      <xdr:row>293</xdr:row>
      <xdr:rowOff>155212</xdr:rowOff>
    </xdr:to>
    <xdr:sp macro="" textlink="">
      <xdr:nvSpPr>
        <xdr:cNvPr id="213" name="Retângulo 212">
          <a:extLst>
            <a:ext uri="{FF2B5EF4-FFF2-40B4-BE49-F238E27FC236}">
              <a16:creationId xmlns:a16="http://schemas.microsoft.com/office/drawing/2014/main" id="{341E7E32-1A51-48DC-AA8F-F16286489703}"/>
            </a:ext>
          </a:extLst>
        </xdr:cNvPr>
        <xdr:cNvSpPr/>
      </xdr:nvSpPr>
      <xdr:spPr>
        <a:xfrm>
          <a:off x="11258550" y="582787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21</xdr:col>
      <xdr:colOff>465136</xdr:colOff>
      <xdr:row>299</xdr:row>
      <xdr:rowOff>33337</xdr:rowOff>
    </xdr:from>
    <xdr:to>
      <xdr:col>22</xdr:col>
      <xdr:colOff>215536</xdr:colOff>
      <xdr:row>301</xdr:row>
      <xdr:rowOff>12337</xdr:rowOff>
    </xdr:to>
    <xdr:sp macro="" textlink="">
      <xdr:nvSpPr>
        <xdr:cNvPr id="214" name="Retângulo 213">
          <a:extLst>
            <a:ext uri="{FF2B5EF4-FFF2-40B4-BE49-F238E27FC236}">
              <a16:creationId xmlns:a16="http://schemas.microsoft.com/office/drawing/2014/main" id="{4CB18562-CAA1-4EFD-A6D7-4D980D48812B}"/>
            </a:ext>
          </a:extLst>
        </xdr:cNvPr>
        <xdr:cNvSpPr/>
      </xdr:nvSpPr>
      <xdr:spPr>
        <a:xfrm>
          <a:off x="13428661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20</xdr:col>
      <xdr:colOff>406399</xdr:colOff>
      <xdr:row>299</xdr:row>
      <xdr:rowOff>33337</xdr:rowOff>
    </xdr:from>
    <xdr:to>
      <xdr:col>21</xdr:col>
      <xdr:colOff>156799</xdr:colOff>
      <xdr:row>301</xdr:row>
      <xdr:rowOff>12337</xdr:rowOff>
    </xdr:to>
    <xdr:sp macro="" textlink="">
      <xdr:nvSpPr>
        <xdr:cNvPr id="215" name="Retângulo 214">
          <a:extLst>
            <a:ext uri="{FF2B5EF4-FFF2-40B4-BE49-F238E27FC236}">
              <a16:creationId xmlns:a16="http://schemas.microsoft.com/office/drawing/2014/main" id="{E69430CF-0775-4AB2-B199-C9D9A32C2BC3}"/>
            </a:ext>
          </a:extLst>
        </xdr:cNvPr>
        <xdr:cNvSpPr/>
      </xdr:nvSpPr>
      <xdr:spPr>
        <a:xfrm>
          <a:off x="12760324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16</xdr:col>
      <xdr:colOff>61912</xdr:colOff>
      <xdr:row>291</xdr:row>
      <xdr:rowOff>185737</xdr:rowOff>
    </xdr:from>
    <xdr:to>
      <xdr:col>16</xdr:col>
      <xdr:colOff>421912</xdr:colOff>
      <xdr:row>293</xdr:row>
      <xdr:rowOff>164737</xdr:rowOff>
    </xdr:to>
    <xdr:sp macro="" textlink="">
      <xdr:nvSpPr>
        <xdr:cNvPr id="216" name="Retângulo 215">
          <a:extLst>
            <a:ext uri="{FF2B5EF4-FFF2-40B4-BE49-F238E27FC236}">
              <a16:creationId xmlns:a16="http://schemas.microsoft.com/office/drawing/2014/main" id="{535F7A25-0052-4BE9-8775-62C88B19C957}"/>
            </a:ext>
          </a:extLst>
        </xdr:cNvPr>
        <xdr:cNvSpPr/>
      </xdr:nvSpPr>
      <xdr:spPr>
        <a:xfrm>
          <a:off x="9834562" y="582882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18</xdr:col>
      <xdr:colOff>431800</xdr:colOff>
      <xdr:row>299</xdr:row>
      <xdr:rowOff>33337</xdr:rowOff>
    </xdr:from>
    <xdr:to>
      <xdr:col>19</xdr:col>
      <xdr:colOff>39325</xdr:colOff>
      <xdr:row>301</xdr:row>
      <xdr:rowOff>12337</xdr:rowOff>
    </xdr:to>
    <xdr:sp macro="" textlink="">
      <xdr:nvSpPr>
        <xdr:cNvPr id="217" name="Retângulo 216">
          <a:extLst>
            <a:ext uri="{FF2B5EF4-FFF2-40B4-BE49-F238E27FC236}">
              <a16:creationId xmlns:a16="http://schemas.microsoft.com/office/drawing/2014/main" id="{33AC93D7-B766-4928-A985-203DF2915532}"/>
            </a:ext>
          </a:extLst>
        </xdr:cNvPr>
        <xdr:cNvSpPr/>
      </xdr:nvSpPr>
      <xdr:spPr>
        <a:xfrm>
          <a:off x="11423650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17</xdr:col>
      <xdr:colOff>373063</xdr:colOff>
      <xdr:row>299</xdr:row>
      <xdr:rowOff>33337</xdr:rowOff>
    </xdr:from>
    <xdr:to>
      <xdr:col>18</xdr:col>
      <xdr:colOff>123463</xdr:colOff>
      <xdr:row>301</xdr:row>
      <xdr:rowOff>12337</xdr:rowOff>
    </xdr:to>
    <xdr:sp macro="" textlink="">
      <xdr:nvSpPr>
        <xdr:cNvPr id="218" name="Retângulo 217">
          <a:extLst>
            <a:ext uri="{FF2B5EF4-FFF2-40B4-BE49-F238E27FC236}">
              <a16:creationId xmlns:a16="http://schemas.microsoft.com/office/drawing/2014/main" id="{797AED46-2541-43AE-97B1-26F876359849}"/>
            </a:ext>
          </a:extLst>
        </xdr:cNvPr>
        <xdr:cNvSpPr/>
      </xdr:nvSpPr>
      <xdr:spPr>
        <a:xfrm>
          <a:off x="10755313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16</xdr:col>
      <xdr:colOff>314325</xdr:colOff>
      <xdr:row>299</xdr:row>
      <xdr:rowOff>33337</xdr:rowOff>
    </xdr:from>
    <xdr:to>
      <xdr:col>17</xdr:col>
      <xdr:colOff>64725</xdr:colOff>
      <xdr:row>301</xdr:row>
      <xdr:rowOff>12337</xdr:rowOff>
    </xdr:to>
    <xdr:sp macro="" textlink="">
      <xdr:nvSpPr>
        <xdr:cNvPr id="219" name="Retângulo 218">
          <a:extLst>
            <a:ext uri="{FF2B5EF4-FFF2-40B4-BE49-F238E27FC236}">
              <a16:creationId xmlns:a16="http://schemas.microsoft.com/office/drawing/2014/main" id="{F1C63117-9D14-4E8F-8152-C57B5E2CA62C}"/>
            </a:ext>
          </a:extLst>
        </xdr:cNvPr>
        <xdr:cNvSpPr/>
      </xdr:nvSpPr>
      <xdr:spPr>
        <a:xfrm>
          <a:off x="10086975" y="5965983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19</xdr:col>
      <xdr:colOff>266700</xdr:colOff>
      <xdr:row>291</xdr:row>
      <xdr:rowOff>176212</xdr:rowOff>
    </xdr:from>
    <xdr:to>
      <xdr:col>20</xdr:col>
      <xdr:colOff>17100</xdr:colOff>
      <xdr:row>293</xdr:row>
      <xdr:rowOff>155212</xdr:rowOff>
    </xdr:to>
    <xdr:sp macro="" textlink="">
      <xdr:nvSpPr>
        <xdr:cNvPr id="220" name="Retângulo 219">
          <a:extLst>
            <a:ext uri="{FF2B5EF4-FFF2-40B4-BE49-F238E27FC236}">
              <a16:creationId xmlns:a16="http://schemas.microsoft.com/office/drawing/2014/main" id="{B6A05A5A-E586-4ED8-896E-CDE9C9DE50E2}"/>
            </a:ext>
          </a:extLst>
        </xdr:cNvPr>
        <xdr:cNvSpPr/>
      </xdr:nvSpPr>
      <xdr:spPr>
        <a:xfrm>
          <a:off x="12011025" y="582787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19</xdr:col>
      <xdr:colOff>371475</xdr:colOff>
      <xdr:row>299</xdr:row>
      <xdr:rowOff>0</xdr:rowOff>
    </xdr:from>
    <xdr:to>
      <xdr:col>20</xdr:col>
      <xdr:colOff>121875</xdr:colOff>
      <xdr:row>300</xdr:row>
      <xdr:rowOff>169500</xdr:rowOff>
    </xdr:to>
    <xdr:sp macro="" textlink="">
      <xdr:nvSpPr>
        <xdr:cNvPr id="221" name="Retângulo 220">
          <a:extLst>
            <a:ext uri="{FF2B5EF4-FFF2-40B4-BE49-F238E27FC236}">
              <a16:creationId xmlns:a16="http://schemas.microsoft.com/office/drawing/2014/main" id="{131857BC-8788-4AD4-AB37-BBF64B63D8BC}"/>
            </a:ext>
          </a:extLst>
        </xdr:cNvPr>
        <xdr:cNvSpPr/>
      </xdr:nvSpPr>
      <xdr:spPr>
        <a:xfrm>
          <a:off x="12115800" y="5962650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oneCellAnchor>
    <xdr:from>
      <xdr:col>20</xdr:col>
      <xdr:colOff>38100</xdr:colOff>
      <xdr:row>303</xdr:row>
      <xdr:rowOff>180975</xdr:rowOff>
    </xdr:from>
    <xdr:ext cx="399148" cy="264560"/>
    <xdr:sp macro="" textlink="">
      <xdr:nvSpPr>
        <xdr:cNvPr id="222" name="CaixaDeTexto 221">
          <a:extLst>
            <a:ext uri="{FF2B5EF4-FFF2-40B4-BE49-F238E27FC236}">
              <a16:creationId xmlns:a16="http://schemas.microsoft.com/office/drawing/2014/main" id="{4A53CCB0-D10E-40BA-A0A3-5A6D40AB2C64}"/>
            </a:ext>
          </a:extLst>
        </xdr:cNvPr>
        <xdr:cNvSpPr txBox="1"/>
      </xdr:nvSpPr>
      <xdr:spPr>
        <a:xfrm>
          <a:off x="12392025" y="605694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112</a:t>
          </a:r>
        </a:p>
      </xdr:txBody>
    </xdr:sp>
    <xdr:clientData/>
  </xdr:oneCellAnchor>
  <xdr:oneCellAnchor>
    <xdr:from>
      <xdr:col>19</xdr:col>
      <xdr:colOff>552450</xdr:colOff>
      <xdr:row>301</xdr:row>
      <xdr:rowOff>9525</xdr:rowOff>
    </xdr:from>
    <xdr:ext cx="730328" cy="264560"/>
    <xdr:sp macro="" textlink="">
      <xdr:nvSpPr>
        <xdr:cNvPr id="223" name="CaixaDeTexto 222">
          <a:extLst>
            <a:ext uri="{FF2B5EF4-FFF2-40B4-BE49-F238E27FC236}">
              <a16:creationId xmlns:a16="http://schemas.microsoft.com/office/drawing/2014/main" id="{0E77A72E-5CBA-40FF-8F65-ADB380993D70}"/>
            </a:ext>
          </a:extLst>
        </xdr:cNvPr>
        <xdr:cNvSpPr txBox="1"/>
      </xdr:nvSpPr>
      <xdr:spPr>
        <a:xfrm>
          <a:off x="12296775" y="60017025"/>
          <a:ext cx="7303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388-TETA</a:t>
          </a:r>
        </a:p>
      </xdr:txBody>
    </xdr:sp>
    <xdr:clientData/>
  </xdr:oneCellAnchor>
  <xdr:oneCellAnchor>
    <xdr:from>
      <xdr:col>18</xdr:col>
      <xdr:colOff>438150</xdr:colOff>
      <xdr:row>290</xdr:row>
      <xdr:rowOff>47625</xdr:rowOff>
    </xdr:from>
    <xdr:ext cx="399148" cy="264560"/>
    <xdr:sp macro="" textlink="">
      <xdr:nvSpPr>
        <xdr:cNvPr id="224" name="CaixaDeTexto 223">
          <a:extLst>
            <a:ext uri="{FF2B5EF4-FFF2-40B4-BE49-F238E27FC236}">
              <a16:creationId xmlns:a16="http://schemas.microsoft.com/office/drawing/2014/main" id="{87E8163E-8DD6-4F9D-A158-6EB86DCE07E2}"/>
            </a:ext>
          </a:extLst>
        </xdr:cNvPr>
        <xdr:cNvSpPr txBox="1"/>
      </xdr:nvSpPr>
      <xdr:spPr>
        <a:xfrm>
          <a:off x="11430000" y="579596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19</xdr:col>
      <xdr:colOff>228600</xdr:colOff>
      <xdr:row>290</xdr:row>
      <xdr:rowOff>28575</xdr:rowOff>
    </xdr:from>
    <xdr:ext cx="327654" cy="264560"/>
    <xdr:sp macro="" textlink="">
      <xdr:nvSpPr>
        <xdr:cNvPr id="225" name="CaixaDeTexto 224">
          <a:extLst>
            <a:ext uri="{FF2B5EF4-FFF2-40B4-BE49-F238E27FC236}">
              <a16:creationId xmlns:a16="http://schemas.microsoft.com/office/drawing/2014/main" id="{BDFE83DA-0E01-4E8E-B14C-1751F48C5968}"/>
            </a:ext>
          </a:extLst>
        </xdr:cNvPr>
        <xdr:cNvSpPr txBox="1"/>
      </xdr:nvSpPr>
      <xdr:spPr>
        <a:xfrm>
          <a:off x="11972925" y="57940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</a:t>
          </a:r>
        </a:p>
      </xdr:txBody>
    </xdr:sp>
    <xdr:clientData/>
  </xdr:oneCellAnchor>
  <xdr:oneCellAnchor>
    <xdr:from>
      <xdr:col>19</xdr:col>
      <xdr:colOff>438150</xdr:colOff>
      <xdr:row>294</xdr:row>
      <xdr:rowOff>57150</xdr:rowOff>
    </xdr:from>
    <xdr:ext cx="327654" cy="264560"/>
    <xdr:sp macro="" textlink="">
      <xdr:nvSpPr>
        <xdr:cNvPr id="226" name="CaixaDeTexto 225">
          <a:extLst>
            <a:ext uri="{FF2B5EF4-FFF2-40B4-BE49-F238E27FC236}">
              <a16:creationId xmlns:a16="http://schemas.microsoft.com/office/drawing/2014/main" id="{F1085E81-DEC5-4262-ABCF-C0748D1A1C22}"/>
            </a:ext>
          </a:extLst>
        </xdr:cNvPr>
        <xdr:cNvSpPr txBox="1"/>
      </xdr:nvSpPr>
      <xdr:spPr>
        <a:xfrm>
          <a:off x="12182475" y="58731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16</xdr:col>
      <xdr:colOff>361950</xdr:colOff>
      <xdr:row>298</xdr:row>
      <xdr:rowOff>0</xdr:rowOff>
    </xdr:from>
    <xdr:ext cx="327654" cy="264560"/>
    <xdr:sp macro="" textlink="">
      <xdr:nvSpPr>
        <xdr:cNvPr id="227" name="CaixaDeTexto 226">
          <a:extLst>
            <a:ext uri="{FF2B5EF4-FFF2-40B4-BE49-F238E27FC236}">
              <a16:creationId xmlns:a16="http://schemas.microsoft.com/office/drawing/2014/main" id="{422F1E2A-9A36-48B9-AFC1-ECA568382BF8}"/>
            </a:ext>
          </a:extLst>
        </xdr:cNvPr>
        <xdr:cNvSpPr txBox="1"/>
      </xdr:nvSpPr>
      <xdr:spPr>
        <a:xfrm>
          <a:off x="10134600" y="59436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17</xdr:col>
      <xdr:colOff>409575</xdr:colOff>
      <xdr:row>298</xdr:row>
      <xdr:rowOff>0</xdr:rowOff>
    </xdr:from>
    <xdr:ext cx="658835" cy="264560"/>
    <xdr:sp macro="" textlink="">
      <xdr:nvSpPr>
        <xdr:cNvPr id="228" name="CaixaDeTexto 227">
          <a:extLst>
            <a:ext uri="{FF2B5EF4-FFF2-40B4-BE49-F238E27FC236}">
              <a16:creationId xmlns:a16="http://schemas.microsoft.com/office/drawing/2014/main" id="{30B697BA-157B-4151-9403-09195CFEB7D8}"/>
            </a:ext>
          </a:extLst>
        </xdr:cNvPr>
        <xdr:cNvSpPr txBox="1"/>
      </xdr:nvSpPr>
      <xdr:spPr>
        <a:xfrm>
          <a:off x="10791825" y="59436000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53-TETA</a:t>
          </a:r>
        </a:p>
      </xdr:txBody>
    </xdr:sp>
    <xdr:clientData/>
  </xdr:oneCellAnchor>
  <xdr:oneCellAnchor>
    <xdr:from>
      <xdr:col>18</xdr:col>
      <xdr:colOff>371475</xdr:colOff>
      <xdr:row>297</xdr:row>
      <xdr:rowOff>180975</xdr:rowOff>
    </xdr:from>
    <xdr:ext cx="399148" cy="264560"/>
    <xdr:sp macro="" textlink="">
      <xdr:nvSpPr>
        <xdr:cNvPr id="229" name="CaixaDeTexto 228">
          <a:extLst>
            <a:ext uri="{FF2B5EF4-FFF2-40B4-BE49-F238E27FC236}">
              <a16:creationId xmlns:a16="http://schemas.microsoft.com/office/drawing/2014/main" id="{8E0C77E4-DA9E-408B-A509-1B5657CFD248}"/>
            </a:ext>
          </a:extLst>
        </xdr:cNvPr>
        <xdr:cNvSpPr txBox="1"/>
      </xdr:nvSpPr>
      <xdr:spPr>
        <a:xfrm>
          <a:off x="11363325" y="594264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16</xdr:col>
      <xdr:colOff>104775</xdr:colOff>
      <xdr:row>290</xdr:row>
      <xdr:rowOff>28575</xdr:rowOff>
    </xdr:from>
    <xdr:ext cx="399148" cy="264560"/>
    <xdr:sp macro="" textlink="">
      <xdr:nvSpPr>
        <xdr:cNvPr id="230" name="CaixaDeTexto 229">
          <a:extLst>
            <a:ext uri="{FF2B5EF4-FFF2-40B4-BE49-F238E27FC236}">
              <a16:creationId xmlns:a16="http://schemas.microsoft.com/office/drawing/2014/main" id="{6C56CFCD-AEB6-4BB3-9D74-B381ECF61C38}"/>
            </a:ext>
          </a:extLst>
        </xdr:cNvPr>
        <xdr:cNvSpPr txBox="1"/>
      </xdr:nvSpPr>
      <xdr:spPr>
        <a:xfrm>
          <a:off x="9877425" y="579405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</a:t>
          </a:r>
        </a:p>
      </xdr:txBody>
    </xdr:sp>
    <xdr:clientData/>
  </xdr:oneCellAnchor>
  <xdr:oneCellAnchor>
    <xdr:from>
      <xdr:col>20</xdr:col>
      <xdr:colOff>438150</xdr:colOff>
      <xdr:row>298</xdr:row>
      <xdr:rowOff>19050</xdr:rowOff>
    </xdr:from>
    <xdr:ext cx="327654" cy="264560"/>
    <xdr:sp macro="" textlink="">
      <xdr:nvSpPr>
        <xdr:cNvPr id="231" name="CaixaDeTexto 230">
          <a:extLst>
            <a:ext uri="{FF2B5EF4-FFF2-40B4-BE49-F238E27FC236}">
              <a16:creationId xmlns:a16="http://schemas.microsoft.com/office/drawing/2014/main" id="{F09B3FF4-E441-4435-8404-A69E807A0A74}"/>
            </a:ext>
          </a:extLst>
        </xdr:cNvPr>
        <xdr:cNvSpPr txBox="1"/>
      </xdr:nvSpPr>
      <xdr:spPr>
        <a:xfrm>
          <a:off x="12792075" y="59455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21</xdr:col>
      <xdr:colOff>495300</xdr:colOff>
      <xdr:row>298</xdr:row>
      <xdr:rowOff>19050</xdr:rowOff>
    </xdr:from>
    <xdr:ext cx="327654" cy="264560"/>
    <xdr:sp macro="" textlink="">
      <xdr:nvSpPr>
        <xdr:cNvPr id="232" name="CaixaDeTexto 231">
          <a:extLst>
            <a:ext uri="{FF2B5EF4-FFF2-40B4-BE49-F238E27FC236}">
              <a16:creationId xmlns:a16="http://schemas.microsoft.com/office/drawing/2014/main" id="{6B560EA8-EC95-4899-B30C-8C03378AC600}"/>
            </a:ext>
          </a:extLst>
        </xdr:cNvPr>
        <xdr:cNvSpPr txBox="1"/>
      </xdr:nvSpPr>
      <xdr:spPr>
        <a:xfrm>
          <a:off x="13458825" y="59455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22</xdr:col>
      <xdr:colOff>561975</xdr:colOff>
      <xdr:row>298</xdr:row>
      <xdr:rowOff>19050</xdr:rowOff>
    </xdr:from>
    <xdr:ext cx="399148" cy="264560"/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id="{C3C07CEF-A2EA-41E7-B59B-3EF4C1E8B5A9}"/>
            </a:ext>
          </a:extLst>
        </xdr:cNvPr>
        <xdr:cNvSpPr txBox="1"/>
      </xdr:nvSpPr>
      <xdr:spPr>
        <a:xfrm>
          <a:off x="14135100" y="594550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oneCellAnchor>
    <xdr:from>
      <xdr:col>17</xdr:col>
      <xdr:colOff>209550</xdr:colOff>
      <xdr:row>290</xdr:row>
      <xdr:rowOff>76200</xdr:rowOff>
    </xdr:from>
    <xdr:ext cx="327654" cy="264560"/>
    <xdr:sp macro="" textlink="">
      <xdr:nvSpPr>
        <xdr:cNvPr id="234" name="CaixaDeTexto 233">
          <a:extLst>
            <a:ext uri="{FF2B5EF4-FFF2-40B4-BE49-F238E27FC236}">
              <a16:creationId xmlns:a16="http://schemas.microsoft.com/office/drawing/2014/main" id="{4A34CC85-B6B5-47E7-8756-FEEAB3F226C6}"/>
            </a:ext>
          </a:extLst>
        </xdr:cNvPr>
        <xdr:cNvSpPr txBox="1"/>
      </xdr:nvSpPr>
      <xdr:spPr>
        <a:xfrm>
          <a:off x="10591800" y="57988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twoCellAnchor>
    <xdr:from>
      <xdr:col>19</xdr:col>
      <xdr:colOff>295275</xdr:colOff>
      <xdr:row>295</xdr:row>
      <xdr:rowOff>47625</xdr:rowOff>
    </xdr:from>
    <xdr:to>
      <xdr:col>20</xdr:col>
      <xdr:colOff>45675</xdr:colOff>
      <xdr:row>297</xdr:row>
      <xdr:rowOff>26625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72790327-A672-4350-BF45-39C8A1E1E958}"/>
            </a:ext>
          </a:extLst>
        </xdr:cNvPr>
        <xdr:cNvSpPr/>
      </xdr:nvSpPr>
      <xdr:spPr>
        <a:xfrm>
          <a:off x="12039600" y="5891212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oneCellAnchor>
    <xdr:from>
      <xdr:col>19</xdr:col>
      <xdr:colOff>485775</xdr:colOff>
      <xdr:row>297</xdr:row>
      <xdr:rowOff>142875</xdr:rowOff>
    </xdr:from>
    <xdr:ext cx="685893" cy="264560"/>
    <xdr:sp macro="" textlink="">
      <xdr:nvSpPr>
        <xdr:cNvPr id="236" name="CaixaDeTexto 235">
          <a:extLst>
            <a:ext uri="{FF2B5EF4-FFF2-40B4-BE49-F238E27FC236}">
              <a16:creationId xmlns:a16="http://schemas.microsoft.com/office/drawing/2014/main" id="{DA570C38-8BBA-4484-95F2-584CD182A068}"/>
            </a:ext>
          </a:extLst>
        </xdr:cNvPr>
        <xdr:cNvSpPr txBox="1"/>
      </xdr:nvSpPr>
      <xdr:spPr>
        <a:xfrm>
          <a:off x="12230100" y="59388375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44+TETA</a:t>
          </a:r>
        </a:p>
      </xdr:txBody>
    </xdr:sp>
    <xdr:clientData/>
  </xdr:oneCellAnchor>
  <xdr:twoCellAnchor>
    <xdr:from>
      <xdr:col>17</xdr:col>
      <xdr:colOff>303825</xdr:colOff>
      <xdr:row>289</xdr:row>
      <xdr:rowOff>75225</xdr:rowOff>
    </xdr:from>
    <xdr:to>
      <xdr:col>18</xdr:col>
      <xdr:colOff>276225</xdr:colOff>
      <xdr:row>291</xdr:row>
      <xdr:rowOff>176212</xdr:rowOff>
    </xdr:to>
    <xdr:cxnSp macro="">
      <xdr:nvCxnSpPr>
        <xdr:cNvPr id="237" name="Conector reto 236">
          <a:extLst>
            <a:ext uri="{FF2B5EF4-FFF2-40B4-BE49-F238E27FC236}">
              <a16:creationId xmlns:a16="http://schemas.microsoft.com/office/drawing/2014/main" id="{6AA322E5-3065-432D-AF51-05C3012E9841}"/>
            </a:ext>
          </a:extLst>
        </xdr:cNvPr>
        <xdr:cNvCxnSpPr/>
      </xdr:nvCxnSpPr>
      <xdr:spPr>
        <a:xfrm flipH="1">
          <a:off x="10686075" y="57796725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251437</xdr:colOff>
      <xdr:row>289</xdr:row>
      <xdr:rowOff>75225</xdr:rowOff>
    </xdr:from>
    <xdr:to>
      <xdr:col>18</xdr:col>
      <xdr:colOff>285750</xdr:colOff>
      <xdr:row>291</xdr:row>
      <xdr:rowOff>185737</xdr:rowOff>
    </xdr:to>
    <xdr:cxnSp macro="">
      <xdr:nvCxnSpPr>
        <xdr:cNvPr id="238" name="Conector reto 237">
          <a:extLst>
            <a:ext uri="{FF2B5EF4-FFF2-40B4-BE49-F238E27FC236}">
              <a16:creationId xmlns:a16="http://schemas.microsoft.com/office/drawing/2014/main" id="{EEA6D236-DE34-4C26-B536-E30DC87C30DE}"/>
            </a:ext>
          </a:extLst>
        </xdr:cNvPr>
        <xdr:cNvCxnSpPr/>
      </xdr:nvCxnSpPr>
      <xdr:spPr>
        <a:xfrm flipH="1">
          <a:off x="10024087" y="57796725"/>
          <a:ext cx="1253513" cy="491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589575</xdr:colOff>
      <xdr:row>304</xdr:row>
      <xdr:rowOff>45675</xdr:rowOff>
    </xdr:from>
    <xdr:to>
      <xdr:col>20</xdr:col>
      <xdr:colOff>8550</xdr:colOff>
      <xdr:row>305</xdr:row>
      <xdr:rowOff>133350</xdr:rowOff>
    </xdr:to>
    <xdr:cxnSp macro="">
      <xdr:nvCxnSpPr>
        <xdr:cNvPr id="239" name="Conector reto 238">
          <a:extLst>
            <a:ext uri="{FF2B5EF4-FFF2-40B4-BE49-F238E27FC236}">
              <a16:creationId xmlns:a16="http://schemas.microsoft.com/office/drawing/2014/main" id="{817A9099-E3A8-4D09-94EA-32FD45FB0205}"/>
            </a:ext>
          </a:extLst>
        </xdr:cNvPr>
        <xdr:cNvCxnSpPr/>
      </xdr:nvCxnSpPr>
      <xdr:spPr>
        <a:xfrm>
          <a:off x="12333900" y="60624675"/>
          <a:ext cx="28575" cy="27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561000</xdr:colOff>
      <xdr:row>300</xdr:row>
      <xdr:rowOff>159975</xdr:rowOff>
    </xdr:from>
    <xdr:to>
      <xdr:col>19</xdr:col>
      <xdr:colOff>589575</xdr:colOff>
      <xdr:row>302</xdr:row>
      <xdr:rowOff>66675</xdr:rowOff>
    </xdr:to>
    <xdr:cxnSp macro="">
      <xdr:nvCxnSpPr>
        <xdr:cNvPr id="240" name="Conector reto 239">
          <a:extLst>
            <a:ext uri="{FF2B5EF4-FFF2-40B4-BE49-F238E27FC236}">
              <a16:creationId xmlns:a16="http://schemas.microsoft.com/office/drawing/2014/main" id="{EAB12F16-E66C-46E1-BE14-65EC760954B5}"/>
            </a:ext>
          </a:extLst>
        </xdr:cNvPr>
        <xdr:cNvCxnSpPr/>
      </xdr:nvCxnSpPr>
      <xdr:spPr>
        <a:xfrm>
          <a:off x="12305325" y="59976975"/>
          <a:ext cx="28575" cy="28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456225</xdr:colOff>
      <xdr:row>290</xdr:row>
      <xdr:rowOff>64725</xdr:rowOff>
    </xdr:from>
    <xdr:to>
      <xdr:col>18</xdr:col>
      <xdr:colOff>465750</xdr:colOff>
      <xdr:row>291</xdr:row>
      <xdr:rowOff>176212</xdr:rowOff>
    </xdr:to>
    <xdr:cxnSp macro="">
      <xdr:nvCxnSpPr>
        <xdr:cNvPr id="241" name="Conector reto 240">
          <a:extLst>
            <a:ext uri="{FF2B5EF4-FFF2-40B4-BE49-F238E27FC236}">
              <a16:creationId xmlns:a16="http://schemas.microsoft.com/office/drawing/2014/main" id="{21599438-D0FD-4758-9B8E-06F541C7C591}"/>
            </a:ext>
          </a:extLst>
        </xdr:cNvPr>
        <xdr:cNvCxnSpPr/>
      </xdr:nvCxnSpPr>
      <xdr:spPr>
        <a:xfrm flipH="1">
          <a:off x="11448075" y="57976725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645750</xdr:colOff>
      <xdr:row>289</xdr:row>
      <xdr:rowOff>75225</xdr:rowOff>
    </xdr:from>
    <xdr:to>
      <xdr:col>19</xdr:col>
      <xdr:colOff>456225</xdr:colOff>
      <xdr:row>291</xdr:row>
      <xdr:rowOff>176212</xdr:rowOff>
    </xdr:to>
    <xdr:cxnSp macro="">
      <xdr:nvCxnSpPr>
        <xdr:cNvPr id="242" name="Conector reto 241">
          <a:extLst>
            <a:ext uri="{FF2B5EF4-FFF2-40B4-BE49-F238E27FC236}">
              <a16:creationId xmlns:a16="http://schemas.microsoft.com/office/drawing/2014/main" id="{0AFB21B7-FA5F-40A2-8498-A147A8D3604E}"/>
            </a:ext>
          </a:extLst>
        </xdr:cNvPr>
        <xdr:cNvCxnSpPr/>
      </xdr:nvCxnSpPr>
      <xdr:spPr>
        <a:xfrm>
          <a:off x="11637600" y="57796725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621325</xdr:colOff>
      <xdr:row>296</xdr:row>
      <xdr:rowOff>164404</xdr:rowOff>
    </xdr:from>
    <xdr:to>
      <xdr:col>19</xdr:col>
      <xdr:colOff>347996</xdr:colOff>
      <xdr:row>299</xdr:row>
      <xdr:rowOff>33337</xdr:rowOff>
    </xdr:to>
    <xdr:cxnSp macro="">
      <xdr:nvCxnSpPr>
        <xdr:cNvPr id="243" name="Conector reto 242">
          <a:extLst>
            <a:ext uri="{FF2B5EF4-FFF2-40B4-BE49-F238E27FC236}">
              <a16:creationId xmlns:a16="http://schemas.microsoft.com/office/drawing/2014/main" id="{5FDC7233-0F7E-44D1-B646-607D9BC7D283}"/>
            </a:ext>
          </a:extLst>
        </xdr:cNvPr>
        <xdr:cNvCxnSpPr/>
      </xdr:nvCxnSpPr>
      <xdr:spPr>
        <a:xfrm flipH="1">
          <a:off x="11613175" y="59219404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562588</xdr:colOff>
      <xdr:row>296</xdr:row>
      <xdr:rowOff>37125</xdr:rowOff>
    </xdr:from>
    <xdr:to>
      <xdr:col>19</xdr:col>
      <xdr:colOff>295275</xdr:colOff>
      <xdr:row>299</xdr:row>
      <xdr:rowOff>33337</xdr:rowOff>
    </xdr:to>
    <xdr:cxnSp macro="">
      <xdr:nvCxnSpPr>
        <xdr:cNvPr id="244" name="Conector reto 243">
          <a:extLst>
            <a:ext uri="{FF2B5EF4-FFF2-40B4-BE49-F238E27FC236}">
              <a16:creationId xmlns:a16="http://schemas.microsoft.com/office/drawing/2014/main" id="{C5CB03F4-B48F-4C66-830B-98873A751CDF}"/>
            </a:ext>
          </a:extLst>
        </xdr:cNvPr>
        <xdr:cNvCxnSpPr/>
      </xdr:nvCxnSpPr>
      <xdr:spPr>
        <a:xfrm flipH="1">
          <a:off x="10944838" y="59092125"/>
          <a:ext cx="1094762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503850</xdr:colOff>
      <xdr:row>296</xdr:row>
      <xdr:rowOff>37125</xdr:rowOff>
    </xdr:from>
    <xdr:to>
      <xdr:col>19</xdr:col>
      <xdr:colOff>295275</xdr:colOff>
      <xdr:row>299</xdr:row>
      <xdr:rowOff>33337</xdr:rowOff>
    </xdr:to>
    <xdr:cxnSp macro="">
      <xdr:nvCxnSpPr>
        <xdr:cNvPr id="245" name="Conector reto 244">
          <a:extLst>
            <a:ext uri="{FF2B5EF4-FFF2-40B4-BE49-F238E27FC236}">
              <a16:creationId xmlns:a16="http://schemas.microsoft.com/office/drawing/2014/main" id="{2983A380-1873-43D3-AD5C-490936C93B79}"/>
            </a:ext>
          </a:extLst>
        </xdr:cNvPr>
        <xdr:cNvCxnSpPr/>
      </xdr:nvCxnSpPr>
      <xdr:spPr>
        <a:xfrm flipH="1">
          <a:off x="10276500" y="59092125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602554</xdr:colOff>
      <xdr:row>296</xdr:row>
      <xdr:rowOff>164404</xdr:rowOff>
    </xdr:from>
    <xdr:to>
      <xdr:col>20</xdr:col>
      <xdr:colOff>595924</xdr:colOff>
      <xdr:row>299</xdr:row>
      <xdr:rowOff>33337</xdr:rowOff>
    </xdr:to>
    <xdr:cxnSp macro="">
      <xdr:nvCxnSpPr>
        <xdr:cNvPr id="246" name="Conector reto 245">
          <a:extLst>
            <a:ext uri="{FF2B5EF4-FFF2-40B4-BE49-F238E27FC236}">
              <a16:creationId xmlns:a16="http://schemas.microsoft.com/office/drawing/2014/main" id="{311AB0FE-106F-461E-BC69-5E3E57A9FE7E}"/>
            </a:ext>
          </a:extLst>
        </xdr:cNvPr>
        <xdr:cNvCxnSpPr/>
      </xdr:nvCxnSpPr>
      <xdr:spPr>
        <a:xfrm>
          <a:off x="12346879" y="59219404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45675</xdr:colOff>
      <xdr:row>296</xdr:row>
      <xdr:rowOff>37125</xdr:rowOff>
    </xdr:from>
    <xdr:to>
      <xdr:col>22</xdr:col>
      <xdr:colOff>45061</xdr:colOff>
      <xdr:row>299</xdr:row>
      <xdr:rowOff>33337</xdr:rowOff>
    </xdr:to>
    <xdr:cxnSp macro="">
      <xdr:nvCxnSpPr>
        <xdr:cNvPr id="247" name="Conector reto 246">
          <a:extLst>
            <a:ext uri="{FF2B5EF4-FFF2-40B4-BE49-F238E27FC236}">
              <a16:creationId xmlns:a16="http://schemas.microsoft.com/office/drawing/2014/main" id="{1C17738A-76CA-437A-8656-5918D3DAEF5E}"/>
            </a:ext>
          </a:extLst>
        </xdr:cNvPr>
        <xdr:cNvCxnSpPr/>
      </xdr:nvCxnSpPr>
      <xdr:spPr>
        <a:xfrm>
          <a:off x="12399600" y="59092125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45675</xdr:colOff>
      <xdr:row>296</xdr:row>
      <xdr:rowOff>37125</xdr:rowOff>
    </xdr:from>
    <xdr:to>
      <xdr:col>23</xdr:col>
      <xdr:colOff>103800</xdr:colOff>
      <xdr:row>299</xdr:row>
      <xdr:rowOff>33337</xdr:rowOff>
    </xdr:to>
    <xdr:cxnSp macro="">
      <xdr:nvCxnSpPr>
        <xdr:cNvPr id="248" name="Conector reto 247">
          <a:extLst>
            <a:ext uri="{FF2B5EF4-FFF2-40B4-BE49-F238E27FC236}">
              <a16:creationId xmlns:a16="http://schemas.microsoft.com/office/drawing/2014/main" id="{4972F7C0-C1DB-4E6D-B151-A97391810653}"/>
            </a:ext>
          </a:extLst>
        </xdr:cNvPr>
        <xdr:cNvCxnSpPr/>
      </xdr:nvCxnSpPr>
      <xdr:spPr>
        <a:xfrm>
          <a:off x="12399600" y="59092125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484800</xdr:colOff>
      <xdr:row>297</xdr:row>
      <xdr:rowOff>17100</xdr:rowOff>
    </xdr:from>
    <xdr:to>
      <xdr:col>19</xdr:col>
      <xdr:colOff>561000</xdr:colOff>
      <xdr:row>298</xdr:row>
      <xdr:rowOff>180975</xdr:rowOff>
    </xdr:to>
    <xdr:cxnSp macro="">
      <xdr:nvCxnSpPr>
        <xdr:cNvPr id="249" name="Conector reto 248">
          <a:extLst>
            <a:ext uri="{FF2B5EF4-FFF2-40B4-BE49-F238E27FC236}">
              <a16:creationId xmlns:a16="http://schemas.microsoft.com/office/drawing/2014/main" id="{8C671027-1139-43A4-AAAF-618120D2806B}"/>
            </a:ext>
          </a:extLst>
        </xdr:cNvPr>
        <xdr:cNvCxnSpPr/>
      </xdr:nvCxnSpPr>
      <xdr:spPr>
        <a:xfrm>
          <a:off x="12229125" y="59262600"/>
          <a:ext cx="76200" cy="35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293</xdr:row>
      <xdr:rowOff>142875</xdr:rowOff>
    </xdr:from>
    <xdr:to>
      <xdr:col>19</xdr:col>
      <xdr:colOff>514350</xdr:colOff>
      <xdr:row>295</xdr:row>
      <xdr:rowOff>35288</xdr:rowOff>
    </xdr:to>
    <xdr:cxnSp macro="">
      <xdr:nvCxnSpPr>
        <xdr:cNvPr id="250" name="Conector reto 249">
          <a:extLst>
            <a:ext uri="{FF2B5EF4-FFF2-40B4-BE49-F238E27FC236}">
              <a16:creationId xmlns:a16="http://schemas.microsoft.com/office/drawing/2014/main" id="{EDE74460-0EE1-4FB9-A58D-675B6B06D604}"/>
            </a:ext>
          </a:extLst>
        </xdr:cNvPr>
        <xdr:cNvCxnSpPr/>
      </xdr:nvCxnSpPr>
      <xdr:spPr>
        <a:xfrm>
          <a:off x="12239625" y="58626375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301</xdr:row>
      <xdr:rowOff>57150</xdr:rowOff>
    </xdr:from>
    <xdr:to>
      <xdr:col>30</xdr:col>
      <xdr:colOff>169500</xdr:colOff>
      <xdr:row>303</xdr:row>
      <xdr:rowOff>36150</xdr:rowOff>
    </xdr:to>
    <xdr:sp macro="" textlink="">
      <xdr:nvSpPr>
        <xdr:cNvPr id="251" name="Elipse 250">
          <a:extLst>
            <a:ext uri="{FF2B5EF4-FFF2-40B4-BE49-F238E27FC236}">
              <a16:creationId xmlns:a16="http://schemas.microsoft.com/office/drawing/2014/main" id="{4D811FB0-6680-4A64-913F-54F73B0F3AD6}"/>
            </a:ext>
          </a:extLst>
        </xdr:cNvPr>
        <xdr:cNvSpPr/>
      </xdr:nvSpPr>
      <xdr:spPr>
        <a:xfrm>
          <a:off x="18259425" y="60064650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28</xdr:col>
      <xdr:colOff>152400</xdr:colOff>
      <xdr:row>287</xdr:row>
      <xdr:rowOff>66675</xdr:rowOff>
    </xdr:from>
    <xdr:to>
      <xdr:col>28</xdr:col>
      <xdr:colOff>512400</xdr:colOff>
      <xdr:row>289</xdr:row>
      <xdr:rowOff>45675</xdr:rowOff>
    </xdr:to>
    <xdr:sp macro="" textlink="">
      <xdr:nvSpPr>
        <xdr:cNvPr id="252" name="Elipse 251">
          <a:extLst>
            <a:ext uri="{FF2B5EF4-FFF2-40B4-BE49-F238E27FC236}">
              <a16:creationId xmlns:a16="http://schemas.microsoft.com/office/drawing/2014/main" id="{8C824307-1027-4FB6-AB0D-2A25903F2DB3}"/>
            </a:ext>
          </a:extLst>
        </xdr:cNvPr>
        <xdr:cNvSpPr/>
      </xdr:nvSpPr>
      <xdr:spPr>
        <a:xfrm>
          <a:off x="17383125" y="574071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29</xdr:col>
      <xdr:colOff>447675</xdr:colOff>
      <xdr:row>304</xdr:row>
      <xdr:rowOff>123825</xdr:rowOff>
    </xdr:from>
    <xdr:to>
      <xdr:col>30</xdr:col>
      <xdr:colOff>198075</xdr:colOff>
      <xdr:row>306</xdr:row>
      <xdr:rowOff>102825</xdr:rowOff>
    </xdr:to>
    <xdr:sp macro="" textlink="">
      <xdr:nvSpPr>
        <xdr:cNvPr id="253" name="Retângulo 252">
          <a:extLst>
            <a:ext uri="{FF2B5EF4-FFF2-40B4-BE49-F238E27FC236}">
              <a16:creationId xmlns:a16="http://schemas.microsoft.com/office/drawing/2014/main" id="{FFD6BC1C-6984-41BB-8423-83A012E649ED}"/>
            </a:ext>
          </a:extLst>
        </xdr:cNvPr>
        <xdr:cNvSpPr/>
      </xdr:nvSpPr>
      <xdr:spPr>
        <a:xfrm>
          <a:off x="18288000" y="60702825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</a:t>
          </a:r>
        </a:p>
      </xdr:txBody>
    </xdr:sp>
    <xdr:clientData/>
  </xdr:twoCellAnchor>
  <xdr:twoCellAnchor>
    <xdr:from>
      <xdr:col>27</xdr:col>
      <xdr:colOff>0</xdr:colOff>
      <xdr:row>290</xdr:row>
      <xdr:rowOff>157162</xdr:rowOff>
    </xdr:from>
    <xdr:to>
      <xdr:col>27</xdr:col>
      <xdr:colOff>360000</xdr:colOff>
      <xdr:row>292</xdr:row>
      <xdr:rowOff>136162</xdr:rowOff>
    </xdr:to>
    <xdr:sp macro="" textlink="">
      <xdr:nvSpPr>
        <xdr:cNvPr id="254" name="Retângulo 253">
          <a:extLst>
            <a:ext uri="{FF2B5EF4-FFF2-40B4-BE49-F238E27FC236}">
              <a16:creationId xmlns:a16="http://schemas.microsoft.com/office/drawing/2014/main" id="{A5B333D0-2510-4F7A-8B80-053A3B45E11E}"/>
            </a:ext>
          </a:extLst>
        </xdr:cNvPr>
        <xdr:cNvSpPr/>
      </xdr:nvSpPr>
      <xdr:spPr>
        <a:xfrm>
          <a:off x="16621125" y="580691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2</a:t>
          </a:r>
        </a:p>
      </xdr:txBody>
    </xdr:sp>
    <xdr:clientData/>
  </xdr:twoCellAnchor>
  <xdr:twoCellAnchor>
    <xdr:from>
      <xdr:col>32</xdr:col>
      <xdr:colOff>542925</xdr:colOff>
      <xdr:row>298</xdr:row>
      <xdr:rowOff>14287</xdr:rowOff>
    </xdr:from>
    <xdr:to>
      <xdr:col>33</xdr:col>
      <xdr:colOff>293325</xdr:colOff>
      <xdr:row>299</xdr:row>
      <xdr:rowOff>183787</xdr:rowOff>
    </xdr:to>
    <xdr:sp macro="" textlink="">
      <xdr:nvSpPr>
        <xdr:cNvPr id="255" name="Retângulo 254">
          <a:extLst>
            <a:ext uri="{FF2B5EF4-FFF2-40B4-BE49-F238E27FC236}">
              <a16:creationId xmlns:a16="http://schemas.microsoft.com/office/drawing/2014/main" id="{44D45A0E-806A-4892-A9A3-8B97F1DAAF9F}"/>
            </a:ext>
          </a:extLst>
        </xdr:cNvPr>
        <xdr:cNvSpPr/>
      </xdr:nvSpPr>
      <xdr:spPr>
        <a:xfrm>
          <a:off x="20212050" y="59450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3</a:t>
          </a:r>
        </a:p>
      </xdr:txBody>
    </xdr:sp>
    <xdr:clientData/>
  </xdr:twoCellAnchor>
  <xdr:twoCellAnchor>
    <xdr:from>
      <xdr:col>28</xdr:col>
      <xdr:colOff>142875</xdr:colOff>
      <xdr:row>290</xdr:row>
      <xdr:rowOff>157162</xdr:rowOff>
    </xdr:from>
    <xdr:to>
      <xdr:col>28</xdr:col>
      <xdr:colOff>502875</xdr:colOff>
      <xdr:row>292</xdr:row>
      <xdr:rowOff>136162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id="{6085C3A7-A897-4327-BA13-1E66E4B6B570}"/>
            </a:ext>
          </a:extLst>
        </xdr:cNvPr>
        <xdr:cNvSpPr/>
      </xdr:nvSpPr>
      <xdr:spPr>
        <a:xfrm>
          <a:off x="17373600" y="580691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4</a:t>
          </a:r>
        </a:p>
      </xdr:txBody>
    </xdr:sp>
    <xdr:clientData/>
  </xdr:twoCellAnchor>
  <xdr:twoCellAnchor>
    <xdr:from>
      <xdr:col>31</xdr:col>
      <xdr:colOff>484186</xdr:colOff>
      <xdr:row>298</xdr:row>
      <xdr:rowOff>14287</xdr:rowOff>
    </xdr:from>
    <xdr:to>
      <xdr:col>32</xdr:col>
      <xdr:colOff>234586</xdr:colOff>
      <xdr:row>299</xdr:row>
      <xdr:rowOff>183787</xdr:rowOff>
    </xdr:to>
    <xdr:sp macro="" textlink="">
      <xdr:nvSpPr>
        <xdr:cNvPr id="257" name="Retângulo 256">
          <a:extLst>
            <a:ext uri="{FF2B5EF4-FFF2-40B4-BE49-F238E27FC236}">
              <a16:creationId xmlns:a16="http://schemas.microsoft.com/office/drawing/2014/main" id="{0FD06BFB-DEA2-484C-A415-F1E19574DBB7}"/>
            </a:ext>
          </a:extLst>
        </xdr:cNvPr>
        <xdr:cNvSpPr/>
      </xdr:nvSpPr>
      <xdr:spPr>
        <a:xfrm>
          <a:off x="19543711" y="59450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</a:t>
          </a:r>
        </a:p>
      </xdr:txBody>
    </xdr:sp>
    <xdr:clientData/>
  </xdr:twoCellAnchor>
  <xdr:twoCellAnchor>
    <xdr:from>
      <xdr:col>30</xdr:col>
      <xdr:colOff>425449</xdr:colOff>
      <xdr:row>298</xdr:row>
      <xdr:rowOff>14287</xdr:rowOff>
    </xdr:from>
    <xdr:to>
      <xdr:col>31</xdr:col>
      <xdr:colOff>175849</xdr:colOff>
      <xdr:row>299</xdr:row>
      <xdr:rowOff>183787</xdr:rowOff>
    </xdr:to>
    <xdr:sp macro="" textlink="">
      <xdr:nvSpPr>
        <xdr:cNvPr id="258" name="Retângulo 257">
          <a:extLst>
            <a:ext uri="{FF2B5EF4-FFF2-40B4-BE49-F238E27FC236}">
              <a16:creationId xmlns:a16="http://schemas.microsoft.com/office/drawing/2014/main" id="{242DB797-FB3C-47D2-A0CF-35C8C1B58D72}"/>
            </a:ext>
          </a:extLst>
        </xdr:cNvPr>
        <xdr:cNvSpPr/>
      </xdr:nvSpPr>
      <xdr:spPr>
        <a:xfrm>
          <a:off x="18875374" y="59450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6</a:t>
          </a:r>
        </a:p>
      </xdr:txBody>
    </xdr:sp>
    <xdr:clientData/>
  </xdr:twoCellAnchor>
  <xdr:twoCellAnchor>
    <xdr:from>
      <xdr:col>25</xdr:col>
      <xdr:colOff>547687</xdr:colOff>
      <xdr:row>290</xdr:row>
      <xdr:rowOff>166687</xdr:rowOff>
    </xdr:from>
    <xdr:to>
      <xdr:col>26</xdr:col>
      <xdr:colOff>298087</xdr:colOff>
      <xdr:row>292</xdr:row>
      <xdr:rowOff>145687</xdr:rowOff>
    </xdr:to>
    <xdr:sp macro="" textlink="">
      <xdr:nvSpPr>
        <xdr:cNvPr id="259" name="Retângulo 258">
          <a:extLst>
            <a:ext uri="{FF2B5EF4-FFF2-40B4-BE49-F238E27FC236}">
              <a16:creationId xmlns:a16="http://schemas.microsoft.com/office/drawing/2014/main" id="{A1A75FA2-89B9-4393-B296-0F749F0CCAA1}"/>
            </a:ext>
          </a:extLst>
        </xdr:cNvPr>
        <xdr:cNvSpPr/>
      </xdr:nvSpPr>
      <xdr:spPr>
        <a:xfrm>
          <a:off x="15949612" y="580786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  <xdr:twoCellAnchor>
    <xdr:from>
      <xdr:col>28</xdr:col>
      <xdr:colOff>307975</xdr:colOff>
      <xdr:row>298</xdr:row>
      <xdr:rowOff>14287</xdr:rowOff>
    </xdr:from>
    <xdr:to>
      <xdr:col>29</xdr:col>
      <xdr:colOff>58375</xdr:colOff>
      <xdr:row>299</xdr:row>
      <xdr:rowOff>183787</xdr:rowOff>
    </xdr:to>
    <xdr:sp macro="" textlink="">
      <xdr:nvSpPr>
        <xdr:cNvPr id="260" name="Retângulo 259">
          <a:extLst>
            <a:ext uri="{FF2B5EF4-FFF2-40B4-BE49-F238E27FC236}">
              <a16:creationId xmlns:a16="http://schemas.microsoft.com/office/drawing/2014/main" id="{784781FF-83F6-4367-81A4-F0B6804FB749}"/>
            </a:ext>
          </a:extLst>
        </xdr:cNvPr>
        <xdr:cNvSpPr/>
      </xdr:nvSpPr>
      <xdr:spPr>
        <a:xfrm>
          <a:off x="17538700" y="59450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8</a:t>
          </a:r>
        </a:p>
      </xdr:txBody>
    </xdr:sp>
    <xdr:clientData/>
  </xdr:twoCellAnchor>
  <xdr:twoCellAnchor>
    <xdr:from>
      <xdr:col>28</xdr:col>
      <xdr:colOff>354013</xdr:colOff>
      <xdr:row>304</xdr:row>
      <xdr:rowOff>100012</xdr:rowOff>
    </xdr:from>
    <xdr:to>
      <xdr:col>29</xdr:col>
      <xdr:colOff>104413</xdr:colOff>
      <xdr:row>306</xdr:row>
      <xdr:rowOff>79012</xdr:rowOff>
    </xdr:to>
    <xdr:sp macro="" textlink="">
      <xdr:nvSpPr>
        <xdr:cNvPr id="261" name="Retângulo 260">
          <a:extLst>
            <a:ext uri="{FF2B5EF4-FFF2-40B4-BE49-F238E27FC236}">
              <a16:creationId xmlns:a16="http://schemas.microsoft.com/office/drawing/2014/main" id="{11897078-E045-46FA-A711-CC2EC766A71F}"/>
            </a:ext>
          </a:extLst>
        </xdr:cNvPr>
        <xdr:cNvSpPr/>
      </xdr:nvSpPr>
      <xdr:spPr>
        <a:xfrm>
          <a:off x="17584738" y="6067901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9</a:t>
          </a:r>
        </a:p>
      </xdr:txBody>
    </xdr:sp>
    <xdr:clientData/>
  </xdr:twoCellAnchor>
  <xdr:twoCellAnchor>
    <xdr:from>
      <xdr:col>26</xdr:col>
      <xdr:colOff>190500</xdr:colOff>
      <xdr:row>298</xdr:row>
      <xdr:rowOff>14287</xdr:rowOff>
    </xdr:from>
    <xdr:to>
      <xdr:col>26</xdr:col>
      <xdr:colOff>550500</xdr:colOff>
      <xdr:row>299</xdr:row>
      <xdr:rowOff>183787</xdr:rowOff>
    </xdr:to>
    <xdr:sp macro="" textlink="">
      <xdr:nvSpPr>
        <xdr:cNvPr id="262" name="Retângulo 261">
          <a:extLst>
            <a:ext uri="{FF2B5EF4-FFF2-40B4-BE49-F238E27FC236}">
              <a16:creationId xmlns:a16="http://schemas.microsoft.com/office/drawing/2014/main" id="{8607E9AC-CC14-479A-8182-02D3D58E9F1C}"/>
            </a:ext>
          </a:extLst>
        </xdr:cNvPr>
        <xdr:cNvSpPr/>
      </xdr:nvSpPr>
      <xdr:spPr>
        <a:xfrm>
          <a:off x="16202025" y="59450287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10</a:t>
          </a:r>
        </a:p>
      </xdr:txBody>
    </xdr:sp>
    <xdr:clientData/>
  </xdr:twoCellAnchor>
  <xdr:twoCellAnchor>
    <xdr:from>
      <xdr:col>29</xdr:col>
      <xdr:colOff>285750</xdr:colOff>
      <xdr:row>290</xdr:row>
      <xdr:rowOff>157162</xdr:rowOff>
    </xdr:from>
    <xdr:to>
      <xdr:col>30</xdr:col>
      <xdr:colOff>36150</xdr:colOff>
      <xdr:row>292</xdr:row>
      <xdr:rowOff>136162</xdr:rowOff>
    </xdr:to>
    <xdr:sp macro="" textlink="">
      <xdr:nvSpPr>
        <xdr:cNvPr id="263" name="Retângulo 262">
          <a:extLst>
            <a:ext uri="{FF2B5EF4-FFF2-40B4-BE49-F238E27FC236}">
              <a16:creationId xmlns:a16="http://schemas.microsoft.com/office/drawing/2014/main" id="{F42D1609-47B1-4286-A343-649CA5B747BD}"/>
            </a:ext>
          </a:extLst>
        </xdr:cNvPr>
        <xdr:cNvSpPr/>
      </xdr:nvSpPr>
      <xdr:spPr>
        <a:xfrm>
          <a:off x="18126075" y="58069162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11</a:t>
          </a:r>
        </a:p>
      </xdr:txBody>
    </xdr:sp>
    <xdr:clientData/>
  </xdr:twoCellAnchor>
  <xdr:twoCellAnchor>
    <xdr:from>
      <xdr:col>29</xdr:col>
      <xdr:colOff>390525</xdr:colOff>
      <xdr:row>297</xdr:row>
      <xdr:rowOff>171450</xdr:rowOff>
    </xdr:from>
    <xdr:to>
      <xdr:col>30</xdr:col>
      <xdr:colOff>140925</xdr:colOff>
      <xdr:row>299</xdr:row>
      <xdr:rowOff>150450</xdr:rowOff>
    </xdr:to>
    <xdr:sp macro="" textlink="">
      <xdr:nvSpPr>
        <xdr:cNvPr id="264" name="Retângulo 263">
          <a:extLst>
            <a:ext uri="{FF2B5EF4-FFF2-40B4-BE49-F238E27FC236}">
              <a16:creationId xmlns:a16="http://schemas.microsoft.com/office/drawing/2014/main" id="{4A4E58E8-0809-453D-9417-A873BE53273F}"/>
            </a:ext>
          </a:extLst>
        </xdr:cNvPr>
        <xdr:cNvSpPr/>
      </xdr:nvSpPr>
      <xdr:spPr>
        <a:xfrm>
          <a:off x="18230850" y="59416950"/>
          <a:ext cx="360000" cy="360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12</a:t>
          </a:r>
        </a:p>
      </xdr:txBody>
    </xdr:sp>
    <xdr:clientData/>
  </xdr:twoCellAnchor>
  <xdr:twoCellAnchor>
    <xdr:from>
      <xdr:col>29</xdr:col>
      <xdr:colOff>314325</xdr:colOff>
      <xdr:row>294</xdr:row>
      <xdr:rowOff>28575</xdr:rowOff>
    </xdr:from>
    <xdr:to>
      <xdr:col>30</xdr:col>
      <xdr:colOff>64725</xdr:colOff>
      <xdr:row>296</xdr:row>
      <xdr:rowOff>7575</xdr:rowOff>
    </xdr:to>
    <xdr:sp macro="" textlink="">
      <xdr:nvSpPr>
        <xdr:cNvPr id="265" name="Elipse 264">
          <a:extLst>
            <a:ext uri="{FF2B5EF4-FFF2-40B4-BE49-F238E27FC236}">
              <a16:creationId xmlns:a16="http://schemas.microsoft.com/office/drawing/2014/main" id="{4F92A1B3-E724-4ACE-8C88-7088F017566B}"/>
            </a:ext>
          </a:extLst>
        </xdr:cNvPr>
        <xdr:cNvSpPr/>
      </xdr:nvSpPr>
      <xdr:spPr>
        <a:xfrm>
          <a:off x="18154650" y="58702575"/>
          <a:ext cx="360000" cy="36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27</xdr:col>
      <xdr:colOff>180000</xdr:colOff>
      <xdr:row>288</xdr:row>
      <xdr:rowOff>56175</xdr:rowOff>
    </xdr:from>
    <xdr:to>
      <xdr:col>28</xdr:col>
      <xdr:colOff>152400</xdr:colOff>
      <xdr:row>290</xdr:row>
      <xdr:rowOff>157162</xdr:rowOff>
    </xdr:to>
    <xdr:cxnSp macro="">
      <xdr:nvCxnSpPr>
        <xdr:cNvPr id="266" name="Conector reto 265">
          <a:extLst>
            <a:ext uri="{FF2B5EF4-FFF2-40B4-BE49-F238E27FC236}">
              <a16:creationId xmlns:a16="http://schemas.microsoft.com/office/drawing/2014/main" id="{EBBB6DA2-A17A-4F1A-9CF6-0870F28430FA}"/>
            </a:ext>
          </a:extLst>
        </xdr:cNvPr>
        <xdr:cNvCxnSpPr/>
      </xdr:nvCxnSpPr>
      <xdr:spPr>
        <a:xfrm flipH="1">
          <a:off x="16801125" y="57587175"/>
          <a:ext cx="58200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127612</xdr:colOff>
      <xdr:row>288</xdr:row>
      <xdr:rowOff>56175</xdr:rowOff>
    </xdr:from>
    <xdr:to>
      <xdr:col>28</xdr:col>
      <xdr:colOff>161925</xdr:colOff>
      <xdr:row>290</xdr:row>
      <xdr:rowOff>166687</xdr:rowOff>
    </xdr:to>
    <xdr:cxnSp macro="">
      <xdr:nvCxnSpPr>
        <xdr:cNvPr id="267" name="Conector reto 266">
          <a:extLst>
            <a:ext uri="{FF2B5EF4-FFF2-40B4-BE49-F238E27FC236}">
              <a16:creationId xmlns:a16="http://schemas.microsoft.com/office/drawing/2014/main" id="{C2050105-1E36-4476-8F5C-82A8EE2AFF42}"/>
            </a:ext>
          </a:extLst>
        </xdr:cNvPr>
        <xdr:cNvCxnSpPr/>
      </xdr:nvCxnSpPr>
      <xdr:spPr>
        <a:xfrm flipH="1">
          <a:off x="16139137" y="57587175"/>
          <a:ext cx="1253513" cy="491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608625</xdr:colOff>
      <xdr:row>303</xdr:row>
      <xdr:rowOff>26625</xdr:rowOff>
    </xdr:from>
    <xdr:to>
      <xdr:col>30</xdr:col>
      <xdr:colOff>27600</xdr:colOff>
      <xdr:row>304</xdr:row>
      <xdr:rowOff>114300</xdr:rowOff>
    </xdr:to>
    <xdr:cxnSp macro="">
      <xdr:nvCxnSpPr>
        <xdr:cNvPr id="268" name="Conector reto 267">
          <a:extLst>
            <a:ext uri="{FF2B5EF4-FFF2-40B4-BE49-F238E27FC236}">
              <a16:creationId xmlns:a16="http://schemas.microsoft.com/office/drawing/2014/main" id="{CD047A15-BB89-4A7D-AAED-16076226CC53}"/>
            </a:ext>
          </a:extLst>
        </xdr:cNvPr>
        <xdr:cNvCxnSpPr/>
      </xdr:nvCxnSpPr>
      <xdr:spPr>
        <a:xfrm>
          <a:off x="18448950" y="60415125"/>
          <a:ext cx="28575" cy="27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580050</xdr:colOff>
      <xdr:row>299</xdr:row>
      <xdr:rowOff>140925</xdr:rowOff>
    </xdr:from>
    <xdr:to>
      <xdr:col>29</xdr:col>
      <xdr:colOff>608625</xdr:colOff>
      <xdr:row>301</xdr:row>
      <xdr:rowOff>47625</xdr:rowOff>
    </xdr:to>
    <xdr:cxnSp macro="">
      <xdr:nvCxnSpPr>
        <xdr:cNvPr id="269" name="Conector reto 268">
          <a:extLst>
            <a:ext uri="{FF2B5EF4-FFF2-40B4-BE49-F238E27FC236}">
              <a16:creationId xmlns:a16="http://schemas.microsoft.com/office/drawing/2014/main" id="{187CBFFE-20FA-4F38-A036-665EB4D566F0}"/>
            </a:ext>
          </a:extLst>
        </xdr:cNvPr>
        <xdr:cNvCxnSpPr/>
      </xdr:nvCxnSpPr>
      <xdr:spPr>
        <a:xfrm>
          <a:off x="18420375" y="59767425"/>
          <a:ext cx="28575" cy="28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332400</xdr:colOff>
      <xdr:row>289</xdr:row>
      <xdr:rowOff>45675</xdr:rowOff>
    </xdr:from>
    <xdr:to>
      <xdr:col>28</xdr:col>
      <xdr:colOff>341925</xdr:colOff>
      <xdr:row>290</xdr:row>
      <xdr:rowOff>157162</xdr:rowOff>
    </xdr:to>
    <xdr:cxnSp macro="">
      <xdr:nvCxnSpPr>
        <xdr:cNvPr id="270" name="Conector reto 269">
          <a:extLst>
            <a:ext uri="{FF2B5EF4-FFF2-40B4-BE49-F238E27FC236}">
              <a16:creationId xmlns:a16="http://schemas.microsoft.com/office/drawing/2014/main" id="{E6A45DDC-6053-48BD-9A85-67AFDF9C6474}"/>
            </a:ext>
          </a:extLst>
        </xdr:cNvPr>
        <xdr:cNvCxnSpPr/>
      </xdr:nvCxnSpPr>
      <xdr:spPr>
        <a:xfrm flipH="1">
          <a:off x="17563125" y="57767175"/>
          <a:ext cx="9525" cy="30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521925</xdr:colOff>
      <xdr:row>288</xdr:row>
      <xdr:rowOff>56175</xdr:rowOff>
    </xdr:from>
    <xdr:to>
      <xdr:col>29</xdr:col>
      <xdr:colOff>475275</xdr:colOff>
      <xdr:row>290</xdr:row>
      <xdr:rowOff>157162</xdr:rowOff>
    </xdr:to>
    <xdr:cxnSp macro="">
      <xdr:nvCxnSpPr>
        <xdr:cNvPr id="271" name="Conector reto 270">
          <a:extLst>
            <a:ext uri="{FF2B5EF4-FFF2-40B4-BE49-F238E27FC236}">
              <a16:creationId xmlns:a16="http://schemas.microsoft.com/office/drawing/2014/main" id="{21DC0576-7C2C-49D6-AEA5-393969EEC3AB}"/>
            </a:ext>
          </a:extLst>
        </xdr:cNvPr>
        <xdr:cNvCxnSpPr/>
      </xdr:nvCxnSpPr>
      <xdr:spPr>
        <a:xfrm>
          <a:off x="17752650" y="57587175"/>
          <a:ext cx="562950" cy="4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497500</xdr:colOff>
      <xdr:row>295</xdr:row>
      <xdr:rowOff>145354</xdr:rowOff>
    </xdr:from>
    <xdr:to>
      <xdr:col>29</xdr:col>
      <xdr:colOff>367046</xdr:colOff>
      <xdr:row>298</xdr:row>
      <xdr:rowOff>14287</xdr:rowOff>
    </xdr:to>
    <xdr:cxnSp macro="">
      <xdr:nvCxnSpPr>
        <xdr:cNvPr id="272" name="Conector reto 271">
          <a:extLst>
            <a:ext uri="{FF2B5EF4-FFF2-40B4-BE49-F238E27FC236}">
              <a16:creationId xmlns:a16="http://schemas.microsoft.com/office/drawing/2014/main" id="{4F04C686-7748-49BD-872B-CF2AF5F68903}"/>
            </a:ext>
          </a:extLst>
        </xdr:cNvPr>
        <xdr:cNvCxnSpPr/>
      </xdr:nvCxnSpPr>
      <xdr:spPr>
        <a:xfrm flipH="1">
          <a:off x="17728225" y="59009854"/>
          <a:ext cx="479146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380025</xdr:colOff>
      <xdr:row>295</xdr:row>
      <xdr:rowOff>18075</xdr:rowOff>
    </xdr:from>
    <xdr:to>
      <xdr:col>29</xdr:col>
      <xdr:colOff>314325</xdr:colOff>
      <xdr:row>298</xdr:row>
      <xdr:rowOff>14287</xdr:rowOff>
    </xdr:to>
    <xdr:cxnSp macro="">
      <xdr:nvCxnSpPr>
        <xdr:cNvPr id="274" name="Conector reto 273">
          <a:extLst>
            <a:ext uri="{FF2B5EF4-FFF2-40B4-BE49-F238E27FC236}">
              <a16:creationId xmlns:a16="http://schemas.microsoft.com/office/drawing/2014/main" id="{3F0205BE-CA5D-4DFB-8821-62788FD5F090}"/>
            </a:ext>
          </a:extLst>
        </xdr:cNvPr>
        <xdr:cNvCxnSpPr/>
      </xdr:nvCxnSpPr>
      <xdr:spPr>
        <a:xfrm flipH="1">
          <a:off x="16391550" y="58882575"/>
          <a:ext cx="1763100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12004</xdr:colOff>
      <xdr:row>295</xdr:row>
      <xdr:rowOff>145354</xdr:rowOff>
    </xdr:from>
    <xdr:to>
      <xdr:col>31</xdr:col>
      <xdr:colOff>5374</xdr:colOff>
      <xdr:row>298</xdr:row>
      <xdr:rowOff>14287</xdr:rowOff>
    </xdr:to>
    <xdr:cxnSp macro="">
      <xdr:nvCxnSpPr>
        <xdr:cNvPr id="275" name="Conector reto 274">
          <a:extLst>
            <a:ext uri="{FF2B5EF4-FFF2-40B4-BE49-F238E27FC236}">
              <a16:creationId xmlns:a16="http://schemas.microsoft.com/office/drawing/2014/main" id="{390B7151-F681-473A-838A-5F1593E7051D}"/>
            </a:ext>
          </a:extLst>
        </xdr:cNvPr>
        <xdr:cNvCxnSpPr/>
      </xdr:nvCxnSpPr>
      <xdr:spPr>
        <a:xfrm>
          <a:off x="18461929" y="59009854"/>
          <a:ext cx="602970" cy="4404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64725</xdr:colOff>
      <xdr:row>295</xdr:row>
      <xdr:rowOff>18075</xdr:rowOff>
    </xdr:from>
    <xdr:to>
      <xdr:col>32</xdr:col>
      <xdr:colOff>64111</xdr:colOff>
      <xdr:row>298</xdr:row>
      <xdr:rowOff>14287</xdr:rowOff>
    </xdr:to>
    <xdr:cxnSp macro="">
      <xdr:nvCxnSpPr>
        <xdr:cNvPr id="276" name="Conector reto 275">
          <a:extLst>
            <a:ext uri="{FF2B5EF4-FFF2-40B4-BE49-F238E27FC236}">
              <a16:creationId xmlns:a16="http://schemas.microsoft.com/office/drawing/2014/main" id="{FA97C8B5-107C-4981-BE42-0E4EDD473E4B}"/>
            </a:ext>
          </a:extLst>
        </xdr:cNvPr>
        <xdr:cNvCxnSpPr/>
      </xdr:nvCxnSpPr>
      <xdr:spPr>
        <a:xfrm>
          <a:off x="18514650" y="58882575"/>
          <a:ext cx="1218586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64725</xdr:colOff>
      <xdr:row>295</xdr:row>
      <xdr:rowOff>18075</xdr:rowOff>
    </xdr:from>
    <xdr:to>
      <xdr:col>33</xdr:col>
      <xdr:colOff>122850</xdr:colOff>
      <xdr:row>298</xdr:row>
      <xdr:rowOff>14287</xdr:rowOff>
    </xdr:to>
    <xdr:cxnSp macro="">
      <xdr:nvCxnSpPr>
        <xdr:cNvPr id="277" name="Conector reto 276">
          <a:extLst>
            <a:ext uri="{FF2B5EF4-FFF2-40B4-BE49-F238E27FC236}">
              <a16:creationId xmlns:a16="http://schemas.microsoft.com/office/drawing/2014/main" id="{5E45B4A6-78F2-4C26-8900-9ECBDE06ABB7}"/>
            </a:ext>
          </a:extLst>
        </xdr:cNvPr>
        <xdr:cNvCxnSpPr/>
      </xdr:nvCxnSpPr>
      <xdr:spPr>
        <a:xfrm>
          <a:off x="18514650" y="58882575"/>
          <a:ext cx="1886925" cy="56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503850</xdr:colOff>
      <xdr:row>295</xdr:row>
      <xdr:rowOff>188550</xdr:rowOff>
    </xdr:from>
    <xdr:to>
      <xdr:col>29</xdr:col>
      <xdr:colOff>580050</xdr:colOff>
      <xdr:row>297</xdr:row>
      <xdr:rowOff>161925</xdr:rowOff>
    </xdr:to>
    <xdr:cxnSp macro="">
      <xdr:nvCxnSpPr>
        <xdr:cNvPr id="278" name="Conector reto 277">
          <a:extLst>
            <a:ext uri="{FF2B5EF4-FFF2-40B4-BE49-F238E27FC236}">
              <a16:creationId xmlns:a16="http://schemas.microsoft.com/office/drawing/2014/main" id="{792BA8C2-587E-4A0A-A70A-C7D32909CF09}"/>
            </a:ext>
          </a:extLst>
        </xdr:cNvPr>
        <xdr:cNvCxnSpPr/>
      </xdr:nvCxnSpPr>
      <xdr:spPr>
        <a:xfrm>
          <a:off x="18344175" y="59053050"/>
          <a:ext cx="76200" cy="35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514350</xdr:colOff>
      <xdr:row>292</xdr:row>
      <xdr:rowOff>123825</xdr:rowOff>
    </xdr:from>
    <xdr:to>
      <xdr:col>29</xdr:col>
      <xdr:colOff>533400</xdr:colOff>
      <xdr:row>294</xdr:row>
      <xdr:rowOff>16238</xdr:rowOff>
    </xdr:to>
    <xdr:cxnSp macro="">
      <xdr:nvCxnSpPr>
        <xdr:cNvPr id="279" name="Conector reto 278">
          <a:extLst>
            <a:ext uri="{FF2B5EF4-FFF2-40B4-BE49-F238E27FC236}">
              <a16:creationId xmlns:a16="http://schemas.microsoft.com/office/drawing/2014/main" id="{7B0EAB86-8FDC-49E5-B267-8B087E654314}"/>
            </a:ext>
          </a:extLst>
        </xdr:cNvPr>
        <xdr:cNvCxnSpPr/>
      </xdr:nvCxnSpPr>
      <xdr:spPr>
        <a:xfrm>
          <a:off x="18354675" y="58416825"/>
          <a:ext cx="19050" cy="27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553063</xdr:colOff>
      <xdr:row>301</xdr:row>
      <xdr:rowOff>12337</xdr:rowOff>
    </xdr:from>
    <xdr:to>
      <xdr:col>19</xdr:col>
      <xdr:colOff>400050</xdr:colOff>
      <xdr:row>303</xdr:row>
      <xdr:rowOff>65700</xdr:rowOff>
    </xdr:to>
    <xdr:cxnSp macro="">
      <xdr:nvCxnSpPr>
        <xdr:cNvPr id="281" name="Conector reto 280">
          <a:extLst>
            <a:ext uri="{FF2B5EF4-FFF2-40B4-BE49-F238E27FC236}">
              <a16:creationId xmlns:a16="http://schemas.microsoft.com/office/drawing/2014/main" id="{D7E54E4D-8C08-B3CC-D623-73D06C3D4B70}"/>
            </a:ext>
          </a:extLst>
        </xdr:cNvPr>
        <xdr:cNvCxnSpPr>
          <a:stCxn id="218" idx="2"/>
          <a:endCxn id="208" idx="2"/>
        </xdr:cNvCxnSpPr>
      </xdr:nvCxnSpPr>
      <xdr:spPr>
        <a:xfrm>
          <a:off x="10935313" y="60019837"/>
          <a:ext cx="1209062" cy="434363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257175</xdr:colOff>
      <xdr:row>302</xdr:row>
      <xdr:rowOff>104775</xdr:rowOff>
    </xdr:from>
    <xdr:ext cx="472630" cy="264560"/>
    <xdr:sp macro="" textlink="">
      <xdr:nvSpPr>
        <xdr:cNvPr id="282" name="CaixaDeTexto 281">
          <a:extLst>
            <a:ext uri="{FF2B5EF4-FFF2-40B4-BE49-F238E27FC236}">
              <a16:creationId xmlns:a16="http://schemas.microsoft.com/office/drawing/2014/main" id="{DF837A85-741A-469F-A09A-878775DCB6F2}"/>
            </a:ext>
          </a:extLst>
        </xdr:cNvPr>
        <xdr:cNvSpPr txBox="1"/>
      </xdr:nvSpPr>
      <xdr:spPr>
        <a:xfrm>
          <a:off x="11249025" y="60302775"/>
          <a:ext cx="4726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TETA</a:t>
          </a:r>
        </a:p>
      </xdr:txBody>
    </xdr:sp>
    <xdr:clientData/>
  </xdr:oneCellAnchor>
  <xdr:twoCellAnchor editAs="oneCell">
    <xdr:from>
      <xdr:col>18</xdr:col>
      <xdr:colOff>266700</xdr:colOff>
      <xdr:row>297</xdr:row>
      <xdr:rowOff>28575</xdr:rowOff>
    </xdr:from>
    <xdr:to>
      <xdr:col>18</xdr:col>
      <xdr:colOff>561974</xdr:colOff>
      <xdr:row>298</xdr:row>
      <xdr:rowOff>133349</xdr:rowOff>
    </xdr:to>
    <xdr:pic>
      <xdr:nvPicPr>
        <xdr:cNvPr id="283" name="Gráfico 282" descr="Fechar com preenchimento sólido">
          <a:extLst>
            <a:ext uri="{FF2B5EF4-FFF2-40B4-BE49-F238E27FC236}">
              <a16:creationId xmlns:a16="http://schemas.microsoft.com/office/drawing/2014/main" id="{95840BE4-37F5-455C-9596-E2C5FA74D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58550" y="59274075"/>
          <a:ext cx="295274" cy="295274"/>
        </a:xfrm>
        <a:prstGeom prst="rect">
          <a:avLst/>
        </a:prstGeom>
      </xdr:spPr>
    </xdr:pic>
    <xdr:clientData/>
  </xdr:twoCellAnchor>
  <xdr:oneCellAnchor>
    <xdr:from>
      <xdr:col>29</xdr:col>
      <xdr:colOff>561975</xdr:colOff>
      <xdr:row>302</xdr:row>
      <xdr:rowOff>171450</xdr:rowOff>
    </xdr:from>
    <xdr:ext cx="399148" cy="264560"/>
    <xdr:sp macro="" textlink="">
      <xdr:nvSpPr>
        <xdr:cNvPr id="284" name="CaixaDeTexto 283">
          <a:extLst>
            <a:ext uri="{FF2B5EF4-FFF2-40B4-BE49-F238E27FC236}">
              <a16:creationId xmlns:a16="http://schemas.microsoft.com/office/drawing/2014/main" id="{4B6BC2E3-EE0E-4DE0-AC8D-14CEB642C92E}"/>
            </a:ext>
          </a:extLst>
        </xdr:cNvPr>
        <xdr:cNvSpPr txBox="1"/>
      </xdr:nvSpPr>
      <xdr:spPr>
        <a:xfrm>
          <a:off x="18402300" y="60369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112</a:t>
          </a:r>
        </a:p>
      </xdr:txBody>
    </xdr:sp>
    <xdr:clientData/>
  </xdr:oneCellAnchor>
  <xdr:oneCellAnchor>
    <xdr:from>
      <xdr:col>29</xdr:col>
      <xdr:colOff>466725</xdr:colOff>
      <xdr:row>300</xdr:row>
      <xdr:rowOff>0</xdr:rowOff>
    </xdr:from>
    <xdr:ext cx="399148" cy="264560"/>
    <xdr:sp macro="" textlink="">
      <xdr:nvSpPr>
        <xdr:cNvPr id="285" name="CaixaDeTexto 284">
          <a:extLst>
            <a:ext uri="{FF2B5EF4-FFF2-40B4-BE49-F238E27FC236}">
              <a16:creationId xmlns:a16="http://schemas.microsoft.com/office/drawing/2014/main" id="{3115C9A5-9CD1-4365-B7D9-8A38C0ED748E}"/>
            </a:ext>
          </a:extLst>
        </xdr:cNvPr>
        <xdr:cNvSpPr txBox="1"/>
      </xdr:nvSpPr>
      <xdr:spPr>
        <a:xfrm>
          <a:off x="18307050" y="59817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335</a:t>
          </a:r>
        </a:p>
      </xdr:txBody>
    </xdr:sp>
    <xdr:clientData/>
  </xdr:oneCellAnchor>
  <xdr:oneCellAnchor>
    <xdr:from>
      <xdr:col>28</xdr:col>
      <xdr:colOff>209550</xdr:colOff>
      <xdr:row>289</xdr:row>
      <xdr:rowOff>38100</xdr:rowOff>
    </xdr:from>
    <xdr:ext cx="399148" cy="264560"/>
    <xdr:sp macro="" textlink="">
      <xdr:nvSpPr>
        <xdr:cNvPr id="286" name="CaixaDeTexto 285">
          <a:extLst>
            <a:ext uri="{FF2B5EF4-FFF2-40B4-BE49-F238E27FC236}">
              <a16:creationId xmlns:a16="http://schemas.microsoft.com/office/drawing/2014/main" id="{D9FF2595-CDFF-4347-B311-71C8977E5E68}"/>
            </a:ext>
          </a:extLst>
        </xdr:cNvPr>
        <xdr:cNvSpPr txBox="1"/>
      </xdr:nvSpPr>
      <xdr:spPr>
        <a:xfrm>
          <a:off x="17440275" y="577596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146</a:t>
          </a:r>
        </a:p>
      </xdr:txBody>
    </xdr:sp>
    <xdr:clientData/>
  </xdr:oneCellAnchor>
  <xdr:oneCellAnchor>
    <xdr:from>
      <xdr:col>29</xdr:col>
      <xdr:colOff>142875</xdr:colOff>
      <xdr:row>289</xdr:row>
      <xdr:rowOff>19050</xdr:rowOff>
    </xdr:from>
    <xdr:ext cx="327654" cy="264560"/>
    <xdr:sp macro="" textlink="">
      <xdr:nvSpPr>
        <xdr:cNvPr id="287" name="CaixaDeTexto 286">
          <a:extLst>
            <a:ext uri="{FF2B5EF4-FFF2-40B4-BE49-F238E27FC236}">
              <a16:creationId xmlns:a16="http://schemas.microsoft.com/office/drawing/2014/main" id="{3CA655AC-87A2-46E1-B020-42DDB8555478}"/>
            </a:ext>
          </a:extLst>
        </xdr:cNvPr>
        <xdr:cNvSpPr txBox="1"/>
      </xdr:nvSpPr>
      <xdr:spPr>
        <a:xfrm>
          <a:off x="17983200" y="577405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68</a:t>
          </a:r>
        </a:p>
      </xdr:txBody>
    </xdr:sp>
    <xdr:clientData/>
  </xdr:oneCellAnchor>
  <xdr:oneCellAnchor>
    <xdr:from>
      <xdr:col>29</xdr:col>
      <xdr:colOff>352425</xdr:colOff>
      <xdr:row>293</xdr:row>
      <xdr:rowOff>47625</xdr:rowOff>
    </xdr:from>
    <xdr:ext cx="327654" cy="264560"/>
    <xdr:sp macro="" textlink="">
      <xdr:nvSpPr>
        <xdr:cNvPr id="288" name="CaixaDeTexto 287">
          <a:extLst>
            <a:ext uri="{FF2B5EF4-FFF2-40B4-BE49-F238E27FC236}">
              <a16:creationId xmlns:a16="http://schemas.microsoft.com/office/drawing/2014/main" id="{5DD8FF3E-9378-4CD7-9041-2CFAB1A37D11}"/>
            </a:ext>
          </a:extLst>
        </xdr:cNvPr>
        <xdr:cNvSpPr txBox="1"/>
      </xdr:nvSpPr>
      <xdr:spPr>
        <a:xfrm>
          <a:off x="18192750" y="58531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26</xdr:col>
      <xdr:colOff>133350</xdr:colOff>
      <xdr:row>296</xdr:row>
      <xdr:rowOff>180975</xdr:rowOff>
    </xdr:from>
    <xdr:ext cx="327654" cy="264560"/>
    <xdr:sp macro="" textlink="">
      <xdr:nvSpPr>
        <xdr:cNvPr id="289" name="CaixaDeTexto 288">
          <a:extLst>
            <a:ext uri="{FF2B5EF4-FFF2-40B4-BE49-F238E27FC236}">
              <a16:creationId xmlns:a16="http://schemas.microsoft.com/office/drawing/2014/main" id="{50D59C4C-535B-4288-832B-19149EB94572}"/>
            </a:ext>
          </a:extLst>
        </xdr:cNvPr>
        <xdr:cNvSpPr txBox="1"/>
      </xdr:nvSpPr>
      <xdr:spPr>
        <a:xfrm>
          <a:off x="16144875" y="59235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49</a:t>
          </a:r>
        </a:p>
      </xdr:txBody>
    </xdr:sp>
    <xdr:clientData/>
  </xdr:oneCellAnchor>
  <xdr:oneCellAnchor>
    <xdr:from>
      <xdr:col>28</xdr:col>
      <xdr:colOff>142875</xdr:colOff>
      <xdr:row>296</xdr:row>
      <xdr:rowOff>171450</xdr:rowOff>
    </xdr:from>
    <xdr:ext cx="399148" cy="264560"/>
    <xdr:sp macro="" textlink="">
      <xdr:nvSpPr>
        <xdr:cNvPr id="291" name="CaixaDeTexto 290">
          <a:extLst>
            <a:ext uri="{FF2B5EF4-FFF2-40B4-BE49-F238E27FC236}">
              <a16:creationId xmlns:a16="http://schemas.microsoft.com/office/drawing/2014/main" id="{2BFA24DF-1E04-42D0-8F53-93758299C412}"/>
            </a:ext>
          </a:extLst>
        </xdr:cNvPr>
        <xdr:cNvSpPr txBox="1"/>
      </xdr:nvSpPr>
      <xdr:spPr>
        <a:xfrm>
          <a:off x="17373600" y="59226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215</a:t>
          </a:r>
        </a:p>
      </xdr:txBody>
    </xdr:sp>
    <xdr:clientData/>
  </xdr:oneCellAnchor>
  <xdr:oneCellAnchor>
    <xdr:from>
      <xdr:col>25</xdr:col>
      <xdr:colOff>485775</xdr:colOff>
      <xdr:row>289</xdr:row>
      <xdr:rowOff>19050</xdr:rowOff>
    </xdr:from>
    <xdr:ext cx="399148" cy="264560"/>
    <xdr:sp macro="" textlink="">
      <xdr:nvSpPr>
        <xdr:cNvPr id="292" name="CaixaDeTexto 291">
          <a:extLst>
            <a:ext uri="{FF2B5EF4-FFF2-40B4-BE49-F238E27FC236}">
              <a16:creationId xmlns:a16="http://schemas.microsoft.com/office/drawing/2014/main" id="{36E9B2F7-11FE-4D9B-A4B2-EB36A4E07D91}"/>
            </a:ext>
          </a:extLst>
        </xdr:cNvPr>
        <xdr:cNvSpPr txBox="1"/>
      </xdr:nvSpPr>
      <xdr:spPr>
        <a:xfrm>
          <a:off x="15887700" y="577405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101</a:t>
          </a:r>
        </a:p>
      </xdr:txBody>
    </xdr:sp>
    <xdr:clientData/>
  </xdr:oneCellAnchor>
  <xdr:oneCellAnchor>
    <xdr:from>
      <xdr:col>30</xdr:col>
      <xdr:colOff>352425</xdr:colOff>
      <xdr:row>297</xdr:row>
      <xdr:rowOff>9525</xdr:rowOff>
    </xdr:from>
    <xdr:ext cx="327654" cy="264560"/>
    <xdr:sp macro="" textlink="">
      <xdr:nvSpPr>
        <xdr:cNvPr id="293" name="CaixaDeTexto 292">
          <a:extLst>
            <a:ext uri="{FF2B5EF4-FFF2-40B4-BE49-F238E27FC236}">
              <a16:creationId xmlns:a16="http://schemas.microsoft.com/office/drawing/2014/main" id="{71A62B1C-C8A0-455A-AA91-3F8B38F38AF2}"/>
            </a:ext>
          </a:extLst>
        </xdr:cNvPr>
        <xdr:cNvSpPr txBox="1"/>
      </xdr:nvSpPr>
      <xdr:spPr>
        <a:xfrm>
          <a:off x="18802350" y="592550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89</a:t>
          </a:r>
        </a:p>
      </xdr:txBody>
    </xdr:sp>
    <xdr:clientData/>
  </xdr:oneCellAnchor>
  <xdr:oneCellAnchor>
    <xdr:from>
      <xdr:col>31</xdr:col>
      <xdr:colOff>409575</xdr:colOff>
      <xdr:row>297</xdr:row>
      <xdr:rowOff>9525</xdr:rowOff>
    </xdr:from>
    <xdr:ext cx="327654" cy="264560"/>
    <xdr:sp macro="" textlink="">
      <xdr:nvSpPr>
        <xdr:cNvPr id="294" name="CaixaDeTexto 293">
          <a:extLst>
            <a:ext uri="{FF2B5EF4-FFF2-40B4-BE49-F238E27FC236}">
              <a16:creationId xmlns:a16="http://schemas.microsoft.com/office/drawing/2014/main" id="{0A789C3F-DE48-44A3-B676-A18F66819FB3}"/>
            </a:ext>
          </a:extLst>
        </xdr:cNvPr>
        <xdr:cNvSpPr txBox="1"/>
      </xdr:nvSpPr>
      <xdr:spPr>
        <a:xfrm>
          <a:off x="19469100" y="592550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77</a:t>
          </a:r>
        </a:p>
      </xdr:txBody>
    </xdr:sp>
    <xdr:clientData/>
  </xdr:oneCellAnchor>
  <xdr:oneCellAnchor>
    <xdr:from>
      <xdr:col>32</xdr:col>
      <xdr:colOff>476250</xdr:colOff>
      <xdr:row>297</xdr:row>
      <xdr:rowOff>9525</xdr:rowOff>
    </xdr:from>
    <xdr:ext cx="399148" cy="264560"/>
    <xdr:sp macro="" textlink="">
      <xdr:nvSpPr>
        <xdr:cNvPr id="295" name="CaixaDeTexto 294">
          <a:extLst>
            <a:ext uri="{FF2B5EF4-FFF2-40B4-BE49-F238E27FC236}">
              <a16:creationId xmlns:a16="http://schemas.microsoft.com/office/drawing/2014/main" id="{A855DCAF-FD14-4587-A994-7A8A4F92F29A}"/>
            </a:ext>
          </a:extLst>
        </xdr:cNvPr>
        <xdr:cNvSpPr txBox="1"/>
      </xdr:nvSpPr>
      <xdr:spPr>
        <a:xfrm>
          <a:off x="20145375" y="592550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138</a:t>
          </a:r>
        </a:p>
      </xdr:txBody>
    </xdr:sp>
    <xdr:clientData/>
  </xdr:oneCellAnchor>
  <xdr:oneCellAnchor>
    <xdr:from>
      <xdr:col>26</xdr:col>
      <xdr:colOff>590550</xdr:colOff>
      <xdr:row>289</xdr:row>
      <xdr:rowOff>66675</xdr:rowOff>
    </xdr:from>
    <xdr:ext cx="327654" cy="264560"/>
    <xdr:sp macro="" textlink="">
      <xdr:nvSpPr>
        <xdr:cNvPr id="296" name="CaixaDeTexto 295">
          <a:extLst>
            <a:ext uri="{FF2B5EF4-FFF2-40B4-BE49-F238E27FC236}">
              <a16:creationId xmlns:a16="http://schemas.microsoft.com/office/drawing/2014/main" id="{4FE1E888-0309-4E7C-904A-DC856C02280B}"/>
            </a:ext>
          </a:extLst>
        </xdr:cNvPr>
        <xdr:cNvSpPr txBox="1"/>
      </xdr:nvSpPr>
      <xdr:spPr>
        <a:xfrm>
          <a:off x="16602075" y="57788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85</a:t>
          </a:r>
        </a:p>
      </xdr:txBody>
    </xdr:sp>
    <xdr:clientData/>
  </xdr:oneCellAnchor>
  <xdr:oneCellAnchor>
    <xdr:from>
      <xdr:col>29</xdr:col>
      <xdr:colOff>400050</xdr:colOff>
      <xdr:row>296</xdr:row>
      <xdr:rowOff>133350</xdr:rowOff>
    </xdr:from>
    <xdr:ext cx="327654" cy="264560"/>
    <xdr:sp macro="" textlink="">
      <xdr:nvSpPr>
        <xdr:cNvPr id="297" name="CaixaDeTexto 296">
          <a:extLst>
            <a:ext uri="{FF2B5EF4-FFF2-40B4-BE49-F238E27FC236}">
              <a16:creationId xmlns:a16="http://schemas.microsoft.com/office/drawing/2014/main" id="{FB429DC2-5160-4E99-A969-5DBD5E84A360}"/>
            </a:ext>
          </a:extLst>
        </xdr:cNvPr>
        <xdr:cNvSpPr txBox="1"/>
      </xdr:nvSpPr>
      <xdr:spPr>
        <a:xfrm>
          <a:off x="18240375" y="59188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97</a:t>
          </a:r>
        </a:p>
      </xdr:txBody>
    </xdr:sp>
    <xdr:clientData/>
  </xdr:oneCellAnchor>
  <xdr:twoCellAnchor>
    <xdr:from>
      <xdr:col>28</xdr:col>
      <xdr:colOff>534013</xdr:colOff>
      <xdr:row>302</xdr:row>
      <xdr:rowOff>46650</xdr:rowOff>
    </xdr:from>
    <xdr:to>
      <xdr:col>29</xdr:col>
      <xdr:colOff>419100</xdr:colOff>
      <xdr:row>304</xdr:row>
      <xdr:rowOff>100012</xdr:rowOff>
    </xdr:to>
    <xdr:cxnSp macro="">
      <xdr:nvCxnSpPr>
        <xdr:cNvPr id="299" name="Conector reto 298">
          <a:extLst>
            <a:ext uri="{FF2B5EF4-FFF2-40B4-BE49-F238E27FC236}">
              <a16:creationId xmlns:a16="http://schemas.microsoft.com/office/drawing/2014/main" id="{1E7094F7-08E2-96FE-C2AA-426713ABD77B}"/>
            </a:ext>
          </a:extLst>
        </xdr:cNvPr>
        <xdr:cNvCxnSpPr>
          <a:stCxn id="251" idx="2"/>
          <a:endCxn id="261" idx="0"/>
        </xdr:cNvCxnSpPr>
      </xdr:nvCxnSpPr>
      <xdr:spPr>
        <a:xfrm flipH="1">
          <a:off x="17764738" y="60244650"/>
          <a:ext cx="494687" cy="434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400050</xdr:colOff>
      <xdr:row>302</xdr:row>
      <xdr:rowOff>114300</xdr:rowOff>
    </xdr:from>
    <xdr:ext cx="327654" cy="264560"/>
    <xdr:sp macro="" textlink="">
      <xdr:nvSpPr>
        <xdr:cNvPr id="300" name="CaixaDeTexto 299">
          <a:extLst>
            <a:ext uri="{FF2B5EF4-FFF2-40B4-BE49-F238E27FC236}">
              <a16:creationId xmlns:a16="http://schemas.microsoft.com/office/drawing/2014/main" id="{17643783-5279-4BE9-8029-B2ACCA3C45A0}"/>
            </a:ext>
          </a:extLst>
        </xdr:cNvPr>
        <xdr:cNvSpPr txBox="1"/>
      </xdr:nvSpPr>
      <xdr:spPr>
        <a:xfrm>
          <a:off x="17630775" y="60312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83B8-5A8E-430B-AFFD-CE8E10711D75}">
  <dimension ref="A1:V165"/>
  <sheetViews>
    <sheetView workbookViewId="0">
      <selection sqref="A1:XFD1"/>
    </sheetView>
  </sheetViews>
  <sheetFormatPr defaultRowHeight="15" x14ac:dyDescent="0.25"/>
  <cols>
    <col min="1" max="1" width="12.5703125" bestFit="1" customWidth="1"/>
    <col min="2" max="4" width="11.5703125" bestFit="1" customWidth="1"/>
    <col min="5" max="5" width="12.5703125" bestFit="1" customWidth="1"/>
    <col min="8" max="8" width="15.5703125" bestFit="1" customWidth="1"/>
    <col min="9" max="10" width="12.5703125" bestFit="1" customWidth="1"/>
    <col min="11" max="12" width="11.5703125" bestFit="1" customWidth="1"/>
    <col min="13" max="14" width="12.5703125" bestFit="1" customWidth="1"/>
    <col min="15" max="18" width="11.5703125" bestFit="1" customWidth="1"/>
    <col min="19" max="19" width="12.5703125" bestFit="1" customWidth="1"/>
  </cols>
  <sheetData>
    <row r="1" spans="1:20" x14ac:dyDescent="0.25">
      <c r="A1" s="146" t="s">
        <v>52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 spans="1:20" x14ac:dyDescent="0.25">
      <c r="I2" s="144" t="s">
        <v>10</v>
      </c>
      <c r="J2" s="144"/>
      <c r="K2" s="144"/>
      <c r="L2" s="144"/>
    </row>
    <row r="3" spans="1:20" x14ac:dyDescent="0.25">
      <c r="A3" s="2"/>
      <c r="B3" s="3" t="s">
        <v>1</v>
      </c>
      <c r="C3" s="3" t="s">
        <v>2</v>
      </c>
      <c r="D3" s="3" t="s">
        <v>3</v>
      </c>
      <c r="E3" s="4" t="s">
        <v>4</v>
      </c>
      <c r="I3" s="10"/>
      <c r="J3" s="24" t="s">
        <v>1</v>
      </c>
      <c r="K3" s="24" t="s">
        <v>2</v>
      </c>
      <c r="L3" s="24" t="s">
        <v>3</v>
      </c>
      <c r="M3" s="10"/>
    </row>
    <row r="4" spans="1:20" x14ac:dyDescent="0.25">
      <c r="A4" s="5" t="s">
        <v>5</v>
      </c>
      <c r="B4">
        <v>92</v>
      </c>
      <c r="C4">
        <v>89</v>
      </c>
      <c r="D4">
        <v>90</v>
      </c>
      <c r="E4" s="6">
        <v>320000</v>
      </c>
      <c r="I4" s="62" t="s">
        <v>5</v>
      </c>
      <c r="J4" s="11">
        <v>0</v>
      </c>
      <c r="K4" s="11">
        <v>20000</v>
      </c>
      <c r="L4" s="11">
        <v>300000</v>
      </c>
    </row>
    <row r="5" spans="1:20" x14ac:dyDescent="0.25">
      <c r="A5" s="5" t="s">
        <v>6</v>
      </c>
      <c r="B5">
        <v>91</v>
      </c>
      <c r="C5">
        <v>91</v>
      </c>
      <c r="D5">
        <v>95</v>
      </c>
      <c r="E5" s="6">
        <v>270000</v>
      </c>
      <c r="I5" s="62" t="s">
        <v>6</v>
      </c>
      <c r="J5" s="11">
        <v>0</v>
      </c>
      <c r="K5" s="11">
        <v>110000</v>
      </c>
      <c r="L5" s="11">
        <v>0</v>
      </c>
    </row>
    <row r="6" spans="1:20" x14ac:dyDescent="0.25">
      <c r="A6" s="5" t="s">
        <v>7</v>
      </c>
      <c r="B6">
        <v>87</v>
      </c>
      <c r="C6">
        <v>90</v>
      </c>
      <c r="D6">
        <v>92</v>
      </c>
      <c r="E6" s="6">
        <v>150000</v>
      </c>
      <c r="I6" s="62" t="s">
        <v>7</v>
      </c>
      <c r="J6" s="11">
        <v>100000</v>
      </c>
      <c r="K6" s="11">
        <v>50000</v>
      </c>
      <c r="L6" s="11">
        <v>0</v>
      </c>
    </row>
    <row r="7" spans="1:20" x14ac:dyDescent="0.25">
      <c r="A7" s="7" t="s">
        <v>8</v>
      </c>
      <c r="B7" s="8">
        <v>100000</v>
      </c>
      <c r="C7" s="8">
        <v>180000</v>
      </c>
      <c r="D7" s="8">
        <v>300000</v>
      </c>
      <c r="E7" s="9"/>
    </row>
    <row r="8" spans="1:20" x14ac:dyDescent="0.25">
      <c r="H8" s="144" t="s">
        <v>18</v>
      </c>
      <c r="I8" s="144"/>
      <c r="J8" s="144"/>
      <c r="K8" s="144"/>
      <c r="L8" s="144"/>
      <c r="M8" s="144"/>
      <c r="N8" s="144"/>
      <c r="O8" s="144"/>
      <c r="P8" s="144"/>
    </row>
    <row r="9" spans="1:20" x14ac:dyDescent="0.25">
      <c r="H9" s="148" t="s">
        <v>19</v>
      </c>
      <c r="I9" s="149"/>
      <c r="J9" s="149"/>
      <c r="K9" s="150"/>
      <c r="M9" s="151" t="s">
        <v>22</v>
      </c>
      <c r="N9" s="151"/>
      <c r="O9" s="151"/>
      <c r="P9" s="151"/>
    </row>
    <row r="10" spans="1:20" x14ac:dyDescent="0.25">
      <c r="H10" s="12" t="str" cm="1">
        <f t="array" ref="H10:H12">TRANSPOSE(J3:L3)</f>
        <v>Aeroporto 1</v>
      </c>
      <c r="I10" s="12">
        <f>SUM($J4:$J6)</f>
        <v>100000</v>
      </c>
      <c r="J10" s="12" t="s">
        <v>20</v>
      </c>
      <c r="K10" s="12">
        <f>B$7</f>
        <v>100000</v>
      </c>
      <c r="M10" s="24" t="s">
        <v>5</v>
      </c>
      <c r="N10" s="12">
        <f>SUM(J4:L4)</f>
        <v>320000</v>
      </c>
      <c r="O10" s="12" t="s">
        <v>23</v>
      </c>
      <c r="P10" s="12">
        <f>$E4</f>
        <v>320000</v>
      </c>
    </row>
    <row r="11" spans="1:20" x14ac:dyDescent="0.25">
      <c r="H11" s="12" t="str">
        <v>Aeroporto 2</v>
      </c>
      <c r="I11" s="12">
        <f>SUM(K4:K6)</f>
        <v>180000</v>
      </c>
      <c r="J11" s="12" t="s">
        <v>20</v>
      </c>
      <c r="K11" s="12">
        <f>C7</f>
        <v>180000</v>
      </c>
      <c r="M11" s="24" t="s">
        <v>6</v>
      </c>
      <c r="N11" s="12">
        <f>SUM(J5:L5)</f>
        <v>110000</v>
      </c>
      <c r="O11" s="12" t="s">
        <v>23</v>
      </c>
      <c r="P11" s="12">
        <f t="shared" ref="P11:P12" si="0">$E5</f>
        <v>270000</v>
      </c>
    </row>
    <row r="12" spans="1:20" x14ac:dyDescent="0.25">
      <c r="H12" s="12" t="str">
        <v>Aeroporto 3</v>
      </c>
      <c r="I12" s="12">
        <f>SUM(L4:L6)</f>
        <v>300000</v>
      </c>
      <c r="J12" s="12" t="s">
        <v>20</v>
      </c>
      <c r="K12" s="12">
        <f>$D7</f>
        <v>300000</v>
      </c>
      <c r="M12" s="24" t="s">
        <v>7</v>
      </c>
      <c r="N12" s="12">
        <f>SUM(J6:L6)</f>
        <v>150000</v>
      </c>
      <c r="O12" s="12" t="s">
        <v>23</v>
      </c>
      <c r="P12" s="12">
        <f t="shared" si="0"/>
        <v>150000</v>
      </c>
    </row>
    <row r="14" spans="1:20" x14ac:dyDescent="0.25">
      <c r="H14" s="13" t="s">
        <v>21</v>
      </c>
      <c r="I14" s="13"/>
      <c r="J14" s="14">
        <f>SUMPRODUCT(B4:D6,J4:L6)</f>
        <v>51990000</v>
      </c>
    </row>
    <row r="18" spans="1:22" x14ac:dyDescent="0.25">
      <c r="A18" s="146" t="s">
        <v>53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</row>
    <row r="19" spans="1:22" x14ac:dyDescent="0.25">
      <c r="A19" t="s">
        <v>62</v>
      </c>
    </row>
    <row r="20" spans="1:22" x14ac:dyDescent="0.25">
      <c r="A20" s="145" t="s">
        <v>24</v>
      </c>
      <c r="B20" s="145"/>
      <c r="C20" s="145"/>
      <c r="D20" s="145"/>
      <c r="E20" s="145"/>
      <c r="F20" s="145"/>
      <c r="I20" s="145" t="s">
        <v>54</v>
      </c>
      <c r="J20" s="145"/>
      <c r="K20" s="145"/>
      <c r="L20" s="145"/>
    </row>
    <row r="21" spans="1:22" x14ac:dyDescent="0.25">
      <c r="A21" s="16"/>
      <c r="B21" s="3" t="s">
        <v>1</v>
      </c>
      <c r="C21" s="3" t="s">
        <v>2</v>
      </c>
      <c r="D21" s="3" t="s">
        <v>3</v>
      </c>
      <c r="E21" s="3" t="s">
        <v>96</v>
      </c>
      <c r="F21" s="4" t="s">
        <v>4</v>
      </c>
      <c r="I21" s="2"/>
      <c r="J21" s="3" t="s">
        <v>1</v>
      </c>
      <c r="K21" s="3" t="s">
        <v>2</v>
      </c>
      <c r="L21" s="3" t="s">
        <v>3</v>
      </c>
      <c r="M21" s="25" t="s">
        <v>96</v>
      </c>
    </row>
    <row r="22" spans="1:22" x14ac:dyDescent="0.25">
      <c r="A22" s="5" t="s">
        <v>5</v>
      </c>
      <c r="B22">
        <v>100000</v>
      </c>
      <c r="C22">
        <v>180000</v>
      </c>
      <c r="D22">
        <v>40000</v>
      </c>
      <c r="F22" s="6">
        <v>320000</v>
      </c>
      <c r="G22">
        <f>-SUM(B22:E22)+F22</f>
        <v>0</v>
      </c>
      <c r="I22" s="5" t="s">
        <v>5</v>
      </c>
      <c r="J22">
        <v>92</v>
      </c>
      <c r="K22">
        <v>89</v>
      </c>
      <c r="L22">
        <v>90</v>
      </c>
      <c r="M22" s="26">
        <v>0</v>
      </c>
    </row>
    <row r="23" spans="1:22" x14ac:dyDescent="0.25">
      <c r="A23" s="5" t="s">
        <v>6</v>
      </c>
      <c r="D23">
        <v>260000</v>
      </c>
      <c r="E23">
        <v>10000</v>
      </c>
      <c r="F23" s="6">
        <v>270000</v>
      </c>
      <c r="G23">
        <f t="shared" ref="G23:G24" si="1">-SUM(B23:E23)+F23</f>
        <v>0</v>
      </c>
      <c r="I23" s="5" t="s">
        <v>6</v>
      </c>
      <c r="J23">
        <v>91</v>
      </c>
      <c r="K23">
        <v>91</v>
      </c>
      <c r="L23">
        <v>95</v>
      </c>
      <c r="M23" s="26">
        <v>0</v>
      </c>
    </row>
    <row r="24" spans="1:22" x14ac:dyDescent="0.25">
      <c r="A24" s="5" t="s">
        <v>7</v>
      </c>
      <c r="E24">
        <v>150000</v>
      </c>
      <c r="F24" s="6">
        <v>150000</v>
      </c>
      <c r="G24">
        <f t="shared" si="1"/>
        <v>0</v>
      </c>
      <c r="I24" s="27" t="s">
        <v>7</v>
      </c>
      <c r="J24" s="28">
        <v>87</v>
      </c>
      <c r="K24" s="28">
        <v>90</v>
      </c>
      <c r="L24" s="28">
        <v>92</v>
      </c>
      <c r="M24" s="29">
        <v>0</v>
      </c>
    </row>
    <row r="25" spans="1:22" x14ac:dyDescent="0.25">
      <c r="A25" s="18" t="s">
        <v>8</v>
      </c>
      <c r="B25" s="8">
        <v>100000</v>
      </c>
      <c r="C25" s="8">
        <v>180000</v>
      </c>
      <c r="D25" s="8">
        <v>300000</v>
      </c>
      <c r="E25" s="8">
        <v>160000</v>
      </c>
      <c r="F25" s="19">
        <f>SUMPRODUCT(B22:E24,J22:M24)</f>
        <v>53520000</v>
      </c>
    </row>
    <row r="26" spans="1:22" x14ac:dyDescent="0.25">
      <c r="A26" s="20"/>
      <c r="B26">
        <f>-SUM(B22:B24)+B25</f>
        <v>0</v>
      </c>
      <c r="C26">
        <f t="shared" ref="C26" si="2">-SUM(C22:C24)+C25</f>
        <v>0</v>
      </c>
      <c r="D26">
        <f>-SUM(D22:D24)+D25</f>
        <v>0</v>
      </c>
      <c r="E26">
        <f>-SUM(E22:E24)+E25</f>
        <v>0</v>
      </c>
    </row>
    <row r="28" spans="1:22" x14ac:dyDescent="0.25">
      <c r="A28" s="147" t="s">
        <v>25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0"/>
      <c r="V28" s="10"/>
    </row>
    <row r="30" spans="1:22" x14ac:dyDescent="0.25">
      <c r="A30" s="145" t="s">
        <v>26</v>
      </c>
      <c r="B30" s="145"/>
      <c r="C30" s="145"/>
      <c r="D30" s="145"/>
      <c r="E30" s="145"/>
      <c r="F30" s="145"/>
      <c r="H30" s="145" t="s">
        <v>29</v>
      </c>
      <c r="I30" s="145"/>
      <c r="J30" s="145"/>
      <c r="K30" s="145"/>
      <c r="L30" s="145"/>
      <c r="N30" s="144" t="s">
        <v>37</v>
      </c>
      <c r="O30" s="144"/>
      <c r="P30" s="144"/>
      <c r="Q30" s="144"/>
      <c r="R30" s="144"/>
      <c r="S30" s="144"/>
    </row>
    <row r="31" spans="1:22" x14ac:dyDescent="0.25">
      <c r="A31" s="2"/>
      <c r="B31" s="3" t="s">
        <v>1</v>
      </c>
      <c r="C31" s="3" t="s">
        <v>2</v>
      </c>
      <c r="D31" s="3" t="s">
        <v>3</v>
      </c>
      <c r="E31" s="3" t="s">
        <v>97</v>
      </c>
      <c r="F31" s="21" t="s">
        <v>27</v>
      </c>
      <c r="H31" s="2"/>
      <c r="I31" s="3" t="s">
        <v>1</v>
      </c>
      <c r="J31" s="3" t="s">
        <v>2</v>
      </c>
      <c r="K31" s="3" t="s">
        <v>3</v>
      </c>
      <c r="L31" s="25" t="s">
        <v>97</v>
      </c>
      <c r="N31" s="2"/>
      <c r="O31" s="3" t="s">
        <v>1</v>
      </c>
      <c r="P31" s="3" t="s">
        <v>2</v>
      </c>
      <c r="Q31" s="3" t="s">
        <v>3</v>
      </c>
      <c r="R31" s="3" t="s">
        <v>96</v>
      </c>
      <c r="S31" s="4" t="s">
        <v>4</v>
      </c>
    </row>
    <row r="32" spans="1:22" x14ac:dyDescent="0.25">
      <c r="A32" s="5" t="s">
        <v>5</v>
      </c>
      <c r="B32">
        <f>J22-$F32-B$35</f>
        <v>0</v>
      </c>
      <c r="C32">
        <f>K22-$F32-C$35</f>
        <v>0</v>
      </c>
      <c r="D32">
        <f t="shared" ref="D32:E34" si="3">M22-$F32-D$35</f>
        <v>-90</v>
      </c>
      <c r="E32">
        <f t="shared" si="3"/>
        <v>5</v>
      </c>
      <c r="F32" s="22">
        <v>0</v>
      </c>
      <c r="H32" s="5" t="s">
        <v>5</v>
      </c>
      <c r="I32" s="23" t="s">
        <v>56</v>
      </c>
      <c r="J32">
        <v>180000</v>
      </c>
      <c r="K32" t="s">
        <v>57</v>
      </c>
      <c r="L32" s="26"/>
      <c r="N32" s="5" t="s">
        <v>5</v>
      </c>
      <c r="O32">
        <v>0</v>
      </c>
      <c r="P32">
        <v>180000</v>
      </c>
      <c r="Q32">
        <f>40000+J36</f>
        <v>140000</v>
      </c>
      <c r="S32" s="6">
        <v>320000</v>
      </c>
    </row>
    <row r="33" spans="1:20" x14ac:dyDescent="0.25">
      <c r="A33" s="5" t="s">
        <v>6</v>
      </c>
      <c r="B33">
        <f t="shared" ref="B33:C34" si="4">J23-$F33-B$35</f>
        <v>-6</v>
      </c>
      <c r="C33">
        <f t="shared" si="4"/>
        <v>-3</v>
      </c>
      <c r="D33">
        <f t="shared" si="3"/>
        <v>-95</v>
      </c>
      <c r="E33">
        <f t="shared" si="3"/>
        <v>0</v>
      </c>
      <c r="F33" s="22">
        <v>5</v>
      </c>
      <c r="H33" s="5" t="s">
        <v>6</v>
      </c>
      <c r="K33" t="s">
        <v>58</v>
      </c>
      <c r="L33" s="26" t="s">
        <v>59</v>
      </c>
      <c r="N33" s="5" t="s">
        <v>6</v>
      </c>
      <c r="Q33">
        <f>260000-J36</f>
        <v>160000</v>
      </c>
      <c r="R33">
        <f>10000+J36</f>
        <v>110000</v>
      </c>
      <c r="S33" s="6">
        <v>270000</v>
      </c>
    </row>
    <row r="34" spans="1:20" x14ac:dyDescent="0.25">
      <c r="A34" s="5" t="s">
        <v>7</v>
      </c>
      <c r="B34" s="23">
        <f t="shared" si="4"/>
        <v>-10</v>
      </c>
      <c r="C34">
        <f t="shared" si="4"/>
        <v>-4</v>
      </c>
      <c r="D34">
        <f t="shared" si="3"/>
        <v>-95</v>
      </c>
      <c r="E34">
        <f t="shared" si="3"/>
        <v>0</v>
      </c>
      <c r="F34" s="22">
        <v>5</v>
      </c>
      <c r="H34" s="27" t="s">
        <v>7</v>
      </c>
      <c r="I34" s="28" t="s">
        <v>30</v>
      </c>
      <c r="J34" s="28"/>
      <c r="K34" s="28"/>
      <c r="L34" s="29" t="s">
        <v>60</v>
      </c>
      <c r="N34" s="5" t="s">
        <v>7</v>
      </c>
      <c r="O34">
        <f>J36</f>
        <v>100000</v>
      </c>
      <c r="R34">
        <f>150000-J36</f>
        <v>50000</v>
      </c>
      <c r="S34" s="6">
        <v>150000</v>
      </c>
    </row>
    <row r="35" spans="1:20" x14ac:dyDescent="0.25">
      <c r="A35" s="21" t="s">
        <v>28</v>
      </c>
      <c r="B35" s="22">
        <v>92</v>
      </c>
      <c r="C35" s="22">
        <v>89</v>
      </c>
      <c r="D35" s="22">
        <v>90</v>
      </c>
      <c r="E35" s="22">
        <v>-5</v>
      </c>
      <c r="N35" s="7" t="s">
        <v>8</v>
      </c>
      <c r="O35" s="8">
        <v>100000</v>
      </c>
      <c r="P35" s="8">
        <v>180000</v>
      </c>
      <c r="Q35" s="8">
        <v>300000</v>
      </c>
      <c r="R35" s="8">
        <v>160000</v>
      </c>
      <c r="S35" s="19">
        <f>SUMPRODUCT(O32:R34,J22:M24)</f>
        <v>52520000</v>
      </c>
    </row>
    <row r="36" spans="1:20" x14ac:dyDescent="0.25">
      <c r="I36" t="s">
        <v>36</v>
      </c>
      <c r="J36">
        <v>100000</v>
      </c>
    </row>
    <row r="37" spans="1:20" x14ac:dyDescent="0.25">
      <c r="B37" t="s">
        <v>55</v>
      </c>
      <c r="I37" t="s">
        <v>61</v>
      </c>
    </row>
    <row r="40" spans="1:20" x14ac:dyDescent="0.25">
      <c r="A40" s="146" t="s">
        <v>41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</row>
    <row r="42" spans="1:20" x14ac:dyDescent="0.25">
      <c r="A42" s="16"/>
      <c r="B42" s="3" t="s">
        <v>1</v>
      </c>
      <c r="C42" s="3" t="s">
        <v>2</v>
      </c>
      <c r="D42" s="3" t="s">
        <v>3</v>
      </c>
      <c r="E42" s="3" t="s">
        <v>96</v>
      </c>
      <c r="F42" s="4" t="s">
        <v>4</v>
      </c>
      <c r="I42" t="s">
        <v>99</v>
      </c>
    </row>
    <row r="43" spans="1:20" x14ac:dyDescent="0.25">
      <c r="A43" s="5" t="s">
        <v>5</v>
      </c>
      <c r="C43">
        <v>180000</v>
      </c>
      <c r="D43">
        <v>140000</v>
      </c>
      <c r="F43" s="6">
        <v>320000</v>
      </c>
      <c r="G43">
        <f>-SUM(B43:E43)+F43</f>
        <v>0</v>
      </c>
      <c r="I43" t="s">
        <v>100</v>
      </c>
    </row>
    <row r="44" spans="1:20" x14ac:dyDescent="0.25">
      <c r="A44" s="5" t="s">
        <v>6</v>
      </c>
      <c r="D44">
        <v>110000</v>
      </c>
      <c r="E44">
        <v>160000</v>
      </c>
      <c r="F44" s="6">
        <v>270000</v>
      </c>
      <c r="G44">
        <f t="shared" ref="G44:G45" si="5">-SUM(B44:E44)+F44</f>
        <v>0</v>
      </c>
      <c r="I44" t="s">
        <v>101</v>
      </c>
    </row>
    <row r="45" spans="1:20" x14ac:dyDescent="0.25">
      <c r="A45" s="5" t="s">
        <v>7</v>
      </c>
      <c r="B45">
        <v>100000</v>
      </c>
      <c r="D45">
        <v>50000</v>
      </c>
      <c r="F45" s="6">
        <v>150000</v>
      </c>
      <c r="G45">
        <f t="shared" si="5"/>
        <v>0</v>
      </c>
      <c r="I45" t="s">
        <v>102</v>
      </c>
    </row>
    <row r="46" spans="1:20" x14ac:dyDescent="0.25">
      <c r="A46" s="18" t="s">
        <v>8</v>
      </c>
      <c r="B46" s="8">
        <v>100000</v>
      </c>
      <c r="C46" s="8">
        <v>180000</v>
      </c>
      <c r="D46" s="8">
        <v>300000</v>
      </c>
      <c r="E46" s="8">
        <v>160000</v>
      </c>
      <c r="F46" s="19">
        <f>SUMPRODUCT(B43:E45,B50:E52)</f>
        <v>52370000</v>
      </c>
      <c r="I46" t="s">
        <v>103</v>
      </c>
    </row>
    <row r="47" spans="1:20" x14ac:dyDescent="0.25">
      <c r="A47" s="20"/>
      <c r="B47">
        <f>-SUM(B43:B45)+B46</f>
        <v>0</v>
      </c>
      <c r="C47">
        <f t="shared" ref="C47" si="6">-SUM(C43:C45)+C46</f>
        <v>0</v>
      </c>
      <c r="D47">
        <f>-SUM(D43:D45)+D46</f>
        <v>0</v>
      </c>
      <c r="E47">
        <f>-SUM(E43:E45)+E46</f>
        <v>0</v>
      </c>
      <c r="I47" t="s">
        <v>104</v>
      </c>
    </row>
    <row r="48" spans="1:20" x14ac:dyDescent="0.25">
      <c r="A48" s="145" t="s">
        <v>98</v>
      </c>
      <c r="B48" s="145"/>
      <c r="C48" s="145"/>
      <c r="D48" s="145"/>
      <c r="E48" s="145"/>
    </row>
    <row r="49" spans="1:20" x14ac:dyDescent="0.25">
      <c r="A49" s="2"/>
      <c r="B49" s="84" t="s">
        <v>1</v>
      </c>
      <c r="C49" s="84" t="s">
        <v>2</v>
      </c>
      <c r="D49" s="3" t="s">
        <v>3</v>
      </c>
      <c r="E49" s="82" t="s">
        <v>96</v>
      </c>
    </row>
    <row r="50" spans="1:20" x14ac:dyDescent="0.25">
      <c r="A50" s="5" t="s">
        <v>5</v>
      </c>
      <c r="B50" s="70">
        <v>92</v>
      </c>
      <c r="C50" s="70">
        <v>89</v>
      </c>
      <c r="D50">
        <v>90</v>
      </c>
      <c r="E50" s="83">
        <v>0</v>
      </c>
    </row>
    <row r="51" spans="1:20" x14ac:dyDescent="0.25">
      <c r="A51" s="5" t="s">
        <v>6</v>
      </c>
      <c r="B51" s="70">
        <v>91</v>
      </c>
      <c r="C51" s="70">
        <v>91</v>
      </c>
      <c r="D51">
        <v>95</v>
      </c>
      <c r="E51" s="83">
        <v>0</v>
      </c>
    </row>
    <row r="52" spans="1:20" x14ac:dyDescent="0.25">
      <c r="A52" s="27" t="s">
        <v>7</v>
      </c>
      <c r="B52" s="71">
        <v>87</v>
      </c>
      <c r="C52" s="71">
        <v>90</v>
      </c>
      <c r="D52" s="28">
        <v>92</v>
      </c>
      <c r="E52" s="72">
        <v>0</v>
      </c>
    </row>
    <row r="54" spans="1:20" x14ac:dyDescent="0.25">
      <c r="A54" s="147" t="s">
        <v>25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</row>
    <row r="56" spans="1:20" x14ac:dyDescent="0.25">
      <c r="A56" s="145" t="s">
        <v>26</v>
      </c>
      <c r="B56" s="145"/>
      <c r="C56" s="145"/>
      <c r="D56" s="145"/>
      <c r="E56" s="145"/>
      <c r="F56" s="145"/>
      <c r="H56" s="145" t="s">
        <v>29</v>
      </c>
      <c r="I56" s="145"/>
      <c r="J56" s="145"/>
      <c r="K56" s="145"/>
      <c r="L56" s="145"/>
      <c r="N56" s="144" t="s">
        <v>37</v>
      </c>
      <c r="O56" s="144"/>
      <c r="P56" s="144"/>
      <c r="Q56" s="144"/>
      <c r="R56" s="144"/>
      <c r="S56" s="144"/>
    </row>
    <row r="57" spans="1:20" x14ac:dyDescent="0.25">
      <c r="A57" s="2"/>
      <c r="B57" s="3" t="s">
        <v>1</v>
      </c>
      <c r="C57" s="3" t="s">
        <v>2</v>
      </c>
      <c r="D57" s="3" t="s">
        <v>3</v>
      </c>
      <c r="E57" s="3" t="s">
        <v>97</v>
      </c>
      <c r="F57" s="21" t="s">
        <v>27</v>
      </c>
      <c r="H57" s="2"/>
      <c r="I57" s="3" t="s">
        <v>1</v>
      </c>
      <c r="J57" s="3" t="s">
        <v>2</v>
      </c>
      <c r="K57" s="3" t="s">
        <v>3</v>
      </c>
      <c r="L57" s="25" t="s">
        <v>97</v>
      </c>
      <c r="N57" s="2"/>
      <c r="O57" s="3" t="s">
        <v>1</v>
      </c>
      <c r="P57" s="3" t="s">
        <v>2</v>
      </c>
      <c r="Q57" s="3" t="s">
        <v>3</v>
      </c>
      <c r="R57" s="3" t="s">
        <v>96</v>
      </c>
      <c r="S57" s="4" t="s">
        <v>4</v>
      </c>
    </row>
    <row r="58" spans="1:20" x14ac:dyDescent="0.25">
      <c r="A58" s="5" t="s">
        <v>5</v>
      </c>
      <c r="B58">
        <f>B50-$F58-B$61</f>
        <v>7</v>
      </c>
      <c r="C58">
        <f t="shared" ref="C58:E58" si="7">C50-$F58-C$61</f>
        <v>0</v>
      </c>
      <c r="D58">
        <f t="shared" si="7"/>
        <v>0</v>
      </c>
      <c r="E58">
        <f t="shared" si="7"/>
        <v>5</v>
      </c>
      <c r="F58" s="22">
        <v>0</v>
      </c>
      <c r="H58" s="5" t="s">
        <v>5</v>
      </c>
      <c r="J58" t="s">
        <v>108</v>
      </c>
      <c r="K58" t="s">
        <v>107</v>
      </c>
      <c r="L58" s="26"/>
      <c r="N58" s="5" t="s">
        <v>5</v>
      </c>
      <c r="O58">
        <v>0</v>
      </c>
      <c r="P58">
        <f>180000-J62</f>
        <v>70000</v>
      </c>
      <c r="Q58">
        <f>D43+J62</f>
        <v>250000</v>
      </c>
      <c r="S58" s="6">
        <v>320000</v>
      </c>
    </row>
    <row r="59" spans="1:20" x14ac:dyDescent="0.25">
      <c r="A59" s="5" t="s">
        <v>6</v>
      </c>
      <c r="B59">
        <f t="shared" ref="B59:E59" si="8">B51-$F59-B$61</f>
        <v>1</v>
      </c>
      <c r="C59" s="23">
        <f t="shared" si="8"/>
        <v>-3</v>
      </c>
      <c r="D59">
        <f t="shared" si="8"/>
        <v>0</v>
      </c>
      <c r="E59">
        <f t="shared" si="8"/>
        <v>0</v>
      </c>
      <c r="F59" s="22">
        <v>5</v>
      </c>
      <c r="H59" s="5" t="s">
        <v>6</v>
      </c>
      <c r="J59" t="s">
        <v>30</v>
      </c>
      <c r="K59" t="s">
        <v>106</v>
      </c>
      <c r="L59" s="26">
        <v>160000</v>
      </c>
      <c r="N59" s="5" t="s">
        <v>6</v>
      </c>
      <c r="P59">
        <v>110000</v>
      </c>
      <c r="Q59">
        <v>0</v>
      </c>
      <c r="R59">
        <v>160000</v>
      </c>
      <c r="S59" s="6">
        <v>270000</v>
      </c>
    </row>
    <row r="60" spans="1:20" x14ac:dyDescent="0.25">
      <c r="A60" s="5" t="s">
        <v>7</v>
      </c>
      <c r="B60">
        <f t="shared" ref="B60:E60" si="9">B52-$F60-B$61</f>
        <v>0</v>
      </c>
      <c r="C60">
        <f t="shared" si="9"/>
        <v>-1</v>
      </c>
      <c r="D60">
        <f t="shared" si="9"/>
        <v>0</v>
      </c>
      <c r="E60">
        <f t="shared" si="9"/>
        <v>3</v>
      </c>
      <c r="F60" s="22">
        <v>2</v>
      </c>
      <c r="H60" s="27" t="s">
        <v>7</v>
      </c>
      <c r="I60" s="28">
        <v>100000</v>
      </c>
      <c r="J60" s="28"/>
      <c r="K60" s="28">
        <v>50000</v>
      </c>
      <c r="L60" s="29"/>
      <c r="N60" s="5" t="s">
        <v>7</v>
      </c>
      <c r="O60">
        <f>B45</f>
        <v>100000</v>
      </c>
      <c r="Q60">
        <v>50000</v>
      </c>
      <c r="S60" s="6">
        <v>150000</v>
      </c>
    </row>
    <row r="61" spans="1:20" x14ac:dyDescent="0.25">
      <c r="A61" s="21" t="s">
        <v>28</v>
      </c>
      <c r="B61" s="22">
        <v>85</v>
      </c>
      <c r="C61" s="22">
        <v>89</v>
      </c>
      <c r="D61" s="22">
        <v>90</v>
      </c>
      <c r="E61" s="22">
        <v>-5</v>
      </c>
      <c r="N61" s="7" t="s">
        <v>8</v>
      </c>
      <c r="O61" s="8">
        <v>100000</v>
      </c>
      <c r="P61" s="8">
        <v>180000</v>
      </c>
      <c r="Q61" s="8">
        <v>300000</v>
      </c>
      <c r="R61" s="8">
        <v>160000</v>
      </c>
      <c r="S61" s="19">
        <f>SUMPRODUCT(O58:R60,B50:E52)</f>
        <v>52040000</v>
      </c>
    </row>
    <row r="62" spans="1:20" x14ac:dyDescent="0.25">
      <c r="A62" s="5" t="s">
        <v>105</v>
      </c>
      <c r="I62" t="s">
        <v>36</v>
      </c>
      <c r="J62">
        <v>110000</v>
      </c>
    </row>
    <row r="63" spans="1:20" x14ac:dyDescent="0.25">
      <c r="I63" t="s">
        <v>35</v>
      </c>
    </row>
    <row r="65" spans="1:22" x14ac:dyDescent="0.25">
      <c r="A65" s="146" t="s">
        <v>44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</row>
    <row r="67" spans="1:22" x14ac:dyDescent="0.25">
      <c r="A67" t="s">
        <v>109</v>
      </c>
      <c r="J67" s="145" t="s">
        <v>98</v>
      </c>
      <c r="K67" s="145"/>
      <c r="L67" s="145"/>
      <c r="M67" s="145"/>
      <c r="N67" s="145"/>
    </row>
    <row r="68" spans="1:22" x14ac:dyDescent="0.25">
      <c r="A68" s="41"/>
      <c r="B68" s="42" t="s">
        <v>1</v>
      </c>
      <c r="C68" s="42" t="s">
        <v>2</v>
      </c>
      <c r="D68" s="42" t="s">
        <v>3</v>
      </c>
      <c r="E68" s="42" t="s">
        <v>96</v>
      </c>
      <c r="F68" s="43" t="s">
        <v>4</v>
      </c>
      <c r="G68" s="1"/>
      <c r="H68" s="44" t="s">
        <v>46</v>
      </c>
      <c r="J68" s="2"/>
      <c r="K68" s="84" t="s">
        <v>1</v>
      </c>
      <c r="L68" s="3" t="s">
        <v>2</v>
      </c>
      <c r="M68" s="3" t="s">
        <v>3</v>
      </c>
      <c r="N68" s="82" t="s">
        <v>96</v>
      </c>
    </row>
    <row r="69" spans="1:22" x14ac:dyDescent="0.25">
      <c r="A69" s="85" t="s">
        <v>5</v>
      </c>
      <c r="B69" s="1"/>
      <c r="C69" s="1"/>
      <c r="D69" s="1"/>
      <c r="E69" s="1"/>
      <c r="F69" s="46">
        <v>320000</v>
      </c>
      <c r="G69" s="1">
        <f>-SUM(B69:E69)+F69</f>
        <v>320000</v>
      </c>
      <c r="H69" s="47">
        <f>L69-N69</f>
        <v>89</v>
      </c>
      <c r="J69" s="5" t="s">
        <v>5</v>
      </c>
      <c r="K69" s="70">
        <v>92</v>
      </c>
      <c r="L69">
        <v>89</v>
      </c>
      <c r="M69">
        <v>90</v>
      </c>
      <c r="N69" s="83">
        <v>0</v>
      </c>
    </row>
    <row r="70" spans="1:22" x14ac:dyDescent="0.25">
      <c r="A70" s="85" t="s">
        <v>6</v>
      </c>
      <c r="B70" s="1"/>
      <c r="C70" s="1"/>
      <c r="D70" s="1"/>
      <c r="E70" s="1">
        <v>160000</v>
      </c>
      <c r="F70" s="46">
        <v>270000</v>
      </c>
      <c r="G70" s="1">
        <f t="shared" ref="G70:G71" si="10">-SUM(B70:E70)+F70</f>
        <v>110000</v>
      </c>
      <c r="H70" s="87">
        <f>L70-N70</f>
        <v>91</v>
      </c>
      <c r="J70" s="90" t="s">
        <v>6</v>
      </c>
      <c r="K70" s="70">
        <v>91</v>
      </c>
      <c r="L70" s="70">
        <v>91</v>
      </c>
      <c r="M70" s="70">
        <v>95</v>
      </c>
      <c r="N70" s="83">
        <v>0</v>
      </c>
    </row>
    <row r="71" spans="1:22" x14ac:dyDescent="0.25">
      <c r="A71" s="85" t="s">
        <v>7</v>
      </c>
      <c r="B71" s="1"/>
      <c r="C71" s="1"/>
      <c r="D71" s="1"/>
      <c r="E71" s="1"/>
      <c r="F71" s="46">
        <v>150000</v>
      </c>
      <c r="G71" s="1">
        <f t="shared" si="10"/>
        <v>150000</v>
      </c>
      <c r="H71" s="48">
        <f>K71-N71</f>
        <v>87</v>
      </c>
      <c r="J71" s="92" t="s">
        <v>7</v>
      </c>
      <c r="K71" s="71">
        <v>87</v>
      </c>
      <c r="L71" s="71">
        <v>90</v>
      </c>
      <c r="M71" s="71">
        <v>92</v>
      </c>
      <c r="N71" s="72">
        <v>0</v>
      </c>
    </row>
    <row r="72" spans="1:22" x14ac:dyDescent="0.25">
      <c r="A72" s="49" t="s">
        <v>8</v>
      </c>
      <c r="B72" s="50">
        <v>100000</v>
      </c>
      <c r="C72" s="50">
        <v>180000</v>
      </c>
      <c r="D72" s="50">
        <v>300000</v>
      </c>
      <c r="E72" s="50">
        <v>160000</v>
      </c>
      <c r="F72" s="51">
        <f>SUMPRODUCT(B69:E71,K$69:$N71)</f>
        <v>0</v>
      </c>
      <c r="G72" s="1"/>
      <c r="H72" s="1"/>
    </row>
    <row r="73" spans="1:22" x14ac:dyDescent="0.25">
      <c r="A73" s="52"/>
      <c r="B73" s="1">
        <f>-SUM(B69:B71)+B72</f>
        <v>100000</v>
      </c>
      <c r="C73" s="1">
        <f t="shared" ref="C73" si="11">-SUM(C69:C71)+C72</f>
        <v>180000</v>
      </c>
      <c r="D73" s="1">
        <f>-SUM(D69:D71)+D72</f>
        <v>300000</v>
      </c>
      <c r="E73" s="1">
        <f>-SUM(E69:E71)+E72</f>
        <v>0</v>
      </c>
      <c r="F73" s="1"/>
      <c r="G73" s="1"/>
      <c r="H73" s="1"/>
    </row>
    <row r="74" spans="1:22" x14ac:dyDescent="0.25">
      <c r="A74" s="63" t="s">
        <v>46</v>
      </c>
      <c r="B74" s="80">
        <f>K70-K71</f>
        <v>4</v>
      </c>
      <c r="C74" s="80">
        <f>L71-L69</f>
        <v>1</v>
      </c>
      <c r="D74" s="86">
        <f>M71-M69</f>
        <v>2</v>
      </c>
      <c r="E74" s="81">
        <f>O71-O70</f>
        <v>0</v>
      </c>
      <c r="F74" s="1"/>
      <c r="G74" s="1"/>
      <c r="H74" s="1"/>
    </row>
    <row r="76" spans="1:22" x14ac:dyDescent="0.25">
      <c r="A76" t="s">
        <v>110</v>
      </c>
    </row>
    <row r="77" spans="1:22" x14ac:dyDescent="0.25">
      <c r="A77" s="41"/>
      <c r="B77" s="42" t="s">
        <v>1</v>
      </c>
      <c r="C77" s="42" t="s">
        <v>2</v>
      </c>
      <c r="D77" s="42" t="s">
        <v>3</v>
      </c>
      <c r="E77" s="42" t="s">
        <v>96</v>
      </c>
      <c r="F77" s="43" t="s">
        <v>4</v>
      </c>
      <c r="G77" s="1"/>
      <c r="H77" s="44" t="s">
        <v>46</v>
      </c>
    </row>
    <row r="78" spans="1:22" x14ac:dyDescent="0.25">
      <c r="A78" s="85" t="s">
        <v>5</v>
      </c>
      <c r="B78" s="1"/>
      <c r="C78" s="1"/>
      <c r="D78" s="1"/>
      <c r="E78" s="1"/>
      <c r="F78" s="46">
        <v>320000</v>
      </c>
      <c r="G78" s="1">
        <f>-SUM(B78:E78)+F78</f>
        <v>320000</v>
      </c>
      <c r="H78" s="47">
        <f>M69-L69</f>
        <v>1</v>
      </c>
    </row>
    <row r="79" spans="1:22" x14ac:dyDescent="0.25">
      <c r="A79" s="85" t="s">
        <v>6</v>
      </c>
      <c r="B79" s="1"/>
      <c r="C79" s="1"/>
      <c r="D79" s="1"/>
      <c r="E79" s="1">
        <v>160000</v>
      </c>
      <c r="F79" s="46">
        <v>270000</v>
      </c>
      <c r="G79" s="1">
        <f t="shared" ref="G79:G80" si="12">-SUM(B79:E79)+F79</f>
        <v>110000</v>
      </c>
      <c r="H79" s="47">
        <f>L70-K70</f>
        <v>0</v>
      </c>
    </row>
    <row r="80" spans="1:22" x14ac:dyDescent="0.25">
      <c r="A80" s="85" t="s">
        <v>7</v>
      </c>
      <c r="B80" s="1">
        <v>100000</v>
      </c>
      <c r="C80" s="1"/>
      <c r="D80" s="1"/>
      <c r="E80" s="1"/>
      <c r="F80" s="46">
        <v>150000</v>
      </c>
      <c r="G80" s="1">
        <f t="shared" si="12"/>
        <v>50000</v>
      </c>
      <c r="H80" s="48">
        <f>L71-K71</f>
        <v>3</v>
      </c>
    </row>
    <row r="81" spans="1:8" x14ac:dyDescent="0.25">
      <c r="A81" s="49" t="s">
        <v>8</v>
      </c>
      <c r="B81" s="50">
        <v>100000</v>
      </c>
      <c r="C81" s="50">
        <v>180000</v>
      </c>
      <c r="D81" s="50">
        <v>300000</v>
      </c>
      <c r="E81" s="50">
        <v>160000</v>
      </c>
      <c r="F81" s="51">
        <f>SUMPRODUCT(B78:E80,$K$69:$N$71)</f>
        <v>8700000</v>
      </c>
      <c r="G81" s="1"/>
      <c r="H81" s="1"/>
    </row>
    <row r="82" spans="1:8" x14ac:dyDescent="0.25">
      <c r="A82" s="52"/>
      <c r="B82" s="1">
        <f>-SUM(B78:B80)+B81</f>
        <v>0</v>
      </c>
      <c r="C82" s="1">
        <f t="shared" ref="C82" si="13">-SUM(C78:C80)+C81</f>
        <v>180000</v>
      </c>
      <c r="D82" s="1">
        <f>-SUM(D78:D80)+D81</f>
        <v>300000</v>
      </c>
      <c r="E82" s="1">
        <f>-SUM(E78:E80)+E81</f>
        <v>0</v>
      </c>
      <c r="F82" s="1"/>
      <c r="G82" s="1"/>
      <c r="H82" s="1"/>
    </row>
    <row r="83" spans="1:8" x14ac:dyDescent="0.25">
      <c r="A83" s="63" t="s">
        <v>46</v>
      </c>
      <c r="B83" s="53">
        <v>4</v>
      </c>
      <c r="C83" s="80">
        <f>L71-L69</f>
        <v>1</v>
      </c>
      <c r="D83" s="86">
        <v>2</v>
      </c>
      <c r="E83" s="89" t="s">
        <v>48</v>
      </c>
      <c r="F83" s="1"/>
      <c r="G83" s="1"/>
      <c r="H83" s="1"/>
    </row>
    <row r="85" spans="1:8" x14ac:dyDescent="0.25">
      <c r="A85" t="s">
        <v>111</v>
      </c>
    </row>
    <row r="86" spans="1:8" x14ac:dyDescent="0.25">
      <c r="A86" s="41"/>
      <c r="B86" s="42" t="s">
        <v>1</v>
      </c>
      <c r="C86" s="42" t="s">
        <v>2</v>
      </c>
      <c r="D86" s="42" t="s">
        <v>3</v>
      </c>
      <c r="E86" s="42" t="s">
        <v>96</v>
      </c>
      <c r="F86" s="43" t="s">
        <v>4</v>
      </c>
      <c r="G86" s="1"/>
      <c r="H86" s="44" t="s">
        <v>46</v>
      </c>
    </row>
    <row r="87" spans="1:8" x14ac:dyDescent="0.25">
      <c r="A87" s="85" t="s">
        <v>5</v>
      </c>
      <c r="B87" s="1"/>
      <c r="C87" s="1"/>
      <c r="D87" s="1"/>
      <c r="E87" s="1"/>
      <c r="F87" s="46">
        <v>320000</v>
      </c>
      <c r="G87" s="1">
        <f>-SUM(B87:E87)+F87</f>
        <v>320000</v>
      </c>
      <c r="H87" s="47">
        <v>1</v>
      </c>
    </row>
    <row r="88" spans="1:8" x14ac:dyDescent="0.25">
      <c r="A88" s="85" t="s">
        <v>6</v>
      </c>
      <c r="B88" s="1"/>
      <c r="C88" s="1">
        <v>110000</v>
      </c>
      <c r="D88" s="1"/>
      <c r="E88" s="1">
        <v>160000</v>
      </c>
      <c r="F88" s="46">
        <v>270000</v>
      </c>
      <c r="G88" s="1">
        <f t="shared" ref="G88:G89" si="14">-SUM(B88:E88)+F88</f>
        <v>0</v>
      </c>
      <c r="H88" s="87">
        <f>M70-L70</f>
        <v>4</v>
      </c>
    </row>
    <row r="89" spans="1:8" x14ac:dyDescent="0.25">
      <c r="A89" s="85" t="s">
        <v>7</v>
      </c>
      <c r="B89" s="1">
        <v>100000</v>
      </c>
      <c r="C89" s="1"/>
      <c r="D89" s="1"/>
      <c r="E89" s="1"/>
      <c r="F89" s="46">
        <v>150000</v>
      </c>
      <c r="G89" s="1">
        <f t="shared" si="14"/>
        <v>50000</v>
      </c>
      <c r="H89" s="48">
        <f>M71-L71</f>
        <v>2</v>
      </c>
    </row>
    <row r="90" spans="1:8" x14ac:dyDescent="0.25">
      <c r="A90" s="49" t="s">
        <v>8</v>
      </c>
      <c r="B90" s="50">
        <v>100000</v>
      </c>
      <c r="C90" s="50">
        <v>180000</v>
      </c>
      <c r="D90" s="50">
        <v>300000</v>
      </c>
      <c r="E90" s="50">
        <v>160000</v>
      </c>
      <c r="F90" s="51">
        <f>SUMPRODUCT(B87:E89,$K$69:$N$71)</f>
        <v>18710000</v>
      </c>
      <c r="G90" s="1"/>
      <c r="H90" s="1"/>
    </row>
    <row r="91" spans="1:8" x14ac:dyDescent="0.25">
      <c r="A91" s="52"/>
      <c r="B91" s="1">
        <f>-SUM(B87:B89)+B90</f>
        <v>0</v>
      </c>
      <c r="C91" s="1">
        <f t="shared" ref="C91" si="15">-SUM(C87:C89)+C90</f>
        <v>70000</v>
      </c>
      <c r="D91" s="1">
        <f>-SUM(D87:D89)+D90</f>
        <v>300000</v>
      </c>
      <c r="E91" s="1">
        <f>-SUM(E87:E89)+E90</f>
        <v>0</v>
      </c>
      <c r="F91" s="1"/>
      <c r="G91" s="1"/>
      <c r="H91" s="1"/>
    </row>
    <row r="92" spans="1:8" x14ac:dyDescent="0.25">
      <c r="A92" s="63" t="s">
        <v>46</v>
      </c>
      <c r="B92" s="64" t="s">
        <v>48</v>
      </c>
      <c r="C92" s="80">
        <f>L71-L69</f>
        <v>1</v>
      </c>
      <c r="D92" s="86">
        <f>M71-M69</f>
        <v>2</v>
      </c>
      <c r="E92" s="89" t="s">
        <v>48</v>
      </c>
      <c r="F92" s="1"/>
      <c r="G92" s="1"/>
      <c r="H92" s="1"/>
    </row>
    <row r="94" spans="1:8" x14ac:dyDescent="0.25">
      <c r="A94" t="s">
        <v>112</v>
      </c>
    </row>
    <row r="95" spans="1:8" x14ac:dyDescent="0.25">
      <c r="A95" s="41"/>
      <c r="B95" s="42" t="s">
        <v>1</v>
      </c>
      <c r="C95" s="42" t="s">
        <v>2</v>
      </c>
      <c r="D95" s="42" t="s">
        <v>3</v>
      </c>
      <c r="E95" s="42" t="s">
        <v>96</v>
      </c>
      <c r="F95" s="43" t="s">
        <v>4</v>
      </c>
      <c r="G95" s="1"/>
      <c r="H95" s="44" t="s">
        <v>46</v>
      </c>
    </row>
    <row r="96" spans="1:8" x14ac:dyDescent="0.25">
      <c r="A96" s="85" t="s">
        <v>5</v>
      </c>
      <c r="B96" s="1"/>
      <c r="C96" s="1"/>
      <c r="D96" s="1"/>
      <c r="E96" s="1"/>
      <c r="F96" s="46">
        <v>320000</v>
      </c>
      <c r="G96" s="1">
        <f>-SUM(B96:E96)+F96</f>
        <v>320000</v>
      </c>
      <c r="H96" s="47">
        <v>1</v>
      </c>
    </row>
    <row r="97" spans="1:15" x14ac:dyDescent="0.25">
      <c r="A97" s="85" t="s">
        <v>6</v>
      </c>
      <c r="B97" s="1"/>
      <c r="C97" s="1">
        <v>110000</v>
      </c>
      <c r="D97" s="1"/>
      <c r="E97" s="1">
        <v>160000</v>
      </c>
      <c r="F97" s="46">
        <v>270000</v>
      </c>
      <c r="G97" s="1">
        <f t="shared" ref="G97:G98" si="16">-SUM(B97:E97)+F97</f>
        <v>0</v>
      </c>
      <c r="H97" s="91" t="s">
        <v>48</v>
      </c>
    </row>
    <row r="98" spans="1:15" x14ac:dyDescent="0.25">
      <c r="A98" s="85" t="s">
        <v>7</v>
      </c>
      <c r="B98" s="1">
        <v>100000</v>
      </c>
      <c r="C98" s="1">
        <v>50000</v>
      </c>
      <c r="D98" s="1"/>
      <c r="E98" s="1"/>
      <c r="F98" s="46">
        <v>150000</v>
      </c>
      <c r="G98" s="1">
        <f t="shared" si="16"/>
        <v>0</v>
      </c>
      <c r="H98" s="88">
        <f>M71-L71</f>
        <v>2</v>
      </c>
    </row>
    <row r="99" spans="1:15" x14ac:dyDescent="0.25">
      <c r="A99" s="49" t="s">
        <v>8</v>
      </c>
      <c r="B99" s="50">
        <v>100000</v>
      </c>
      <c r="C99" s="50">
        <v>180000</v>
      </c>
      <c r="D99" s="50">
        <v>300000</v>
      </c>
      <c r="E99" s="50">
        <v>160000</v>
      </c>
      <c r="F99" s="51">
        <f>SUMPRODUCT(B96:E98,$K$69:$N$71)</f>
        <v>23210000</v>
      </c>
      <c r="G99" s="1"/>
      <c r="H99" s="1"/>
    </row>
    <row r="100" spans="1:15" x14ac:dyDescent="0.25">
      <c r="A100" s="52"/>
      <c r="B100" s="1">
        <f>-SUM(B96:B98)+B99</f>
        <v>0</v>
      </c>
      <c r="C100" s="1">
        <f t="shared" ref="C100" si="17">-SUM(C96:C98)+C99</f>
        <v>20000</v>
      </c>
      <c r="D100" s="1">
        <f>-SUM(D96:D98)+D99</f>
        <v>300000</v>
      </c>
      <c r="E100" s="1">
        <f>-SUM(E96:E98)+E99</f>
        <v>0</v>
      </c>
      <c r="F100" s="1"/>
      <c r="G100" s="1"/>
      <c r="H100" s="1"/>
    </row>
    <row r="101" spans="1:15" x14ac:dyDescent="0.25">
      <c r="A101" s="63" t="s">
        <v>46</v>
      </c>
      <c r="B101" s="64" t="s">
        <v>48</v>
      </c>
      <c r="C101" s="80">
        <f>L71-L69</f>
        <v>1</v>
      </c>
      <c r="D101" s="86">
        <f>M71-M69</f>
        <v>2</v>
      </c>
      <c r="E101" s="89" t="s">
        <v>48</v>
      </c>
      <c r="F101" s="1"/>
      <c r="G101" s="1"/>
      <c r="H101" s="1"/>
    </row>
    <row r="103" spans="1:15" x14ac:dyDescent="0.25">
      <c r="A103" t="s">
        <v>113</v>
      </c>
    </row>
    <row r="104" spans="1:15" x14ac:dyDescent="0.25">
      <c r="A104" s="41"/>
      <c r="B104" s="42" t="s">
        <v>1</v>
      </c>
      <c r="C104" s="42" t="s">
        <v>2</v>
      </c>
      <c r="D104" s="42" t="s">
        <v>3</v>
      </c>
      <c r="E104" s="42" t="s">
        <v>96</v>
      </c>
      <c r="F104" s="43" t="s">
        <v>4</v>
      </c>
      <c r="G104" s="1"/>
      <c r="H104" s="44" t="s">
        <v>46</v>
      </c>
    </row>
    <row r="105" spans="1:15" x14ac:dyDescent="0.25">
      <c r="A105" s="85" t="s">
        <v>5</v>
      </c>
      <c r="B105" s="1"/>
      <c r="C105" s="1">
        <v>20000</v>
      </c>
      <c r="D105" s="1">
        <v>300000</v>
      </c>
      <c r="E105" s="1"/>
      <c r="F105" s="46">
        <v>320000</v>
      </c>
      <c r="G105" s="1">
        <f>-SUM(B105:E105)+F105</f>
        <v>0</v>
      </c>
      <c r="H105" s="47">
        <v>1</v>
      </c>
    </row>
    <row r="106" spans="1:15" x14ac:dyDescent="0.25">
      <c r="A106" s="85" t="s">
        <v>6</v>
      </c>
      <c r="B106" s="1"/>
      <c r="C106" s="1">
        <v>110000</v>
      </c>
      <c r="D106" s="1"/>
      <c r="E106" s="1">
        <v>160000</v>
      </c>
      <c r="F106" s="46">
        <v>270000</v>
      </c>
      <c r="G106" s="1">
        <f t="shared" ref="G106:G107" si="18">-SUM(B106:E106)+F106</f>
        <v>0</v>
      </c>
      <c r="H106" s="91" t="s">
        <v>48</v>
      </c>
      <c r="I106" s="70" t="s">
        <v>43</v>
      </c>
      <c r="J106" s="70"/>
      <c r="K106" s="70"/>
      <c r="L106" s="70"/>
      <c r="M106" s="70"/>
      <c r="N106" s="70"/>
      <c r="O106" s="70"/>
    </row>
    <row r="107" spans="1:15" x14ac:dyDescent="0.25">
      <c r="A107" s="85" t="s">
        <v>7</v>
      </c>
      <c r="B107" s="1">
        <v>100000</v>
      </c>
      <c r="C107" s="1">
        <v>50000</v>
      </c>
      <c r="D107" s="1"/>
      <c r="E107" s="1"/>
      <c r="F107" s="46">
        <v>150000</v>
      </c>
      <c r="G107" s="1">
        <f t="shared" si="18"/>
        <v>0</v>
      </c>
      <c r="H107" s="93" t="s">
        <v>48</v>
      </c>
    </row>
    <row r="108" spans="1:15" x14ac:dyDescent="0.25">
      <c r="A108" s="49" t="s">
        <v>8</v>
      </c>
      <c r="B108" s="50">
        <v>100000</v>
      </c>
      <c r="C108" s="50">
        <v>180000</v>
      </c>
      <c r="D108" s="50">
        <v>300000</v>
      </c>
      <c r="E108" s="50">
        <v>160000</v>
      </c>
      <c r="F108" s="51">
        <f>SUMPRODUCT(B105:E107,$K$69:$N$71)</f>
        <v>51990000</v>
      </c>
      <c r="G108" s="1"/>
      <c r="H108" s="1"/>
    </row>
    <row r="109" spans="1:15" x14ac:dyDescent="0.25">
      <c r="A109" s="52"/>
      <c r="B109" s="1">
        <f>-SUM(B105:B107)+B108</f>
        <v>0</v>
      </c>
      <c r="C109" s="1">
        <f t="shared" ref="C109" si="19">-SUM(C105:C107)+C108</f>
        <v>0</v>
      </c>
      <c r="D109" s="1">
        <f>-SUM(D105:D107)+D108</f>
        <v>0</v>
      </c>
      <c r="E109" s="1">
        <f>-SUM(E105:E107)+E108</f>
        <v>0</v>
      </c>
      <c r="F109" s="1"/>
      <c r="G109" s="1"/>
      <c r="H109" s="1"/>
    </row>
    <row r="110" spans="1:15" x14ac:dyDescent="0.25">
      <c r="A110" s="63" t="s">
        <v>46</v>
      </c>
      <c r="B110" s="64" t="s">
        <v>48</v>
      </c>
      <c r="C110" s="64" t="s">
        <v>48</v>
      </c>
      <c r="D110" s="94" t="s">
        <v>48</v>
      </c>
      <c r="E110" s="89" t="s">
        <v>48</v>
      </c>
      <c r="F110" s="1"/>
      <c r="G110" s="1"/>
      <c r="H110" s="1"/>
    </row>
    <row r="113" spans="1:22" x14ac:dyDescent="0.25">
      <c r="A113" s="146" t="s">
        <v>70</v>
      </c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</row>
    <row r="114" spans="1:22" x14ac:dyDescent="0.25">
      <c r="A114" s="145" t="s">
        <v>114</v>
      </c>
      <c r="B114" s="145"/>
      <c r="C114" s="145"/>
      <c r="D114" s="145"/>
      <c r="E114" s="145"/>
      <c r="F114" s="145"/>
      <c r="J114" s="145" t="s">
        <v>98</v>
      </c>
      <c r="K114" s="145"/>
      <c r="L114" s="145"/>
      <c r="M114" s="145"/>
      <c r="N114" s="145"/>
    </row>
    <row r="115" spans="1:22" x14ac:dyDescent="0.25">
      <c r="A115" s="16"/>
      <c r="B115" s="3" t="s">
        <v>1</v>
      </c>
      <c r="C115" s="3" t="s">
        <v>2</v>
      </c>
      <c r="D115" s="3" t="s">
        <v>3</v>
      </c>
      <c r="E115" s="3" t="s">
        <v>96</v>
      </c>
      <c r="F115" s="4" t="s">
        <v>4</v>
      </c>
      <c r="J115" s="2"/>
      <c r="K115" s="3" t="s">
        <v>1</v>
      </c>
      <c r="L115" s="3" t="s">
        <v>2</v>
      </c>
      <c r="M115" s="3" t="s">
        <v>3</v>
      </c>
      <c r="N115" s="25" t="s">
        <v>96</v>
      </c>
    </row>
    <row r="116" spans="1:22" x14ac:dyDescent="0.25">
      <c r="A116" s="5" t="s">
        <v>5</v>
      </c>
      <c r="C116">
        <v>180000</v>
      </c>
      <c r="D116">
        <v>140000</v>
      </c>
      <c r="F116" s="6">
        <v>320000</v>
      </c>
      <c r="J116" s="5" t="s">
        <v>5</v>
      </c>
      <c r="K116">
        <v>92</v>
      </c>
      <c r="L116">
        <v>89</v>
      </c>
      <c r="M116">
        <v>90</v>
      </c>
      <c r="N116" s="26">
        <v>0</v>
      </c>
    </row>
    <row r="117" spans="1:22" x14ac:dyDescent="0.25">
      <c r="A117" s="5" t="s">
        <v>6</v>
      </c>
      <c r="D117">
        <v>110000</v>
      </c>
      <c r="E117">
        <v>160000</v>
      </c>
      <c r="F117" s="6">
        <v>270000</v>
      </c>
      <c r="J117" s="5" t="s">
        <v>6</v>
      </c>
      <c r="K117">
        <v>91</v>
      </c>
      <c r="L117">
        <v>91</v>
      </c>
      <c r="M117">
        <v>95</v>
      </c>
      <c r="N117" s="26">
        <v>0</v>
      </c>
    </row>
    <row r="118" spans="1:22" x14ac:dyDescent="0.25">
      <c r="A118" s="5" t="s">
        <v>7</v>
      </c>
      <c r="B118">
        <v>100000</v>
      </c>
      <c r="D118">
        <v>50000</v>
      </c>
      <c r="F118" s="6">
        <v>150000</v>
      </c>
      <c r="J118" s="27" t="s">
        <v>7</v>
      </c>
      <c r="K118" s="28">
        <v>87</v>
      </c>
      <c r="L118" s="28">
        <v>90</v>
      </c>
      <c r="M118" s="28">
        <v>92</v>
      </c>
      <c r="N118" s="29">
        <v>0</v>
      </c>
    </row>
    <row r="119" spans="1:22" x14ac:dyDescent="0.25">
      <c r="A119" s="18" t="s">
        <v>8</v>
      </c>
      <c r="B119" s="8">
        <v>100000</v>
      </c>
      <c r="C119" s="8">
        <v>180000</v>
      </c>
      <c r="D119" s="8">
        <v>300000</v>
      </c>
      <c r="E119" s="8">
        <v>160000</v>
      </c>
      <c r="F119" s="19">
        <f>SUMPRODUCT(B116:E118,B125:E127)</f>
        <v>900000</v>
      </c>
    </row>
    <row r="122" spans="1:22" x14ac:dyDescent="0.25">
      <c r="A122" s="144" t="s">
        <v>115</v>
      </c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</row>
    <row r="124" spans="1:22" x14ac:dyDescent="0.25">
      <c r="A124" s="144" t="s">
        <v>26</v>
      </c>
      <c r="B124" s="144"/>
      <c r="C124" s="144"/>
      <c r="D124" s="144"/>
      <c r="E124" s="144"/>
      <c r="F124" s="144"/>
    </row>
    <row r="125" spans="1:22" x14ac:dyDescent="0.25">
      <c r="A125" s="10"/>
      <c r="B125" s="10" t="s">
        <v>1</v>
      </c>
      <c r="C125" s="10" t="s">
        <v>2</v>
      </c>
      <c r="D125" s="10" t="s">
        <v>3</v>
      </c>
      <c r="E125" s="10" t="s">
        <v>97</v>
      </c>
      <c r="F125" s="96" t="s">
        <v>27</v>
      </c>
    </row>
    <row r="126" spans="1:22" x14ac:dyDescent="0.25">
      <c r="A126" s="10" t="s">
        <v>5</v>
      </c>
      <c r="B126">
        <v>7</v>
      </c>
      <c r="C126">
        <v>0</v>
      </c>
      <c r="D126">
        <v>0</v>
      </c>
      <c r="E126">
        <v>5</v>
      </c>
      <c r="F126" s="95">
        <v>0</v>
      </c>
    </row>
    <row r="127" spans="1:22" x14ac:dyDescent="0.25">
      <c r="A127" s="10" t="s">
        <v>6</v>
      </c>
      <c r="B127">
        <v>1</v>
      </c>
      <c r="C127" s="23">
        <v>-3</v>
      </c>
      <c r="D127">
        <v>0</v>
      </c>
      <c r="E127">
        <v>0</v>
      </c>
      <c r="F127" s="95">
        <v>5</v>
      </c>
    </row>
    <row r="128" spans="1:22" x14ac:dyDescent="0.25">
      <c r="A128" s="10" t="s">
        <v>7</v>
      </c>
      <c r="B128">
        <v>0</v>
      </c>
      <c r="C128">
        <v>-1</v>
      </c>
      <c r="D128">
        <v>0</v>
      </c>
      <c r="E128">
        <v>3</v>
      </c>
      <c r="F128" s="95">
        <v>2</v>
      </c>
    </row>
    <row r="129" spans="1:22" x14ac:dyDescent="0.25">
      <c r="A129" s="96" t="s">
        <v>28</v>
      </c>
      <c r="B129" s="95">
        <v>85</v>
      </c>
      <c r="C129" s="95">
        <v>89</v>
      </c>
      <c r="D129" s="95">
        <v>90</v>
      </c>
      <c r="E129" s="95">
        <v>-5</v>
      </c>
      <c r="F129" s="95"/>
    </row>
    <row r="130" spans="1:22" x14ac:dyDescent="0.25">
      <c r="A130" t="s">
        <v>105</v>
      </c>
      <c r="C130" t="s">
        <v>82</v>
      </c>
      <c r="D130">
        <v>-3</v>
      </c>
    </row>
    <row r="132" spans="1:22" x14ac:dyDescent="0.25">
      <c r="A132" s="145" t="s">
        <v>37</v>
      </c>
      <c r="B132" s="145"/>
      <c r="C132" s="145"/>
      <c r="D132" s="145"/>
      <c r="E132" s="145"/>
      <c r="F132" s="145"/>
    </row>
    <row r="133" spans="1:22" x14ac:dyDescent="0.25">
      <c r="A133" s="65"/>
      <c r="B133" s="3" t="s">
        <v>1</v>
      </c>
      <c r="C133" s="3" t="s">
        <v>2</v>
      </c>
      <c r="D133" s="3" t="s">
        <v>3</v>
      </c>
      <c r="E133" s="3" t="s">
        <v>96</v>
      </c>
      <c r="F133" s="4" t="s">
        <v>4</v>
      </c>
    </row>
    <row r="134" spans="1:22" x14ac:dyDescent="0.25">
      <c r="A134" s="5" t="s">
        <v>5</v>
      </c>
      <c r="B134">
        <v>0</v>
      </c>
      <c r="C134">
        <v>70000</v>
      </c>
      <c r="D134">
        <v>250000</v>
      </c>
      <c r="E134">
        <v>0</v>
      </c>
      <c r="F134" s="6">
        <v>320000</v>
      </c>
    </row>
    <row r="135" spans="1:22" x14ac:dyDescent="0.25">
      <c r="A135" s="5" t="s">
        <v>6</v>
      </c>
      <c r="B135">
        <v>0</v>
      </c>
      <c r="C135">
        <v>110000</v>
      </c>
      <c r="D135">
        <v>0</v>
      </c>
      <c r="E135">
        <v>160000</v>
      </c>
      <c r="F135" s="6">
        <v>270000</v>
      </c>
    </row>
    <row r="136" spans="1:22" x14ac:dyDescent="0.25">
      <c r="A136" s="5" t="s">
        <v>7</v>
      </c>
      <c r="B136">
        <v>100000</v>
      </c>
      <c r="C136">
        <v>0</v>
      </c>
      <c r="D136">
        <v>50000</v>
      </c>
      <c r="E136">
        <v>0</v>
      </c>
      <c r="F136" s="6">
        <v>150000</v>
      </c>
    </row>
    <row r="137" spans="1:22" x14ac:dyDescent="0.25">
      <c r="A137" s="7" t="s">
        <v>8</v>
      </c>
      <c r="B137" s="8">
        <v>100000</v>
      </c>
      <c r="C137" s="8">
        <v>180000</v>
      </c>
      <c r="D137" s="8">
        <v>300000</v>
      </c>
      <c r="E137" s="8">
        <v>160000</v>
      </c>
      <c r="F137" s="19">
        <v>52910000</v>
      </c>
      <c r="O137" s="144" t="s">
        <v>37</v>
      </c>
      <c r="P137" s="144"/>
      <c r="Q137" s="144"/>
    </row>
    <row r="140" spans="1:22" x14ac:dyDescent="0.25">
      <c r="A140" s="144" t="s">
        <v>116</v>
      </c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</row>
    <row r="141" spans="1:22" x14ac:dyDescent="0.25">
      <c r="A141" s="66" t="s">
        <v>75</v>
      </c>
      <c r="B141" s="67" t="s">
        <v>119</v>
      </c>
      <c r="D141" s="70" t="s">
        <v>81</v>
      </c>
      <c r="E141" s="70"/>
    </row>
    <row r="142" spans="1:22" x14ac:dyDescent="0.25">
      <c r="A142" s="68"/>
      <c r="B142" s="6" t="s">
        <v>120</v>
      </c>
      <c r="D142" s="76" t="s">
        <v>83</v>
      </c>
      <c r="E142" s="76"/>
    </row>
    <row r="143" spans="1:22" x14ac:dyDescent="0.25">
      <c r="A143" s="68" t="s">
        <v>78</v>
      </c>
      <c r="B143" s="6" t="s">
        <v>117</v>
      </c>
      <c r="D143" s="74" t="s">
        <v>84</v>
      </c>
      <c r="E143" s="74"/>
    </row>
    <row r="144" spans="1:22" x14ac:dyDescent="0.25">
      <c r="A144" s="69"/>
      <c r="B144" s="9" t="s">
        <v>118</v>
      </c>
    </row>
    <row r="146" spans="1:16" x14ac:dyDescent="0.25">
      <c r="A146" s="144" t="s">
        <v>26</v>
      </c>
      <c r="B146" s="144"/>
      <c r="C146" s="144"/>
      <c r="D146" s="144"/>
      <c r="E146" s="144"/>
      <c r="F146" s="144"/>
    </row>
    <row r="147" spans="1:16" x14ac:dyDescent="0.25">
      <c r="A147" s="2"/>
      <c r="B147" s="3" t="s">
        <v>1</v>
      </c>
      <c r="C147" s="3" t="s">
        <v>2</v>
      </c>
      <c r="D147" s="3" t="s">
        <v>3</v>
      </c>
      <c r="E147" s="25" t="s">
        <v>97</v>
      </c>
      <c r="F147" s="10"/>
    </row>
    <row r="148" spans="1:16" x14ac:dyDescent="0.25">
      <c r="A148" s="5" t="s">
        <v>5</v>
      </c>
      <c r="B148" s="70">
        <v>7</v>
      </c>
      <c r="C148" s="70">
        <v>0</v>
      </c>
      <c r="D148" s="70">
        <v>0</v>
      </c>
      <c r="E148" s="77">
        <f>E155+$D$130</f>
        <v>2</v>
      </c>
    </row>
    <row r="149" spans="1:16" x14ac:dyDescent="0.25">
      <c r="A149" s="5" t="s">
        <v>6</v>
      </c>
      <c r="B149" s="74">
        <f>B156-$D$130</f>
        <v>4</v>
      </c>
      <c r="C149" s="74">
        <f t="shared" ref="C149:D149" si="20">C156-$D$130</f>
        <v>0</v>
      </c>
      <c r="D149" s="74">
        <f t="shared" si="20"/>
        <v>3</v>
      </c>
      <c r="E149" s="83">
        <v>0</v>
      </c>
    </row>
    <row r="150" spans="1:16" x14ac:dyDescent="0.25">
      <c r="A150" s="27" t="s">
        <v>7</v>
      </c>
      <c r="B150" s="71">
        <v>0</v>
      </c>
      <c r="C150" s="71">
        <v>-1</v>
      </c>
      <c r="D150" s="71">
        <v>0</v>
      </c>
      <c r="E150" s="97">
        <f>E157+$D$130</f>
        <v>0</v>
      </c>
    </row>
    <row r="151" spans="1:16" x14ac:dyDescent="0.25">
      <c r="A151" s="5" t="s">
        <v>86</v>
      </c>
      <c r="C151" t="s">
        <v>121</v>
      </c>
      <c r="D151">
        <v>-1</v>
      </c>
    </row>
    <row r="153" spans="1:16" x14ac:dyDescent="0.25">
      <c r="A153" s="144" t="s">
        <v>85</v>
      </c>
      <c r="B153" s="144"/>
      <c r="C153" s="144"/>
      <c r="D153" s="144"/>
      <c r="E153" s="144"/>
      <c r="F153" s="144"/>
    </row>
    <row r="154" spans="1:16" x14ac:dyDescent="0.25">
      <c r="A154" s="2"/>
      <c r="B154" s="3" t="s">
        <v>1</v>
      </c>
      <c r="C154" s="3" t="s">
        <v>2</v>
      </c>
      <c r="D154" s="3" t="s">
        <v>3</v>
      </c>
      <c r="E154" s="25" t="s">
        <v>97</v>
      </c>
      <c r="F154" s="10"/>
    </row>
    <row r="155" spans="1:16" x14ac:dyDescent="0.25">
      <c r="A155" s="5" t="s">
        <v>5</v>
      </c>
      <c r="B155">
        <v>7</v>
      </c>
      <c r="C155">
        <v>0</v>
      </c>
      <c r="D155">
        <v>0</v>
      </c>
      <c r="E155" s="26">
        <v>5</v>
      </c>
    </row>
    <row r="156" spans="1:16" x14ac:dyDescent="0.25">
      <c r="A156" s="5" t="s">
        <v>6</v>
      </c>
      <c r="B156">
        <v>1</v>
      </c>
      <c r="C156">
        <v>-3</v>
      </c>
      <c r="D156">
        <v>0</v>
      </c>
      <c r="E156" s="26">
        <v>0</v>
      </c>
      <c r="N156" s="144" t="s">
        <v>88</v>
      </c>
      <c r="O156" s="144"/>
      <c r="P156" s="144"/>
    </row>
    <row r="157" spans="1:16" x14ac:dyDescent="0.25">
      <c r="A157" s="27" t="s">
        <v>7</v>
      </c>
      <c r="B157" s="28">
        <v>0</v>
      </c>
      <c r="C157" s="28">
        <v>-1</v>
      </c>
      <c r="D157" s="28">
        <v>0</v>
      </c>
      <c r="E157" s="29">
        <v>3</v>
      </c>
    </row>
    <row r="160" spans="1:16" x14ac:dyDescent="0.25">
      <c r="A160" s="145" t="s">
        <v>88</v>
      </c>
      <c r="B160" s="145"/>
      <c r="C160" s="145"/>
      <c r="D160" s="145"/>
      <c r="E160" s="145"/>
      <c r="F160" s="145"/>
    </row>
    <row r="161" spans="1:9" x14ac:dyDescent="0.25">
      <c r="A161" s="65"/>
      <c r="B161" s="3" t="s">
        <v>1</v>
      </c>
      <c r="C161" s="3" t="s">
        <v>2</v>
      </c>
      <c r="D161" s="3" t="s">
        <v>3</v>
      </c>
      <c r="E161" s="3" t="s">
        <v>96</v>
      </c>
      <c r="F161" s="4" t="s">
        <v>4</v>
      </c>
    </row>
    <row r="162" spans="1:9" x14ac:dyDescent="0.25">
      <c r="A162" s="5" t="s">
        <v>5</v>
      </c>
      <c r="B162">
        <v>0</v>
      </c>
      <c r="C162">
        <v>20000</v>
      </c>
      <c r="D162">
        <v>300000</v>
      </c>
      <c r="E162">
        <v>0</v>
      </c>
      <c r="F162" s="6">
        <v>320000</v>
      </c>
    </row>
    <row r="163" spans="1:9" x14ac:dyDescent="0.25">
      <c r="A163" s="5" t="s">
        <v>6</v>
      </c>
      <c r="B163">
        <v>0</v>
      </c>
      <c r="C163">
        <v>110000</v>
      </c>
      <c r="D163">
        <v>0</v>
      </c>
      <c r="E163">
        <v>160000</v>
      </c>
      <c r="F163" s="6">
        <v>270000</v>
      </c>
    </row>
    <row r="164" spans="1:9" x14ac:dyDescent="0.25">
      <c r="A164" s="5" t="s">
        <v>7</v>
      </c>
      <c r="B164">
        <v>100000</v>
      </c>
      <c r="C164">
        <v>50000</v>
      </c>
      <c r="D164">
        <v>0</v>
      </c>
      <c r="E164">
        <v>0</v>
      </c>
      <c r="F164" s="6">
        <v>150000</v>
      </c>
      <c r="H164" s="79" t="s">
        <v>122</v>
      </c>
      <c r="I164" s="79"/>
    </row>
    <row r="165" spans="1:9" x14ac:dyDescent="0.25">
      <c r="A165" s="7" t="s">
        <v>8</v>
      </c>
      <c r="B165" s="8">
        <v>100000</v>
      </c>
      <c r="C165" s="8">
        <v>180000</v>
      </c>
      <c r="D165" s="8">
        <v>300000</v>
      </c>
      <c r="E165" s="8">
        <v>160000</v>
      </c>
      <c r="F165" s="19">
        <f>SUMPRODUCT(B162:E164,K116:N118)</f>
        <v>51990000</v>
      </c>
    </row>
  </sheetData>
  <mergeCells count="32">
    <mergeCell ref="A1:T1"/>
    <mergeCell ref="H8:P8"/>
    <mergeCell ref="H9:K9"/>
    <mergeCell ref="M9:P9"/>
    <mergeCell ref="I2:L2"/>
    <mergeCell ref="A18:T18"/>
    <mergeCell ref="A20:F20"/>
    <mergeCell ref="I20:L20"/>
    <mergeCell ref="A30:F30"/>
    <mergeCell ref="H30:L30"/>
    <mergeCell ref="N30:S30"/>
    <mergeCell ref="A48:E48"/>
    <mergeCell ref="A56:F56"/>
    <mergeCell ref="H56:L56"/>
    <mergeCell ref="N56:S56"/>
    <mergeCell ref="A28:T28"/>
    <mergeCell ref="A54:T54"/>
    <mergeCell ref="A40:T40"/>
    <mergeCell ref="A122:V122"/>
    <mergeCell ref="A132:F132"/>
    <mergeCell ref="O137:Q137"/>
    <mergeCell ref="A140:V140"/>
    <mergeCell ref="A65:V65"/>
    <mergeCell ref="J67:N67"/>
    <mergeCell ref="A113:V113"/>
    <mergeCell ref="A114:F114"/>
    <mergeCell ref="J114:N114"/>
    <mergeCell ref="A146:F146"/>
    <mergeCell ref="A153:F153"/>
    <mergeCell ref="N156:P156"/>
    <mergeCell ref="A160:F160"/>
    <mergeCell ref="A124:F12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9"/>
  <sheetViews>
    <sheetView tabSelected="1" workbookViewId="0">
      <selection activeCell="E16" sqref="E16"/>
    </sheetView>
  </sheetViews>
  <sheetFormatPr defaultRowHeight="15" x14ac:dyDescent="0.25"/>
  <cols>
    <col min="1" max="1" width="12.5703125" bestFit="1" customWidth="1"/>
    <col min="2" max="4" width="11.5703125" bestFit="1" customWidth="1"/>
    <col min="5" max="5" width="12" bestFit="1" customWidth="1"/>
    <col min="6" max="6" width="11.28515625" bestFit="1" customWidth="1"/>
    <col min="7" max="7" width="12.42578125" customWidth="1"/>
    <col min="9" max="13" width="10.28515625" bestFit="1" customWidth="1"/>
    <col min="14" max="16" width="11.28515625" bestFit="1" customWidth="1"/>
    <col min="17" max="20" width="10.28515625" bestFit="1" customWidth="1"/>
    <col min="21" max="21" width="11.28515625" bestFit="1" customWidth="1"/>
    <col min="22" max="23" width="10.28515625" bestFit="1" customWidth="1"/>
    <col min="24" max="24" width="11.28515625" bestFit="1" customWidth="1"/>
  </cols>
  <sheetData>
    <row r="1" spans="1:22" x14ac:dyDescent="0.25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</row>
    <row r="2" spans="1:22" x14ac:dyDescent="0.25">
      <c r="A2" s="145" t="s">
        <v>9</v>
      </c>
      <c r="B2" s="145"/>
      <c r="C2" s="145"/>
      <c r="D2" s="145"/>
      <c r="E2" s="145"/>
      <c r="F2" s="145"/>
      <c r="H2" s="144" t="s">
        <v>10</v>
      </c>
      <c r="I2" s="144"/>
      <c r="J2" s="144"/>
      <c r="K2" s="144"/>
      <c r="L2" s="144"/>
      <c r="M2" s="144"/>
    </row>
    <row r="3" spans="1:22" x14ac:dyDescent="0.25">
      <c r="A3" s="2"/>
      <c r="B3" s="3" t="s">
        <v>11</v>
      </c>
      <c r="C3" s="3" t="s">
        <v>12</v>
      </c>
      <c r="D3" s="3" t="s">
        <v>13</v>
      </c>
      <c r="E3" s="3" t="s">
        <v>14</v>
      </c>
      <c r="F3" s="4" t="s">
        <v>4</v>
      </c>
      <c r="H3" s="10"/>
      <c r="I3" s="10" t="s">
        <v>11</v>
      </c>
      <c r="J3" s="10" t="s">
        <v>12</v>
      </c>
      <c r="K3" s="10" t="s">
        <v>13</v>
      </c>
      <c r="L3" s="10" t="s">
        <v>14</v>
      </c>
      <c r="M3" s="10"/>
    </row>
    <row r="4" spans="1:22" x14ac:dyDescent="0.25">
      <c r="A4" s="5" t="s">
        <v>15</v>
      </c>
      <c r="B4">
        <v>10</v>
      </c>
      <c r="C4">
        <v>7</v>
      </c>
      <c r="D4">
        <v>5</v>
      </c>
      <c r="E4">
        <v>6</v>
      </c>
      <c r="F4" s="6">
        <v>220</v>
      </c>
      <c r="H4" s="10" t="s">
        <v>15</v>
      </c>
      <c r="I4" s="11">
        <v>150</v>
      </c>
      <c r="J4" s="11">
        <v>55</v>
      </c>
      <c r="K4" s="11">
        <v>0</v>
      </c>
      <c r="L4" s="11">
        <v>0</v>
      </c>
    </row>
    <row r="5" spans="1:22" x14ac:dyDescent="0.25">
      <c r="A5" s="5" t="s">
        <v>16</v>
      </c>
      <c r="B5">
        <v>12</v>
      </c>
      <c r="C5">
        <v>7</v>
      </c>
      <c r="D5">
        <v>6</v>
      </c>
      <c r="E5">
        <v>4</v>
      </c>
      <c r="F5" s="6">
        <v>180</v>
      </c>
      <c r="H5" s="10" t="s">
        <v>16</v>
      </c>
      <c r="I5" s="11">
        <v>0</v>
      </c>
      <c r="J5" s="11">
        <v>90</v>
      </c>
      <c r="K5" s="11">
        <v>0</v>
      </c>
      <c r="L5" s="11">
        <v>90</v>
      </c>
    </row>
    <row r="6" spans="1:22" x14ac:dyDescent="0.25">
      <c r="A6" s="5" t="s">
        <v>17</v>
      </c>
      <c r="B6">
        <v>13</v>
      </c>
      <c r="C6">
        <v>6</v>
      </c>
      <c r="D6">
        <v>3</v>
      </c>
      <c r="E6">
        <v>5</v>
      </c>
      <c r="F6" s="6">
        <v>230</v>
      </c>
      <c r="H6" s="10" t="s">
        <v>17</v>
      </c>
      <c r="I6" s="11">
        <v>0</v>
      </c>
      <c r="J6" s="11">
        <v>20</v>
      </c>
      <c r="K6" s="11">
        <v>210</v>
      </c>
      <c r="L6" s="11">
        <v>0</v>
      </c>
    </row>
    <row r="7" spans="1:22" x14ac:dyDescent="0.25">
      <c r="A7" s="7" t="s">
        <v>8</v>
      </c>
      <c r="B7" s="8">
        <v>150</v>
      </c>
      <c r="C7" s="8">
        <v>165</v>
      </c>
      <c r="D7" s="8">
        <v>210</v>
      </c>
      <c r="E7" s="8">
        <v>90</v>
      </c>
      <c r="F7" s="9"/>
    </row>
    <row r="8" spans="1:22" x14ac:dyDescent="0.25">
      <c r="G8" s="144" t="s">
        <v>18</v>
      </c>
      <c r="H8" s="144"/>
      <c r="I8" s="144"/>
      <c r="J8" s="144"/>
      <c r="K8" s="144"/>
      <c r="L8" s="144"/>
      <c r="M8" s="144"/>
      <c r="N8" s="144"/>
      <c r="O8" s="144"/>
    </row>
    <row r="9" spans="1:22" x14ac:dyDescent="0.25">
      <c r="G9" s="148" t="s">
        <v>19</v>
      </c>
      <c r="H9" s="149"/>
      <c r="I9" s="149"/>
      <c r="J9" s="150"/>
      <c r="L9" s="148" t="s">
        <v>22</v>
      </c>
      <c r="M9" s="149"/>
      <c r="N9" s="149"/>
      <c r="O9" s="150"/>
    </row>
    <row r="10" spans="1:22" x14ac:dyDescent="0.25">
      <c r="G10" s="12" t="str" cm="1">
        <f t="array" ref="G10:G13">TRANSPOSE(I3:L3)</f>
        <v>Mercado 1</v>
      </c>
      <c r="H10" s="12">
        <f>SUM($I4:$I6)</f>
        <v>150</v>
      </c>
      <c r="I10" s="12" t="s">
        <v>20</v>
      </c>
      <c r="J10" s="12">
        <f>B$7</f>
        <v>150</v>
      </c>
      <c r="L10" s="15" t="s">
        <v>15</v>
      </c>
      <c r="M10" s="12">
        <f>SUM(I4:L4)</f>
        <v>205</v>
      </c>
      <c r="N10" s="12" t="s">
        <v>23</v>
      </c>
      <c r="O10" s="12">
        <f>$F4</f>
        <v>220</v>
      </c>
    </row>
    <row r="11" spans="1:22" x14ac:dyDescent="0.25">
      <c r="G11" s="12" t="str">
        <v>Mercado 2</v>
      </c>
      <c r="H11" s="12">
        <f>SUM(J4:J6)</f>
        <v>165</v>
      </c>
      <c r="I11" s="12" t="s">
        <v>20</v>
      </c>
      <c r="J11" s="12">
        <f>C7</f>
        <v>165</v>
      </c>
      <c r="L11" s="15" t="s">
        <v>16</v>
      </c>
      <c r="M11" s="12">
        <f>SUM(I5:L5)</f>
        <v>180</v>
      </c>
      <c r="N11" s="12" t="s">
        <v>23</v>
      </c>
      <c r="O11" s="12">
        <f t="shared" ref="O11:O12" si="0">$F5</f>
        <v>180</v>
      </c>
    </row>
    <row r="12" spans="1:22" x14ac:dyDescent="0.25">
      <c r="G12" s="12" t="str">
        <v>Mercado 3</v>
      </c>
      <c r="H12" s="12">
        <f>SUM(K4:K6)</f>
        <v>210</v>
      </c>
      <c r="I12" s="12" t="s">
        <v>20</v>
      </c>
      <c r="J12" s="12">
        <f>$D7</f>
        <v>210</v>
      </c>
      <c r="L12" s="15" t="s">
        <v>17</v>
      </c>
      <c r="M12" s="12">
        <f>SUM(I6:L6)</f>
        <v>230</v>
      </c>
      <c r="N12" s="12" t="s">
        <v>23</v>
      </c>
      <c r="O12" s="12">
        <f t="shared" si="0"/>
        <v>230</v>
      </c>
    </row>
    <row r="13" spans="1:22" x14ac:dyDescent="0.25">
      <c r="G13" s="12" t="str">
        <v>Mercado 4</v>
      </c>
      <c r="H13" s="12">
        <f>SUM(L4:L6)</f>
        <v>90</v>
      </c>
      <c r="I13" s="12" t="s">
        <v>20</v>
      </c>
      <c r="J13" s="12">
        <f>$E7</f>
        <v>90</v>
      </c>
    </row>
    <row r="15" spans="1:22" x14ac:dyDescent="0.25">
      <c r="G15" s="13" t="s">
        <v>21</v>
      </c>
      <c r="H15" s="13"/>
      <c r="I15" s="14">
        <f>SUMPRODUCT(B4:E6,I4:L6)</f>
        <v>3625</v>
      </c>
    </row>
    <row r="18" spans="1:22" x14ac:dyDescent="0.25">
      <c r="A18" s="152" t="s">
        <v>40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</row>
    <row r="19" spans="1:22" x14ac:dyDescent="0.25">
      <c r="A19" t="s">
        <v>39</v>
      </c>
    </row>
    <row r="20" spans="1:22" x14ac:dyDescent="0.25">
      <c r="A20" s="144" t="s">
        <v>24</v>
      </c>
      <c r="B20" s="144"/>
      <c r="C20" s="144"/>
      <c r="D20" s="144"/>
      <c r="E20" s="144"/>
      <c r="F20" s="144"/>
      <c r="G20" s="144"/>
      <c r="I20" s="144" t="s">
        <v>9</v>
      </c>
      <c r="J20" s="144"/>
      <c r="K20" s="144"/>
      <c r="L20" s="144"/>
      <c r="M20" s="144"/>
      <c r="N20" s="144"/>
    </row>
    <row r="21" spans="1:22" x14ac:dyDescent="0.25">
      <c r="A21" s="16"/>
      <c r="B21" s="3" t="s">
        <v>11</v>
      </c>
      <c r="C21" s="3" t="s">
        <v>12</v>
      </c>
      <c r="D21" s="3" t="s">
        <v>13</v>
      </c>
      <c r="E21" s="3" t="s">
        <v>14</v>
      </c>
      <c r="F21" s="3" t="s">
        <v>38</v>
      </c>
      <c r="G21" s="4" t="s">
        <v>4</v>
      </c>
      <c r="J21" s="2"/>
      <c r="K21" s="3" t="s">
        <v>11</v>
      </c>
      <c r="L21" s="3" t="s">
        <v>12</v>
      </c>
      <c r="M21" s="3" t="s">
        <v>13</v>
      </c>
      <c r="N21" s="3" t="s">
        <v>14</v>
      </c>
      <c r="O21" s="3" t="s">
        <v>38</v>
      </c>
      <c r="P21" s="4" t="s">
        <v>4</v>
      </c>
    </row>
    <row r="22" spans="1:22" x14ac:dyDescent="0.25">
      <c r="A22" s="17" t="s">
        <v>15</v>
      </c>
      <c r="B22">
        <v>150</v>
      </c>
      <c r="C22">
        <v>70</v>
      </c>
      <c r="D22">
        <v>0</v>
      </c>
      <c r="E22">
        <v>0</v>
      </c>
      <c r="F22">
        <v>0</v>
      </c>
      <c r="G22" s="6">
        <v>220</v>
      </c>
      <c r="H22">
        <f>SUM(B22:E22)-G22</f>
        <v>0</v>
      </c>
      <c r="J22" s="5" t="s">
        <v>15</v>
      </c>
      <c r="K22">
        <v>10</v>
      </c>
      <c r="L22">
        <v>7</v>
      </c>
      <c r="M22">
        <v>5</v>
      </c>
      <c r="N22">
        <v>6</v>
      </c>
      <c r="O22">
        <v>0</v>
      </c>
      <c r="P22" s="6">
        <v>220</v>
      </c>
      <c r="R22">
        <v>15</v>
      </c>
      <c r="S22">
        <v>-3</v>
      </c>
      <c r="T22">
        <v>18</v>
      </c>
    </row>
    <row r="23" spans="1:22" x14ac:dyDescent="0.25">
      <c r="A23" s="17" t="s">
        <v>16</v>
      </c>
      <c r="B23">
        <v>0</v>
      </c>
      <c r="C23">
        <v>95</v>
      </c>
      <c r="D23">
        <v>85</v>
      </c>
      <c r="E23">
        <v>0</v>
      </c>
      <c r="F23">
        <v>0</v>
      </c>
      <c r="G23" s="6">
        <v>180</v>
      </c>
      <c r="H23">
        <f>SUM(B23:E23)-G23</f>
        <v>0</v>
      </c>
      <c r="J23" s="5" t="s">
        <v>16</v>
      </c>
      <c r="K23">
        <v>12</v>
      </c>
      <c r="L23">
        <v>7</v>
      </c>
      <c r="M23">
        <v>6</v>
      </c>
      <c r="N23">
        <v>4</v>
      </c>
      <c r="O23">
        <v>0</v>
      </c>
      <c r="P23" s="6">
        <v>180</v>
      </c>
    </row>
    <row r="24" spans="1:22" x14ac:dyDescent="0.25">
      <c r="A24" s="17" t="s">
        <v>17</v>
      </c>
      <c r="B24">
        <v>0</v>
      </c>
      <c r="C24">
        <v>0</v>
      </c>
      <c r="D24">
        <v>125</v>
      </c>
      <c r="E24">
        <v>90</v>
      </c>
      <c r="F24">
        <v>15</v>
      </c>
      <c r="G24" s="6">
        <v>230</v>
      </c>
      <c r="H24">
        <f>SUM(B24:F24)-G24</f>
        <v>0</v>
      </c>
      <c r="J24" s="5" t="s">
        <v>17</v>
      </c>
      <c r="K24">
        <v>13</v>
      </c>
      <c r="L24">
        <v>6</v>
      </c>
      <c r="M24">
        <v>3</v>
      </c>
      <c r="N24">
        <v>5</v>
      </c>
      <c r="O24">
        <v>0</v>
      </c>
      <c r="P24" s="6">
        <v>230</v>
      </c>
      <c r="S24">
        <f>18+(-3)</f>
        <v>15</v>
      </c>
    </row>
    <row r="25" spans="1:22" x14ac:dyDescent="0.25">
      <c r="A25" s="18" t="s">
        <v>8</v>
      </c>
      <c r="B25" s="8">
        <v>150</v>
      </c>
      <c r="C25" s="8">
        <v>165</v>
      </c>
      <c r="D25" s="8">
        <v>210</v>
      </c>
      <c r="E25" s="8">
        <v>90</v>
      </c>
      <c r="F25" s="8">
        <v>15</v>
      </c>
      <c r="G25" s="19">
        <f>SUMPRODUCT(B22:F24,K22:O24)</f>
        <v>3990</v>
      </c>
      <c r="J25" s="7" t="s">
        <v>8</v>
      </c>
      <c r="K25" s="8">
        <v>150</v>
      </c>
      <c r="L25" s="8">
        <v>165</v>
      </c>
      <c r="M25" s="8">
        <v>210</v>
      </c>
      <c r="N25" s="8">
        <v>90</v>
      </c>
      <c r="O25" s="8">
        <v>15</v>
      </c>
      <c r="P25" s="9"/>
    </row>
    <row r="26" spans="1:22" x14ac:dyDescent="0.25">
      <c r="A26" s="20"/>
      <c r="B26">
        <f>SUM(B22:B24)-B25</f>
        <v>0</v>
      </c>
      <c r="C26">
        <f t="shared" ref="C26:E26" si="1">SUM(C22:C24)-C25</f>
        <v>0</v>
      </c>
      <c r="D26">
        <f t="shared" si="1"/>
        <v>0</v>
      </c>
      <c r="E26">
        <f t="shared" si="1"/>
        <v>0</v>
      </c>
      <c r="F26">
        <f>SUM(F22:F24)-F25</f>
        <v>0</v>
      </c>
    </row>
    <row r="28" spans="1:22" x14ac:dyDescent="0.25">
      <c r="A28" s="147" t="s">
        <v>25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</row>
    <row r="30" spans="1:22" x14ac:dyDescent="0.25">
      <c r="A30" s="144" t="s">
        <v>26</v>
      </c>
      <c r="B30" s="144"/>
      <c r="C30" s="144"/>
      <c r="D30" s="144"/>
      <c r="E30" s="144"/>
      <c r="F30" s="144"/>
      <c r="I30" s="145" t="s">
        <v>29</v>
      </c>
      <c r="J30" s="145"/>
      <c r="K30" s="145"/>
      <c r="L30" s="145"/>
      <c r="M30" s="145"/>
      <c r="N30" s="145"/>
      <c r="P30" s="145" t="s">
        <v>37</v>
      </c>
      <c r="Q30" s="145"/>
      <c r="R30" s="145"/>
      <c r="S30" s="145"/>
      <c r="T30" s="145"/>
      <c r="U30" s="145"/>
      <c r="V30" s="145"/>
    </row>
    <row r="31" spans="1:22" x14ac:dyDescent="0.25">
      <c r="A31" s="2"/>
      <c r="B31" s="3" t="s">
        <v>11</v>
      </c>
      <c r="C31" s="3" t="s">
        <v>12</v>
      </c>
      <c r="D31" s="3" t="s">
        <v>13</v>
      </c>
      <c r="E31" s="3" t="s">
        <v>14</v>
      </c>
      <c r="F31" s="3" t="s">
        <v>38</v>
      </c>
      <c r="G31" s="4" t="s">
        <v>27</v>
      </c>
      <c r="I31" s="2"/>
      <c r="J31" s="3" t="s">
        <v>11</v>
      </c>
      <c r="K31" s="3" t="s">
        <v>12</v>
      </c>
      <c r="L31" s="3" t="s">
        <v>13</v>
      </c>
      <c r="M31" s="3" t="s">
        <v>14</v>
      </c>
      <c r="N31" s="25" t="s">
        <v>38</v>
      </c>
      <c r="O31" s="10"/>
      <c r="P31" s="2"/>
      <c r="Q31" s="3" t="s">
        <v>11</v>
      </c>
      <c r="R31" s="3" t="s">
        <v>12</v>
      </c>
      <c r="S31" s="3" t="s">
        <v>13</v>
      </c>
      <c r="T31" s="3" t="s">
        <v>14</v>
      </c>
      <c r="U31" s="3" t="s">
        <v>38</v>
      </c>
      <c r="V31" s="4" t="s">
        <v>4</v>
      </c>
    </row>
    <row r="32" spans="1:22" x14ac:dyDescent="0.25">
      <c r="A32" s="5" t="s">
        <v>15</v>
      </c>
      <c r="B32">
        <f t="shared" ref="B32:E34" si="2">K22-$G32-B$35</f>
        <v>0</v>
      </c>
      <c r="C32">
        <f t="shared" si="2"/>
        <v>0</v>
      </c>
      <c r="D32">
        <f t="shared" si="2"/>
        <v>-1</v>
      </c>
      <c r="E32">
        <f>N22-$G32-E$35</f>
        <v>-2</v>
      </c>
      <c r="F32">
        <f>O22-$G32-F$35</f>
        <v>-3</v>
      </c>
      <c r="G32" s="6">
        <v>0</v>
      </c>
      <c r="I32" s="5" t="s">
        <v>15</v>
      </c>
      <c r="J32">
        <v>150</v>
      </c>
      <c r="K32">
        <v>70</v>
      </c>
      <c r="L32">
        <v>0</v>
      </c>
      <c r="M32">
        <v>0</v>
      </c>
      <c r="N32" s="26">
        <v>0</v>
      </c>
      <c r="P32" s="5" t="s">
        <v>15</v>
      </c>
      <c r="Q32">
        <v>150</v>
      </c>
      <c r="R32">
        <v>70</v>
      </c>
      <c r="S32">
        <v>0</v>
      </c>
      <c r="T32">
        <v>0</v>
      </c>
      <c r="U32">
        <v>0</v>
      </c>
      <c r="V32" s="6">
        <v>220</v>
      </c>
    </row>
    <row r="33" spans="1:22" x14ac:dyDescent="0.25">
      <c r="A33" s="5" t="s">
        <v>16</v>
      </c>
      <c r="B33">
        <f t="shared" si="2"/>
        <v>2</v>
      </c>
      <c r="C33">
        <f t="shared" si="2"/>
        <v>0</v>
      </c>
      <c r="D33">
        <f>M23-$G33-D$35</f>
        <v>0</v>
      </c>
      <c r="E33" s="23">
        <f>N23-$G33-E$35</f>
        <v>-4</v>
      </c>
      <c r="F33">
        <f t="shared" ref="F33" si="3">O23-$G33-F$35</f>
        <v>-3</v>
      </c>
      <c r="G33" s="6">
        <v>0</v>
      </c>
      <c r="I33" s="5" t="s">
        <v>16</v>
      </c>
      <c r="J33">
        <v>0</v>
      </c>
      <c r="K33">
        <v>95</v>
      </c>
      <c r="L33" s="23" t="s">
        <v>33</v>
      </c>
      <c r="M33" t="s">
        <v>30</v>
      </c>
      <c r="N33" s="26">
        <v>0</v>
      </c>
      <c r="P33" s="5" t="s">
        <v>16</v>
      </c>
      <c r="Q33">
        <v>0</v>
      </c>
      <c r="R33">
        <v>95</v>
      </c>
      <c r="S33">
        <v>0</v>
      </c>
      <c r="T33">
        <v>85</v>
      </c>
      <c r="U33">
        <v>0</v>
      </c>
      <c r="V33" s="6">
        <v>180</v>
      </c>
    </row>
    <row r="34" spans="1:22" x14ac:dyDescent="0.25">
      <c r="A34" s="5" t="s">
        <v>17</v>
      </c>
      <c r="B34">
        <f t="shared" si="2"/>
        <v>6</v>
      </c>
      <c r="C34">
        <f t="shared" si="2"/>
        <v>2</v>
      </c>
      <c r="D34">
        <f t="shared" si="2"/>
        <v>0</v>
      </c>
      <c r="E34">
        <f t="shared" si="2"/>
        <v>0</v>
      </c>
      <c r="F34">
        <f>O24-$G34-F$35</f>
        <v>0</v>
      </c>
      <c r="G34" s="6">
        <v>-3</v>
      </c>
      <c r="I34" s="27" t="s">
        <v>17</v>
      </c>
      <c r="J34" s="28">
        <v>0</v>
      </c>
      <c r="K34" s="28">
        <v>0</v>
      </c>
      <c r="L34" s="28" t="s">
        <v>32</v>
      </c>
      <c r="M34" s="28" t="s">
        <v>31</v>
      </c>
      <c r="N34" s="29">
        <v>15</v>
      </c>
      <c r="P34" s="5" t="s">
        <v>17</v>
      </c>
      <c r="Q34">
        <v>0</v>
      </c>
      <c r="R34">
        <v>0</v>
      </c>
      <c r="S34">
        <f>125+L36</f>
        <v>210</v>
      </c>
      <c r="T34">
        <f>90-L36</f>
        <v>5</v>
      </c>
      <c r="U34">
        <v>15</v>
      </c>
      <c r="V34" s="6">
        <v>230</v>
      </c>
    </row>
    <row r="35" spans="1:22" x14ac:dyDescent="0.25">
      <c r="A35" s="7" t="s">
        <v>28</v>
      </c>
      <c r="B35" s="8">
        <v>10</v>
      </c>
      <c r="C35" s="8">
        <v>7</v>
      </c>
      <c r="D35" s="8">
        <v>6</v>
      </c>
      <c r="E35" s="8">
        <v>8</v>
      </c>
      <c r="F35" s="8">
        <v>3</v>
      </c>
      <c r="G35" s="9"/>
      <c r="I35" s="10"/>
      <c r="P35" s="7" t="s">
        <v>8</v>
      </c>
      <c r="Q35" s="8">
        <v>150</v>
      </c>
      <c r="R35" s="8">
        <v>165</v>
      </c>
      <c r="S35" s="8">
        <v>210</v>
      </c>
      <c r="T35" s="8">
        <v>90</v>
      </c>
      <c r="U35" s="8"/>
      <c r="V35" s="19">
        <f>SUMPRODUCT(Q32:U34,K22:O24)</f>
        <v>3650</v>
      </c>
    </row>
    <row r="36" spans="1:22" x14ac:dyDescent="0.25">
      <c r="B36" t="s">
        <v>34</v>
      </c>
      <c r="I36" t="s">
        <v>35</v>
      </c>
      <c r="K36" t="s">
        <v>36</v>
      </c>
      <c r="L36" s="30">
        <v>85</v>
      </c>
    </row>
    <row r="40" spans="1:22" x14ac:dyDescent="0.25">
      <c r="A40" s="146" t="s">
        <v>41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</row>
    <row r="41" spans="1:22" x14ac:dyDescent="0.25">
      <c r="K41" t="s">
        <v>63</v>
      </c>
    </row>
    <row r="42" spans="1:22" x14ac:dyDescent="0.25">
      <c r="A42" s="16"/>
      <c r="B42" s="3" t="s">
        <v>11</v>
      </c>
      <c r="C42" s="3" t="s">
        <v>12</v>
      </c>
      <c r="D42" s="3" t="s">
        <v>13</v>
      </c>
      <c r="E42" s="3" t="s">
        <v>14</v>
      </c>
      <c r="F42" s="3" t="s">
        <v>38</v>
      </c>
      <c r="G42" s="4" t="s">
        <v>4</v>
      </c>
      <c r="K42" t="s">
        <v>64</v>
      </c>
    </row>
    <row r="43" spans="1:22" x14ac:dyDescent="0.25">
      <c r="A43" s="17" t="s">
        <v>15</v>
      </c>
      <c r="B43">
        <v>150</v>
      </c>
      <c r="C43">
        <v>55</v>
      </c>
      <c r="F43">
        <v>15</v>
      </c>
      <c r="G43" s="6">
        <v>220</v>
      </c>
      <c r="H43">
        <f>SUM(B43:E43)-G43</f>
        <v>-15</v>
      </c>
      <c r="K43" t="s">
        <v>65</v>
      </c>
    </row>
    <row r="44" spans="1:22" x14ac:dyDescent="0.25">
      <c r="A44" s="17" t="s">
        <v>16</v>
      </c>
      <c r="C44">
        <v>90</v>
      </c>
      <c r="E44">
        <v>90</v>
      </c>
      <c r="G44" s="6">
        <v>180</v>
      </c>
      <c r="H44">
        <f>SUM(B44:E44)-G44</f>
        <v>0</v>
      </c>
      <c r="K44" t="s">
        <v>66</v>
      </c>
    </row>
    <row r="45" spans="1:22" x14ac:dyDescent="0.25">
      <c r="A45" s="17" t="s">
        <v>17</v>
      </c>
      <c r="C45">
        <v>20</v>
      </c>
      <c r="D45">
        <v>210</v>
      </c>
      <c r="G45" s="6">
        <v>230</v>
      </c>
      <c r="H45">
        <f>SUM(B45:E45)-G45</f>
        <v>0</v>
      </c>
      <c r="K45" t="s">
        <v>67</v>
      </c>
    </row>
    <row r="46" spans="1:22" x14ac:dyDescent="0.25">
      <c r="A46" s="18" t="s">
        <v>8</v>
      </c>
      <c r="B46" s="8">
        <v>150</v>
      </c>
      <c r="C46" s="8">
        <v>165</v>
      </c>
      <c r="D46" s="8">
        <v>210</v>
      </c>
      <c r="E46" s="8">
        <v>90</v>
      </c>
      <c r="F46" s="8">
        <v>15</v>
      </c>
      <c r="G46" s="19">
        <f>SUMPRODUCT(B43:F45,B51:F53)</f>
        <v>3625</v>
      </c>
      <c r="K46" t="s">
        <v>68</v>
      </c>
    </row>
    <row r="47" spans="1:22" x14ac:dyDescent="0.25">
      <c r="A47" s="20"/>
      <c r="B47">
        <f>SUM(B43:B45)-B46</f>
        <v>0</v>
      </c>
      <c r="C47">
        <f t="shared" ref="C47:F47" si="4">SUM(C43:C45)-C46</f>
        <v>0</v>
      </c>
      <c r="D47">
        <f t="shared" si="4"/>
        <v>0</v>
      </c>
      <c r="E47">
        <f t="shared" si="4"/>
        <v>0</v>
      </c>
      <c r="F47">
        <f t="shared" si="4"/>
        <v>0</v>
      </c>
      <c r="K47" t="s">
        <v>69</v>
      </c>
    </row>
    <row r="49" spans="1:22" x14ac:dyDescent="0.25">
      <c r="A49" s="144" t="s">
        <v>9</v>
      </c>
      <c r="B49" s="144"/>
      <c r="C49" s="144"/>
      <c r="D49" s="144"/>
      <c r="E49" s="144"/>
      <c r="F49" s="144"/>
    </row>
    <row r="50" spans="1:22" x14ac:dyDescent="0.25">
      <c r="A50" s="2"/>
      <c r="B50" s="3" t="s">
        <v>11</v>
      </c>
      <c r="C50" s="34" t="s">
        <v>12</v>
      </c>
      <c r="D50" s="34" t="s">
        <v>13</v>
      </c>
      <c r="E50" s="34" t="s">
        <v>14</v>
      </c>
      <c r="F50" s="31" t="s">
        <v>38</v>
      </c>
      <c r="H50" s="35" t="s">
        <v>43</v>
      </c>
      <c r="I50" s="35"/>
      <c r="J50" s="35"/>
      <c r="K50" s="35"/>
      <c r="L50" s="35"/>
      <c r="M50" s="35"/>
      <c r="N50" s="35"/>
      <c r="O50" s="35"/>
    </row>
    <row r="51" spans="1:22" x14ac:dyDescent="0.25">
      <c r="A51" s="5" t="s">
        <v>15</v>
      </c>
      <c r="B51">
        <v>10</v>
      </c>
      <c r="C51" s="35">
        <v>7</v>
      </c>
      <c r="D51" s="35">
        <v>5</v>
      </c>
      <c r="E51" s="35">
        <v>6</v>
      </c>
      <c r="F51" s="32">
        <v>0</v>
      </c>
    </row>
    <row r="52" spans="1:22" x14ac:dyDescent="0.25">
      <c r="A52" s="39" t="s">
        <v>16</v>
      </c>
      <c r="B52" s="35">
        <v>12</v>
      </c>
      <c r="C52" s="35">
        <v>7</v>
      </c>
      <c r="D52" s="35">
        <v>6</v>
      </c>
      <c r="E52" s="35">
        <v>4</v>
      </c>
      <c r="F52" s="32">
        <v>0</v>
      </c>
    </row>
    <row r="53" spans="1:22" x14ac:dyDescent="0.25">
      <c r="A53" s="38" t="s">
        <v>17</v>
      </c>
      <c r="B53" s="36">
        <v>13</v>
      </c>
      <c r="C53" s="36">
        <v>6</v>
      </c>
      <c r="D53" s="36">
        <v>3</v>
      </c>
      <c r="E53" s="36">
        <v>5</v>
      </c>
      <c r="F53" s="33">
        <v>0</v>
      </c>
    </row>
    <row r="57" spans="1:22" x14ac:dyDescent="0.25">
      <c r="A57" s="146" t="s">
        <v>44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</row>
    <row r="59" spans="1:22" x14ac:dyDescent="0.25">
      <c r="A59" s="40" t="s">
        <v>45</v>
      </c>
      <c r="B59" s="1"/>
      <c r="C59" s="1"/>
      <c r="D59" s="1"/>
      <c r="E59" s="1"/>
      <c r="F59" s="1"/>
      <c r="G59" s="1"/>
      <c r="H59" s="1"/>
      <c r="J59" s="144" t="s">
        <v>42</v>
      </c>
      <c r="K59" s="144"/>
      <c r="L59" s="144"/>
      <c r="M59" s="144"/>
      <c r="N59" s="144"/>
    </row>
    <row r="60" spans="1:22" x14ac:dyDescent="0.25">
      <c r="A60" s="41"/>
      <c r="B60" s="42" t="s">
        <v>11</v>
      </c>
      <c r="C60" s="42" t="s">
        <v>12</v>
      </c>
      <c r="D60" s="42" t="s">
        <v>13</v>
      </c>
      <c r="E60" s="42" t="s">
        <v>14</v>
      </c>
      <c r="F60" s="3" t="s">
        <v>38</v>
      </c>
      <c r="G60" s="43" t="s">
        <v>4</v>
      </c>
      <c r="H60" s="1"/>
      <c r="I60" s="44" t="s">
        <v>46</v>
      </c>
      <c r="K60" s="10"/>
      <c r="L60" s="10" t="s">
        <v>11</v>
      </c>
      <c r="M60" s="10" t="s">
        <v>12</v>
      </c>
      <c r="N60" s="37" t="s">
        <v>13</v>
      </c>
      <c r="O60" s="37" t="s">
        <v>14</v>
      </c>
      <c r="P60" s="31" t="s">
        <v>38</v>
      </c>
    </row>
    <row r="61" spans="1:22" x14ac:dyDescent="0.25">
      <c r="A61" s="45" t="s">
        <v>15</v>
      </c>
      <c r="B61" s="1"/>
      <c r="C61" s="1"/>
      <c r="D61" s="1"/>
      <c r="E61" s="1"/>
      <c r="F61" s="1"/>
      <c r="G61" s="46">
        <v>220</v>
      </c>
      <c r="H61" s="1">
        <f>-SUM(B61:E61)+G61</f>
        <v>220</v>
      </c>
      <c r="I61" s="47">
        <f>O61-N61</f>
        <v>1</v>
      </c>
      <c r="K61" s="10" t="s">
        <v>15</v>
      </c>
      <c r="L61">
        <v>10</v>
      </c>
      <c r="M61">
        <v>7</v>
      </c>
      <c r="N61" s="35">
        <v>5</v>
      </c>
      <c r="O61" s="35">
        <v>6</v>
      </c>
      <c r="P61" s="32">
        <v>0</v>
      </c>
    </row>
    <row r="62" spans="1:22" x14ac:dyDescent="0.25">
      <c r="A62" s="45" t="s">
        <v>16</v>
      </c>
      <c r="B62" s="1"/>
      <c r="C62" s="1"/>
      <c r="D62" s="1"/>
      <c r="E62" s="1"/>
      <c r="F62" s="1"/>
      <c r="G62" s="46">
        <v>180</v>
      </c>
      <c r="H62" s="1">
        <f>-SUM(B62:E62)+G62</f>
        <v>180</v>
      </c>
      <c r="I62" s="47">
        <f>N62-O62</f>
        <v>2</v>
      </c>
      <c r="K62" s="10" t="s">
        <v>16</v>
      </c>
      <c r="L62" s="35">
        <v>12</v>
      </c>
      <c r="M62" s="35">
        <v>7</v>
      </c>
      <c r="N62" s="35">
        <v>6</v>
      </c>
      <c r="O62" s="35">
        <v>4</v>
      </c>
      <c r="P62" s="32">
        <v>0</v>
      </c>
    </row>
    <row r="63" spans="1:22" x14ac:dyDescent="0.25">
      <c r="A63" s="45" t="s">
        <v>17</v>
      </c>
      <c r="B63" s="1"/>
      <c r="C63" s="1"/>
      <c r="D63" s="1">
        <v>210</v>
      </c>
      <c r="E63" s="1"/>
      <c r="F63" s="1"/>
      <c r="G63" s="46">
        <v>230</v>
      </c>
      <c r="H63" s="1">
        <f>-SUM(B63:E63)+G63</f>
        <v>20</v>
      </c>
      <c r="I63" s="48">
        <f>O63-N63</f>
        <v>2</v>
      </c>
      <c r="K63" s="10" t="s">
        <v>17</v>
      </c>
      <c r="L63" s="35">
        <v>13</v>
      </c>
      <c r="M63" s="35">
        <v>6</v>
      </c>
      <c r="N63" s="35">
        <v>3</v>
      </c>
      <c r="O63" s="35">
        <v>5</v>
      </c>
      <c r="P63" s="33">
        <v>0</v>
      </c>
    </row>
    <row r="64" spans="1:22" x14ac:dyDescent="0.25">
      <c r="A64" s="49" t="s">
        <v>8</v>
      </c>
      <c r="B64" s="50">
        <v>150</v>
      </c>
      <c r="C64" s="50">
        <v>165</v>
      </c>
      <c r="D64" s="50">
        <v>210</v>
      </c>
      <c r="E64" s="50">
        <v>90</v>
      </c>
      <c r="F64" s="50">
        <v>15</v>
      </c>
      <c r="G64" s="51">
        <f>SUMPRODUCT(B61:E63,L61:O63)</f>
        <v>630</v>
      </c>
      <c r="H64" s="1"/>
      <c r="I64" s="1"/>
    </row>
    <row r="65" spans="1:9" x14ac:dyDescent="0.25">
      <c r="A65" s="52"/>
      <c r="B65" s="1">
        <f>-SUM(B61:B63)+B64</f>
        <v>150</v>
      </c>
      <c r="C65" s="1">
        <f t="shared" ref="C65" si="5">-SUM(C61:C63)+C64</f>
        <v>165</v>
      </c>
      <c r="D65" s="1">
        <f t="shared" ref="D65:F65" si="6">-SUM(D61:D63)+D64</f>
        <v>0</v>
      </c>
      <c r="E65" s="1">
        <f t="shared" si="6"/>
        <v>90</v>
      </c>
      <c r="F65" s="1">
        <f t="shared" si="6"/>
        <v>15</v>
      </c>
      <c r="G65" s="1"/>
      <c r="H65" s="1"/>
      <c r="I65" s="1"/>
    </row>
    <row r="66" spans="1:9" x14ac:dyDescent="0.25">
      <c r="A66" s="63" t="s">
        <v>46</v>
      </c>
      <c r="B66" s="53">
        <f>L62-L61</f>
        <v>2</v>
      </c>
      <c r="C66" s="53">
        <f>M62-M63</f>
        <v>1</v>
      </c>
      <c r="D66" s="54">
        <f>N61-N63</f>
        <v>2</v>
      </c>
      <c r="E66" s="53">
        <f>O63-O62</f>
        <v>1</v>
      </c>
      <c r="F66" s="55">
        <f>0</f>
        <v>0</v>
      </c>
      <c r="G66" s="13"/>
      <c r="H66" s="1"/>
      <c r="I66" s="1"/>
    </row>
    <row r="67" spans="1:9" x14ac:dyDescent="0.25">
      <c r="A67" s="17"/>
    </row>
    <row r="69" spans="1:9" x14ac:dyDescent="0.25">
      <c r="A69" s="40" t="s">
        <v>47</v>
      </c>
      <c r="B69" s="1"/>
      <c r="C69" s="1"/>
      <c r="D69" s="1"/>
      <c r="E69" s="1"/>
      <c r="F69" s="1"/>
      <c r="G69" s="1"/>
      <c r="H69" s="1"/>
    </row>
    <row r="70" spans="1:9" x14ac:dyDescent="0.25">
      <c r="A70" s="41"/>
      <c r="B70" s="42" t="s">
        <v>11</v>
      </c>
      <c r="C70" s="42" t="s">
        <v>12</v>
      </c>
      <c r="D70" s="42" t="s">
        <v>13</v>
      </c>
      <c r="E70" s="42" t="s">
        <v>14</v>
      </c>
      <c r="F70" s="3" t="s">
        <v>38</v>
      </c>
      <c r="G70" s="43" t="s">
        <v>4</v>
      </c>
      <c r="H70" s="1"/>
      <c r="I70" s="44" t="s">
        <v>46</v>
      </c>
    </row>
    <row r="71" spans="1:9" x14ac:dyDescent="0.25">
      <c r="A71" s="45" t="s">
        <v>15</v>
      </c>
      <c r="B71" s="1"/>
      <c r="C71" s="1"/>
      <c r="D71" s="1"/>
      <c r="E71" s="1"/>
      <c r="F71" s="1"/>
      <c r="G71" s="46">
        <v>220</v>
      </c>
      <c r="H71" s="1">
        <f>-SUM(B71:E71)+G71</f>
        <v>220</v>
      </c>
      <c r="I71" s="47">
        <f>M61-O61</f>
        <v>1</v>
      </c>
    </row>
    <row r="72" spans="1:9" x14ac:dyDescent="0.25">
      <c r="A72" s="45" t="s">
        <v>16</v>
      </c>
      <c r="B72" s="1"/>
      <c r="C72" s="1"/>
      <c r="D72" s="1"/>
      <c r="E72" s="1">
        <v>90</v>
      </c>
      <c r="F72" s="1"/>
      <c r="G72" s="46">
        <v>180</v>
      </c>
      <c r="H72" s="1">
        <f>-SUM(B72:E72)+G72</f>
        <v>90</v>
      </c>
      <c r="I72" s="56">
        <f>M62-O62</f>
        <v>3</v>
      </c>
    </row>
    <row r="73" spans="1:9" x14ac:dyDescent="0.25">
      <c r="A73" s="45" t="s">
        <v>17</v>
      </c>
      <c r="B73" s="1"/>
      <c r="C73" s="1"/>
      <c r="D73" s="1">
        <v>210</v>
      </c>
      <c r="E73" s="1"/>
      <c r="F73" s="1"/>
      <c r="G73" s="46">
        <v>230</v>
      </c>
      <c r="H73" s="1">
        <f>-SUM(B73:E73)+G73</f>
        <v>20</v>
      </c>
      <c r="I73" s="48">
        <f>M63-O63</f>
        <v>1</v>
      </c>
    </row>
    <row r="74" spans="1:9" x14ac:dyDescent="0.25">
      <c r="A74" s="49" t="s">
        <v>8</v>
      </c>
      <c r="B74" s="50">
        <v>150</v>
      </c>
      <c r="C74" s="50">
        <v>165</v>
      </c>
      <c r="D74" s="50">
        <v>210</v>
      </c>
      <c r="E74" s="50">
        <v>90</v>
      </c>
      <c r="F74" s="50">
        <v>15</v>
      </c>
      <c r="G74" s="51">
        <f>SUMPRODUCT(B71:E73,L61:O63)</f>
        <v>990</v>
      </c>
      <c r="H74" s="1"/>
      <c r="I74" s="1"/>
    </row>
    <row r="75" spans="1:9" x14ac:dyDescent="0.25">
      <c r="A75" s="52"/>
      <c r="B75" s="1">
        <f>-SUM(B71:B73)+B74</f>
        <v>150</v>
      </c>
      <c r="C75" s="1">
        <f t="shared" ref="C75" si="7">-SUM(C71:C73)+C74</f>
        <v>165</v>
      </c>
      <c r="D75" s="1">
        <f t="shared" ref="D75:F75" si="8">-SUM(D71:D73)+D74</f>
        <v>0</v>
      </c>
      <c r="E75" s="1">
        <f t="shared" si="8"/>
        <v>0</v>
      </c>
      <c r="F75" s="1">
        <f t="shared" si="8"/>
        <v>15</v>
      </c>
      <c r="G75" s="1"/>
      <c r="H75" s="1"/>
      <c r="I75" s="1"/>
    </row>
    <row r="76" spans="1:9" x14ac:dyDescent="0.25">
      <c r="A76" s="63" t="s">
        <v>46</v>
      </c>
      <c r="B76" s="53">
        <f>L62-L61</f>
        <v>2</v>
      </c>
      <c r="C76" s="53">
        <f>M62-M63</f>
        <v>1</v>
      </c>
      <c r="D76" s="57" t="s">
        <v>48</v>
      </c>
      <c r="E76" s="53">
        <f>O61-O62</f>
        <v>2</v>
      </c>
      <c r="F76" s="55">
        <f>0</f>
        <v>0</v>
      </c>
      <c r="G76" s="13"/>
      <c r="H76" s="1"/>
      <c r="I76" s="1"/>
    </row>
    <row r="79" spans="1:9" x14ac:dyDescent="0.25">
      <c r="A79" s="40" t="s">
        <v>49</v>
      </c>
      <c r="B79" s="1"/>
      <c r="C79" s="1"/>
      <c r="D79" s="1"/>
      <c r="E79" s="1"/>
      <c r="F79" s="1"/>
    </row>
    <row r="80" spans="1:9" x14ac:dyDescent="0.25">
      <c r="A80" s="41"/>
      <c r="B80" s="42" t="s">
        <v>11</v>
      </c>
      <c r="C80" s="42" t="s">
        <v>12</v>
      </c>
      <c r="D80" s="42" t="s">
        <v>13</v>
      </c>
      <c r="E80" s="42" t="s">
        <v>14</v>
      </c>
      <c r="F80" s="3" t="s">
        <v>38</v>
      </c>
      <c r="G80" s="43" t="s">
        <v>4</v>
      </c>
      <c r="I80" s="44" t="s">
        <v>46</v>
      </c>
    </row>
    <row r="81" spans="1:16" x14ac:dyDescent="0.25">
      <c r="A81" s="45" t="s">
        <v>15</v>
      </c>
      <c r="B81" s="1"/>
      <c r="C81" s="1"/>
      <c r="D81" s="1"/>
      <c r="E81" s="1"/>
      <c r="F81" s="1"/>
      <c r="G81" s="46">
        <v>220</v>
      </c>
      <c r="H81" s="1">
        <f>-SUM(B81:E81)+G81</f>
        <v>220</v>
      </c>
      <c r="I81" s="47">
        <f>$AA$29-$AB$29</f>
        <v>0</v>
      </c>
    </row>
    <row r="82" spans="1:16" x14ac:dyDescent="0.25">
      <c r="A82" s="45" t="s">
        <v>16</v>
      </c>
      <c r="B82" s="1"/>
      <c r="C82" s="1"/>
      <c r="D82" s="1"/>
      <c r="E82" s="1">
        <v>90</v>
      </c>
      <c r="F82" s="1"/>
      <c r="G82" s="46">
        <v>180</v>
      </c>
      <c r="H82" s="1">
        <f>-SUM(B82:E82)+G82</f>
        <v>90</v>
      </c>
      <c r="I82" s="58">
        <f>$AA$30-$AB$30</f>
        <v>0</v>
      </c>
    </row>
    <row r="83" spans="1:16" x14ac:dyDescent="0.25">
      <c r="A83" s="45" t="s">
        <v>17</v>
      </c>
      <c r="B83" s="1"/>
      <c r="C83" s="1">
        <v>20</v>
      </c>
      <c r="D83" s="1">
        <v>210</v>
      </c>
      <c r="E83" s="1"/>
      <c r="F83" s="1"/>
      <c r="G83" s="46">
        <v>230</v>
      </c>
      <c r="H83" s="1">
        <f>-SUM(B83:E83)+G83</f>
        <v>0</v>
      </c>
      <c r="I83" s="59">
        <f>L63-M63</f>
        <v>7</v>
      </c>
    </row>
    <row r="84" spans="1:16" x14ac:dyDescent="0.25">
      <c r="A84" s="49" t="s">
        <v>8</v>
      </c>
      <c r="B84" s="50">
        <v>150</v>
      </c>
      <c r="C84" s="50">
        <v>165</v>
      </c>
      <c r="D84" s="50">
        <v>210</v>
      </c>
      <c r="E84" s="50">
        <v>90</v>
      </c>
      <c r="F84" s="50">
        <v>15</v>
      </c>
      <c r="G84" s="51">
        <f>SUMPRODUCT(B81:E83,L61:O63)</f>
        <v>1110</v>
      </c>
    </row>
    <row r="85" spans="1:16" x14ac:dyDescent="0.25">
      <c r="A85" s="52"/>
      <c r="B85" s="1">
        <f>-SUM(B81:B83)+B84</f>
        <v>150</v>
      </c>
      <c r="C85" s="1">
        <f t="shared" ref="C85" si="9">-SUM(C81:C83)+C84</f>
        <v>145</v>
      </c>
      <c r="D85" s="1">
        <f t="shared" ref="D85:F85" si="10">-SUM(D81:D83)+D84</f>
        <v>0</v>
      </c>
      <c r="E85" s="1">
        <f t="shared" si="10"/>
        <v>0</v>
      </c>
      <c r="F85" s="1">
        <f t="shared" si="10"/>
        <v>15</v>
      </c>
      <c r="G85" s="1"/>
    </row>
    <row r="86" spans="1:16" x14ac:dyDescent="0.25">
      <c r="A86" s="63" t="s">
        <v>46</v>
      </c>
      <c r="B86" s="53">
        <f>L62-L61</f>
        <v>2</v>
      </c>
      <c r="C86" s="53">
        <f>M61-M63</f>
        <v>1</v>
      </c>
      <c r="D86" s="57" t="s">
        <v>48</v>
      </c>
      <c r="E86" s="64" t="s">
        <v>48</v>
      </c>
      <c r="F86" s="55">
        <f>0</f>
        <v>0</v>
      </c>
      <c r="G86" s="13"/>
    </row>
    <row r="87" spans="1:16" x14ac:dyDescent="0.25">
      <c r="A87" s="20"/>
    </row>
    <row r="88" spans="1:16" x14ac:dyDescent="0.25">
      <c r="A88" s="20"/>
    </row>
    <row r="89" spans="1:16" x14ac:dyDescent="0.25">
      <c r="A89" s="40" t="s">
        <v>50</v>
      </c>
      <c r="B89" s="1"/>
      <c r="C89" s="1"/>
      <c r="D89" s="1"/>
      <c r="E89" s="1"/>
      <c r="F89" s="1"/>
    </row>
    <row r="90" spans="1:16" x14ac:dyDescent="0.25">
      <c r="A90" s="41"/>
      <c r="B90" s="42" t="s">
        <v>11</v>
      </c>
      <c r="C90" s="42" t="s">
        <v>12</v>
      </c>
      <c r="D90" s="42" t="s">
        <v>13</v>
      </c>
      <c r="E90" s="42" t="s">
        <v>14</v>
      </c>
      <c r="F90" s="3" t="s">
        <v>38</v>
      </c>
      <c r="G90" s="43" t="s">
        <v>4</v>
      </c>
      <c r="I90" s="44" t="s">
        <v>46</v>
      </c>
    </row>
    <row r="91" spans="1:16" x14ac:dyDescent="0.25">
      <c r="A91" s="45" t="s">
        <v>15</v>
      </c>
      <c r="B91" s="1">
        <v>150</v>
      </c>
      <c r="C91" s="1">
        <v>55</v>
      </c>
      <c r="D91" s="1"/>
      <c r="E91" s="1"/>
      <c r="F91" s="1">
        <v>15</v>
      </c>
      <c r="G91" s="46">
        <v>220</v>
      </c>
      <c r="H91" s="1">
        <f>-SUM(B91:E91)+G91</f>
        <v>15</v>
      </c>
      <c r="I91" s="47">
        <f>$AA$29-$AB$29</f>
        <v>0</v>
      </c>
    </row>
    <row r="92" spans="1:16" x14ac:dyDescent="0.25">
      <c r="A92" s="45" t="s">
        <v>16</v>
      </c>
      <c r="B92" s="1"/>
      <c r="C92" s="1">
        <v>90</v>
      </c>
      <c r="D92" s="1"/>
      <c r="E92" s="1">
        <v>90</v>
      </c>
      <c r="F92" s="1"/>
      <c r="G92" s="46">
        <v>180</v>
      </c>
      <c r="H92" s="1">
        <f>-SUM(B92:E92)+G92</f>
        <v>0</v>
      </c>
      <c r="I92" s="60" t="s">
        <v>48</v>
      </c>
    </row>
    <row r="93" spans="1:16" x14ac:dyDescent="0.25">
      <c r="A93" s="45" t="s">
        <v>17</v>
      </c>
      <c r="B93" s="1"/>
      <c r="C93" s="1">
        <v>20</v>
      </c>
      <c r="D93" s="1">
        <v>210</v>
      </c>
      <c r="E93" s="1"/>
      <c r="F93" s="1"/>
      <c r="G93" s="46">
        <v>230</v>
      </c>
      <c r="H93" s="1">
        <f>-SUM(B93:E93)+G93</f>
        <v>0</v>
      </c>
      <c r="I93" s="61" t="s">
        <v>48</v>
      </c>
    </row>
    <row r="94" spans="1:16" x14ac:dyDescent="0.25">
      <c r="A94" s="49" t="s">
        <v>8</v>
      </c>
      <c r="B94" s="50">
        <v>150</v>
      </c>
      <c r="C94" s="50">
        <v>165</v>
      </c>
      <c r="D94" s="50">
        <v>210</v>
      </c>
      <c r="E94" s="50">
        <v>90</v>
      </c>
      <c r="F94" s="50">
        <v>15</v>
      </c>
      <c r="G94" s="51">
        <f>SUMPRODUCT(B91:E93,L61:O63)</f>
        <v>3625</v>
      </c>
      <c r="K94" s="35" t="s">
        <v>51</v>
      </c>
      <c r="L94" s="35"/>
      <c r="M94" s="35"/>
      <c r="N94" s="35"/>
      <c r="O94" s="35"/>
      <c r="P94" s="35"/>
    </row>
    <row r="95" spans="1:16" x14ac:dyDescent="0.25">
      <c r="A95" s="52"/>
      <c r="B95" s="1">
        <f>-SUM(B91:B93)+B94</f>
        <v>0</v>
      </c>
      <c r="C95" s="1">
        <f t="shared" ref="C95" si="11">-SUM(C91:C93)+C94</f>
        <v>0</v>
      </c>
      <c r="D95" s="1">
        <f t="shared" ref="D95:F95" si="12">-SUM(D91:D93)+D94</f>
        <v>0</v>
      </c>
      <c r="E95" s="1">
        <f t="shared" si="12"/>
        <v>0</v>
      </c>
      <c r="F95" s="1">
        <f t="shared" si="12"/>
        <v>0</v>
      </c>
      <c r="G95" s="1"/>
    </row>
    <row r="96" spans="1:16" x14ac:dyDescent="0.25">
      <c r="A96" s="63" t="s">
        <v>46</v>
      </c>
      <c r="B96" s="53">
        <f>L62-L61</f>
        <v>2</v>
      </c>
      <c r="C96" s="53">
        <f>M61-M62</f>
        <v>0</v>
      </c>
      <c r="D96" s="57" t="s">
        <v>48</v>
      </c>
      <c r="E96" s="64" t="s">
        <v>48</v>
      </c>
      <c r="F96" s="55">
        <f>0</f>
        <v>0</v>
      </c>
      <c r="G96" s="13"/>
    </row>
    <row r="99" spans="1:22" x14ac:dyDescent="0.25">
      <c r="A99" s="146" t="s">
        <v>70</v>
      </c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</row>
    <row r="101" spans="1:22" x14ac:dyDescent="0.25">
      <c r="A101" s="144" t="s">
        <v>71</v>
      </c>
      <c r="B101" s="144"/>
      <c r="C101" s="144"/>
      <c r="D101" s="144"/>
      <c r="E101" s="144"/>
      <c r="F101" s="144"/>
      <c r="G101" s="144"/>
      <c r="I101" s="144" t="s">
        <v>9</v>
      </c>
      <c r="J101" s="144"/>
      <c r="K101" s="144"/>
      <c r="L101" s="144"/>
      <c r="M101" s="144"/>
      <c r="N101" s="144"/>
    </row>
    <row r="102" spans="1:22" x14ac:dyDescent="0.25">
      <c r="A102" s="16"/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38</v>
      </c>
      <c r="G102" s="4" t="s">
        <v>4</v>
      </c>
      <c r="J102" s="2"/>
      <c r="K102" s="3" t="s">
        <v>11</v>
      </c>
      <c r="L102" s="3" t="s">
        <v>12</v>
      </c>
      <c r="M102" s="3" t="s">
        <v>13</v>
      </c>
      <c r="N102" s="3" t="s">
        <v>14</v>
      </c>
      <c r="O102" s="3" t="s">
        <v>38</v>
      </c>
      <c r="P102" s="4" t="s">
        <v>4</v>
      </c>
    </row>
    <row r="103" spans="1:22" x14ac:dyDescent="0.25">
      <c r="A103" s="17" t="s">
        <v>15</v>
      </c>
      <c r="B103">
        <v>150</v>
      </c>
      <c r="C103">
        <v>70</v>
      </c>
      <c r="D103">
        <v>0</v>
      </c>
      <c r="E103">
        <v>0</v>
      </c>
      <c r="F103">
        <v>0</v>
      </c>
      <c r="G103" s="6">
        <v>220</v>
      </c>
      <c r="J103" s="5" t="s">
        <v>15</v>
      </c>
      <c r="K103">
        <v>10</v>
      </c>
      <c r="L103">
        <v>7</v>
      </c>
      <c r="M103">
        <v>5</v>
      </c>
      <c r="N103">
        <v>6</v>
      </c>
      <c r="O103">
        <v>0</v>
      </c>
      <c r="P103" s="6">
        <v>220</v>
      </c>
    </row>
    <row r="104" spans="1:22" x14ac:dyDescent="0.25">
      <c r="A104" s="17" t="s">
        <v>16</v>
      </c>
      <c r="B104">
        <v>0</v>
      </c>
      <c r="C104">
        <v>95</v>
      </c>
      <c r="D104">
        <v>85</v>
      </c>
      <c r="E104">
        <v>0</v>
      </c>
      <c r="F104">
        <v>0</v>
      </c>
      <c r="G104" s="6">
        <v>180</v>
      </c>
      <c r="J104" s="5" t="s">
        <v>16</v>
      </c>
      <c r="K104">
        <v>12</v>
      </c>
      <c r="L104">
        <v>7</v>
      </c>
      <c r="M104">
        <v>6</v>
      </c>
      <c r="N104">
        <v>4</v>
      </c>
      <c r="O104">
        <v>0</v>
      </c>
      <c r="P104" s="6">
        <v>180</v>
      </c>
    </row>
    <row r="105" spans="1:22" x14ac:dyDescent="0.25">
      <c r="A105" s="17" t="s">
        <v>17</v>
      </c>
      <c r="B105">
        <v>0</v>
      </c>
      <c r="C105">
        <v>0</v>
      </c>
      <c r="D105">
        <v>125</v>
      </c>
      <c r="E105">
        <v>90</v>
      </c>
      <c r="F105">
        <v>15</v>
      </c>
      <c r="G105" s="6">
        <v>230</v>
      </c>
      <c r="J105" s="5" t="s">
        <v>17</v>
      </c>
      <c r="K105">
        <v>13</v>
      </c>
      <c r="L105">
        <v>6</v>
      </c>
      <c r="M105">
        <v>3</v>
      </c>
      <c r="N105">
        <v>5</v>
      </c>
      <c r="O105">
        <v>0</v>
      </c>
      <c r="P105" s="6">
        <v>230</v>
      </c>
    </row>
    <row r="106" spans="1:22" x14ac:dyDescent="0.25">
      <c r="A106" s="18" t="s">
        <v>8</v>
      </c>
      <c r="B106" s="8">
        <v>150</v>
      </c>
      <c r="C106" s="8">
        <v>165</v>
      </c>
      <c r="D106" s="8">
        <v>210</v>
      </c>
      <c r="E106" s="8">
        <v>90</v>
      </c>
      <c r="F106" s="8">
        <v>15</v>
      </c>
      <c r="G106" s="19">
        <f>SUMPRODUCT(B103:F105,K103:O105)</f>
        <v>3990</v>
      </c>
      <c r="J106" s="7" t="s">
        <v>8</v>
      </c>
      <c r="K106" s="8">
        <v>150</v>
      </c>
      <c r="L106" s="8">
        <v>165</v>
      </c>
      <c r="M106" s="8">
        <v>210</v>
      </c>
      <c r="N106" s="8">
        <v>90</v>
      </c>
      <c r="O106" s="8">
        <v>15</v>
      </c>
      <c r="P106" s="9"/>
    </row>
    <row r="107" spans="1:22" x14ac:dyDescent="0.25">
      <c r="A107" s="20"/>
      <c r="B107">
        <f>SUM(B103:B105)-B106</f>
        <v>0</v>
      </c>
      <c r="C107">
        <f t="shared" ref="C107:E107" si="13">SUM(C103:C105)-C106</f>
        <v>0</v>
      </c>
      <c r="D107">
        <f t="shared" si="13"/>
        <v>0</v>
      </c>
      <c r="E107">
        <f t="shared" si="13"/>
        <v>0</v>
      </c>
      <c r="F107">
        <f>SUM(F103:F105)-F106</f>
        <v>0</v>
      </c>
    </row>
    <row r="108" spans="1:22" x14ac:dyDescent="0.25">
      <c r="A108" s="144" t="s">
        <v>73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</row>
    <row r="111" spans="1:22" x14ac:dyDescent="0.25">
      <c r="A111" s="145" t="s">
        <v>26</v>
      </c>
      <c r="B111" s="145"/>
      <c r="C111" s="145"/>
      <c r="D111" s="145"/>
      <c r="E111" s="145"/>
      <c r="F111" s="145"/>
      <c r="G111" s="145"/>
    </row>
    <row r="112" spans="1:22" x14ac:dyDescent="0.25">
      <c r="A112" s="65"/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38</v>
      </c>
      <c r="G112" s="4" t="s">
        <v>27</v>
      </c>
    </row>
    <row r="113" spans="1:7" x14ac:dyDescent="0.25">
      <c r="A113" s="5" t="s">
        <v>15</v>
      </c>
      <c r="B113">
        <v>0</v>
      </c>
      <c r="C113">
        <v>0</v>
      </c>
      <c r="D113">
        <v>-1</v>
      </c>
      <c r="E113">
        <v>-2</v>
      </c>
      <c r="F113">
        <v>-3</v>
      </c>
      <c r="G113" s="6">
        <v>0</v>
      </c>
    </row>
    <row r="114" spans="1:7" x14ac:dyDescent="0.25">
      <c r="A114" s="5" t="s">
        <v>16</v>
      </c>
      <c r="B114">
        <v>2</v>
      </c>
      <c r="C114">
        <v>0</v>
      </c>
      <c r="D114">
        <v>0</v>
      </c>
      <c r="E114">
        <v>-4</v>
      </c>
      <c r="F114">
        <v>-3</v>
      </c>
      <c r="G114" s="6">
        <v>0</v>
      </c>
    </row>
    <row r="115" spans="1:7" x14ac:dyDescent="0.25">
      <c r="A115" s="5" t="s">
        <v>17</v>
      </c>
      <c r="B115">
        <v>6</v>
      </c>
      <c r="C115">
        <v>2</v>
      </c>
      <c r="D115">
        <v>0</v>
      </c>
      <c r="E115">
        <v>0</v>
      </c>
      <c r="F115">
        <v>0</v>
      </c>
      <c r="G115" s="6">
        <v>-3</v>
      </c>
    </row>
    <row r="116" spans="1:7" x14ac:dyDescent="0.25">
      <c r="A116" s="7" t="s">
        <v>28</v>
      </c>
      <c r="B116" s="8">
        <v>10</v>
      </c>
      <c r="C116" s="8">
        <v>7</v>
      </c>
      <c r="D116" s="8">
        <v>6</v>
      </c>
      <c r="E116" s="8">
        <v>8</v>
      </c>
      <c r="F116" s="8">
        <v>18</v>
      </c>
      <c r="G116" s="9"/>
    </row>
    <row r="117" spans="1:7" x14ac:dyDescent="0.25">
      <c r="B117" t="s">
        <v>34</v>
      </c>
      <c r="D117" t="s">
        <v>82</v>
      </c>
      <c r="E117">
        <v>-4</v>
      </c>
    </row>
    <row r="120" spans="1:7" x14ac:dyDescent="0.25">
      <c r="A120" s="145" t="s">
        <v>37</v>
      </c>
      <c r="B120" s="145"/>
      <c r="C120" s="145"/>
      <c r="D120" s="145"/>
      <c r="E120" s="145"/>
      <c r="F120" s="145"/>
      <c r="G120" s="145"/>
    </row>
    <row r="121" spans="1:7" x14ac:dyDescent="0.25">
      <c r="A121" s="2"/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38</v>
      </c>
      <c r="G121" s="4" t="s">
        <v>4</v>
      </c>
    </row>
    <row r="122" spans="1:7" x14ac:dyDescent="0.25">
      <c r="A122" s="5" t="s">
        <v>15</v>
      </c>
      <c r="B122">
        <v>150</v>
      </c>
      <c r="C122">
        <v>70</v>
      </c>
      <c r="D122">
        <v>0</v>
      </c>
      <c r="E122">
        <v>0</v>
      </c>
      <c r="F122">
        <v>0</v>
      </c>
      <c r="G122" s="6">
        <v>220</v>
      </c>
    </row>
    <row r="123" spans="1:7" x14ac:dyDescent="0.25">
      <c r="A123" s="5" t="s">
        <v>16</v>
      </c>
      <c r="B123">
        <v>0</v>
      </c>
      <c r="C123">
        <v>95</v>
      </c>
      <c r="D123">
        <v>0</v>
      </c>
      <c r="E123">
        <v>85</v>
      </c>
      <c r="F123">
        <v>0</v>
      </c>
      <c r="G123" s="6">
        <v>180</v>
      </c>
    </row>
    <row r="124" spans="1:7" x14ac:dyDescent="0.25">
      <c r="A124" s="5" t="s">
        <v>17</v>
      </c>
      <c r="B124">
        <v>0</v>
      </c>
      <c r="C124">
        <v>0</v>
      </c>
      <c r="D124">
        <v>210</v>
      </c>
      <c r="E124">
        <v>5</v>
      </c>
      <c r="F124">
        <v>15</v>
      </c>
      <c r="G124" s="6">
        <v>230</v>
      </c>
    </row>
    <row r="125" spans="1:7" x14ac:dyDescent="0.25">
      <c r="A125" s="7" t="s">
        <v>8</v>
      </c>
      <c r="B125" s="8">
        <v>150</v>
      </c>
      <c r="C125" s="8">
        <v>165</v>
      </c>
      <c r="D125" s="8">
        <v>210</v>
      </c>
      <c r="E125" s="8">
        <v>90</v>
      </c>
      <c r="F125" s="8"/>
      <c r="G125" s="19">
        <v>3650</v>
      </c>
    </row>
    <row r="129" spans="1:22" x14ac:dyDescent="0.25">
      <c r="O129" s="144" t="s">
        <v>72</v>
      </c>
      <c r="P129" s="144"/>
      <c r="Q129" s="144"/>
      <c r="R129" s="144"/>
    </row>
    <row r="131" spans="1:22" x14ac:dyDescent="0.25">
      <c r="A131" s="144" t="s">
        <v>74</v>
      </c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</row>
    <row r="132" spans="1:22" x14ac:dyDescent="0.25">
      <c r="A132" s="66" t="s">
        <v>75</v>
      </c>
      <c r="B132" s="67" t="s">
        <v>76</v>
      </c>
      <c r="D132" s="70" t="s">
        <v>81</v>
      </c>
      <c r="E132" s="70"/>
    </row>
    <row r="133" spans="1:22" x14ac:dyDescent="0.25">
      <c r="A133" s="68"/>
      <c r="B133" s="6" t="s">
        <v>77</v>
      </c>
      <c r="D133" s="76" t="s">
        <v>83</v>
      </c>
      <c r="E133" s="76"/>
    </row>
    <row r="134" spans="1:22" x14ac:dyDescent="0.25">
      <c r="A134" s="68" t="s">
        <v>78</v>
      </c>
      <c r="B134" s="6" t="s">
        <v>79</v>
      </c>
      <c r="D134" s="74" t="s">
        <v>84</v>
      </c>
      <c r="E134" s="74"/>
    </row>
    <row r="135" spans="1:22" x14ac:dyDescent="0.25">
      <c r="A135" s="69"/>
      <c r="B135" s="9" t="s">
        <v>80</v>
      </c>
    </row>
    <row r="136" spans="1:22" x14ac:dyDescent="0.25">
      <c r="A136" s="145" t="s">
        <v>26</v>
      </c>
      <c r="B136" s="145"/>
      <c r="C136" s="145"/>
      <c r="D136" s="145"/>
      <c r="E136" s="145"/>
      <c r="F136" s="145"/>
    </row>
    <row r="137" spans="1:22" x14ac:dyDescent="0.25">
      <c r="A137" s="65"/>
      <c r="B137" s="3" t="s">
        <v>11</v>
      </c>
      <c r="C137" s="3" t="s">
        <v>12</v>
      </c>
      <c r="D137" s="3" t="s">
        <v>13</v>
      </c>
      <c r="E137" s="3" t="s">
        <v>14</v>
      </c>
      <c r="F137" s="25" t="s">
        <v>38</v>
      </c>
    </row>
    <row r="138" spans="1:22" x14ac:dyDescent="0.25">
      <c r="A138" s="5" t="s">
        <v>15</v>
      </c>
      <c r="B138" s="70">
        <v>0</v>
      </c>
      <c r="C138" s="70">
        <v>0</v>
      </c>
      <c r="D138" s="74">
        <f t="shared" ref="D138:F139" si="14">D143-$E$117</f>
        <v>3</v>
      </c>
      <c r="E138" s="74">
        <f t="shared" si="14"/>
        <v>2</v>
      </c>
      <c r="F138" s="75">
        <f t="shared" si="14"/>
        <v>1</v>
      </c>
    </row>
    <row r="139" spans="1:22" x14ac:dyDescent="0.25">
      <c r="A139" s="5" t="s">
        <v>16</v>
      </c>
      <c r="B139" s="70">
        <v>2</v>
      </c>
      <c r="C139" s="70">
        <v>0</v>
      </c>
      <c r="D139" s="74">
        <f t="shared" si="14"/>
        <v>4</v>
      </c>
      <c r="E139" s="74">
        <f t="shared" si="14"/>
        <v>0</v>
      </c>
      <c r="F139" s="75">
        <f t="shared" si="14"/>
        <v>1</v>
      </c>
      <c r="G139" t="s">
        <v>86</v>
      </c>
    </row>
    <row r="140" spans="1:22" x14ac:dyDescent="0.25">
      <c r="A140" s="27" t="s">
        <v>17</v>
      </c>
      <c r="B140" s="73">
        <f>B145+$E$117</f>
        <v>2</v>
      </c>
      <c r="C140" s="73">
        <f>C145+$E$117</f>
        <v>-2</v>
      </c>
      <c r="D140" s="71">
        <v>0</v>
      </c>
      <c r="E140" s="71">
        <v>0</v>
      </c>
      <c r="F140" s="72">
        <v>0</v>
      </c>
      <c r="G140" t="s">
        <v>82</v>
      </c>
      <c r="H140">
        <v>-2</v>
      </c>
    </row>
    <row r="141" spans="1:22" x14ac:dyDescent="0.25">
      <c r="A141" s="149" t="s">
        <v>85</v>
      </c>
      <c r="B141" s="149"/>
      <c r="C141" s="149"/>
      <c r="D141" s="149"/>
      <c r="E141" s="149"/>
      <c r="F141" s="149"/>
    </row>
    <row r="142" spans="1:22" x14ac:dyDescent="0.25">
      <c r="A142" s="65"/>
      <c r="B142" s="3" t="s">
        <v>11</v>
      </c>
      <c r="C142" s="3" t="s">
        <v>12</v>
      </c>
      <c r="D142" s="3" t="s">
        <v>13</v>
      </c>
      <c r="E142" s="3" t="s">
        <v>14</v>
      </c>
      <c r="F142" s="25" t="s">
        <v>38</v>
      </c>
    </row>
    <row r="143" spans="1:22" x14ac:dyDescent="0.25">
      <c r="A143" s="5" t="s">
        <v>15</v>
      </c>
      <c r="B143">
        <v>0</v>
      </c>
      <c r="C143">
        <v>0</v>
      </c>
      <c r="D143">
        <v>-1</v>
      </c>
      <c r="E143">
        <v>-2</v>
      </c>
      <c r="F143" s="26">
        <v>-3</v>
      </c>
    </row>
    <row r="144" spans="1:22" x14ac:dyDescent="0.25">
      <c r="A144" s="5" t="s">
        <v>16</v>
      </c>
      <c r="B144">
        <v>2</v>
      </c>
      <c r="C144">
        <v>0</v>
      </c>
      <c r="D144">
        <v>0</v>
      </c>
      <c r="E144">
        <v>-4</v>
      </c>
      <c r="F144" s="26">
        <v>-3</v>
      </c>
    </row>
    <row r="145" spans="1:22" x14ac:dyDescent="0.25">
      <c r="A145" s="27" t="s">
        <v>17</v>
      </c>
      <c r="B145" s="28">
        <v>6</v>
      </c>
      <c r="C145" s="28">
        <v>2</v>
      </c>
      <c r="D145" s="28">
        <v>0</v>
      </c>
      <c r="E145" s="28">
        <v>0</v>
      </c>
      <c r="F145" s="29">
        <v>0</v>
      </c>
    </row>
    <row r="148" spans="1:22" x14ac:dyDescent="0.25">
      <c r="A148" s="145" t="s">
        <v>88</v>
      </c>
      <c r="B148" s="145"/>
      <c r="C148" s="145"/>
      <c r="D148" s="145"/>
      <c r="E148" s="145"/>
      <c r="F148" s="145"/>
      <c r="G148" s="145"/>
      <c r="O148" s="144" t="s">
        <v>87</v>
      </c>
      <c r="P148" s="144"/>
      <c r="Q148" s="144"/>
      <c r="R148" s="144"/>
    </row>
    <row r="149" spans="1:22" x14ac:dyDescent="0.25">
      <c r="A149" s="2"/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38</v>
      </c>
      <c r="G149" s="4" t="s">
        <v>4</v>
      </c>
    </row>
    <row r="150" spans="1:22" x14ac:dyDescent="0.25">
      <c r="A150" s="5" t="s">
        <v>15</v>
      </c>
      <c r="B150">
        <v>150</v>
      </c>
      <c r="C150">
        <v>70</v>
      </c>
      <c r="D150">
        <v>0</v>
      </c>
      <c r="E150">
        <v>0</v>
      </c>
      <c r="F150">
        <v>0</v>
      </c>
      <c r="G150" s="6">
        <v>220</v>
      </c>
      <c r="H150">
        <f>G150-SUM(B150:F150)</f>
        <v>0</v>
      </c>
    </row>
    <row r="151" spans="1:22" x14ac:dyDescent="0.25">
      <c r="A151" s="5" t="s">
        <v>16</v>
      </c>
      <c r="B151">
        <v>0</v>
      </c>
      <c r="C151">
        <v>90</v>
      </c>
      <c r="D151">
        <v>0</v>
      </c>
      <c r="E151">
        <v>90</v>
      </c>
      <c r="F151">
        <v>0</v>
      </c>
      <c r="G151" s="6">
        <v>180</v>
      </c>
      <c r="H151">
        <f t="shared" ref="H151:H152" si="15">G151-SUM(B151:F151)</f>
        <v>0</v>
      </c>
    </row>
    <row r="152" spans="1:22" x14ac:dyDescent="0.25">
      <c r="A152" s="5" t="s">
        <v>17</v>
      </c>
      <c r="B152">
        <v>0</v>
      </c>
      <c r="C152">
        <v>5</v>
      </c>
      <c r="D152">
        <v>210</v>
      </c>
      <c r="E152">
        <v>0</v>
      </c>
      <c r="F152">
        <v>15</v>
      </c>
      <c r="G152" s="6">
        <v>230</v>
      </c>
      <c r="H152">
        <f t="shared" si="15"/>
        <v>0</v>
      </c>
    </row>
    <row r="153" spans="1:22" x14ac:dyDescent="0.25">
      <c r="A153" s="7" t="s">
        <v>8</v>
      </c>
      <c r="B153" s="8">
        <v>150</v>
      </c>
      <c r="C153" s="8">
        <v>165</v>
      </c>
      <c r="D153" s="8">
        <v>210</v>
      </c>
      <c r="E153" s="8">
        <v>90</v>
      </c>
      <c r="F153" s="8">
        <v>15</v>
      </c>
      <c r="G153" s="19">
        <f>SUMPRODUCT(B150:F152,K103:O105)</f>
        <v>3640</v>
      </c>
    </row>
    <row r="154" spans="1:22" x14ac:dyDescent="0.25">
      <c r="B154">
        <f>B153-SUM(B150:B152)</f>
        <v>0</v>
      </c>
      <c r="C154">
        <f t="shared" ref="C154:F154" si="16">C153-SUM(C150:C152)</f>
        <v>0</v>
      </c>
      <c r="D154">
        <f t="shared" si="16"/>
        <v>0</v>
      </c>
      <c r="E154">
        <f t="shared" si="16"/>
        <v>0</v>
      </c>
      <c r="F154">
        <f t="shared" si="16"/>
        <v>0</v>
      </c>
    </row>
    <row r="156" spans="1:22" x14ac:dyDescent="0.25">
      <c r="A156" s="144" t="s">
        <v>89</v>
      </c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</row>
    <row r="157" spans="1:22" x14ac:dyDescent="0.25">
      <c r="A157" s="66" t="s">
        <v>75</v>
      </c>
      <c r="B157" s="67" t="s">
        <v>76</v>
      </c>
      <c r="D157" s="70" t="s">
        <v>81</v>
      </c>
      <c r="E157" s="70"/>
    </row>
    <row r="158" spans="1:22" x14ac:dyDescent="0.25">
      <c r="A158" s="68"/>
      <c r="B158" s="6" t="s">
        <v>90</v>
      </c>
      <c r="D158" s="76" t="s">
        <v>83</v>
      </c>
      <c r="E158" s="76"/>
    </row>
    <row r="159" spans="1:22" x14ac:dyDescent="0.25">
      <c r="A159" s="68" t="s">
        <v>78</v>
      </c>
      <c r="B159" s="6" t="s">
        <v>79</v>
      </c>
      <c r="D159" s="74" t="s">
        <v>84</v>
      </c>
      <c r="E159" s="74"/>
    </row>
    <row r="160" spans="1:22" x14ac:dyDescent="0.25">
      <c r="A160" s="69"/>
      <c r="B160" s="9" t="s">
        <v>91</v>
      </c>
    </row>
    <row r="161" spans="1:18" x14ac:dyDescent="0.25">
      <c r="A161" s="145" t="s">
        <v>26</v>
      </c>
      <c r="B161" s="145"/>
      <c r="C161" s="145"/>
      <c r="D161" s="145"/>
      <c r="E161" s="145"/>
      <c r="F161" s="145"/>
    </row>
    <row r="162" spans="1:18" x14ac:dyDescent="0.25">
      <c r="A162" s="65"/>
      <c r="B162" s="3" t="s">
        <v>11</v>
      </c>
      <c r="C162" s="3" t="s">
        <v>12</v>
      </c>
      <c r="D162" s="3" t="s">
        <v>13</v>
      </c>
      <c r="E162" s="3" t="s">
        <v>14</v>
      </c>
      <c r="F162" s="25" t="s">
        <v>38</v>
      </c>
    </row>
    <row r="163" spans="1:18" x14ac:dyDescent="0.25">
      <c r="A163" s="5" t="s">
        <v>15</v>
      </c>
      <c r="B163" s="70">
        <v>0</v>
      </c>
      <c r="C163" s="70">
        <v>0</v>
      </c>
      <c r="D163" s="76">
        <f>D168+$H$140</f>
        <v>1</v>
      </c>
      <c r="E163" s="70">
        <v>2</v>
      </c>
      <c r="F163" s="77">
        <f>F168+$H$140</f>
        <v>-1</v>
      </c>
      <c r="G163" t="s">
        <v>92</v>
      </c>
    </row>
    <row r="164" spans="1:18" x14ac:dyDescent="0.25">
      <c r="A164" s="5" t="s">
        <v>16</v>
      </c>
      <c r="B164" s="70">
        <v>2</v>
      </c>
      <c r="C164" s="70">
        <v>0</v>
      </c>
      <c r="D164" s="76">
        <f>D169+$H$140</f>
        <v>2</v>
      </c>
      <c r="E164" s="70">
        <v>0</v>
      </c>
      <c r="F164" s="77">
        <f>F169+$H$140</f>
        <v>-1</v>
      </c>
    </row>
    <row r="165" spans="1:18" x14ac:dyDescent="0.25">
      <c r="A165" s="27" t="s">
        <v>17</v>
      </c>
      <c r="B165" s="78">
        <f>B170-$H$140</f>
        <v>4</v>
      </c>
      <c r="C165" s="78">
        <f>C170-$H$140</f>
        <v>0</v>
      </c>
      <c r="D165" s="71">
        <v>0</v>
      </c>
      <c r="E165" s="78">
        <f>E170-H140</f>
        <v>2</v>
      </c>
      <c r="F165" s="72">
        <v>0</v>
      </c>
    </row>
    <row r="166" spans="1:18" x14ac:dyDescent="0.25">
      <c r="A166" s="149" t="s">
        <v>85</v>
      </c>
      <c r="B166" s="149"/>
      <c r="C166" s="149"/>
      <c r="D166" s="149"/>
      <c r="E166" s="149"/>
      <c r="F166" s="149"/>
    </row>
    <row r="167" spans="1:18" x14ac:dyDescent="0.25">
      <c r="A167" s="65"/>
      <c r="B167" s="3" t="s">
        <v>11</v>
      </c>
      <c r="C167" s="3" t="s">
        <v>12</v>
      </c>
      <c r="D167" s="3" t="s">
        <v>13</v>
      </c>
      <c r="E167" s="3" t="s">
        <v>14</v>
      </c>
      <c r="F167" s="25" t="s">
        <v>38</v>
      </c>
    </row>
    <row r="168" spans="1:18" x14ac:dyDescent="0.25">
      <c r="A168" s="5" t="s">
        <v>15</v>
      </c>
      <c r="B168">
        <v>0</v>
      </c>
      <c r="C168">
        <v>0</v>
      </c>
      <c r="D168">
        <v>3</v>
      </c>
      <c r="E168">
        <v>2</v>
      </c>
      <c r="F168" s="26">
        <v>1</v>
      </c>
    </row>
    <row r="169" spans="1:18" x14ac:dyDescent="0.25">
      <c r="A169" s="5" t="s">
        <v>16</v>
      </c>
      <c r="B169">
        <v>2</v>
      </c>
      <c r="C169">
        <v>0</v>
      </c>
      <c r="D169">
        <v>4</v>
      </c>
      <c r="E169">
        <v>0</v>
      </c>
      <c r="F169" s="26">
        <v>1</v>
      </c>
    </row>
    <row r="170" spans="1:18" x14ac:dyDescent="0.25">
      <c r="A170" s="27" t="s">
        <v>17</v>
      </c>
      <c r="B170" s="28">
        <v>2</v>
      </c>
      <c r="C170" s="28">
        <v>-2</v>
      </c>
      <c r="D170" s="28">
        <v>0</v>
      </c>
      <c r="E170" s="28">
        <v>0</v>
      </c>
      <c r="F170" s="29">
        <v>0</v>
      </c>
    </row>
    <row r="172" spans="1:18" x14ac:dyDescent="0.25">
      <c r="O172" s="144" t="s">
        <v>93</v>
      </c>
      <c r="P172" s="144"/>
      <c r="Q172" s="144"/>
      <c r="R172" s="144"/>
    </row>
    <row r="173" spans="1:18" x14ac:dyDescent="0.25">
      <c r="A173" s="145" t="s">
        <v>94</v>
      </c>
      <c r="B173" s="145"/>
      <c r="C173" s="145"/>
      <c r="D173" s="145"/>
      <c r="E173" s="145"/>
      <c r="F173" s="145"/>
      <c r="G173" s="145"/>
    </row>
    <row r="174" spans="1:18" x14ac:dyDescent="0.25">
      <c r="A174" s="2"/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38</v>
      </c>
      <c r="G174" s="4" t="s">
        <v>4</v>
      </c>
    </row>
    <row r="175" spans="1:18" x14ac:dyDescent="0.25">
      <c r="A175" s="5" t="s">
        <v>15</v>
      </c>
      <c r="B175">
        <v>150</v>
      </c>
      <c r="C175">
        <v>55</v>
      </c>
      <c r="D175">
        <v>0</v>
      </c>
      <c r="E175">
        <v>0</v>
      </c>
      <c r="F175">
        <v>15</v>
      </c>
      <c r="G175" s="6">
        <v>220</v>
      </c>
      <c r="H175">
        <f>G175-SUM(B175:F175)</f>
        <v>0</v>
      </c>
    </row>
    <row r="176" spans="1:18" x14ac:dyDescent="0.25">
      <c r="A176" s="5" t="s">
        <v>16</v>
      </c>
      <c r="B176">
        <v>0</v>
      </c>
      <c r="C176">
        <v>90</v>
      </c>
      <c r="D176">
        <v>0</v>
      </c>
      <c r="E176">
        <v>90</v>
      </c>
      <c r="F176">
        <v>0</v>
      </c>
      <c r="G176" s="6">
        <v>180</v>
      </c>
      <c r="H176">
        <f t="shared" ref="H176:H177" si="17">G176-SUM(B176:F176)</f>
        <v>0</v>
      </c>
    </row>
    <row r="177" spans="1:11" x14ac:dyDescent="0.25">
      <c r="A177" s="5" t="s">
        <v>17</v>
      </c>
      <c r="B177">
        <v>0</v>
      </c>
      <c r="C177">
        <v>20</v>
      </c>
      <c r="D177">
        <v>210</v>
      </c>
      <c r="E177">
        <v>0</v>
      </c>
      <c r="F177">
        <v>0</v>
      </c>
      <c r="G177" s="6">
        <v>230</v>
      </c>
      <c r="H177">
        <f t="shared" si="17"/>
        <v>0</v>
      </c>
    </row>
    <row r="178" spans="1:11" x14ac:dyDescent="0.25">
      <c r="A178" s="7" t="s">
        <v>8</v>
      </c>
      <c r="B178" s="8">
        <v>150</v>
      </c>
      <c r="C178" s="8">
        <v>165</v>
      </c>
      <c r="D178" s="8">
        <v>210</v>
      </c>
      <c r="E178" s="8">
        <v>90</v>
      </c>
      <c r="F178" s="8">
        <v>15</v>
      </c>
      <c r="G178" s="19">
        <f>SUMPRODUCT(B175:F177,K103:O105)</f>
        <v>3625</v>
      </c>
      <c r="I178" s="79" t="s">
        <v>95</v>
      </c>
      <c r="J178" s="79"/>
      <c r="K178" s="79"/>
    </row>
    <row r="179" spans="1:11" x14ac:dyDescent="0.25">
      <c r="B179">
        <f>B178-SUM(B175:B177)</f>
        <v>0</v>
      </c>
      <c r="C179">
        <f t="shared" ref="C179" si="18">C178-SUM(C175:C177)</f>
        <v>0</v>
      </c>
      <c r="D179">
        <f t="shared" ref="D179" si="19">D178-SUM(D175:D177)</f>
        <v>0</v>
      </c>
      <c r="E179">
        <f t="shared" ref="E179" si="20">E178-SUM(E175:E177)</f>
        <v>0</v>
      </c>
      <c r="F179">
        <f t="shared" ref="F179" si="21">F178-SUM(F175:F177)</f>
        <v>0</v>
      </c>
    </row>
  </sheetData>
  <mergeCells count="34">
    <mergeCell ref="O172:R172"/>
    <mergeCell ref="A173:G173"/>
    <mergeCell ref="O148:R148"/>
    <mergeCell ref="A148:G148"/>
    <mergeCell ref="A156:V156"/>
    <mergeCell ref="A161:F161"/>
    <mergeCell ref="A166:F166"/>
    <mergeCell ref="A136:F136"/>
    <mergeCell ref="A141:F141"/>
    <mergeCell ref="A108:V108"/>
    <mergeCell ref="A131:V131"/>
    <mergeCell ref="O129:R129"/>
    <mergeCell ref="A120:G120"/>
    <mergeCell ref="A111:G111"/>
    <mergeCell ref="A99:V99"/>
    <mergeCell ref="A101:G101"/>
    <mergeCell ref="I101:N101"/>
    <mergeCell ref="G8:O8"/>
    <mergeCell ref="G9:J9"/>
    <mergeCell ref="L9:O9"/>
    <mergeCell ref="A57:V57"/>
    <mergeCell ref="J59:N59"/>
    <mergeCell ref="P30:V30"/>
    <mergeCell ref="A18:V18"/>
    <mergeCell ref="A28:V28"/>
    <mergeCell ref="A40:V40"/>
    <mergeCell ref="A1:V1"/>
    <mergeCell ref="A49:F49"/>
    <mergeCell ref="A20:G20"/>
    <mergeCell ref="I20:N20"/>
    <mergeCell ref="A30:F30"/>
    <mergeCell ref="I30:N30"/>
    <mergeCell ref="H2:M2"/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1C5E-EA5C-4BC5-AF11-7B812D9CFC47}">
  <dimension ref="A1:AQ313"/>
  <sheetViews>
    <sheetView topLeftCell="A211" workbookViewId="0">
      <selection activeCell="A223" sqref="A223:V223"/>
    </sheetView>
  </sheetViews>
  <sheetFormatPr defaultRowHeight="15" x14ac:dyDescent="0.25"/>
  <cols>
    <col min="1" max="1" width="9.42578125" bestFit="1" customWidth="1"/>
    <col min="19" max="19" width="11.28515625" bestFit="1" customWidth="1"/>
  </cols>
  <sheetData>
    <row r="1" spans="1:22" x14ac:dyDescent="0.25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</row>
    <row r="3" spans="1:22" x14ac:dyDescent="0.25">
      <c r="A3" s="145" t="s">
        <v>42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4"/>
    </row>
    <row r="4" spans="1:22" x14ac:dyDescent="0.25">
      <c r="A4" s="99" t="s">
        <v>123</v>
      </c>
      <c r="B4" s="42" t="s">
        <v>124</v>
      </c>
      <c r="C4" s="42" t="s">
        <v>125</v>
      </c>
      <c r="D4" s="42" t="s">
        <v>126</v>
      </c>
      <c r="E4" s="42" t="s">
        <v>127</v>
      </c>
      <c r="F4" s="42" t="s">
        <v>128</v>
      </c>
      <c r="G4" s="42" t="s">
        <v>129</v>
      </c>
      <c r="H4" s="42" t="s">
        <v>130</v>
      </c>
      <c r="I4" s="42" t="s">
        <v>131</v>
      </c>
      <c r="J4" s="42" t="s">
        <v>132</v>
      </c>
      <c r="K4" s="42" t="s">
        <v>133</v>
      </c>
      <c r="L4" s="42" t="s">
        <v>134</v>
      </c>
      <c r="M4" s="43" t="s">
        <v>135</v>
      </c>
      <c r="P4" s="148" t="s">
        <v>22</v>
      </c>
      <c r="Q4" s="149"/>
      <c r="R4" s="149"/>
      <c r="S4" s="150"/>
    </row>
    <row r="5" spans="1:22" x14ac:dyDescent="0.25">
      <c r="A5" s="85" t="s">
        <v>136</v>
      </c>
      <c r="B5" s="1">
        <v>10</v>
      </c>
      <c r="C5" s="1">
        <v>22</v>
      </c>
      <c r="D5" s="1">
        <v>29</v>
      </c>
      <c r="E5" s="1">
        <v>45</v>
      </c>
      <c r="F5" s="1">
        <v>11</v>
      </c>
      <c r="G5" s="1">
        <v>31</v>
      </c>
      <c r="H5" s="1">
        <v>42</v>
      </c>
      <c r="I5" s="1">
        <v>61</v>
      </c>
      <c r="J5" s="1">
        <v>36</v>
      </c>
      <c r="K5" s="1">
        <v>21</v>
      </c>
      <c r="L5" s="1">
        <v>45</v>
      </c>
      <c r="M5" s="46">
        <v>500</v>
      </c>
      <c r="P5" s="15" t="s">
        <v>136</v>
      </c>
      <c r="Q5" s="12">
        <f>SUM(B12:L12)</f>
        <v>250</v>
      </c>
      <c r="R5" s="12" t="s">
        <v>23</v>
      </c>
      <c r="S5" s="12">
        <f>$M5</f>
        <v>500</v>
      </c>
    </row>
    <row r="6" spans="1:22" x14ac:dyDescent="0.25">
      <c r="A6" s="85" t="s">
        <v>137</v>
      </c>
      <c r="B6" s="1">
        <v>25</v>
      </c>
      <c r="C6" s="1">
        <v>35</v>
      </c>
      <c r="D6" s="1">
        <v>17</v>
      </c>
      <c r="E6" s="1">
        <v>38</v>
      </c>
      <c r="F6" s="1">
        <v>9</v>
      </c>
      <c r="G6" s="1">
        <v>17</v>
      </c>
      <c r="H6" s="1">
        <v>65</v>
      </c>
      <c r="I6" s="1">
        <v>45</v>
      </c>
      <c r="J6" s="1">
        <v>42</v>
      </c>
      <c r="K6" s="1">
        <v>5</v>
      </c>
      <c r="L6" s="1">
        <v>41</v>
      </c>
      <c r="M6" s="46">
        <v>750</v>
      </c>
      <c r="P6" s="15" t="s">
        <v>137</v>
      </c>
      <c r="Q6" s="12">
        <f>SUM(B13:L13)</f>
        <v>568</v>
      </c>
      <c r="R6" s="12" t="s">
        <v>23</v>
      </c>
      <c r="S6" s="12">
        <f t="shared" ref="S6:S7" si="0">$M6</f>
        <v>750</v>
      </c>
    </row>
    <row r="7" spans="1:22" x14ac:dyDescent="0.25">
      <c r="A7" s="85" t="s">
        <v>138</v>
      </c>
      <c r="B7" s="1">
        <v>18</v>
      </c>
      <c r="C7" s="1">
        <v>19</v>
      </c>
      <c r="D7" s="1">
        <v>22</v>
      </c>
      <c r="E7" s="1">
        <v>29</v>
      </c>
      <c r="F7" s="1">
        <v>24</v>
      </c>
      <c r="G7" s="1">
        <v>54</v>
      </c>
      <c r="H7" s="1">
        <v>39</v>
      </c>
      <c r="I7" s="1">
        <v>78</v>
      </c>
      <c r="J7" s="1">
        <v>51</v>
      </c>
      <c r="K7" s="1">
        <v>14</v>
      </c>
      <c r="L7" s="1">
        <v>38</v>
      </c>
      <c r="M7" s="46">
        <v>400</v>
      </c>
      <c r="P7" s="15" t="s">
        <v>138</v>
      </c>
      <c r="Q7" s="12">
        <f>SUM(B14:L14)</f>
        <v>400</v>
      </c>
      <c r="R7" s="12" t="s">
        <v>23</v>
      </c>
      <c r="S7" s="12">
        <f t="shared" si="0"/>
        <v>400</v>
      </c>
    </row>
    <row r="8" spans="1:22" x14ac:dyDescent="0.25">
      <c r="A8" s="104" t="s">
        <v>8</v>
      </c>
      <c r="B8" s="50">
        <v>112</v>
      </c>
      <c r="C8" s="50">
        <v>85</v>
      </c>
      <c r="D8" s="50">
        <v>138</v>
      </c>
      <c r="E8" s="50">
        <v>146</v>
      </c>
      <c r="F8" s="50">
        <v>77</v>
      </c>
      <c r="G8" s="50">
        <v>89</v>
      </c>
      <c r="H8" s="50">
        <v>101</v>
      </c>
      <c r="I8" s="50">
        <v>215</v>
      </c>
      <c r="J8" s="50">
        <v>53</v>
      </c>
      <c r="K8" s="50">
        <v>49</v>
      </c>
      <c r="L8" s="50">
        <v>153</v>
      </c>
      <c r="M8" s="105"/>
    </row>
    <row r="10" spans="1:22" x14ac:dyDescent="0.25">
      <c r="A10" s="144" t="s">
        <v>10</v>
      </c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P10" s="148" t="s">
        <v>19</v>
      </c>
      <c r="Q10" s="149"/>
      <c r="R10" s="149"/>
      <c r="S10" s="150"/>
    </row>
    <row r="11" spans="1:22" x14ac:dyDescent="0.25">
      <c r="A11" s="99" t="s">
        <v>123</v>
      </c>
      <c r="B11" s="42" t="s">
        <v>124</v>
      </c>
      <c r="C11" s="42" t="s">
        <v>125</v>
      </c>
      <c r="D11" s="42" t="s">
        <v>126</v>
      </c>
      <c r="E11" s="42" t="s">
        <v>127</v>
      </c>
      <c r="F11" s="42" t="s">
        <v>128</v>
      </c>
      <c r="G11" s="42" t="s">
        <v>129</v>
      </c>
      <c r="H11" s="42" t="s">
        <v>130</v>
      </c>
      <c r="I11" s="42" t="s">
        <v>131</v>
      </c>
      <c r="J11" s="42" t="s">
        <v>132</v>
      </c>
      <c r="K11" s="42" t="s">
        <v>133</v>
      </c>
      <c r="L11" s="102" t="s">
        <v>134</v>
      </c>
      <c r="P11" s="106" t="str" cm="1">
        <f t="array" ref="P11:P21">TRANSPOSE(B11:L11)</f>
        <v>w1</v>
      </c>
      <c r="Q11" s="12">
        <f>SUM($B12:$B14)</f>
        <v>112</v>
      </c>
      <c r="R11" s="12" t="s">
        <v>20</v>
      </c>
      <c r="S11" s="12" cm="1">
        <f t="array" ref="S11:S21">TRANSPOSE(B8:L8)</f>
        <v>112</v>
      </c>
    </row>
    <row r="12" spans="1:22" x14ac:dyDescent="0.25">
      <c r="A12" s="85" t="s">
        <v>136</v>
      </c>
      <c r="B12" s="1">
        <v>112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85</v>
      </c>
      <c r="I12" s="1">
        <v>0</v>
      </c>
      <c r="J12" s="1">
        <v>53</v>
      </c>
      <c r="K12" s="1">
        <v>0</v>
      </c>
      <c r="L12" s="100">
        <v>0</v>
      </c>
      <c r="P12" s="106" t="str">
        <v>w2</v>
      </c>
      <c r="Q12" s="12">
        <f>SUM($C12:$C14)</f>
        <v>85</v>
      </c>
      <c r="R12" s="12" t="s">
        <v>20</v>
      </c>
      <c r="S12" s="12">
        <v>85</v>
      </c>
    </row>
    <row r="13" spans="1:22" x14ac:dyDescent="0.25">
      <c r="A13" s="85" t="s">
        <v>137</v>
      </c>
      <c r="B13" s="1">
        <v>0</v>
      </c>
      <c r="C13" s="1">
        <v>0</v>
      </c>
      <c r="D13" s="1">
        <v>138</v>
      </c>
      <c r="E13" s="1">
        <v>0</v>
      </c>
      <c r="F13" s="1">
        <v>77</v>
      </c>
      <c r="G13" s="1">
        <v>89</v>
      </c>
      <c r="H13" s="1">
        <v>0</v>
      </c>
      <c r="I13" s="1">
        <v>215</v>
      </c>
      <c r="J13" s="1">
        <v>0</v>
      </c>
      <c r="K13" s="1">
        <v>49</v>
      </c>
      <c r="L13" s="100">
        <v>0</v>
      </c>
      <c r="P13" s="106" t="str">
        <v>w3</v>
      </c>
      <c r="Q13" s="12">
        <f>SUM($D12:$D14)</f>
        <v>138</v>
      </c>
      <c r="R13" s="12" t="s">
        <v>20</v>
      </c>
      <c r="S13" s="12">
        <v>138</v>
      </c>
    </row>
    <row r="14" spans="1:22" x14ac:dyDescent="0.25">
      <c r="A14" s="103" t="s">
        <v>138</v>
      </c>
      <c r="B14" s="98">
        <v>0</v>
      </c>
      <c r="C14" s="98">
        <v>85</v>
      </c>
      <c r="D14" s="98">
        <v>0</v>
      </c>
      <c r="E14" s="98">
        <v>146</v>
      </c>
      <c r="F14" s="98">
        <v>0</v>
      </c>
      <c r="G14" s="98">
        <v>0</v>
      </c>
      <c r="H14" s="98">
        <v>16</v>
      </c>
      <c r="I14" s="98">
        <v>0</v>
      </c>
      <c r="J14" s="98">
        <v>0</v>
      </c>
      <c r="K14" s="98">
        <v>0</v>
      </c>
      <c r="L14" s="101">
        <v>153</v>
      </c>
      <c r="P14" s="106" t="str">
        <v>w4</v>
      </c>
      <c r="Q14" s="12">
        <f>SUM($E12:$E14)</f>
        <v>146</v>
      </c>
      <c r="R14" s="12" t="s">
        <v>20</v>
      </c>
      <c r="S14" s="12">
        <v>146</v>
      </c>
    </row>
    <row r="15" spans="1:22" x14ac:dyDescent="0.25">
      <c r="P15" s="106" t="str">
        <v>w5</v>
      </c>
      <c r="Q15" s="12">
        <f>SUM($F12:$F14)</f>
        <v>77</v>
      </c>
      <c r="R15" s="12" t="s">
        <v>20</v>
      </c>
      <c r="S15" s="12">
        <v>77</v>
      </c>
    </row>
    <row r="16" spans="1:22" x14ac:dyDescent="0.25">
      <c r="P16" s="106" t="str">
        <v>w6</v>
      </c>
      <c r="Q16" s="12">
        <f>SUM($G12:$G14)</f>
        <v>89</v>
      </c>
      <c r="R16" s="12" t="s">
        <v>20</v>
      </c>
      <c r="S16" s="12">
        <v>89</v>
      </c>
    </row>
    <row r="17" spans="1:31" x14ac:dyDescent="0.25">
      <c r="P17" s="106" t="str">
        <v>w7</v>
      </c>
      <c r="Q17" s="12">
        <f>SUM($H12:$H14)</f>
        <v>101</v>
      </c>
      <c r="R17" s="12" t="s">
        <v>20</v>
      </c>
      <c r="S17" s="12">
        <v>101</v>
      </c>
    </row>
    <row r="18" spans="1:31" x14ac:dyDescent="0.25">
      <c r="P18" s="106" t="str">
        <v>w8</v>
      </c>
      <c r="Q18" s="12">
        <f>SUM($I12:$I14)</f>
        <v>215</v>
      </c>
      <c r="R18" s="12" t="s">
        <v>20</v>
      </c>
      <c r="S18" s="12">
        <v>215</v>
      </c>
    </row>
    <row r="19" spans="1:31" x14ac:dyDescent="0.25">
      <c r="P19" s="106" t="str">
        <v>w9</v>
      </c>
      <c r="Q19" s="12">
        <f>SUM($J12:$J14)</f>
        <v>53</v>
      </c>
      <c r="R19" s="12" t="s">
        <v>20</v>
      </c>
      <c r="S19" s="12">
        <v>53</v>
      </c>
    </row>
    <row r="20" spans="1:31" x14ac:dyDescent="0.25">
      <c r="P20" s="106" t="str">
        <v>w10</v>
      </c>
      <c r="Q20" s="12">
        <f>SUM($K12:$K14)</f>
        <v>49</v>
      </c>
      <c r="R20" s="12" t="s">
        <v>20</v>
      </c>
      <c r="S20" s="12">
        <v>49</v>
      </c>
    </row>
    <row r="21" spans="1:31" x14ac:dyDescent="0.25">
      <c r="P21" s="106" t="str">
        <v>w11</v>
      </c>
      <c r="Q21" s="12">
        <f>SUM($L12:$L14)</f>
        <v>153</v>
      </c>
      <c r="R21" s="12" t="s">
        <v>20</v>
      </c>
      <c r="S21" s="12">
        <v>153</v>
      </c>
    </row>
    <row r="23" spans="1:31" x14ac:dyDescent="0.25">
      <c r="P23" s="14" t="s">
        <v>139</v>
      </c>
      <c r="Q23" s="14"/>
      <c r="R23" s="14">
        <f>SUMPRODUCT(B12:L14,B5:L7)</f>
        <v>33357</v>
      </c>
    </row>
    <row r="25" spans="1:31" x14ac:dyDescent="0.25">
      <c r="A25" s="146" t="s">
        <v>40</v>
      </c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</row>
    <row r="26" spans="1:31" x14ac:dyDescent="0.25">
      <c r="A26" s="10" t="s">
        <v>141</v>
      </c>
    </row>
    <row r="27" spans="1:31" x14ac:dyDescent="0.25">
      <c r="A27" s="145" t="s">
        <v>24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R27" s="145" t="s">
        <v>24</v>
      </c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</row>
    <row r="28" spans="1:31" x14ac:dyDescent="0.25">
      <c r="A28" s="99" t="s">
        <v>123</v>
      </c>
      <c r="B28" s="42" t="s">
        <v>124</v>
      </c>
      <c r="C28" s="42" t="s">
        <v>125</v>
      </c>
      <c r="D28" s="42" t="s">
        <v>126</v>
      </c>
      <c r="E28" s="42" t="s">
        <v>127</v>
      </c>
      <c r="F28" s="42" t="s">
        <v>128</v>
      </c>
      <c r="G28" s="42" t="s">
        <v>129</v>
      </c>
      <c r="H28" s="42" t="s">
        <v>130</v>
      </c>
      <c r="I28" s="42" t="s">
        <v>131</v>
      </c>
      <c r="J28" s="42" t="s">
        <v>132</v>
      </c>
      <c r="K28" s="42" t="s">
        <v>133</v>
      </c>
      <c r="L28" s="42" t="s">
        <v>134</v>
      </c>
      <c r="M28" s="42" t="s">
        <v>140</v>
      </c>
      <c r="N28" s="43" t="s">
        <v>135</v>
      </c>
      <c r="R28" s="99" t="s">
        <v>123</v>
      </c>
      <c r="S28" s="154" t="s">
        <v>124</v>
      </c>
      <c r="T28" s="154" t="s">
        <v>125</v>
      </c>
      <c r="U28" s="154" t="s">
        <v>126</v>
      </c>
      <c r="V28" s="154" t="s">
        <v>127</v>
      </c>
      <c r="W28" s="154" t="s">
        <v>128</v>
      </c>
      <c r="X28" s="154" t="s">
        <v>129</v>
      </c>
      <c r="Y28" s="154" t="s">
        <v>130</v>
      </c>
      <c r="Z28" s="154" t="s">
        <v>131</v>
      </c>
      <c r="AA28" s="154" t="s">
        <v>132</v>
      </c>
      <c r="AB28" s="154" t="s">
        <v>133</v>
      </c>
      <c r="AC28" s="154" t="s">
        <v>134</v>
      </c>
      <c r="AD28" s="154" t="s">
        <v>140</v>
      </c>
      <c r="AE28" s="43" t="s">
        <v>177</v>
      </c>
    </row>
    <row r="29" spans="1:31" x14ac:dyDescent="0.25">
      <c r="A29" s="85" t="s">
        <v>136</v>
      </c>
      <c r="B29" s="1">
        <v>112</v>
      </c>
      <c r="C29" s="1">
        <v>85</v>
      </c>
      <c r="D29" s="1">
        <v>138</v>
      </c>
      <c r="E29" s="1">
        <v>146</v>
      </c>
      <c r="F29" s="1">
        <v>19</v>
      </c>
      <c r="G29" s="1"/>
      <c r="H29" s="1"/>
      <c r="I29" s="1"/>
      <c r="J29" s="1"/>
      <c r="K29" s="1"/>
      <c r="L29" s="1"/>
      <c r="M29" s="1"/>
      <c r="N29" s="46">
        <v>500</v>
      </c>
      <c r="O29">
        <f>N29-SUM(B29:M29)</f>
        <v>0</v>
      </c>
      <c r="R29" s="85" t="s">
        <v>136</v>
      </c>
      <c r="S29" s="155">
        <v>10</v>
      </c>
      <c r="T29" s="155">
        <v>22</v>
      </c>
      <c r="U29" s="155">
        <v>29</v>
      </c>
      <c r="V29" s="155">
        <v>45</v>
      </c>
      <c r="W29" s="155">
        <v>11</v>
      </c>
      <c r="X29" s="155"/>
      <c r="Y29" s="155"/>
      <c r="Z29" s="155"/>
      <c r="AA29" s="155"/>
      <c r="AB29" s="155"/>
      <c r="AC29" s="155"/>
      <c r="AD29" s="155"/>
      <c r="AE29" s="46">
        <v>0</v>
      </c>
    </row>
    <row r="30" spans="1:31" x14ac:dyDescent="0.25">
      <c r="A30" s="85" t="s">
        <v>137</v>
      </c>
      <c r="B30" s="1"/>
      <c r="C30" s="1"/>
      <c r="D30" s="1"/>
      <c r="E30" s="1"/>
      <c r="F30" s="1">
        <v>58</v>
      </c>
      <c r="G30" s="1">
        <v>89</v>
      </c>
      <c r="H30" s="1">
        <v>101</v>
      </c>
      <c r="I30" s="1">
        <v>215</v>
      </c>
      <c r="J30" s="1">
        <v>53</v>
      </c>
      <c r="K30" s="1">
        <v>49</v>
      </c>
      <c r="L30" s="1">
        <v>153</v>
      </c>
      <c r="M30" s="1">
        <v>32</v>
      </c>
      <c r="N30" s="46">
        <v>750</v>
      </c>
      <c r="O30">
        <f t="shared" ref="O30:O31" si="1">N30-SUM(B30:M30)</f>
        <v>0</v>
      </c>
      <c r="R30" s="85" t="s">
        <v>137</v>
      </c>
      <c r="S30" s="155"/>
      <c r="T30" s="155"/>
      <c r="U30" s="155"/>
      <c r="V30" s="155"/>
      <c r="W30" s="155">
        <v>9</v>
      </c>
      <c r="X30" s="155">
        <v>17</v>
      </c>
      <c r="Y30" s="155">
        <v>65</v>
      </c>
      <c r="Z30" s="155">
        <v>45</v>
      </c>
      <c r="AA30" s="155">
        <v>42</v>
      </c>
      <c r="AB30" s="155">
        <v>5</v>
      </c>
      <c r="AC30" s="155">
        <v>41</v>
      </c>
      <c r="AD30" s="155">
        <v>0</v>
      </c>
      <c r="AE30" s="46">
        <v>-2</v>
      </c>
    </row>
    <row r="31" spans="1:31" x14ac:dyDescent="0.25">
      <c r="A31" s="85" t="s">
        <v>138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400</v>
      </c>
      <c r="N31" s="46">
        <v>400</v>
      </c>
      <c r="O31">
        <f t="shared" si="1"/>
        <v>0</v>
      </c>
      <c r="R31" s="85" t="s">
        <v>138</v>
      </c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>
        <v>0</v>
      </c>
      <c r="AE31" s="46">
        <v>-2</v>
      </c>
    </row>
    <row r="32" spans="1:31" x14ac:dyDescent="0.25">
      <c r="A32" s="104" t="s">
        <v>8</v>
      </c>
      <c r="B32" s="50">
        <v>112</v>
      </c>
      <c r="C32" s="50">
        <v>85</v>
      </c>
      <c r="D32" s="50">
        <v>138</v>
      </c>
      <c r="E32" s="50">
        <v>146</v>
      </c>
      <c r="F32" s="50">
        <v>77</v>
      </c>
      <c r="G32" s="50">
        <v>89</v>
      </c>
      <c r="H32" s="50">
        <v>101</v>
      </c>
      <c r="I32" s="50">
        <v>215</v>
      </c>
      <c r="J32" s="50">
        <v>53</v>
      </c>
      <c r="K32" s="50">
        <v>49</v>
      </c>
      <c r="L32" s="50">
        <v>153</v>
      </c>
      <c r="M32" s="50">
        <f>SUM(N29:N31)-SUM(B32:L32)</f>
        <v>432</v>
      </c>
      <c r="N32" s="105">
        <f>SUMPRODUCT(B29:M31,B36:M38)</f>
        <v>40790</v>
      </c>
      <c r="R32" s="156" t="s">
        <v>176</v>
      </c>
      <c r="S32" s="134">
        <v>10</v>
      </c>
      <c r="T32" s="134">
        <v>22</v>
      </c>
      <c r="U32" s="134">
        <v>29</v>
      </c>
      <c r="V32" s="134">
        <v>45</v>
      </c>
      <c r="W32" s="134">
        <v>11</v>
      </c>
      <c r="X32" s="50">
        <v>19</v>
      </c>
      <c r="Y32" s="50">
        <v>67</v>
      </c>
      <c r="Z32" s="50">
        <v>47</v>
      </c>
      <c r="AA32" s="50">
        <v>44</v>
      </c>
      <c r="AB32" s="50">
        <v>7</v>
      </c>
      <c r="AC32" s="50">
        <v>43</v>
      </c>
      <c r="AD32" s="50">
        <v>2</v>
      </c>
      <c r="AE32" s="105">
        <f>SUMPRODUCT(S29:AD31,S36:AD38)</f>
        <v>0</v>
      </c>
    </row>
    <row r="33" spans="1:43" x14ac:dyDescent="0.25">
      <c r="B33">
        <f>B32-SUM(B29:B31)</f>
        <v>0</v>
      </c>
      <c r="C33">
        <f t="shared" ref="C33:M33" si="2">C32-SUM(C29:C31)</f>
        <v>0</v>
      </c>
      <c r="D33">
        <f t="shared" si="2"/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</row>
    <row r="34" spans="1:43" x14ac:dyDescent="0.25">
      <c r="A34" s="145" t="s">
        <v>98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</row>
    <row r="35" spans="1:43" x14ac:dyDescent="0.25">
      <c r="A35" s="99" t="s">
        <v>123</v>
      </c>
      <c r="B35" s="42" t="s">
        <v>124</v>
      </c>
      <c r="C35" s="42" t="s">
        <v>125</v>
      </c>
      <c r="D35" s="42" t="s">
        <v>126</v>
      </c>
      <c r="E35" s="42" t="s">
        <v>127</v>
      </c>
      <c r="F35" s="42" t="s">
        <v>128</v>
      </c>
      <c r="G35" s="42" t="s">
        <v>129</v>
      </c>
      <c r="H35" s="42" t="s">
        <v>130</v>
      </c>
      <c r="I35" s="42" t="s">
        <v>131</v>
      </c>
      <c r="J35" s="42" t="s">
        <v>132</v>
      </c>
      <c r="K35" s="42" t="s">
        <v>133</v>
      </c>
      <c r="L35" s="42" t="s">
        <v>134</v>
      </c>
      <c r="M35" s="102" t="s">
        <v>140</v>
      </c>
    </row>
    <row r="36" spans="1:43" x14ac:dyDescent="0.25">
      <c r="A36" s="85" t="s">
        <v>136</v>
      </c>
      <c r="B36" s="137">
        <v>10</v>
      </c>
      <c r="C36" s="137">
        <v>22</v>
      </c>
      <c r="D36" s="137">
        <v>29</v>
      </c>
      <c r="E36" s="137">
        <v>45</v>
      </c>
      <c r="F36" s="137">
        <v>11</v>
      </c>
      <c r="G36" s="1">
        <v>31</v>
      </c>
      <c r="H36" s="1">
        <v>42</v>
      </c>
      <c r="I36" s="1">
        <v>61</v>
      </c>
      <c r="J36" s="1">
        <v>36</v>
      </c>
      <c r="K36" s="1">
        <v>21</v>
      </c>
      <c r="L36" s="1">
        <v>45</v>
      </c>
      <c r="M36" s="100">
        <v>0</v>
      </c>
    </row>
    <row r="37" spans="1:43" x14ac:dyDescent="0.25">
      <c r="A37" s="85" t="s">
        <v>137</v>
      </c>
      <c r="B37" s="1">
        <v>25</v>
      </c>
      <c r="C37" s="1">
        <v>35</v>
      </c>
      <c r="D37" s="1">
        <v>17</v>
      </c>
      <c r="E37" s="1">
        <v>38</v>
      </c>
      <c r="F37" s="1">
        <v>9</v>
      </c>
      <c r="G37" s="1">
        <v>17</v>
      </c>
      <c r="H37" s="1">
        <v>65</v>
      </c>
      <c r="I37" s="1">
        <v>45</v>
      </c>
      <c r="J37" s="1">
        <v>42</v>
      </c>
      <c r="K37" s="1">
        <v>5</v>
      </c>
      <c r="L37" s="1">
        <v>41</v>
      </c>
      <c r="M37" s="100">
        <v>0</v>
      </c>
    </row>
    <row r="38" spans="1:43" x14ac:dyDescent="0.25">
      <c r="A38" s="103" t="s">
        <v>138</v>
      </c>
      <c r="B38" s="98">
        <v>18</v>
      </c>
      <c r="C38" s="98">
        <v>19</v>
      </c>
      <c r="D38" s="98">
        <v>22</v>
      </c>
      <c r="E38" s="98">
        <v>29</v>
      </c>
      <c r="F38" s="98">
        <v>24</v>
      </c>
      <c r="G38" s="98">
        <v>54</v>
      </c>
      <c r="H38" s="98">
        <v>39</v>
      </c>
      <c r="I38" s="98">
        <v>78</v>
      </c>
      <c r="J38" s="98">
        <v>51</v>
      </c>
      <c r="K38" s="98">
        <v>14</v>
      </c>
      <c r="L38" s="98">
        <v>38</v>
      </c>
      <c r="M38" s="101">
        <v>0</v>
      </c>
    </row>
    <row r="40" spans="1:43" x14ac:dyDescent="0.25">
      <c r="A40" s="144" t="s">
        <v>25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2" spans="1:43" x14ac:dyDescent="0.25">
      <c r="A42" s="158" t="s">
        <v>26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P42" s="145" t="s">
        <v>29</v>
      </c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58" t="s">
        <v>37</v>
      </c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</row>
    <row r="43" spans="1:43" x14ac:dyDescent="0.25">
      <c r="A43" s="99" t="s">
        <v>123</v>
      </c>
      <c r="B43" s="42" t="s">
        <v>124</v>
      </c>
      <c r="C43" s="42" t="s">
        <v>125</v>
      </c>
      <c r="D43" s="42" t="s">
        <v>126</v>
      </c>
      <c r="E43" s="42" t="s">
        <v>127</v>
      </c>
      <c r="F43" s="42" t="s">
        <v>128</v>
      </c>
      <c r="G43" s="42" t="s">
        <v>129</v>
      </c>
      <c r="H43" s="42" t="s">
        <v>130</v>
      </c>
      <c r="I43" s="42" t="s">
        <v>131</v>
      </c>
      <c r="J43" s="42" t="s">
        <v>132</v>
      </c>
      <c r="K43" s="42" t="s">
        <v>133</v>
      </c>
      <c r="L43" s="42" t="s">
        <v>134</v>
      </c>
      <c r="M43" s="102" t="s">
        <v>140</v>
      </c>
      <c r="N43" s="162" t="s">
        <v>27</v>
      </c>
      <c r="O43" s="118"/>
      <c r="P43" s="42" t="s">
        <v>123</v>
      </c>
      <c r="Q43" s="42" t="s">
        <v>124</v>
      </c>
      <c r="R43" s="42" t="s">
        <v>125</v>
      </c>
      <c r="S43" s="42" t="s">
        <v>126</v>
      </c>
      <c r="T43" s="42" t="s">
        <v>127</v>
      </c>
      <c r="U43" s="42" t="s">
        <v>128</v>
      </c>
      <c r="V43" s="42" t="s">
        <v>129</v>
      </c>
      <c r="W43" s="42" t="s">
        <v>130</v>
      </c>
      <c r="X43" s="42" t="s">
        <v>131</v>
      </c>
      <c r="Y43" s="42" t="s">
        <v>132</v>
      </c>
      <c r="Z43" s="42" t="s">
        <v>133</v>
      </c>
      <c r="AA43" s="42" t="s">
        <v>134</v>
      </c>
      <c r="AB43" s="42" t="s">
        <v>140</v>
      </c>
      <c r="AC43" s="118"/>
      <c r="AD43" s="42" t="s">
        <v>123</v>
      </c>
      <c r="AE43" s="42" t="s">
        <v>124</v>
      </c>
      <c r="AF43" s="42" t="s">
        <v>125</v>
      </c>
      <c r="AG43" s="42" t="s">
        <v>126</v>
      </c>
      <c r="AH43" s="42" t="s">
        <v>127</v>
      </c>
      <c r="AI43" s="42" t="s">
        <v>128</v>
      </c>
      <c r="AJ43" s="42" t="s">
        <v>129</v>
      </c>
      <c r="AK43" s="42" t="s">
        <v>130</v>
      </c>
      <c r="AL43" s="42" t="s">
        <v>131</v>
      </c>
      <c r="AM43" s="42" t="s">
        <v>132</v>
      </c>
      <c r="AN43" s="42" t="s">
        <v>133</v>
      </c>
      <c r="AO43" s="42" t="s">
        <v>134</v>
      </c>
      <c r="AP43" s="102" t="s">
        <v>140</v>
      </c>
      <c r="AQ43" s="43" t="s">
        <v>135</v>
      </c>
    </row>
    <row r="44" spans="1:43" x14ac:dyDescent="0.25">
      <c r="A44" s="85" t="s">
        <v>136</v>
      </c>
      <c r="B44" s="161">
        <f>B36-$N44-B$47</f>
        <v>0</v>
      </c>
      <c r="C44" s="161">
        <f>C36-$N44-C$47</f>
        <v>0</v>
      </c>
      <c r="D44" s="161">
        <f>D36-$N44-D$47</f>
        <v>0</v>
      </c>
      <c r="E44" s="161">
        <f>E36-$N44-E$47</f>
        <v>0</v>
      </c>
      <c r="F44" s="161">
        <f>F36-$N44-F$47</f>
        <v>0</v>
      </c>
      <c r="G44" s="161">
        <f>G36-$N44-G$47</f>
        <v>12</v>
      </c>
      <c r="H44" s="163">
        <f>H36-$N44-H$47</f>
        <v>-25</v>
      </c>
      <c r="I44" s="161">
        <f>I36-$N44-I$47</f>
        <v>14</v>
      </c>
      <c r="J44" s="161">
        <f>J36-$N44-J$47</f>
        <v>-8</v>
      </c>
      <c r="K44" s="161">
        <f>K36-$N44-K$47</f>
        <v>14</v>
      </c>
      <c r="L44" s="161">
        <f>L36-$N44-L$47</f>
        <v>2</v>
      </c>
      <c r="M44" s="26">
        <f>M36-$N44-M$47</f>
        <v>-2</v>
      </c>
      <c r="N44" s="157">
        <v>0</v>
      </c>
      <c r="P44" s="85" t="s">
        <v>136</v>
      </c>
      <c r="Q44" s="1">
        <v>112</v>
      </c>
      <c r="R44" s="1">
        <v>85</v>
      </c>
      <c r="S44" s="1">
        <v>138</v>
      </c>
      <c r="T44" s="1">
        <v>146</v>
      </c>
      <c r="U44" s="155">
        <v>19</v>
      </c>
      <c r="V44" s="1"/>
      <c r="X44" s="1"/>
      <c r="Y44" s="1"/>
      <c r="Z44" s="1"/>
      <c r="AA44" s="1"/>
      <c r="AB44" s="100"/>
      <c r="AD44" s="85" t="s">
        <v>136</v>
      </c>
      <c r="AE44" s="1">
        <v>112</v>
      </c>
      <c r="AF44" s="1">
        <v>85</v>
      </c>
      <c r="AG44" s="1">
        <v>138</v>
      </c>
      <c r="AH44" s="1">
        <v>146</v>
      </c>
      <c r="AI44" s="1"/>
      <c r="AJ44" s="1"/>
      <c r="AK44" s="1"/>
      <c r="AL44" s="1"/>
      <c r="AM44" s="1"/>
      <c r="AN44" s="1"/>
      <c r="AO44" s="1"/>
      <c r="AP44" s="100"/>
      <c r="AQ44" s="46">
        <v>500</v>
      </c>
    </row>
    <row r="45" spans="1:43" x14ac:dyDescent="0.25">
      <c r="A45" s="85" t="s">
        <v>137</v>
      </c>
      <c r="B45" s="161">
        <f>B37-$N45-B$47</f>
        <v>17</v>
      </c>
      <c r="C45" s="161">
        <f>C37-$N45-C$47</f>
        <v>15</v>
      </c>
      <c r="D45" s="161">
        <f>D37-$N45-D$47</f>
        <v>-10</v>
      </c>
      <c r="E45" s="161">
        <f>E37-$N45-E$47</f>
        <v>-5</v>
      </c>
      <c r="F45" s="161">
        <f>F37-$N45-F$47</f>
        <v>0</v>
      </c>
      <c r="G45" s="161">
        <f>G37-$N45-G$47</f>
        <v>0</v>
      </c>
      <c r="H45" s="161">
        <f>H37-$N45-H$47</f>
        <v>0</v>
      </c>
      <c r="I45" s="161">
        <f>I37-$N45-I$47</f>
        <v>0</v>
      </c>
      <c r="J45" s="161">
        <f>J37-$N45-J$47</f>
        <v>0</v>
      </c>
      <c r="K45" s="161">
        <f>K37-$N45-K$47</f>
        <v>0</v>
      </c>
      <c r="L45" s="161">
        <f t="shared" ref="L45:M45" si="3">L37-$N45-L$47</f>
        <v>0</v>
      </c>
      <c r="M45" s="26">
        <f t="shared" si="3"/>
        <v>0</v>
      </c>
      <c r="N45" s="157">
        <v>-2</v>
      </c>
      <c r="P45" s="85" t="s">
        <v>137</v>
      </c>
      <c r="Q45" s="1"/>
      <c r="R45" s="1"/>
      <c r="S45" s="1"/>
      <c r="T45" s="1"/>
      <c r="U45" s="1">
        <v>58</v>
      </c>
      <c r="V45" s="1">
        <v>89</v>
      </c>
      <c r="W45" s="1" t="s">
        <v>142</v>
      </c>
      <c r="X45" s="1">
        <v>215</v>
      </c>
      <c r="Y45" s="1">
        <v>53</v>
      </c>
      <c r="Z45" s="1">
        <v>49</v>
      </c>
      <c r="AA45" s="1">
        <v>153</v>
      </c>
      <c r="AB45" s="100" t="s">
        <v>182</v>
      </c>
      <c r="AD45" s="85" t="s">
        <v>137</v>
      </c>
      <c r="AE45" s="1"/>
      <c r="AF45" s="1"/>
      <c r="AG45" s="1"/>
      <c r="AH45" s="1"/>
      <c r="AI45" s="1">
        <v>77</v>
      </c>
      <c r="AJ45" s="1">
        <v>89</v>
      </c>
      <c r="AK45" s="1">
        <v>0</v>
      </c>
      <c r="AL45" s="1">
        <v>215</v>
      </c>
      <c r="AM45" s="1">
        <v>53</v>
      </c>
      <c r="AN45" s="1">
        <v>49</v>
      </c>
      <c r="AO45" s="1">
        <v>153</v>
      </c>
      <c r="AP45" s="100">
        <v>132</v>
      </c>
      <c r="AQ45" s="46">
        <v>750</v>
      </c>
    </row>
    <row r="46" spans="1:43" x14ac:dyDescent="0.25">
      <c r="A46" s="103" t="s">
        <v>138</v>
      </c>
      <c r="B46" s="28">
        <f>B38-$N46-B$47</f>
        <v>10</v>
      </c>
      <c r="C46" s="28">
        <f>C38-$N46-C$47</f>
        <v>-1</v>
      </c>
      <c r="D46" s="28">
        <f>D38-$N46-D$47</f>
        <v>-5</v>
      </c>
      <c r="E46" s="28">
        <f>E38-$N46-E$47</f>
        <v>-14</v>
      </c>
      <c r="F46" s="28">
        <f>F38-$N46-F$47</f>
        <v>15</v>
      </c>
      <c r="G46" s="28">
        <f>G38-$N46-G$47</f>
        <v>37</v>
      </c>
      <c r="H46" s="164">
        <f>H38-$N46-H$47</f>
        <v>-26</v>
      </c>
      <c r="I46" s="28">
        <f>I38-$N46-I$47</f>
        <v>33</v>
      </c>
      <c r="J46" s="28">
        <f>J38-$N46-J$47</f>
        <v>9</v>
      </c>
      <c r="K46" s="28">
        <f>K38-$N46-K$47</f>
        <v>9</v>
      </c>
      <c r="L46" s="28">
        <f t="shared" ref="L46:M46" si="4">L38-$N46-L$47</f>
        <v>-3</v>
      </c>
      <c r="M46" s="29">
        <f t="shared" si="4"/>
        <v>0</v>
      </c>
      <c r="N46" s="157">
        <v>-2</v>
      </c>
      <c r="P46" s="103" t="s">
        <v>138</v>
      </c>
      <c r="Q46" s="98"/>
      <c r="R46" s="98"/>
      <c r="S46" s="98"/>
      <c r="T46" s="98"/>
      <c r="U46" s="98"/>
      <c r="V46" s="98"/>
      <c r="W46" s="98" t="s">
        <v>30</v>
      </c>
      <c r="X46" s="98"/>
      <c r="Y46" s="98"/>
      <c r="Z46" s="98"/>
      <c r="AA46" s="98"/>
      <c r="AB46" s="101" t="s">
        <v>183</v>
      </c>
      <c r="AD46" s="103" t="s">
        <v>138</v>
      </c>
      <c r="AE46" s="98"/>
      <c r="AF46" s="98"/>
      <c r="AG46" s="98"/>
      <c r="AH46" s="98"/>
      <c r="AI46" s="98"/>
      <c r="AJ46" s="98"/>
      <c r="AK46" s="98">
        <v>101</v>
      </c>
      <c r="AL46" s="98"/>
      <c r="AM46" s="98"/>
      <c r="AN46" s="98"/>
      <c r="AO46" s="98"/>
      <c r="AP46" s="101">
        <v>299</v>
      </c>
      <c r="AQ46" s="46">
        <v>400</v>
      </c>
    </row>
    <row r="47" spans="1:43" x14ac:dyDescent="0.25">
      <c r="A47" s="159" t="s">
        <v>28</v>
      </c>
      <c r="B47" s="160">
        <v>10</v>
      </c>
      <c r="C47" s="160">
        <v>22</v>
      </c>
      <c r="D47" s="160">
        <v>29</v>
      </c>
      <c r="E47" s="160">
        <v>45</v>
      </c>
      <c r="F47" s="160">
        <v>11</v>
      </c>
      <c r="G47" s="160">
        <v>19</v>
      </c>
      <c r="H47" s="160">
        <v>67</v>
      </c>
      <c r="I47" s="160">
        <v>47</v>
      </c>
      <c r="J47" s="160">
        <v>44</v>
      </c>
      <c r="K47" s="159">
        <v>7</v>
      </c>
      <c r="L47" s="160">
        <v>43</v>
      </c>
      <c r="M47" s="160">
        <v>2</v>
      </c>
      <c r="AD47" s="104" t="s">
        <v>8</v>
      </c>
      <c r="AE47" s="50">
        <v>112</v>
      </c>
      <c r="AF47" s="50">
        <v>85</v>
      </c>
      <c r="AG47" s="50">
        <v>138</v>
      </c>
      <c r="AH47" s="50">
        <v>146</v>
      </c>
      <c r="AI47" s="50">
        <v>77</v>
      </c>
      <c r="AJ47" s="50">
        <v>89</v>
      </c>
      <c r="AK47" s="50">
        <v>101</v>
      </c>
      <c r="AL47" s="50">
        <v>215</v>
      </c>
      <c r="AM47" s="50">
        <v>53</v>
      </c>
      <c r="AN47" s="50">
        <v>49</v>
      </c>
      <c r="AO47" s="50">
        <v>153</v>
      </c>
      <c r="AP47" s="50">
        <f>SUM(AQ44:AQ46)-SUM(AE47:AO47)</f>
        <v>432</v>
      </c>
      <c r="AQ47" s="51">
        <f>SUMPRODUCT(AE44:AP46,B36:M38)</f>
        <v>38126</v>
      </c>
    </row>
    <row r="48" spans="1:43" x14ac:dyDescent="0.25">
      <c r="B48" t="s">
        <v>201</v>
      </c>
      <c r="P48" t="s">
        <v>144</v>
      </c>
      <c r="R48" t="s">
        <v>36</v>
      </c>
      <c r="S48">
        <v>101</v>
      </c>
    </row>
    <row r="51" spans="1:22" x14ac:dyDescent="0.25">
      <c r="A51" s="146" t="s">
        <v>145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</row>
    <row r="53" spans="1:22" x14ac:dyDescent="0.25">
      <c r="A53" s="145" t="s">
        <v>24</v>
      </c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Q53" t="s">
        <v>146</v>
      </c>
    </row>
    <row r="54" spans="1:22" x14ac:dyDescent="0.25">
      <c r="A54" s="99" t="s">
        <v>123</v>
      </c>
      <c r="B54" s="42" t="s">
        <v>124</v>
      </c>
      <c r="C54" s="42" t="s">
        <v>125</v>
      </c>
      <c r="D54" s="42" t="s">
        <v>126</v>
      </c>
      <c r="E54" s="42" t="s">
        <v>127</v>
      </c>
      <c r="F54" s="42" t="s">
        <v>128</v>
      </c>
      <c r="G54" s="42" t="s">
        <v>129</v>
      </c>
      <c r="H54" s="42" t="s">
        <v>130</v>
      </c>
      <c r="I54" s="42" t="s">
        <v>131</v>
      </c>
      <c r="J54" s="42" t="s">
        <v>132</v>
      </c>
      <c r="K54" s="42" t="s">
        <v>133</v>
      </c>
      <c r="L54" s="42" t="s">
        <v>134</v>
      </c>
      <c r="M54" s="42" t="s">
        <v>140</v>
      </c>
      <c r="N54" s="43" t="s">
        <v>135</v>
      </c>
      <c r="Q54" t="s">
        <v>147</v>
      </c>
    </row>
    <row r="55" spans="1:22" x14ac:dyDescent="0.25">
      <c r="A55" s="85" t="s">
        <v>136</v>
      </c>
      <c r="B55" s="1">
        <v>68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432</v>
      </c>
      <c r="N55" s="46">
        <v>500</v>
      </c>
      <c r="O55">
        <f>N55-SUM(B55:M55)</f>
        <v>0</v>
      </c>
      <c r="Q55" t="s">
        <v>148</v>
      </c>
    </row>
    <row r="56" spans="1:22" x14ac:dyDescent="0.25">
      <c r="A56" s="85" t="s">
        <v>137</v>
      </c>
      <c r="B56" s="1"/>
      <c r="C56" s="1"/>
      <c r="D56" s="1">
        <v>138</v>
      </c>
      <c r="E56" s="1"/>
      <c r="F56" s="1">
        <v>77</v>
      </c>
      <c r="G56" s="1">
        <v>89</v>
      </c>
      <c r="H56" s="1">
        <v>101</v>
      </c>
      <c r="I56" s="1">
        <v>215</v>
      </c>
      <c r="J56" s="1">
        <v>53</v>
      </c>
      <c r="K56" s="1">
        <v>49</v>
      </c>
      <c r="L56" s="1">
        <v>28</v>
      </c>
      <c r="M56" s="1"/>
      <c r="N56" s="46">
        <v>750</v>
      </c>
      <c r="O56">
        <f t="shared" ref="O56:O57" si="5">N56-SUM(B56:M56)</f>
        <v>0</v>
      </c>
      <c r="Q56" t="s">
        <v>152</v>
      </c>
    </row>
    <row r="57" spans="1:22" x14ac:dyDescent="0.25">
      <c r="A57" s="85" t="s">
        <v>138</v>
      </c>
      <c r="B57" s="1">
        <v>44</v>
      </c>
      <c r="C57" s="1">
        <v>85</v>
      </c>
      <c r="D57" s="1"/>
      <c r="E57" s="1">
        <v>146</v>
      </c>
      <c r="F57" s="1"/>
      <c r="G57" s="1"/>
      <c r="H57" s="1"/>
      <c r="I57" s="1"/>
      <c r="J57" s="1"/>
      <c r="K57" s="1"/>
      <c r="L57" s="1">
        <v>125</v>
      </c>
      <c r="M57" s="1"/>
      <c r="N57" s="46">
        <v>400</v>
      </c>
      <c r="O57">
        <f t="shared" si="5"/>
        <v>0</v>
      </c>
      <c r="Q57" t="s">
        <v>149</v>
      </c>
    </row>
    <row r="58" spans="1:22" x14ac:dyDescent="0.25">
      <c r="A58" s="104" t="s">
        <v>8</v>
      </c>
      <c r="B58" s="50">
        <v>112</v>
      </c>
      <c r="C58" s="50">
        <v>85</v>
      </c>
      <c r="D58" s="50">
        <v>138</v>
      </c>
      <c r="E58" s="50">
        <v>146</v>
      </c>
      <c r="F58" s="50">
        <v>77</v>
      </c>
      <c r="G58" s="50">
        <v>89</v>
      </c>
      <c r="H58" s="50">
        <v>101</v>
      </c>
      <c r="I58" s="50">
        <v>215</v>
      </c>
      <c r="J58" s="50">
        <v>53</v>
      </c>
      <c r="K58" s="50">
        <v>49</v>
      </c>
      <c r="L58" s="50">
        <v>153</v>
      </c>
      <c r="M58" s="50">
        <f>SUM(N55:N57)-SUM(B58:L58)</f>
        <v>432</v>
      </c>
      <c r="N58" s="51">
        <f>SUMPRODUCT(B55:M57,B62:M64)</f>
        <v>36482</v>
      </c>
      <c r="Q58" t="s">
        <v>153</v>
      </c>
    </row>
    <row r="59" spans="1:22" x14ac:dyDescent="0.25">
      <c r="B59">
        <f>B58-SUM(B55:B57)</f>
        <v>0</v>
      </c>
      <c r="C59">
        <f t="shared" ref="C59" si="6">C58-SUM(C55:C57)</f>
        <v>0</v>
      </c>
      <c r="D59">
        <f t="shared" ref="D59" si="7">D58-SUM(D55:D57)</f>
        <v>0</v>
      </c>
      <c r="E59">
        <f t="shared" ref="E59" si="8">E58-SUM(E55:E57)</f>
        <v>0</v>
      </c>
      <c r="F59">
        <f t="shared" ref="F59" si="9">F58-SUM(F55:F57)</f>
        <v>0</v>
      </c>
      <c r="G59">
        <f t="shared" ref="G59" si="10">G58-SUM(G55:G57)</f>
        <v>0</v>
      </c>
      <c r="H59">
        <f t="shared" ref="H59" si="11">H58-SUM(H55:H57)</f>
        <v>0</v>
      </c>
      <c r="I59">
        <f t="shared" ref="I59" si="12">I58-SUM(I55:I57)</f>
        <v>0</v>
      </c>
      <c r="J59">
        <f t="shared" ref="J59" si="13">J58-SUM(J55:J57)</f>
        <v>0</v>
      </c>
      <c r="K59">
        <f t="shared" ref="K59" si="14">K58-SUM(K55:K57)</f>
        <v>0</v>
      </c>
      <c r="L59">
        <f t="shared" ref="L59" si="15">L58-SUM(L55:L57)</f>
        <v>0</v>
      </c>
      <c r="M59">
        <f t="shared" ref="M59" si="16">M58-SUM(M55:M57)</f>
        <v>0</v>
      </c>
      <c r="Q59" t="s">
        <v>154</v>
      </c>
    </row>
    <row r="60" spans="1:22" x14ac:dyDescent="0.25">
      <c r="A60" s="145" t="s">
        <v>98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Q60" t="s">
        <v>155</v>
      </c>
    </row>
    <row r="61" spans="1:22" x14ac:dyDescent="0.25">
      <c r="A61" s="99" t="s">
        <v>123</v>
      </c>
      <c r="B61" s="111" t="s">
        <v>124</v>
      </c>
      <c r="C61" s="111" t="s">
        <v>125</v>
      </c>
      <c r="D61" s="111" t="s">
        <v>126</v>
      </c>
      <c r="E61" s="111" t="s">
        <v>127</v>
      </c>
      <c r="F61" s="111" t="s">
        <v>128</v>
      </c>
      <c r="G61" s="111" t="s">
        <v>129</v>
      </c>
      <c r="H61" s="42" t="s">
        <v>130</v>
      </c>
      <c r="I61" s="42" t="s">
        <v>131</v>
      </c>
      <c r="J61" s="42" t="s">
        <v>132</v>
      </c>
      <c r="K61" s="111" t="s">
        <v>133</v>
      </c>
      <c r="L61" s="111" t="s">
        <v>134</v>
      </c>
      <c r="M61" s="108" t="s">
        <v>140</v>
      </c>
      <c r="Q61" t="s">
        <v>156</v>
      </c>
    </row>
    <row r="62" spans="1:22" x14ac:dyDescent="0.25">
      <c r="A62" s="114" t="s">
        <v>136</v>
      </c>
      <c r="B62" s="112">
        <v>10</v>
      </c>
      <c r="C62" s="112">
        <v>22</v>
      </c>
      <c r="D62" s="112">
        <v>29</v>
      </c>
      <c r="E62" s="112">
        <v>45</v>
      </c>
      <c r="F62" s="112">
        <v>11</v>
      </c>
      <c r="G62" s="112">
        <v>31</v>
      </c>
      <c r="H62" s="112">
        <v>42</v>
      </c>
      <c r="I62" s="112">
        <v>61</v>
      </c>
      <c r="J62" s="112">
        <v>36</v>
      </c>
      <c r="K62" s="112">
        <v>21</v>
      </c>
      <c r="L62" s="112">
        <v>45</v>
      </c>
      <c r="M62" s="109">
        <v>0</v>
      </c>
      <c r="Q62" t="s">
        <v>157</v>
      </c>
    </row>
    <row r="63" spans="1:22" x14ac:dyDescent="0.25">
      <c r="A63" s="85" t="s">
        <v>137</v>
      </c>
      <c r="B63" s="112">
        <v>25</v>
      </c>
      <c r="C63" s="112">
        <v>35</v>
      </c>
      <c r="D63" s="112">
        <v>17</v>
      </c>
      <c r="E63" s="112">
        <v>38</v>
      </c>
      <c r="F63" s="112">
        <v>9</v>
      </c>
      <c r="G63" s="112">
        <v>17</v>
      </c>
      <c r="H63" s="1">
        <v>65</v>
      </c>
      <c r="I63" s="1">
        <v>45</v>
      </c>
      <c r="J63" s="1">
        <v>42</v>
      </c>
      <c r="K63" s="112">
        <v>5</v>
      </c>
      <c r="L63" s="112">
        <v>41</v>
      </c>
      <c r="M63" s="109">
        <v>0</v>
      </c>
      <c r="Q63" t="s">
        <v>158</v>
      </c>
    </row>
    <row r="64" spans="1:22" x14ac:dyDescent="0.25">
      <c r="A64" s="103" t="s">
        <v>138</v>
      </c>
      <c r="B64" s="113">
        <v>18</v>
      </c>
      <c r="C64" s="113">
        <v>19</v>
      </c>
      <c r="D64" s="113">
        <v>22</v>
      </c>
      <c r="E64" s="113">
        <v>29</v>
      </c>
      <c r="F64" s="113">
        <v>24</v>
      </c>
      <c r="G64" s="113">
        <v>54</v>
      </c>
      <c r="H64" s="113">
        <v>39</v>
      </c>
      <c r="I64" s="113">
        <v>78</v>
      </c>
      <c r="J64" s="113">
        <v>51</v>
      </c>
      <c r="K64" s="113">
        <v>14</v>
      </c>
      <c r="L64" s="113">
        <v>38</v>
      </c>
      <c r="M64" s="110">
        <v>0</v>
      </c>
      <c r="Q64" t="s">
        <v>159</v>
      </c>
    </row>
    <row r="66" spans="1:43" x14ac:dyDescent="0.25">
      <c r="D66">
        <f>8-29</f>
        <v>-21</v>
      </c>
      <c r="F66">
        <f>11-6</f>
        <v>5</v>
      </c>
    </row>
    <row r="67" spans="1:43" x14ac:dyDescent="0.25">
      <c r="A67" s="144" t="s">
        <v>25</v>
      </c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</row>
    <row r="69" spans="1:43" x14ac:dyDescent="0.25">
      <c r="A69" s="145" t="s">
        <v>26</v>
      </c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P69" s="145" t="s">
        <v>29</v>
      </c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D69" s="145" t="s">
        <v>37</v>
      </c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</row>
    <row r="70" spans="1:43" x14ac:dyDescent="0.25">
      <c r="A70" s="99" t="s">
        <v>123</v>
      </c>
      <c r="B70" s="42" t="s">
        <v>124</v>
      </c>
      <c r="C70" s="42" t="s">
        <v>125</v>
      </c>
      <c r="D70" s="42" t="s">
        <v>126</v>
      </c>
      <c r="E70" s="42" t="s">
        <v>127</v>
      </c>
      <c r="F70" s="42" t="s">
        <v>128</v>
      </c>
      <c r="G70" s="42" t="s">
        <v>129</v>
      </c>
      <c r="H70" s="42" t="s">
        <v>130</v>
      </c>
      <c r="I70" s="42" t="s">
        <v>131</v>
      </c>
      <c r="J70" s="42" t="s">
        <v>132</v>
      </c>
      <c r="K70" s="42" t="s">
        <v>133</v>
      </c>
      <c r="L70" s="42" t="s">
        <v>134</v>
      </c>
      <c r="M70" s="102" t="s">
        <v>140</v>
      </c>
      <c r="N70" s="21" t="s">
        <v>27</v>
      </c>
      <c r="P70" s="99" t="s">
        <v>123</v>
      </c>
      <c r="Q70" s="42" t="s">
        <v>124</v>
      </c>
      <c r="R70" s="42" t="s">
        <v>125</v>
      </c>
      <c r="S70" s="42" t="s">
        <v>126</v>
      </c>
      <c r="T70" s="42" t="s">
        <v>127</v>
      </c>
      <c r="U70" s="42" t="s">
        <v>128</v>
      </c>
      <c r="V70" s="42" t="s">
        <v>129</v>
      </c>
      <c r="W70" s="42" t="s">
        <v>130</v>
      </c>
      <c r="X70" s="42" t="s">
        <v>131</v>
      </c>
      <c r="Y70" s="42" t="s">
        <v>132</v>
      </c>
      <c r="Z70" s="42" t="s">
        <v>133</v>
      </c>
      <c r="AA70" s="42" t="s">
        <v>134</v>
      </c>
      <c r="AB70" s="102" t="s">
        <v>140</v>
      </c>
      <c r="AD70" s="99" t="s">
        <v>123</v>
      </c>
      <c r="AE70" s="42" t="s">
        <v>124</v>
      </c>
      <c r="AF70" s="42" t="s">
        <v>125</v>
      </c>
      <c r="AG70" s="42" t="s">
        <v>126</v>
      </c>
      <c r="AH70" s="42" t="s">
        <v>127</v>
      </c>
      <c r="AI70" s="42" t="s">
        <v>128</v>
      </c>
      <c r="AJ70" s="42" t="s">
        <v>129</v>
      </c>
      <c r="AK70" s="42" t="s">
        <v>130</v>
      </c>
      <c r="AL70" s="42" t="s">
        <v>131</v>
      </c>
      <c r="AM70" s="42" t="s">
        <v>132</v>
      </c>
      <c r="AN70" s="42" t="s">
        <v>133</v>
      </c>
      <c r="AO70" s="42" t="s">
        <v>134</v>
      </c>
      <c r="AP70" s="102" t="s">
        <v>140</v>
      </c>
      <c r="AQ70" s="43" t="s">
        <v>135</v>
      </c>
    </row>
    <row r="71" spans="1:43" x14ac:dyDescent="0.25">
      <c r="A71" s="85" t="s">
        <v>136</v>
      </c>
      <c r="B71" s="1">
        <f>B62-$N71-B$74</f>
        <v>0</v>
      </c>
      <c r="C71" s="1">
        <f t="shared" ref="C71:M71" si="17">C62-$N71-C$74</f>
        <v>11</v>
      </c>
      <c r="D71" s="1">
        <f t="shared" si="17"/>
        <v>23</v>
      </c>
      <c r="E71" s="1">
        <f t="shared" si="17"/>
        <v>24</v>
      </c>
      <c r="F71" s="1">
        <f t="shared" si="17"/>
        <v>13</v>
      </c>
      <c r="G71" s="1">
        <f t="shared" si="17"/>
        <v>25</v>
      </c>
      <c r="H71" s="1">
        <f t="shared" si="17"/>
        <v>-12</v>
      </c>
      <c r="I71" s="1">
        <f t="shared" si="17"/>
        <v>27</v>
      </c>
      <c r="J71" s="1">
        <f t="shared" si="17"/>
        <v>5</v>
      </c>
      <c r="K71" s="1">
        <f t="shared" si="17"/>
        <v>27</v>
      </c>
      <c r="L71" s="1">
        <f t="shared" si="17"/>
        <v>15</v>
      </c>
      <c r="M71" s="1">
        <f t="shared" si="17"/>
        <v>0</v>
      </c>
      <c r="N71" s="22">
        <v>0</v>
      </c>
      <c r="P71" s="85" t="s">
        <v>136</v>
      </c>
      <c r="Q71" s="1">
        <v>68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00">
        <v>432</v>
      </c>
      <c r="AD71" s="85" t="s">
        <v>136</v>
      </c>
      <c r="AE71" s="1">
        <v>68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00">
        <v>432</v>
      </c>
      <c r="AQ71" s="46">
        <v>500</v>
      </c>
    </row>
    <row r="72" spans="1:43" x14ac:dyDescent="0.25">
      <c r="A72" s="85" t="s">
        <v>137</v>
      </c>
      <c r="B72" s="1">
        <f t="shared" ref="B72:M72" si="18">B63-$N72-B$74</f>
        <v>4</v>
      </c>
      <c r="C72" s="1">
        <f t="shared" si="18"/>
        <v>13</v>
      </c>
      <c r="D72" s="1">
        <f t="shared" si="18"/>
        <v>0</v>
      </c>
      <c r="E72" s="1">
        <f t="shared" si="18"/>
        <v>6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-11</v>
      </c>
      <c r="N72" s="22">
        <v>11</v>
      </c>
      <c r="P72" s="85" t="s">
        <v>137</v>
      </c>
      <c r="Q72" s="1"/>
      <c r="R72" s="1"/>
      <c r="S72" s="1">
        <v>138</v>
      </c>
      <c r="T72" s="1"/>
      <c r="U72" s="1">
        <v>77</v>
      </c>
      <c r="V72" s="1">
        <v>89</v>
      </c>
      <c r="W72" s="107" t="s">
        <v>142</v>
      </c>
      <c r="X72" s="1">
        <v>215</v>
      </c>
      <c r="Y72" s="1">
        <v>53</v>
      </c>
      <c r="Z72" s="1">
        <v>49</v>
      </c>
      <c r="AA72" s="1" t="s">
        <v>160</v>
      </c>
      <c r="AB72" s="100"/>
      <c r="AD72" s="85" t="s">
        <v>137</v>
      </c>
      <c r="AE72" s="1"/>
      <c r="AF72" s="1"/>
      <c r="AG72" s="1">
        <v>138</v>
      </c>
      <c r="AH72" s="1"/>
      <c r="AI72" s="1">
        <v>77</v>
      </c>
      <c r="AJ72" s="1">
        <v>89</v>
      </c>
      <c r="AK72" s="1"/>
      <c r="AL72" s="1">
        <v>215</v>
      </c>
      <c r="AM72" s="1">
        <v>53</v>
      </c>
      <c r="AN72" s="1">
        <v>49</v>
      </c>
      <c r="AO72" s="1">
        <v>129</v>
      </c>
      <c r="AP72" s="100"/>
      <c r="AQ72" s="46">
        <v>750</v>
      </c>
    </row>
    <row r="73" spans="1:43" x14ac:dyDescent="0.25">
      <c r="A73" s="103" t="s">
        <v>138</v>
      </c>
      <c r="B73" s="1">
        <f t="shared" ref="B73:M73" si="19">B64-$N73-B$74</f>
        <v>0</v>
      </c>
      <c r="C73" s="1">
        <f t="shared" si="19"/>
        <v>0</v>
      </c>
      <c r="D73" s="1">
        <f t="shared" si="19"/>
        <v>8</v>
      </c>
      <c r="E73" s="1">
        <f t="shared" si="19"/>
        <v>0</v>
      </c>
      <c r="F73" s="1">
        <f t="shared" si="19"/>
        <v>18</v>
      </c>
      <c r="G73" s="1">
        <f t="shared" si="19"/>
        <v>40</v>
      </c>
      <c r="H73" s="1">
        <f>H64-$N73-H$74</f>
        <v>-23</v>
      </c>
      <c r="I73" s="1">
        <f t="shared" si="19"/>
        <v>36</v>
      </c>
      <c r="J73" s="1">
        <f t="shared" si="19"/>
        <v>12</v>
      </c>
      <c r="K73" s="1">
        <f t="shared" si="19"/>
        <v>12</v>
      </c>
      <c r="L73" s="1">
        <f t="shared" si="19"/>
        <v>0</v>
      </c>
      <c r="M73" s="1">
        <f t="shared" si="19"/>
        <v>-8</v>
      </c>
      <c r="N73" s="22">
        <v>8</v>
      </c>
      <c r="P73" s="103" t="s">
        <v>138</v>
      </c>
      <c r="Q73" s="98">
        <v>44</v>
      </c>
      <c r="R73" s="98">
        <v>85</v>
      </c>
      <c r="S73" s="98"/>
      <c r="T73" s="98">
        <v>146</v>
      </c>
      <c r="U73" s="98"/>
      <c r="V73" s="98"/>
      <c r="W73" s="98" t="s">
        <v>30</v>
      </c>
      <c r="X73" s="98"/>
      <c r="Y73" s="98"/>
      <c r="Z73" s="98"/>
      <c r="AA73" s="98" t="s">
        <v>161</v>
      </c>
      <c r="AB73" s="101"/>
      <c r="AD73" s="103" t="s">
        <v>138</v>
      </c>
      <c r="AE73" s="98">
        <v>44</v>
      </c>
      <c r="AF73" s="98">
        <v>85</v>
      </c>
      <c r="AG73" s="98"/>
      <c r="AH73" s="98">
        <v>146</v>
      </c>
      <c r="AI73" s="98"/>
      <c r="AJ73" s="98"/>
      <c r="AK73" s="98">
        <v>101</v>
      </c>
      <c r="AL73" s="98"/>
      <c r="AM73" s="98"/>
      <c r="AN73" s="98"/>
      <c r="AO73" s="98">
        <v>24</v>
      </c>
      <c r="AP73" s="101"/>
      <c r="AQ73" s="46">
        <v>400</v>
      </c>
    </row>
    <row r="74" spans="1:43" x14ac:dyDescent="0.25">
      <c r="A74" s="21" t="s">
        <v>28</v>
      </c>
      <c r="B74" s="22">
        <v>10</v>
      </c>
      <c r="C74" s="22">
        <v>11</v>
      </c>
      <c r="D74" s="22">
        <v>6</v>
      </c>
      <c r="E74" s="22">
        <v>21</v>
      </c>
      <c r="F74" s="22">
        <v>-2</v>
      </c>
      <c r="G74" s="22">
        <v>6</v>
      </c>
      <c r="H74" s="22">
        <v>54</v>
      </c>
      <c r="I74" s="22">
        <v>34</v>
      </c>
      <c r="J74" s="22">
        <v>31</v>
      </c>
      <c r="K74" s="21">
        <v>-6</v>
      </c>
      <c r="L74" s="21">
        <v>30</v>
      </c>
      <c r="M74" s="22">
        <v>0</v>
      </c>
      <c r="AD74" s="104" t="s">
        <v>8</v>
      </c>
      <c r="AE74" s="50">
        <v>112</v>
      </c>
      <c r="AF74" s="50">
        <v>85</v>
      </c>
      <c r="AG74" s="50">
        <v>138</v>
      </c>
      <c r="AH74" s="50">
        <v>146</v>
      </c>
      <c r="AI74" s="50">
        <v>77</v>
      </c>
      <c r="AJ74" s="50">
        <v>89</v>
      </c>
      <c r="AK74" s="50">
        <v>101</v>
      </c>
      <c r="AL74" s="50">
        <v>215</v>
      </c>
      <c r="AM74" s="50">
        <v>53</v>
      </c>
      <c r="AN74" s="50">
        <v>49</v>
      </c>
      <c r="AO74" s="50">
        <v>153</v>
      </c>
      <c r="AP74" s="50">
        <f>SUM(AQ71:AQ73)-SUM(AE74:AO74)</f>
        <v>432</v>
      </c>
      <c r="AQ74" s="51">
        <f>SUMPRODUCT(AE71:AP73,B62:M64)</f>
        <v>34159</v>
      </c>
    </row>
    <row r="75" spans="1:43" x14ac:dyDescent="0.25">
      <c r="B75" t="s">
        <v>143</v>
      </c>
      <c r="S75" t="s">
        <v>36</v>
      </c>
      <c r="T75">
        <v>101</v>
      </c>
      <c r="V75" t="s">
        <v>162</v>
      </c>
    </row>
    <row r="78" spans="1:43" x14ac:dyDescent="0.25">
      <c r="A78" s="146" t="s">
        <v>150</v>
      </c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</row>
    <row r="79" spans="1:43" x14ac:dyDescent="0.25">
      <c r="A79" t="s">
        <v>163</v>
      </c>
    </row>
    <row r="80" spans="1:43" x14ac:dyDescent="0.25">
      <c r="A80" s="145" t="s">
        <v>24</v>
      </c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Q80" s="144" t="s">
        <v>98</v>
      </c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</row>
    <row r="81" spans="1:30" x14ac:dyDescent="0.25">
      <c r="A81" s="99" t="s">
        <v>123</v>
      </c>
      <c r="B81" s="42" t="s">
        <v>124</v>
      </c>
      <c r="C81" s="42" t="s">
        <v>125</v>
      </c>
      <c r="D81" s="42" t="s">
        <v>126</v>
      </c>
      <c r="E81" s="42" t="s">
        <v>127</v>
      </c>
      <c r="F81" s="42" t="s">
        <v>128</v>
      </c>
      <c r="G81" s="42" t="s">
        <v>129</v>
      </c>
      <c r="H81" s="42" t="s">
        <v>130</v>
      </c>
      <c r="I81" s="42" t="s">
        <v>131</v>
      </c>
      <c r="J81" s="42" t="s">
        <v>132</v>
      </c>
      <c r="K81" s="42" t="s">
        <v>133</v>
      </c>
      <c r="L81" s="42" t="s">
        <v>134</v>
      </c>
      <c r="M81" s="42" t="s">
        <v>140</v>
      </c>
      <c r="N81" s="43" t="s">
        <v>135</v>
      </c>
      <c r="P81" s="44" t="s">
        <v>151</v>
      </c>
      <c r="R81" s="42" t="s">
        <v>123</v>
      </c>
      <c r="S81" s="42" t="s">
        <v>124</v>
      </c>
      <c r="T81" s="42" t="s">
        <v>125</v>
      </c>
      <c r="U81" s="42" t="s">
        <v>126</v>
      </c>
      <c r="V81" s="42" t="s">
        <v>127</v>
      </c>
      <c r="W81" s="42" t="s">
        <v>128</v>
      </c>
      <c r="X81" s="42" t="s">
        <v>129</v>
      </c>
      <c r="Y81" s="42" t="s">
        <v>130</v>
      </c>
      <c r="Z81" s="42" t="s">
        <v>131</v>
      </c>
      <c r="AA81" s="42" t="s">
        <v>132</v>
      </c>
      <c r="AB81" s="42" t="s">
        <v>133</v>
      </c>
      <c r="AC81" s="42" t="s">
        <v>134</v>
      </c>
      <c r="AD81" s="102" t="s">
        <v>140</v>
      </c>
    </row>
    <row r="82" spans="1:30" x14ac:dyDescent="0.25">
      <c r="A82" s="85" t="s">
        <v>136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46">
        <v>500</v>
      </c>
      <c r="O82">
        <f>N82-SUM(B82:M82)</f>
        <v>500</v>
      </c>
      <c r="P82" s="118">
        <f>S82-AD82</f>
        <v>10</v>
      </c>
      <c r="R82" s="85" t="s">
        <v>136</v>
      </c>
      <c r="S82" s="1">
        <v>10</v>
      </c>
      <c r="T82" s="1">
        <v>22</v>
      </c>
      <c r="U82" s="1">
        <v>29</v>
      </c>
      <c r="V82" s="1">
        <v>45</v>
      </c>
      <c r="W82" s="1">
        <v>11</v>
      </c>
      <c r="X82" s="1">
        <v>31</v>
      </c>
      <c r="Y82" s="1">
        <v>42</v>
      </c>
      <c r="Z82" s="1">
        <v>61</v>
      </c>
      <c r="AA82" s="1">
        <v>36</v>
      </c>
      <c r="AB82" s="1">
        <v>21</v>
      </c>
      <c r="AC82" s="1">
        <v>45</v>
      </c>
      <c r="AD82" s="100">
        <v>0</v>
      </c>
    </row>
    <row r="83" spans="1:30" x14ac:dyDescent="0.25">
      <c r="A83" s="85" t="s">
        <v>137</v>
      </c>
      <c r="B83" s="1"/>
      <c r="C83" s="1"/>
      <c r="D83" s="1"/>
      <c r="E83" s="1"/>
      <c r="F83" s="1"/>
      <c r="G83" s="1"/>
      <c r="H83" s="1"/>
      <c r="I83" s="1">
        <v>215</v>
      </c>
      <c r="J83" s="1"/>
      <c r="K83" s="1"/>
      <c r="L83" s="1"/>
      <c r="M83" s="1"/>
      <c r="N83" s="46">
        <v>750</v>
      </c>
      <c r="O83">
        <f t="shared" ref="O83:O84" si="20">N83-SUM(B83:M83)</f>
        <v>535</v>
      </c>
      <c r="P83" s="118">
        <f>5-0</f>
        <v>5</v>
      </c>
      <c r="R83" s="85" t="s">
        <v>137</v>
      </c>
      <c r="S83" s="1">
        <v>25</v>
      </c>
      <c r="T83" s="1">
        <v>35</v>
      </c>
      <c r="U83" s="1">
        <v>17</v>
      </c>
      <c r="V83" s="1">
        <v>38</v>
      </c>
      <c r="W83" s="1">
        <v>9</v>
      </c>
      <c r="X83" s="1">
        <v>17</v>
      </c>
      <c r="Y83" s="1">
        <v>65</v>
      </c>
      <c r="Z83" s="1">
        <v>45</v>
      </c>
      <c r="AA83" s="1">
        <v>42</v>
      </c>
      <c r="AB83" s="1">
        <v>5</v>
      </c>
      <c r="AC83" s="1">
        <v>41</v>
      </c>
      <c r="AD83" s="100">
        <v>0</v>
      </c>
    </row>
    <row r="84" spans="1:30" x14ac:dyDescent="0.25">
      <c r="A84" s="85" t="s">
        <v>138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6">
        <v>400</v>
      </c>
      <c r="O84">
        <f t="shared" si="20"/>
        <v>400</v>
      </c>
      <c r="P84" s="119">
        <f>14-0</f>
        <v>14</v>
      </c>
      <c r="R84" s="103" t="s">
        <v>138</v>
      </c>
      <c r="S84" s="98">
        <v>18</v>
      </c>
      <c r="T84" s="98">
        <v>19</v>
      </c>
      <c r="U84" s="98">
        <v>22</v>
      </c>
      <c r="V84" s="98">
        <v>29</v>
      </c>
      <c r="W84" s="98">
        <v>24</v>
      </c>
      <c r="X84" s="98">
        <v>54</v>
      </c>
      <c r="Y84" s="98">
        <v>39</v>
      </c>
      <c r="Z84" s="98">
        <v>78</v>
      </c>
      <c r="AA84" s="98">
        <v>51</v>
      </c>
      <c r="AB84" s="98">
        <v>14</v>
      </c>
      <c r="AC84" s="98">
        <v>38</v>
      </c>
      <c r="AD84" s="101">
        <v>0</v>
      </c>
    </row>
    <row r="85" spans="1:30" x14ac:dyDescent="0.25">
      <c r="A85" s="104" t="s">
        <v>8</v>
      </c>
      <c r="B85" s="50">
        <v>112</v>
      </c>
      <c r="C85" s="50">
        <v>85</v>
      </c>
      <c r="D85" s="50">
        <v>138</v>
      </c>
      <c r="E85" s="50">
        <v>146</v>
      </c>
      <c r="F85" s="50">
        <v>77</v>
      </c>
      <c r="G85" s="50">
        <v>89</v>
      </c>
      <c r="H85" s="50">
        <v>101</v>
      </c>
      <c r="I85" s="50">
        <v>215</v>
      </c>
      <c r="J85" s="50">
        <v>53</v>
      </c>
      <c r="K85" s="50">
        <v>49</v>
      </c>
      <c r="L85" s="50">
        <v>153</v>
      </c>
      <c r="M85" s="50">
        <f>SUM(N82:N84)-SUM(B85:L85)</f>
        <v>432</v>
      </c>
      <c r="N85" s="105"/>
    </row>
    <row r="86" spans="1:30" x14ac:dyDescent="0.25">
      <c r="B86">
        <f>B85-SUM(B82:B84)</f>
        <v>112</v>
      </c>
      <c r="C86">
        <f t="shared" ref="C86" si="21">C85-SUM(C82:C84)</f>
        <v>85</v>
      </c>
      <c r="D86">
        <f t="shared" ref="D86" si="22">D85-SUM(D82:D84)</f>
        <v>138</v>
      </c>
      <c r="E86">
        <f t="shared" ref="E86" si="23">E85-SUM(E82:E84)</f>
        <v>146</v>
      </c>
      <c r="F86">
        <f t="shared" ref="F86" si="24">F85-SUM(F82:F84)</f>
        <v>77</v>
      </c>
      <c r="G86">
        <f t="shared" ref="G86" si="25">G85-SUM(G82:G84)</f>
        <v>89</v>
      </c>
      <c r="H86">
        <f t="shared" ref="H86" si="26">H85-SUM(H82:H84)</f>
        <v>101</v>
      </c>
      <c r="I86">
        <f t="shared" ref="I86" si="27">I85-SUM(I82:I84)</f>
        <v>0</v>
      </c>
      <c r="J86">
        <f t="shared" ref="J86" si="28">J85-SUM(J82:J84)</f>
        <v>53</v>
      </c>
      <c r="K86">
        <f t="shared" ref="K86" si="29">K85-SUM(K82:K84)</f>
        <v>49</v>
      </c>
      <c r="L86">
        <f t="shared" ref="L86" si="30">L85-SUM(L82:L84)</f>
        <v>153</v>
      </c>
      <c r="M86">
        <f t="shared" ref="M86" si="31">M85-SUM(M82:M84)</f>
        <v>432</v>
      </c>
    </row>
    <row r="87" spans="1:30" x14ac:dyDescent="0.25">
      <c r="A87" s="63" t="s">
        <v>151</v>
      </c>
      <c r="B87" s="116">
        <f>18-10</f>
        <v>8</v>
      </c>
      <c r="C87" s="116">
        <f>22-19</f>
        <v>3</v>
      </c>
      <c r="D87" s="116">
        <f>22-17</f>
        <v>5</v>
      </c>
      <c r="E87" s="116">
        <f>38-29</f>
        <v>9</v>
      </c>
      <c r="F87" s="120">
        <f>11-9</f>
        <v>2</v>
      </c>
      <c r="G87" s="116">
        <f>31-17</f>
        <v>14</v>
      </c>
      <c r="H87" s="116">
        <f>42-39</f>
        <v>3</v>
      </c>
      <c r="I87" s="121">
        <f>61-45</f>
        <v>16</v>
      </c>
      <c r="J87" s="116">
        <f>42-36</f>
        <v>6</v>
      </c>
      <c r="K87" s="116">
        <f>14-5</f>
        <v>9</v>
      </c>
      <c r="L87" s="116">
        <f>41-38</f>
        <v>3</v>
      </c>
      <c r="M87" s="117">
        <f>0</f>
        <v>0</v>
      </c>
    </row>
    <row r="90" spans="1:30" x14ac:dyDescent="0.25">
      <c r="A90" t="s">
        <v>164</v>
      </c>
    </row>
    <row r="91" spans="1:30" x14ac:dyDescent="0.25">
      <c r="A91" s="145" t="s">
        <v>24</v>
      </c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Q91" s="144" t="s">
        <v>98</v>
      </c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</row>
    <row r="92" spans="1:30" x14ac:dyDescent="0.25">
      <c r="A92" s="99" t="s">
        <v>123</v>
      </c>
      <c r="B92" s="42" t="s">
        <v>124</v>
      </c>
      <c r="C92" s="42" t="s">
        <v>125</v>
      </c>
      <c r="D92" s="42" t="s">
        <v>126</v>
      </c>
      <c r="E92" s="42" t="s">
        <v>127</v>
      </c>
      <c r="F92" s="42" t="s">
        <v>128</v>
      </c>
      <c r="G92" s="42" t="s">
        <v>129</v>
      </c>
      <c r="H92" s="42" t="s">
        <v>130</v>
      </c>
      <c r="I92" s="42" t="s">
        <v>131</v>
      </c>
      <c r="J92" s="42" t="s">
        <v>132</v>
      </c>
      <c r="K92" s="42" t="s">
        <v>133</v>
      </c>
      <c r="L92" s="42" t="s">
        <v>134</v>
      </c>
      <c r="M92" s="42" t="s">
        <v>140</v>
      </c>
      <c r="N92" s="43" t="s">
        <v>135</v>
      </c>
      <c r="P92" s="44" t="s">
        <v>151</v>
      </c>
      <c r="R92" s="42" t="s">
        <v>123</v>
      </c>
      <c r="S92" s="42" t="s">
        <v>124</v>
      </c>
      <c r="T92" s="42" t="s">
        <v>125</v>
      </c>
      <c r="U92" s="42" t="s">
        <v>126</v>
      </c>
      <c r="V92" s="42" t="s">
        <v>127</v>
      </c>
      <c r="W92" s="42" t="s">
        <v>128</v>
      </c>
      <c r="X92" s="42" t="s">
        <v>129</v>
      </c>
      <c r="Y92" s="42" t="s">
        <v>130</v>
      </c>
      <c r="Z92" s="111" t="s">
        <v>131</v>
      </c>
      <c r="AA92" s="42" t="s">
        <v>132</v>
      </c>
      <c r="AB92" s="42" t="s">
        <v>133</v>
      </c>
      <c r="AC92" s="42" t="s">
        <v>134</v>
      </c>
      <c r="AD92" s="102" t="s">
        <v>140</v>
      </c>
    </row>
    <row r="93" spans="1:30" x14ac:dyDescent="0.25">
      <c r="A93" s="85" t="s">
        <v>136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46">
        <v>500</v>
      </c>
      <c r="O93">
        <f>N93-SUM(B93:M93)</f>
        <v>500</v>
      </c>
      <c r="P93" s="118">
        <f>S93-AD93</f>
        <v>10</v>
      </c>
      <c r="R93" s="85" t="s">
        <v>136</v>
      </c>
      <c r="S93" s="1">
        <v>10</v>
      </c>
      <c r="T93" s="1">
        <v>22</v>
      </c>
      <c r="U93" s="1">
        <v>29</v>
      </c>
      <c r="V93" s="1">
        <v>45</v>
      </c>
      <c r="W93" s="1">
        <v>11</v>
      </c>
      <c r="X93" s="1">
        <v>31</v>
      </c>
      <c r="Y93" s="1">
        <v>42</v>
      </c>
      <c r="Z93" s="112">
        <v>61</v>
      </c>
      <c r="AA93" s="1">
        <v>36</v>
      </c>
      <c r="AB93" s="1">
        <v>21</v>
      </c>
      <c r="AC93" s="1">
        <v>45</v>
      </c>
      <c r="AD93" s="100">
        <v>0</v>
      </c>
    </row>
    <row r="94" spans="1:30" x14ac:dyDescent="0.25">
      <c r="A94" s="85" t="s">
        <v>137</v>
      </c>
      <c r="B94" s="1"/>
      <c r="C94" s="1"/>
      <c r="D94" s="1"/>
      <c r="E94" s="1"/>
      <c r="F94" s="1"/>
      <c r="G94" s="1"/>
      <c r="H94" s="1"/>
      <c r="I94" s="1">
        <v>215</v>
      </c>
      <c r="J94" s="1"/>
      <c r="K94" s="1"/>
      <c r="L94" s="1"/>
      <c r="M94" s="1"/>
      <c r="N94" s="46">
        <v>750</v>
      </c>
      <c r="O94">
        <f t="shared" ref="O94:O95" si="32">N94-SUM(B94:M94)</f>
        <v>535</v>
      </c>
      <c r="P94" s="118">
        <f>5-0</f>
        <v>5</v>
      </c>
      <c r="R94" s="85" t="s">
        <v>137</v>
      </c>
      <c r="S94" s="1">
        <v>25</v>
      </c>
      <c r="T94" s="1">
        <v>35</v>
      </c>
      <c r="U94" s="1">
        <v>17</v>
      </c>
      <c r="V94" s="1">
        <v>38</v>
      </c>
      <c r="W94" s="1">
        <v>9</v>
      </c>
      <c r="X94" s="1">
        <v>17</v>
      </c>
      <c r="Y94" s="1">
        <v>65</v>
      </c>
      <c r="Z94" s="112">
        <v>45</v>
      </c>
      <c r="AA94" s="1">
        <v>42</v>
      </c>
      <c r="AB94" s="1">
        <v>5</v>
      </c>
      <c r="AC94" s="1">
        <v>41</v>
      </c>
      <c r="AD94" s="100">
        <v>0</v>
      </c>
    </row>
    <row r="95" spans="1:30" x14ac:dyDescent="0.25">
      <c r="A95" s="85" t="s">
        <v>138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400</v>
      </c>
      <c r="N95" s="46">
        <v>400</v>
      </c>
      <c r="O95">
        <f t="shared" si="32"/>
        <v>0</v>
      </c>
      <c r="P95" s="119">
        <f>14-0</f>
        <v>14</v>
      </c>
      <c r="R95" s="115" t="s">
        <v>138</v>
      </c>
      <c r="S95" s="113">
        <v>18</v>
      </c>
      <c r="T95" s="113">
        <v>19</v>
      </c>
      <c r="U95" s="113">
        <v>22</v>
      </c>
      <c r="V95" s="113">
        <v>29</v>
      </c>
      <c r="W95" s="113">
        <v>24</v>
      </c>
      <c r="X95" s="113">
        <v>54</v>
      </c>
      <c r="Y95" s="113">
        <v>39</v>
      </c>
      <c r="Z95" s="113">
        <v>78</v>
      </c>
      <c r="AA95" s="113">
        <v>51</v>
      </c>
      <c r="AB95" s="113">
        <v>14</v>
      </c>
      <c r="AC95" s="113">
        <v>38</v>
      </c>
      <c r="AD95" s="110">
        <v>0</v>
      </c>
    </row>
    <row r="96" spans="1:30" x14ac:dyDescent="0.25">
      <c r="A96" s="104" t="s">
        <v>8</v>
      </c>
      <c r="B96" s="50">
        <v>112</v>
      </c>
      <c r="C96" s="50">
        <v>85</v>
      </c>
      <c r="D96" s="50">
        <v>138</v>
      </c>
      <c r="E96" s="50">
        <v>146</v>
      </c>
      <c r="F96" s="50">
        <v>77</v>
      </c>
      <c r="G96" s="50">
        <v>89</v>
      </c>
      <c r="H96" s="50">
        <v>101</v>
      </c>
      <c r="I96" s="50">
        <v>215</v>
      </c>
      <c r="J96" s="50">
        <v>53</v>
      </c>
      <c r="K96" s="50">
        <v>49</v>
      </c>
      <c r="L96" s="50">
        <v>153</v>
      </c>
      <c r="M96" s="50">
        <f>SUM(N93:N95)-SUM(B96:L96)</f>
        <v>432</v>
      </c>
      <c r="N96" s="105"/>
    </row>
    <row r="97" spans="1:30" x14ac:dyDescent="0.25">
      <c r="B97">
        <f>B96-SUM(B93:B95)</f>
        <v>112</v>
      </c>
      <c r="C97">
        <f t="shared" ref="C97" si="33">C96-SUM(C93:C95)</f>
        <v>85</v>
      </c>
      <c r="D97">
        <f t="shared" ref="D97:M97" si="34">D96-SUM(D93:D95)</f>
        <v>138</v>
      </c>
      <c r="E97">
        <f t="shared" si="34"/>
        <v>146</v>
      </c>
      <c r="F97">
        <f t="shared" si="34"/>
        <v>77</v>
      </c>
      <c r="G97">
        <f t="shared" si="34"/>
        <v>89</v>
      </c>
      <c r="H97">
        <f t="shared" si="34"/>
        <v>101</v>
      </c>
      <c r="I97">
        <f t="shared" si="34"/>
        <v>0</v>
      </c>
      <c r="J97">
        <f t="shared" si="34"/>
        <v>53</v>
      </c>
      <c r="K97">
        <f t="shared" si="34"/>
        <v>49</v>
      </c>
      <c r="L97">
        <f t="shared" si="34"/>
        <v>153</v>
      </c>
      <c r="M97">
        <f t="shared" si="34"/>
        <v>32</v>
      </c>
    </row>
    <row r="98" spans="1:30" x14ac:dyDescent="0.25">
      <c r="A98" s="63" t="s">
        <v>151</v>
      </c>
      <c r="B98" s="116">
        <f>18-10</f>
        <v>8</v>
      </c>
      <c r="C98" s="116">
        <f>22-19</f>
        <v>3</v>
      </c>
      <c r="D98" s="116">
        <f>22-17</f>
        <v>5</v>
      </c>
      <c r="E98" s="116">
        <f>38-29</f>
        <v>9</v>
      </c>
      <c r="F98" s="120">
        <f>11-9</f>
        <v>2</v>
      </c>
      <c r="G98" s="116">
        <f>31-17</f>
        <v>14</v>
      </c>
      <c r="H98" s="116">
        <f>42-39</f>
        <v>3</v>
      </c>
      <c r="I98" s="64" t="s">
        <v>48</v>
      </c>
      <c r="J98" s="116">
        <f>42-36</f>
        <v>6</v>
      </c>
      <c r="K98" s="116">
        <f>14-5</f>
        <v>9</v>
      </c>
      <c r="L98" s="116">
        <f>41-38</f>
        <v>3</v>
      </c>
      <c r="M98" s="117">
        <f>0</f>
        <v>0</v>
      </c>
    </row>
    <row r="100" spans="1:30" x14ac:dyDescent="0.25">
      <c r="A100" t="s">
        <v>165</v>
      </c>
    </row>
    <row r="101" spans="1:30" x14ac:dyDescent="0.25">
      <c r="A101" s="145" t="s">
        <v>24</v>
      </c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Q101" s="144" t="s">
        <v>98</v>
      </c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</row>
    <row r="102" spans="1:30" x14ac:dyDescent="0.25">
      <c r="A102" s="99" t="s">
        <v>123</v>
      </c>
      <c r="B102" s="42" t="s">
        <v>124</v>
      </c>
      <c r="C102" s="42" t="s">
        <v>125</v>
      </c>
      <c r="D102" s="42" t="s">
        <v>126</v>
      </c>
      <c r="E102" s="42" t="s">
        <v>127</v>
      </c>
      <c r="F102" s="42" t="s">
        <v>128</v>
      </c>
      <c r="G102" s="42" t="s">
        <v>129</v>
      </c>
      <c r="H102" s="42" t="s">
        <v>130</v>
      </c>
      <c r="I102" s="42" t="s">
        <v>131</v>
      </c>
      <c r="J102" s="42" t="s">
        <v>132</v>
      </c>
      <c r="K102" s="42" t="s">
        <v>133</v>
      </c>
      <c r="L102" s="42" t="s">
        <v>134</v>
      </c>
      <c r="M102" s="42" t="s">
        <v>140</v>
      </c>
      <c r="N102" s="43" t="s">
        <v>135</v>
      </c>
      <c r="P102" s="44" t="s">
        <v>151</v>
      </c>
      <c r="R102" s="42" t="s">
        <v>123</v>
      </c>
      <c r="S102" s="42" t="s">
        <v>124</v>
      </c>
      <c r="T102" s="42" t="s">
        <v>125</v>
      </c>
      <c r="U102" s="42" t="s">
        <v>126</v>
      </c>
      <c r="V102" s="42" t="s">
        <v>127</v>
      </c>
      <c r="W102" s="42" t="s">
        <v>128</v>
      </c>
      <c r="X102" s="42" t="s">
        <v>129</v>
      </c>
      <c r="Y102" s="42" t="s">
        <v>130</v>
      </c>
      <c r="Z102" s="111" t="s">
        <v>131</v>
      </c>
      <c r="AA102" s="42" t="s">
        <v>132</v>
      </c>
      <c r="AB102" s="42" t="s">
        <v>133</v>
      </c>
      <c r="AC102" s="42" t="s">
        <v>134</v>
      </c>
      <c r="AD102" s="102" t="s">
        <v>140</v>
      </c>
    </row>
    <row r="103" spans="1:30" x14ac:dyDescent="0.25">
      <c r="A103" s="85" t="s">
        <v>136</v>
      </c>
      <c r="C103" s="1"/>
      <c r="D103" s="1"/>
      <c r="E103" s="1"/>
      <c r="F103" s="1"/>
      <c r="G103" s="1"/>
      <c r="H103" s="1">
        <v>101</v>
      </c>
      <c r="I103" s="1"/>
      <c r="J103" s="1"/>
      <c r="K103" s="1"/>
      <c r="L103" s="1"/>
      <c r="M103" s="1"/>
      <c r="N103" s="46">
        <v>500</v>
      </c>
      <c r="O103">
        <f>N103-SUM(B103:M103)</f>
        <v>399</v>
      </c>
      <c r="P103" s="118">
        <f>S103-AD103</f>
        <v>10</v>
      </c>
      <c r="R103" s="85" t="s">
        <v>136</v>
      </c>
      <c r="S103" s="1">
        <v>10</v>
      </c>
      <c r="T103" s="1">
        <v>22</v>
      </c>
      <c r="U103" s="1">
        <v>29</v>
      </c>
      <c r="V103" s="1">
        <v>45</v>
      </c>
      <c r="W103" s="1">
        <v>11</v>
      </c>
      <c r="X103" s="1">
        <v>31</v>
      </c>
      <c r="Y103" s="1">
        <v>42</v>
      </c>
      <c r="Z103" s="112">
        <v>61</v>
      </c>
      <c r="AA103" s="1">
        <v>36</v>
      </c>
      <c r="AB103" s="1">
        <v>21</v>
      </c>
      <c r="AC103" s="1">
        <v>45</v>
      </c>
      <c r="AD103" s="100">
        <v>0</v>
      </c>
    </row>
    <row r="104" spans="1:30" x14ac:dyDescent="0.25">
      <c r="A104" s="85" t="s">
        <v>137</v>
      </c>
      <c r="B104" s="1"/>
      <c r="C104" s="1"/>
      <c r="D104" s="1"/>
      <c r="E104" s="1"/>
      <c r="F104" s="1"/>
      <c r="G104" s="1"/>
      <c r="H104" s="1"/>
      <c r="I104" s="1">
        <v>215</v>
      </c>
      <c r="J104" s="1"/>
      <c r="K104" s="1"/>
      <c r="L104" s="1"/>
      <c r="M104" s="1"/>
      <c r="N104" s="46">
        <v>750</v>
      </c>
      <c r="O104">
        <f t="shared" ref="O104:O105" si="35">N104-SUM(B104:M104)</f>
        <v>535</v>
      </c>
      <c r="P104" s="118">
        <f>W104-AB104</f>
        <v>4</v>
      </c>
      <c r="R104" s="85" t="s">
        <v>137</v>
      </c>
      <c r="S104" s="1">
        <v>25</v>
      </c>
      <c r="T104" s="1">
        <v>35</v>
      </c>
      <c r="U104" s="1">
        <v>17</v>
      </c>
      <c r="V104" s="1">
        <v>38</v>
      </c>
      <c r="W104" s="1">
        <v>9</v>
      </c>
      <c r="X104" s="1">
        <v>17</v>
      </c>
      <c r="Y104" s="1">
        <v>65</v>
      </c>
      <c r="Z104" s="112">
        <v>45</v>
      </c>
      <c r="AA104" s="1">
        <v>42</v>
      </c>
      <c r="AB104" s="1">
        <v>5</v>
      </c>
      <c r="AC104" s="1">
        <v>41</v>
      </c>
      <c r="AD104" s="100">
        <v>0</v>
      </c>
    </row>
    <row r="105" spans="1:30" x14ac:dyDescent="0.25">
      <c r="A105" s="85" t="s">
        <v>138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400</v>
      </c>
      <c r="N105" s="46">
        <v>400</v>
      </c>
      <c r="O105">
        <f t="shared" si="35"/>
        <v>0</v>
      </c>
      <c r="P105" s="123" t="s">
        <v>48</v>
      </c>
      <c r="R105" s="115" t="s">
        <v>138</v>
      </c>
      <c r="S105" s="113">
        <v>18</v>
      </c>
      <c r="T105" s="113">
        <v>19</v>
      </c>
      <c r="U105" s="113">
        <v>22</v>
      </c>
      <c r="V105" s="113">
        <v>29</v>
      </c>
      <c r="W105" s="113">
        <v>24</v>
      </c>
      <c r="X105" s="113">
        <v>54</v>
      </c>
      <c r="Y105" s="113">
        <v>39</v>
      </c>
      <c r="Z105" s="113">
        <v>78</v>
      </c>
      <c r="AA105" s="113">
        <v>51</v>
      </c>
      <c r="AB105" s="113">
        <v>14</v>
      </c>
      <c r="AC105" s="113">
        <v>38</v>
      </c>
      <c r="AD105" s="110">
        <v>0</v>
      </c>
    </row>
    <row r="106" spans="1:30" x14ac:dyDescent="0.25">
      <c r="A106" s="104" t="s">
        <v>8</v>
      </c>
      <c r="B106" s="50">
        <v>112</v>
      </c>
      <c r="C106" s="50">
        <v>85</v>
      </c>
      <c r="D106" s="50">
        <v>138</v>
      </c>
      <c r="E106" s="50">
        <v>146</v>
      </c>
      <c r="F106" s="50">
        <v>77</v>
      </c>
      <c r="G106" s="50">
        <v>89</v>
      </c>
      <c r="H106" s="50">
        <v>101</v>
      </c>
      <c r="I106" s="50">
        <v>215</v>
      </c>
      <c r="J106" s="50">
        <v>53</v>
      </c>
      <c r="K106" s="50">
        <v>49</v>
      </c>
      <c r="L106" s="50">
        <v>153</v>
      </c>
      <c r="M106" s="50">
        <f>SUM(N103:N105)-SUM(B106:L106)</f>
        <v>432</v>
      </c>
      <c r="N106" s="105"/>
    </row>
    <row r="107" spans="1:30" x14ac:dyDescent="0.25">
      <c r="B107">
        <f>B106-SUM(B103:B105)</f>
        <v>112</v>
      </c>
      <c r="C107">
        <f t="shared" ref="C107" si="36">C106-SUM(C103:C105)</f>
        <v>85</v>
      </c>
      <c r="D107">
        <f t="shared" ref="D107:M107" si="37">D106-SUM(D103:D105)</f>
        <v>138</v>
      </c>
      <c r="E107">
        <f t="shared" si="37"/>
        <v>146</v>
      </c>
      <c r="F107">
        <f t="shared" si="37"/>
        <v>77</v>
      </c>
      <c r="G107">
        <f t="shared" si="37"/>
        <v>89</v>
      </c>
      <c r="H107">
        <f t="shared" si="37"/>
        <v>0</v>
      </c>
      <c r="I107">
        <f t="shared" si="37"/>
        <v>0</v>
      </c>
      <c r="J107">
        <f t="shared" si="37"/>
        <v>53</v>
      </c>
      <c r="K107">
        <f t="shared" si="37"/>
        <v>49</v>
      </c>
      <c r="L107">
        <f t="shared" si="37"/>
        <v>153</v>
      </c>
      <c r="M107">
        <f t="shared" si="37"/>
        <v>32</v>
      </c>
    </row>
    <row r="108" spans="1:30" x14ac:dyDescent="0.25">
      <c r="A108" s="63" t="s">
        <v>151</v>
      </c>
      <c r="B108" s="116">
        <f>S104-S103</f>
        <v>15</v>
      </c>
      <c r="C108" s="116">
        <f>T104-T103</f>
        <v>13</v>
      </c>
      <c r="D108" s="116">
        <f t="shared" ref="D108:F108" si="38">U103-U104</f>
        <v>12</v>
      </c>
      <c r="E108" s="116">
        <f t="shared" si="38"/>
        <v>7</v>
      </c>
      <c r="F108" s="116">
        <f t="shared" si="38"/>
        <v>2</v>
      </c>
      <c r="G108" s="116">
        <f>X103-X104</f>
        <v>14</v>
      </c>
      <c r="H108" s="121">
        <f>Y104-Y103</f>
        <v>23</v>
      </c>
      <c r="I108" s="64" t="s">
        <v>48</v>
      </c>
      <c r="J108" s="116">
        <f>AA104-AA103</f>
        <v>6</v>
      </c>
      <c r="K108" s="116">
        <f>AB103-AB104</f>
        <v>16</v>
      </c>
      <c r="L108" s="116">
        <f>AC103-AC104</f>
        <v>4</v>
      </c>
      <c r="M108" s="117">
        <f>0</f>
        <v>0</v>
      </c>
    </row>
    <row r="110" spans="1:30" x14ac:dyDescent="0.25">
      <c r="A110" t="s">
        <v>166</v>
      </c>
    </row>
    <row r="111" spans="1:30" x14ac:dyDescent="0.25">
      <c r="A111" s="145" t="s">
        <v>24</v>
      </c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Q111" s="144" t="s">
        <v>98</v>
      </c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</row>
    <row r="112" spans="1:30" x14ac:dyDescent="0.25">
      <c r="A112" s="99" t="s">
        <v>123</v>
      </c>
      <c r="B112" s="42" t="s">
        <v>124</v>
      </c>
      <c r="C112" s="42" t="s">
        <v>125</v>
      </c>
      <c r="D112" s="42" t="s">
        <v>126</v>
      </c>
      <c r="E112" s="42" t="s">
        <v>127</v>
      </c>
      <c r="F112" s="42" t="s">
        <v>128</v>
      </c>
      <c r="G112" s="42" t="s">
        <v>129</v>
      </c>
      <c r="H112" s="42" t="s">
        <v>130</v>
      </c>
      <c r="I112" s="42" t="s">
        <v>131</v>
      </c>
      <c r="J112" s="42" t="s">
        <v>132</v>
      </c>
      <c r="K112" s="42" t="s">
        <v>133</v>
      </c>
      <c r="L112" s="42" t="s">
        <v>134</v>
      </c>
      <c r="M112" s="42" t="s">
        <v>140</v>
      </c>
      <c r="N112" s="43" t="s">
        <v>135</v>
      </c>
      <c r="P112" s="44" t="s">
        <v>151</v>
      </c>
      <c r="R112" s="42" t="s">
        <v>123</v>
      </c>
      <c r="S112" s="42" t="s">
        <v>124</v>
      </c>
      <c r="T112" s="42" t="s">
        <v>125</v>
      </c>
      <c r="U112" s="42" t="s">
        <v>126</v>
      </c>
      <c r="V112" s="42" t="s">
        <v>127</v>
      </c>
      <c r="W112" s="42" t="s">
        <v>128</v>
      </c>
      <c r="X112" s="42" t="s">
        <v>129</v>
      </c>
      <c r="Y112" s="111" t="s">
        <v>130</v>
      </c>
      <c r="Z112" s="111" t="s">
        <v>131</v>
      </c>
      <c r="AA112" s="42" t="s">
        <v>132</v>
      </c>
      <c r="AB112" s="42" t="s">
        <v>133</v>
      </c>
      <c r="AC112" s="42" t="s">
        <v>134</v>
      </c>
      <c r="AD112" s="102" t="s">
        <v>140</v>
      </c>
    </row>
    <row r="113" spans="1:30" x14ac:dyDescent="0.25">
      <c r="A113" s="85" t="s">
        <v>136</v>
      </c>
      <c r="C113" s="1"/>
      <c r="D113" s="1"/>
      <c r="E113" s="1"/>
      <c r="F113" s="1"/>
      <c r="G113" s="1"/>
      <c r="H113" s="1">
        <v>101</v>
      </c>
      <c r="I113" s="1"/>
      <c r="J113" s="1"/>
      <c r="K113" s="1"/>
      <c r="L113" s="1"/>
      <c r="M113" s="1"/>
      <c r="N113" s="46">
        <v>500</v>
      </c>
      <c r="O113">
        <f>N113-SUM(B113:M113)</f>
        <v>399</v>
      </c>
      <c r="P113" s="118">
        <f>S113-AD113</f>
        <v>10</v>
      </c>
      <c r="R113" s="85" t="s">
        <v>136</v>
      </c>
      <c r="S113" s="1">
        <v>10</v>
      </c>
      <c r="T113" s="1">
        <v>22</v>
      </c>
      <c r="U113" s="1">
        <v>29</v>
      </c>
      <c r="V113" s="1">
        <v>45</v>
      </c>
      <c r="W113" s="1">
        <v>11</v>
      </c>
      <c r="X113" s="1">
        <v>31</v>
      </c>
      <c r="Y113" s="112">
        <v>42</v>
      </c>
      <c r="Z113" s="112">
        <v>61</v>
      </c>
      <c r="AA113" s="1">
        <v>36</v>
      </c>
      <c r="AB113" s="1">
        <v>21</v>
      </c>
      <c r="AC113" s="1">
        <v>45</v>
      </c>
      <c r="AD113" s="100">
        <v>0</v>
      </c>
    </row>
    <row r="114" spans="1:30" x14ac:dyDescent="0.25">
      <c r="A114" s="85" t="s">
        <v>137</v>
      </c>
      <c r="B114" s="1"/>
      <c r="C114" s="1"/>
      <c r="D114" s="1"/>
      <c r="E114" s="1"/>
      <c r="F114" s="1"/>
      <c r="G114" s="1"/>
      <c r="H114" s="1"/>
      <c r="I114" s="1">
        <v>215</v>
      </c>
      <c r="J114" s="1"/>
      <c r="K114" s="1">
        <v>49</v>
      </c>
      <c r="L114" s="1"/>
      <c r="M114" s="1"/>
      <c r="N114" s="46">
        <v>750</v>
      </c>
      <c r="O114">
        <f t="shared" ref="O114:O115" si="39">N114-SUM(B114:M114)</f>
        <v>486</v>
      </c>
      <c r="P114" s="118">
        <f>AB114-AD114</f>
        <v>5</v>
      </c>
      <c r="R114" s="85" t="s">
        <v>137</v>
      </c>
      <c r="S114" s="1">
        <v>25</v>
      </c>
      <c r="T114" s="1">
        <v>35</v>
      </c>
      <c r="U114" s="1">
        <v>17</v>
      </c>
      <c r="V114" s="1">
        <v>38</v>
      </c>
      <c r="W114" s="1">
        <v>9</v>
      </c>
      <c r="X114" s="1">
        <v>17</v>
      </c>
      <c r="Y114" s="112">
        <v>65</v>
      </c>
      <c r="Z114" s="112">
        <v>45</v>
      </c>
      <c r="AA114" s="1">
        <v>42</v>
      </c>
      <c r="AB114" s="1">
        <v>5</v>
      </c>
      <c r="AC114" s="1">
        <v>41</v>
      </c>
      <c r="AD114" s="100">
        <v>0</v>
      </c>
    </row>
    <row r="115" spans="1:30" x14ac:dyDescent="0.25">
      <c r="A115" s="85" t="s">
        <v>138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400</v>
      </c>
      <c r="N115" s="46">
        <v>400</v>
      </c>
      <c r="O115">
        <f t="shared" si="39"/>
        <v>0</v>
      </c>
      <c r="P115" s="123" t="s">
        <v>48</v>
      </c>
      <c r="R115" s="115" t="s">
        <v>138</v>
      </c>
      <c r="S115" s="113">
        <v>18</v>
      </c>
      <c r="T115" s="113">
        <v>19</v>
      </c>
      <c r="U115" s="113">
        <v>22</v>
      </c>
      <c r="V115" s="113">
        <v>29</v>
      </c>
      <c r="W115" s="113">
        <v>24</v>
      </c>
      <c r="X115" s="113">
        <v>54</v>
      </c>
      <c r="Y115" s="113">
        <v>39</v>
      </c>
      <c r="Z115" s="113">
        <v>78</v>
      </c>
      <c r="AA115" s="113">
        <v>51</v>
      </c>
      <c r="AB115" s="113">
        <v>14</v>
      </c>
      <c r="AC115" s="113">
        <v>38</v>
      </c>
      <c r="AD115" s="110">
        <v>0</v>
      </c>
    </row>
    <row r="116" spans="1:30" x14ac:dyDescent="0.25">
      <c r="A116" s="104" t="s">
        <v>8</v>
      </c>
      <c r="B116" s="50">
        <v>112</v>
      </c>
      <c r="C116" s="50">
        <v>85</v>
      </c>
      <c r="D116" s="50">
        <v>138</v>
      </c>
      <c r="E116" s="50">
        <v>146</v>
      </c>
      <c r="F116" s="50">
        <v>77</v>
      </c>
      <c r="G116" s="50">
        <v>89</v>
      </c>
      <c r="H116" s="50">
        <v>101</v>
      </c>
      <c r="I116" s="50">
        <v>215</v>
      </c>
      <c r="J116" s="50">
        <v>53</v>
      </c>
      <c r="K116" s="50">
        <v>49</v>
      </c>
      <c r="L116" s="50">
        <v>153</v>
      </c>
      <c r="M116" s="50">
        <f>SUM(N113:N115)-SUM(B116:L116)</f>
        <v>432</v>
      </c>
      <c r="N116" s="105"/>
    </row>
    <row r="117" spans="1:30" x14ac:dyDescent="0.25">
      <c r="B117">
        <f>B116-SUM(B113:B115)</f>
        <v>112</v>
      </c>
      <c r="C117">
        <f t="shared" ref="C117" si="40">C116-SUM(C113:C115)</f>
        <v>85</v>
      </c>
      <c r="D117">
        <f t="shared" ref="D117:M117" si="41">D116-SUM(D113:D115)</f>
        <v>138</v>
      </c>
      <c r="E117">
        <f t="shared" si="41"/>
        <v>146</v>
      </c>
      <c r="F117">
        <f t="shared" si="41"/>
        <v>77</v>
      </c>
      <c r="G117">
        <f t="shared" si="41"/>
        <v>89</v>
      </c>
      <c r="H117">
        <f t="shared" si="41"/>
        <v>0</v>
      </c>
      <c r="I117">
        <f t="shared" si="41"/>
        <v>0</v>
      </c>
      <c r="J117">
        <f t="shared" si="41"/>
        <v>53</v>
      </c>
      <c r="K117">
        <f t="shared" si="41"/>
        <v>0</v>
      </c>
      <c r="L117">
        <f t="shared" si="41"/>
        <v>153</v>
      </c>
      <c r="M117">
        <f t="shared" si="41"/>
        <v>32</v>
      </c>
    </row>
    <row r="118" spans="1:30" x14ac:dyDescent="0.25">
      <c r="A118" s="63" t="s">
        <v>151</v>
      </c>
      <c r="B118" s="116">
        <f>S114-S113</f>
        <v>15</v>
      </c>
      <c r="C118" s="116">
        <f>T114-T113</f>
        <v>13</v>
      </c>
      <c r="D118" s="116">
        <f t="shared" ref="D118" si="42">U113-U114</f>
        <v>12</v>
      </c>
      <c r="E118" s="116">
        <f t="shared" ref="E118" si="43">V113-V114</f>
        <v>7</v>
      </c>
      <c r="F118" s="116">
        <f t="shared" ref="F118" si="44">W113-W114</f>
        <v>2</v>
      </c>
      <c r="G118" s="116">
        <f>X113-X114</f>
        <v>14</v>
      </c>
      <c r="H118" s="122" t="s">
        <v>48</v>
      </c>
      <c r="I118" s="64" t="s">
        <v>48</v>
      </c>
      <c r="J118" s="116">
        <f>AA114-AA113</f>
        <v>6</v>
      </c>
      <c r="K118" s="121">
        <f>AB113-AB114</f>
        <v>16</v>
      </c>
      <c r="L118" s="116">
        <f>AC113-AC114</f>
        <v>4</v>
      </c>
      <c r="M118" s="117">
        <f>0</f>
        <v>0</v>
      </c>
    </row>
    <row r="120" spans="1:30" x14ac:dyDescent="0.25">
      <c r="A120" t="s">
        <v>167</v>
      </c>
    </row>
    <row r="121" spans="1:30" x14ac:dyDescent="0.25">
      <c r="A121" s="145" t="s">
        <v>24</v>
      </c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Q121" s="144" t="s">
        <v>98</v>
      </c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</row>
    <row r="122" spans="1:30" x14ac:dyDescent="0.25">
      <c r="A122" s="99" t="s">
        <v>123</v>
      </c>
      <c r="B122" s="42" t="s">
        <v>124</v>
      </c>
      <c r="C122" s="42" t="s">
        <v>125</v>
      </c>
      <c r="D122" s="42" t="s">
        <v>126</v>
      </c>
      <c r="E122" s="42" t="s">
        <v>127</v>
      </c>
      <c r="F122" s="42" t="s">
        <v>128</v>
      </c>
      <c r="G122" s="42" t="s">
        <v>129</v>
      </c>
      <c r="H122" s="42" t="s">
        <v>130</v>
      </c>
      <c r="I122" s="42" t="s">
        <v>131</v>
      </c>
      <c r="J122" s="42" t="s">
        <v>132</v>
      </c>
      <c r="K122" s="42" t="s">
        <v>133</v>
      </c>
      <c r="L122" s="42" t="s">
        <v>134</v>
      </c>
      <c r="M122" s="42" t="s">
        <v>140</v>
      </c>
      <c r="N122" s="43" t="s">
        <v>135</v>
      </c>
      <c r="P122" s="44" t="s">
        <v>151</v>
      </c>
      <c r="R122" s="42" t="s">
        <v>123</v>
      </c>
      <c r="S122" s="42" t="s">
        <v>124</v>
      </c>
      <c r="T122" s="42" t="s">
        <v>125</v>
      </c>
      <c r="U122" s="42" t="s">
        <v>126</v>
      </c>
      <c r="V122" s="42" t="s">
        <v>127</v>
      </c>
      <c r="W122" s="42" t="s">
        <v>128</v>
      </c>
      <c r="X122" s="42" t="s">
        <v>129</v>
      </c>
      <c r="Y122" s="111" t="s">
        <v>130</v>
      </c>
      <c r="Z122" s="111" t="s">
        <v>131</v>
      </c>
      <c r="AA122" s="42" t="s">
        <v>132</v>
      </c>
      <c r="AB122" s="111" t="s">
        <v>133</v>
      </c>
      <c r="AC122" s="42" t="s">
        <v>134</v>
      </c>
      <c r="AD122" s="102" t="s">
        <v>140</v>
      </c>
    </row>
    <row r="123" spans="1:30" x14ac:dyDescent="0.25">
      <c r="A123" s="85" t="s">
        <v>136</v>
      </c>
      <c r="B123">
        <v>112</v>
      </c>
      <c r="C123" s="1"/>
      <c r="D123" s="1"/>
      <c r="E123" s="1"/>
      <c r="F123" s="1"/>
      <c r="G123" s="1"/>
      <c r="H123" s="1">
        <v>101</v>
      </c>
      <c r="I123" s="1"/>
      <c r="J123" s="1"/>
      <c r="K123" s="1"/>
      <c r="L123" s="1"/>
      <c r="M123" s="1"/>
      <c r="N123" s="46">
        <v>500</v>
      </c>
      <c r="O123">
        <f>N123-SUM(B123:M123)</f>
        <v>287</v>
      </c>
      <c r="P123" s="118">
        <f>S123-AD123</f>
        <v>10</v>
      </c>
      <c r="R123" s="85" t="s">
        <v>136</v>
      </c>
      <c r="S123" s="1">
        <v>10</v>
      </c>
      <c r="T123" s="1">
        <v>22</v>
      </c>
      <c r="U123" s="1">
        <v>29</v>
      </c>
      <c r="V123" s="1">
        <v>45</v>
      </c>
      <c r="W123" s="1">
        <v>11</v>
      </c>
      <c r="X123" s="1">
        <v>31</v>
      </c>
      <c r="Y123" s="112">
        <v>42</v>
      </c>
      <c r="Z123" s="112">
        <v>61</v>
      </c>
      <c r="AA123" s="1">
        <v>36</v>
      </c>
      <c r="AB123" s="112">
        <v>21</v>
      </c>
      <c r="AC123" s="1">
        <v>45</v>
      </c>
      <c r="AD123" s="100">
        <v>0</v>
      </c>
    </row>
    <row r="124" spans="1:30" x14ac:dyDescent="0.25">
      <c r="A124" s="85" t="s">
        <v>137</v>
      </c>
      <c r="B124" s="1"/>
      <c r="C124" s="1"/>
      <c r="D124" s="1"/>
      <c r="E124" s="1"/>
      <c r="F124" s="1"/>
      <c r="G124" s="1"/>
      <c r="H124" s="1"/>
      <c r="I124" s="1">
        <v>215</v>
      </c>
      <c r="J124" s="1"/>
      <c r="K124" s="1">
        <v>49</v>
      </c>
      <c r="L124" s="1"/>
      <c r="M124" s="1"/>
      <c r="N124" s="46">
        <v>750</v>
      </c>
      <c r="O124">
        <f t="shared" ref="O124:O125" si="45">N124-SUM(B124:M124)</f>
        <v>486</v>
      </c>
      <c r="P124" s="118">
        <f>W124-AD124</f>
        <v>9</v>
      </c>
      <c r="R124" s="85" t="s">
        <v>137</v>
      </c>
      <c r="S124" s="1">
        <v>25</v>
      </c>
      <c r="T124" s="1">
        <v>35</v>
      </c>
      <c r="U124" s="1">
        <v>17</v>
      </c>
      <c r="V124" s="1">
        <v>38</v>
      </c>
      <c r="W124" s="1">
        <v>9</v>
      </c>
      <c r="X124" s="1">
        <v>17</v>
      </c>
      <c r="Y124" s="112">
        <v>65</v>
      </c>
      <c r="Z124" s="112">
        <v>45</v>
      </c>
      <c r="AA124" s="1">
        <v>42</v>
      </c>
      <c r="AB124" s="112">
        <v>5</v>
      </c>
      <c r="AC124" s="1">
        <v>41</v>
      </c>
      <c r="AD124" s="100">
        <v>0</v>
      </c>
    </row>
    <row r="125" spans="1:30" x14ac:dyDescent="0.25">
      <c r="A125" s="85" t="s">
        <v>138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400</v>
      </c>
      <c r="N125" s="46">
        <v>400</v>
      </c>
      <c r="O125">
        <f t="shared" si="45"/>
        <v>0</v>
      </c>
      <c r="P125" s="124" t="s">
        <v>48</v>
      </c>
      <c r="R125" s="115" t="s">
        <v>138</v>
      </c>
      <c r="S125" s="113">
        <v>18</v>
      </c>
      <c r="T125" s="113">
        <v>19</v>
      </c>
      <c r="U125" s="113">
        <v>22</v>
      </c>
      <c r="V125" s="113">
        <v>29</v>
      </c>
      <c r="W125" s="113">
        <v>24</v>
      </c>
      <c r="X125" s="113">
        <v>54</v>
      </c>
      <c r="Y125" s="113">
        <v>39</v>
      </c>
      <c r="Z125" s="113">
        <v>78</v>
      </c>
      <c r="AA125" s="113">
        <v>51</v>
      </c>
      <c r="AB125" s="113">
        <v>14</v>
      </c>
      <c r="AC125" s="113">
        <v>38</v>
      </c>
      <c r="AD125" s="110">
        <v>0</v>
      </c>
    </row>
    <row r="126" spans="1:30" x14ac:dyDescent="0.25">
      <c r="A126" s="104" t="s">
        <v>8</v>
      </c>
      <c r="B126" s="50">
        <v>112</v>
      </c>
      <c r="C126" s="50">
        <v>85</v>
      </c>
      <c r="D126" s="50">
        <v>138</v>
      </c>
      <c r="E126" s="50">
        <v>146</v>
      </c>
      <c r="F126" s="50">
        <v>77</v>
      </c>
      <c r="G126" s="50">
        <v>89</v>
      </c>
      <c r="H126" s="50">
        <v>101</v>
      </c>
      <c r="I126" s="50">
        <v>215</v>
      </c>
      <c r="J126" s="50">
        <v>53</v>
      </c>
      <c r="K126" s="50">
        <v>49</v>
      </c>
      <c r="L126" s="50">
        <v>153</v>
      </c>
      <c r="M126" s="50">
        <f>SUM(N123:N125)-SUM(B126:L126)</f>
        <v>432</v>
      </c>
      <c r="N126" s="105"/>
    </row>
    <row r="127" spans="1:30" x14ac:dyDescent="0.25">
      <c r="B127">
        <f>B126-SUM(B123:B125)</f>
        <v>0</v>
      </c>
      <c r="C127">
        <f t="shared" ref="C127" si="46">C126-SUM(C123:C125)</f>
        <v>85</v>
      </c>
      <c r="D127">
        <f t="shared" ref="D127:M127" si="47">D126-SUM(D123:D125)</f>
        <v>138</v>
      </c>
      <c r="E127">
        <f t="shared" si="47"/>
        <v>146</v>
      </c>
      <c r="F127">
        <f t="shared" si="47"/>
        <v>77</v>
      </c>
      <c r="G127">
        <f t="shared" si="47"/>
        <v>89</v>
      </c>
      <c r="H127">
        <f t="shared" si="47"/>
        <v>0</v>
      </c>
      <c r="I127">
        <f t="shared" si="47"/>
        <v>0</v>
      </c>
      <c r="J127">
        <f t="shared" si="47"/>
        <v>53</v>
      </c>
      <c r="K127">
        <f t="shared" si="47"/>
        <v>0</v>
      </c>
      <c r="L127">
        <f t="shared" si="47"/>
        <v>153</v>
      </c>
      <c r="M127">
        <f t="shared" si="47"/>
        <v>32</v>
      </c>
    </row>
    <row r="128" spans="1:30" x14ac:dyDescent="0.25">
      <c r="A128" s="63" t="s">
        <v>151</v>
      </c>
      <c r="B128" s="121">
        <f>S124-S123</f>
        <v>15</v>
      </c>
      <c r="C128" s="116">
        <f>T124-T123</f>
        <v>13</v>
      </c>
      <c r="D128" s="116">
        <f t="shared" ref="D128" si="48">U123-U124</f>
        <v>12</v>
      </c>
      <c r="E128" s="116">
        <f t="shared" ref="E128" si="49">V123-V124</f>
        <v>7</v>
      </c>
      <c r="F128" s="116">
        <f t="shared" ref="F128" si="50">W123-W124</f>
        <v>2</v>
      </c>
      <c r="G128" s="116">
        <f>X123-X124</f>
        <v>14</v>
      </c>
      <c r="H128" s="64" t="s">
        <v>48</v>
      </c>
      <c r="I128" s="64" t="s">
        <v>48</v>
      </c>
      <c r="J128" s="116">
        <f>AA124-AA123</f>
        <v>6</v>
      </c>
      <c r="K128" s="64" t="s">
        <v>48</v>
      </c>
      <c r="L128" s="116">
        <f>AC123-AC124</f>
        <v>4</v>
      </c>
      <c r="M128" s="117">
        <f>0</f>
        <v>0</v>
      </c>
    </row>
    <row r="130" spans="1:30" x14ac:dyDescent="0.25">
      <c r="A130" t="s">
        <v>168</v>
      </c>
    </row>
    <row r="131" spans="1:30" x14ac:dyDescent="0.25">
      <c r="A131" s="145" t="s">
        <v>24</v>
      </c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Q131" s="144" t="s">
        <v>98</v>
      </c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</row>
    <row r="132" spans="1:30" x14ac:dyDescent="0.25">
      <c r="A132" s="99" t="s">
        <v>123</v>
      </c>
      <c r="B132" s="42" t="s">
        <v>124</v>
      </c>
      <c r="C132" s="42" t="s">
        <v>125</v>
      </c>
      <c r="D132" s="42" t="s">
        <v>126</v>
      </c>
      <c r="E132" s="42" t="s">
        <v>127</v>
      </c>
      <c r="F132" s="42" t="s">
        <v>128</v>
      </c>
      <c r="G132" s="42" t="s">
        <v>129</v>
      </c>
      <c r="H132" s="42" t="s">
        <v>130</v>
      </c>
      <c r="I132" s="42" t="s">
        <v>131</v>
      </c>
      <c r="J132" s="42" t="s">
        <v>132</v>
      </c>
      <c r="K132" s="42" t="s">
        <v>133</v>
      </c>
      <c r="L132" s="42" t="s">
        <v>134</v>
      </c>
      <c r="M132" s="42" t="s">
        <v>140</v>
      </c>
      <c r="N132" s="43" t="s">
        <v>135</v>
      </c>
      <c r="P132" s="44" t="s">
        <v>151</v>
      </c>
      <c r="R132" s="42" t="s">
        <v>123</v>
      </c>
      <c r="S132" s="111" t="s">
        <v>124</v>
      </c>
      <c r="T132" s="42" t="s">
        <v>125</v>
      </c>
      <c r="U132" s="42" t="s">
        <v>126</v>
      </c>
      <c r="V132" s="42" t="s">
        <v>127</v>
      </c>
      <c r="W132" s="42" t="s">
        <v>128</v>
      </c>
      <c r="X132" s="42" t="s">
        <v>129</v>
      </c>
      <c r="Y132" s="111" t="s">
        <v>130</v>
      </c>
      <c r="Z132" s="111" t="s">
        <v>131</v>
      </c>
      <c r="AA132" s="42" t="s">
        <v>132</v>
      </c>
      <c r="AB132" s="111" t="s">
        <v>133</v>
      </c>
      <c r="AC132" s="42" t="s">
        <v>134</v>
      </c>
      <c r="AD132" s="102" t="s">
        <v>140</v>
      </c>
    </row>
    <row r="133" spans="1:30" x14ac:dyDescent="0.25">
      <c r="A133" s="85" t="s">
        <v>136</v>
      </c>
      <c r="B133">
        <v>112</v>
      </c>
      <c r="C133" s="1"/>
      <c r="D133" s="1"/>
      <c r="E133" s="1"/>
      <c r="F133" s="1"/>
      <c r="G133" s="1"/>
      <c r="H133" s="1">
        <v>101</v>
      </c>
      <c r="I133" s="1"/>
      <c r="J133" s="1"/>
      <c r="K133" s="1"/>
      <c r="L133" s="1"/>
      <c r="M133" s="1"/>
      <c r="N133" s="46">
        <v>500</v>
      </c>
      <c r="O133">
        <f>N133-SUM(B133:M133)</f>
        <v>287</v>
      </c>
      <c r="P133" s="118">
        <f>W133-AD133</f>
        <v>11</v>
      </c>
      <c r="R133" s="85" t="s">
        <v>136</v>
      </c>
      <c r="S133" s="112">
        <v>10</v>
      </c>
      <c r="T133" s="1">
        <v>22</v>
      </c>
      <c r="U133" s="1">
        <v>29</v>
      </c>
      <c r="V133" s="1">
        <v>45</v>
      </c>
      <c r="W133" s="1">
        <v>11</v>
      </c>
      <c r="X133" s="1">
        <v>31</v>
      </c>
      <c r="Y133" s="112">
        <v>42</v>
      </c>
      <c r="Z133" s="112">
        <v>61</v>
      </c>
      <c r="AA133" s="1">
        <v>36</v>
      </c>
      <c r="AB133" s="112">
        <v>21</v>
      </c>
      <c r="AC133" s="1">
        <v>45</v>
      </c>
      <c r="AD133" s="100">
        <v>0</v>
      </c>
    </row>
    <row r="134" spans="1:30" x14ac:dyDescent="0.25">
      <c r="A134" s="85" t="s">
        <v>137</v>
      </c>
      <c r="B134" s="1"/>
      <c r="C134" s="1"/>
      <c r="D134" s="1"/>
      <c r="E134" s="1"/>
      <c r="F134" s="1"/>
      <c r="G134" s="1">
        <v>89</v>
      </c>
      <c r="H134" s="1"/>
      <c r="I134" s="1">
        <v>215</v>
      </c>
      <c r="J134" s="1"/>
      <c r="K134" s="1">
        <v>49</v>
      </c>
      <c r="L134" s="1"/>
      <c r="M134" s="1"/>
      <c r="N134" s="46">
        <v>750</v>
      </c>
      <c r="O134">
        <f t="shared" ref="O134:O135" si="51">N134-SUM(B134:M134)</f>
        <v>397</v>
      </c>
      <c r="P134" s="118">
        <f>W134-AD134</f>
        <v>9</v>
      </c>
      <c r="R134" s="85" t="s">
        <v>137</v>
      </c>
      <c r="S134" s="112">
        <v>25</v>
      </c>
      <c r="T134" s="1">
        <v>35</v>
      </c>
      <c r="U134" s="1">
        <v>17</v>
      </c>
      <c r="V134" s="1">
        <v>38</v>
      </c>
      <c r="W134" s="1">
        <v>9</v>
      </c>
      <c r="X134" s="1">
        <v>17</v>
      </c>
      <c r="Y134" s="112">
        <v>65</v>
      </c>
      <c r="Z134" s="112">
        <v>45</v>
      </c>
      <c r="AA134" s="1">
        <v>42</v>
      </c>
      <c r="AB134" s="112">
        <v>5</v>
      </c>
      <c r="AC134" s="1">
        <v>41</v>
      </c>
      <c r="AD134" s="100">
        <v>0</v>
      </c>
    </row>
    <row r="135" spans="1:30" x14ac:dyDescent="0.25">
      <c r="A135" s="85" t="s">
        <v>138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>
        <v>400</v>
      </c>
      <c r="N135" s="46">
        <v>400</v>
      </c>
      <c r="O135">
        <f t="shared" si="51"/>
        <v>0</v>
      </c>
      <c r="P135" s="124" t="s">
        <v>48</v>
      </c>
      <c r="R135" s="115" t="s">
        <v>138</v>
      </c>
      <c r="S135" s="113">
        <v>18</v>
      </c>
      <c r="T135" s="113">
        <v>19</v>
      </c>
      <c r="U135" s="113">
        <v>22</v>
      </c>
      <c r="V135" s="113">
        <v>29</v>
      </c>
      <c r="W135" s="113">
        <v>24</v>
      </c>
      <c r="X135" s="113">
        <v>54</v>
      </c>
      <c r="Y135" s="113">
        <v>39</v>
      </c>
      <c r="Z135" s="113">
        <v>78</v>
      </c>
      <c r="AA135" s="113">
        <v>51</v>
      </c>
      <c r="AB135" s="113">
        <v>14</v>
      </c>
      <c r="AC135" s="113">
        <v>38</v>
      </c>
      <c r="AD135" s="110">
        <v>0</v>
      </c>
    </row>
    <row r="136" spans="1:30" x14ac:dyDescent="0.25">
      <c r="A136" s="104" t="s">
        <v>8</v>
      </c>
      <c r="B136" s="50">
        <v>112</v>
      </c>
      <c r="C136" s="50">
        <v>85</v>
      </c>
      <c r="D136" s="50">
        <v>138</v>
      </c>
      <c r="E136" s="50">
        <v>146</v>
      </c>
      <c r="F136" s="50">
        <v>77</v>
      </c>
      <c r="G136" s="50">
        <v>89</v>
      </c>
      <c r="H136" s="50">
        <v>101</v>
      </c>
      <c r="I136" s="50">
        <v>215</v>
      </c>
      <c r="J136" s="50">
        <v>53</v>
      </c>
      <c r="K136" s="50">
        <v>49</v>
      </c>
      <c r="L136" s="50">
        <v>153</v>
      </c>
      <c r="M136" s="50">
        <f>SUM(N133:N135)-SUM(B136:L136)</f>
        <v>432</v>
      </c>
      <c r="N136" s="105"/>
    </row>
    <row r="137" spans="1:30" x14ac:dyDescent="0.25">
      <c r="B137">
        <f>B136-SUM(B133:B135)</f>
        <v>0</v>
      </c>
      <c r="C137">
        <f t="shared" ref="C137" si="52">C136-SUM(C133:C135)</f>
        <v>85</v>
      </c>
      <c r="D137">
        <f t="shared" ref="D137:M137" si="53">D136-SUM(D133:D135)</f>
        <v>138</v>
      </c>
      <c r="E137">
        <f t="shared" si="53"/>
        <v>146</v>
      </c>
      <c r="F137">
        <f t="shared" si="53"/>
        <v>77</v>
      </c>
      <c r="G137">
        <f t="shared" si="53"/>
        <v>0</v>
      </c>
      <c r="H137">
        <f t="shared" si="53"/>
        <v>0</v>
      </c>
      <c r="I137">
        <f t="shared" si="53"/>
        <v>0</v>
      </c>
      <c r="J137">
        <f t="shared" si="53"/>
        <v>53</v>
      </c>
      <c r="K137">
        <f t="shared" si="53"/>
        <v>0</v>
      </c>
      <c r="L137">
        <f t="shared" si="53"/>
        <v>153</v>
      </c>
      <c r="M137">
        <f t="shared" si="53"/>
        <v>32</v>
      </c>
    </row>
    <row r="138" spans="1:30" x14ac:dyDescent="0.25">
      <c r="A138" s="63" t="s">
        <v>151</v>
      </c>
      <c r="B138" s="122" t="s">
        <v>48</v>
      </c>
      <c r="C138" s="116">
        <f>T134-T133</f>
        <v>13</v>
      </c>
      <c r="D138" s="116">
        <f t="shared" ref="D138" si="54">U133-U134</f>
        <v>12</v>
      </c>
      <c r="E138" s="116">
        <f t="shared" ref="E138" si="55">V133-V134</f>
        <v>7</v>
      </c>
      <c r="F138" s="116">
        <f t="shared" ref="F138" si="56">W133-W134</f>
        <v>2</v>
      </c>
      <c r="G138" s="121">
        <f>X133-X134</f>
        <v>14</v>
      </c>
      <c r="H138" s="64" t="s">
        <v>48</v>
      </c>
      <c r="I138" s="64" t="s">
        <v>48</v>
      </c>
      <c r="J138" s="116">
        <f>AA134-AA133</f>
        <v>6</v>
      </c>
      <c r="K138" s="64" t="s">
        <v>48</v>
      </c>
      <c r="L138" s="116">
        <f>AC133-AC134</f>
        <v>4</v>
      </c>
      <c r="M138" s="117">
        <f>0</f>
        <v>0</v>
      </c>
    </row>
    <row r="140" spans="1:30" x14ac:dyDescent="0.25">
      <c r="A140" t="s">
        <v>169</v>
      </c>
    </row>
    <row r="141" spans="1:30" x14ac:dyDescent="0.25">
      <c r="A141" s="145" t="s">
        <v>24</v>
      </c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Q141" s="144" t="s">
        <v>98</v>
      </c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</row>
    <row r="142" spans="1:30" x14ac:dyDescent="0.25">
      <c r="A142" s="99" t="s">
        <v>123</v>
      </c>
      <c r="B142" s="42" t="s">
        <v>124</v>
      </c>
      <c r="C142" s="42" t="s">
        <v>125</v>
      </c>
      <c r="D142" s="42" t="s">
        <v>126</v>
      </c>
      <c r="E142" s="42" t="s">
        <v>127</v>
      </c>
      <c r="F142" s="42" t="s">
        <v>128</v>
      </c>
      <c r="G142" s="42" t="s">
        <v>129</v>
      </c>
      <c r="H142" s="42" t="s">
        <v>130</v>
      </c>
      <c r="I142" s="42" t="s">
        <v>131</v>
      </c>
      <c r="J142" s="42" t="s">
        <v>132</v>
      </c>
      <c r="K142" s="42" t="s">
        <v>133</v>
      </c>
      <c r="L142" s="42" t="s">
        <v>134</v>
      </c>
      <c r="M142" s="42" t="s">
        <v>140</v>
      </c>
      <c r="N142" s="43" t="s">
        <v>135</v>
      </c>
      <c r="P142" s="44" t="s">
        <v>151</v>
      </c>
      <c r="R142" s="42" t="s">
        <v>123</v>
      </c>
      <c r="S142" s="111" t="s">
        <v>124</v>
      </c>
      <c r="T142" s="42" t="s">
        <v>125</v>
      </c>
      <c r="U142" s="42" t="s">
        <v>126</v>
      </c>
      <c r="V142" s="42" t="s">
        <v>127</v>
      </c>
      <c r="W142" s="42" t="s">
        <v>128</v>
      </c>
      <c r="X142" s="111" t="s">
        <v>129</v>
      </c>
      <c r="Y142" s="111" t="s">
        <v>130</v>
      </c>
      <c r="Z142" s="111" t="s">
        <v>131</v>
      </c>
      <c r="AA142" s="42" t="s">
        <v>132</v>
      </c>
      <c r="AB142" s="111" t="s">
        <v>133</v>
      </c>
      <c r="AC142" s="42" t="s">
        <v>134</v>
      </c>
      <c r="AD142" s="102" t="s">
        <v>140</v>
      </c>
    </row>
    <row r="143" spans="1:30" x14ac:dyDescent="0.25">
      <c r="A143" s="85" t="s">
        <v>136</v>
      </c>
      <c r="B143">
        <v>112</v>
      </c>
      <c r="C143" s="1">
        <v>85</v>
      </c>
      <c r="D143" s="1"/>
      <c r="E143" s="1"/>
      <c r="F143" s="1"/>
      <c r="G143" s="1"/>
      <c r="H143" s="1">
        <v>101</v>
      </c>
      <c r="I143" s="1"/>
      <c r="J143" s="1"/>
      <c r="K143" s="1"/>
      <c r="L143" s="1"/>
      <c r="M143" s="1"/>
      <c r="N143" s="46">
        <v>500</v>
      </c>
      <c r="O143">
        <f>N143-SUM(B143:M143)</f>
        <v>202</v>
      </c>
      <c r="P143" s="118">
        <f>W143-AD143</f>
        <v>11</v>
      </c>
      <c r="R143" s="85" t="s">
        <v>136</v>
      </c>
      <c r="S143" s="112">
        <v>10</v>
      </c>
      <c r="T143" s="1">
        <v>22</v>
      </c>
      <c r="U143" s="1">
        <v>29</v>
      </c>
      <c r="V143" s="1">
        <v>45</v>
      </c>
      <c r="W143" s="1">
        <v>11</v>
      </c>
      <c r="X143" s="112">
        <v>31</v>
      </c>
      <c r="Y143" s="112">
        <v>42</v>
      </c>
      <c r="Z143" s="112">
        <v>61</v>
      </c>
      <c r="AA143" s="1">
        <v>36</v>
      </c>
      <c r="AB143" s="112">
        <v>21</v>
      </c>
      <c r="AC143" s="1">
        <v>45</v>
      </c>
      <c r="AD143" s="100">
        <v>0</v>
      </c>
    </row>
    <row r="144" spans="1:30" x14ac:dyDescent="0.25">
      <c r="A144" s="85" t="s">
        <v>137</v>
      </c>
      <c r="B144" s="1"/>
      <c r="C144" s="1"/>
      <c r="D144" s="1"/>
      <c r="E144" s="1"/>
      <c r="F144" s="1"/>
      <c r="G144" s="1">
        <v>89</v>
      </c>
      <c r="H144" s="1"/>
      <c r="I144" s="1">
        <v>215</v>
      </c>
      <c r="J144" s="1"/>
      <c r="K144" s="1">
        <v>49</v>
      </c>
      <c r="L144" s="1"/>
      <c r="M144" s="1"/>
      <c r="N144" s="46">
        <v>750</v>
      </c>
      <c r="O144">
        <f t="shared" ref="O144:O145" si="57">N144-SUM(B144:M144)</f>
        <v>397</v>
      </c>
      <c r="P144" s="118">
        <f>W144-AD144</f>
        <v>9</v>
      </c>
      <c r="R144" s="85" t="s">
        <v>137</v>
      </c>
      <c r="S144" s="112">
        <v>25</v>
      </c>
      <c r="T144" s="1">
        <v>35</v>
      </c>
      <c r="U144" s="1">
        <v>17</v>
      </c>
      <c r="V144" s="1">
        <v>38</v>
      </c>
      <c r="W144" s="1">
        <v>9</v>
      </c>
      <c r="X144" s="112">
        <v>17</v>
      </c>
      <c r="Y144" s="112">
        <v>65</v>
      </c>
      <c r="Z144" s="112">
        <v>45</v>
      </c>
      <c r="AA144" s="1">
        <v>42</v>
      </c>
      <c r="AB144" s="112">
        <v>5</v>
      </c>
      <c r="AC144" s="1">
        <v>41</v>
      </c>
      <c r="AD144" s="100">
        <v>0</v>
      </c>
    </row>
    <row r="145" spans="1:30" x14ac:dyDescent="0.25">
      <c r="A145" s="85" t="s">
        <v>138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400</v>
      </c>
      <c r="N145" s="46">
        <v>400</v>
      </c>
      <c r="O145">
        <f t="shared" si="57"/>
        <v>0</v>
      </c>
      <c r="P145" s="124" t="s">
        <v>48</v>
      </c>
      <c r="R145" s="115" t="s">
        <v>138</v>
      </c>
      <c r="S145" s="113">
        <v>18</v>
      </c>
      <c r="T145" s="113">
        <v>19</v>
      </c>
      <c r="U145" s="113">
        <v>22</v>
      </c>
      <c r="V145" s="113">
        <v>29</v>
      </c>
      <c r="W145" s="113">
        <v>24</v>
      </c>
      <c r="X145" s="113">
        <v>54</v>
      </c>
      <c r="Y145" s="113">
        <v>39</v>
      </c>
      <c r="Z145" s="113">
        <v>78</v>
      </c>
      <c r="AA145" s="113">
        <v>51</v>
      </c>
      <c r="AB145" s="113">
        <v>14</v>
      </c>
      <c r="AC145" s="113">
        <v>38</v>
      </c>
      <c r="AD145" s="110">
        <v>0</v>
      </c>
    </row>
    <row r="146" spans="1:30" x14ac:dyDescent="0.25">
      <c r="A146" s="104" t="s">
        <v>8</v>
      </c>
      <c r="B146" s="50">
        <v>112</v>
      </c>
      <c r="C146" s="50">
        <v>85</v>
      </c>
      <c r="D146" s="50">
        <v>138</v>
      </c>
      <c r="E146" s="50">
        <v>146</v>
      </c>
      <c r="F146" s="50">
        <v>77</v>
      </c>
      <c r="G146" s="50">
        <v>89</v>
      </c>
      <c r="H146" s="50">
        <v>101</v>
      </c>
      <c r="I146" s="50">
        <v>215</v>
      </c>
      <c r="J146" s="50">
        <v>53</v>
      </c>
      <c r="K146" s="50">
        <v>49</v>
      </c>
      <c r="L146" s="50">
        <v>153</v>
      </c>
      <c r="M146" s="50">
        <f>SUM(N143:N145)-SUM(B146:L146)</f>
        <v>432</v>
      </c>
      <c r="N146" s="105"/>
    </row>
    <row r="147" spans="1:30" x14ac:dyDescent="0.25">
      <c r="B147">
        <f>B146-SUM(B143:B145)</f>
        <v>0</v>
      </c>
      <c r="C147">
        <f t="shared" ref="C147" si="58">C146-SUM(C143:C145)</f>
        <v>0</v>
      </c>
      <c r="D147">
        <f t="shared" ref="D147:M147" si="59">D146-SUM(D143:D145)</f>
        <v>138</v>
      </c>
      <c r="E147">
        <f t="shared" si="59"/>
        <v>146</v>
      </c>
      <c r="F147">
        <f t="shared" si="59"/>
        <v>77</v>
      </c>
      <c r="G147">
        <f t="shared" si="59"/>
        <v>0</v>
      </c>
      <c r="H147">
        <f t="shared" si="59"/>
        <v>0</v>
      </c>
      <c r="I147">
        <f t="shared" si="59"/>
        <v>0</v>
      </c>
      <c r="J147">
        <f t="shared" si="59"/>
        <v>53</v>
      </c>
      <c r="K147">
        <f t="shared" si="59"/>
        <v>0</v>
      </c>
      <c r="L147">
        <f t="shared" si="59"/>
        <v>153</v>
      </c>
      <c r="M147">
        <f t="shared" si="59"/>
        <v>32</v>
      </c>
    </row>
    <row r="148" spans="1:30" x14ac:dyDescent="0.25">
      <c r="A148" s="63" t="s">
        <v>151</v>
      </c>
      <c r="B148" s="64" t="s">
        <v>48</v>
      </c>
      <c r="C148" s="121">
        <f>T144-T143</f>
        <v>13</v>
      </c>
      <c r="D148" s="116">
        <f t="shared" ref="D148" si="60">U143-U144</f>
        <v>12</v>
      </c>
      <c r="E148" s="116">
        <f t="shared" ref="E148" si="61">V143-V144</f>
        <v>7</v>
      </c>
      <c r="F148" s="116">
        <f t="shared" ref="F148" si="62">W143-W144</f>
        <v>2</v>
      </c>
      <c r="G148" s="125" t="s">
        <v>48</v>
      </c>
      <c r="H148" s="64" t="s">
        <v>48</v>
      </c>
      <c r="I148" s="64" t="s">
        <v>48</v>
      </c>
      <c r="J148" s="116">
        <f>AA144-AA143</f>
        <v>6</v>
      </c>
      <c r="K148" s="64" t="s">
        <v>48</v>
      </c>
      <c r="L148" s="116">
        <f>AC143-AC144</f>
        <v>4</v>
      </c>
      <c r="M148" s="117">
        <f>0</f>
        <v>0</v>
      </c>
    </row>
    <row r="150" spans="1:30" x14ac:dyDescent="0.25">
      <c r="A150" t="s">
        <v>170</v>
      </c>
    </row>
    <row r="151" spans="1:30" x14ac:dyDescent="0.25">
      <c r="A151" s="145" t="s">
        <v>24</v>
      </c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Q151" s="144" t="s">
        <v>98</v>
      </c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</row>
    <row r="152" spans="1:30" x14ac:dyDescent="0.25">
      <c r="A152" s="99" t="s">
        <v>123</v>
      </c>
      <c r="B152" s="42" t="s">
        <v>124</v>
      </c>
      <c r="C152" s="42" t="s">
        <v>125</v>
      </c>
      <c r="D152" s="42" t="s">
        <v>126</v>
      </c>
      <c r="E152" s="42" t="s">
        <v>127</v>
      </c>
      <c r="F152" s="42" t="s">
        <v>128</v>
      </c>
      <c r="G152" s="42" t="s">
        <v>129</v>
      </c>
      <c r="H152" s="42" t="s">
        <v>130</v>
      </c>
      <c r="I152" s="42" t="s">
        <v>131</v>
      </c>
      <c r="J152" s="42" t="s">
        <v>132</v>
      </c>
      <c r="K152" s="42" t="s">
        <v>133</v>
      </c>
      <c r="L152" s="42" t="s">
        <v>134</v>
      </c>
      <c r="M152" s="42" t="s">
        <v>140</v>
      </c>
      <c r="N152" s="43" t="s">
        <v>135</v>
      </c>
      <c r="P152" s="44" t="s">
        <v>151</v>
      </c>
      <c r="R152" s="42" t="s">
        <v>123</v>
      </c>
      <c r="S152" s="111" t="s">
        <v>124</v>
      </c>
      <c r="T152" s="111" t="s">
        <v>125</v>
      </c>
      <c r="U152" s="42" t="s">
        <v>126</v>
      </c>
      <c r="V152" s="42" t="s">
        <v>127</v>
      </c>
      <c r="W152" s="42" t="s">
        <v>128</v>
      </c>
      <c r="X152" s="111" t="s">
        <v>129</v>
      </c>
      <c r="Y152" s="111" t="s">
        <v>130</v>
      </c>
      <c r="Z152" s="111" t="s">
        <v>131</v>
      </c>
      <c r="AA152" s="42" t="s">
        <v>132</v>
      </c>
      <c r="AB152" s="111" t="s">
        <v>133</v>
      </c>
      <c r="AC152" s="42" t="s">
        <v>134</v>
      </c>
      <c r="AD152" s="102" t="s">
        <v>140</v>
      </c>
    </row>
    <row r="153" spans="1:30" x14ac:dyDescent="0.25">
      <c r="A153" s="85" t="s">
        <v>136</v>
      </c>
      <c r="B153">
        <v>112</v>
      </c>
      <c r="C153" s="1">
        <v>85</v>
      </c>
      <c r="D153" s="1"/>
      <c r="E153" s="1"/>
      <c r="F153" s="1"/>
      <c r="G153" s="1"/>
      <c r="H153" s="1">
        <v>101</v>
      </c>
      <c r="I153" s="1"/>
      <c r="J153" s="1"/>
      <c r="K153" s="1"/>
      <c r="L153" s="1"/>
      <c r="M153" s="1"/>
      <c r="N153" s="46">
        <v>500</v>
      </c>
      <c r="O153">
        <f>N153-SUM(B153:M153)</f>
        <v>202</v>
      </c>
      <c r="P153" s="118">
        <f>W153-AD153</f>
        <v>11</v>
      </c>
      <c r="R153" s="85" t="s">
        <v>136</v>
      </c>
      <c r="S153" s="112">
        <v>10</v>
      </c>
      <c r="T153" s="112">
        <v>22</v>
      </c>
      <c r="U153" s="1">
        <v>29</v>
      </c>
      <c r="V153" s="1">
        <v>45</v>
      </c>
      <c r="W153" s="1">
        <v>11</v>
      </c>
      <c r="X153" s="112">
        <v>31</v>
      </c>
      <c r="Y153" s="112">
        <v>42</v>
      </c>
      <c r="Z153" s="112">
        <v>61</v>
      </c>
      <c r="AA153" s="1">
        <v>36</v>
      </c>
      <c r="AB153" s="112">
        <v>21</v>
      </c>
      <c r="AC153" s="1">
        <v>45</v>
      </c>
      <c r="AD153" s="100">
        <v>0</v>
      </c>
    </row>
    <row r="154" spans="1:30" x14ac:dyDescent="0.25">
      <c r="A154" s="85" t="s">
        <v>137</v>
      </c>
      <c r="B154" s="1"/>
      <c r="C154" s="1"/>
      <c r="D154" s="1">
        <v>138</v>
      </c>
      <c r="E154" s="1"/>
      <c r="F154" s="1"/>
      <c r="G154" s="1">
        <v>89</v>
      </c>
      <c r="H154" s="1"/>
      <c r="I154" s="1">
        <v>215</v>
      </c>
      <c r="J154" s="1"/>
      <c r="K154" s="1">
        <v>49</v>
      </c>
      <c r="L154" s="1"/>
      <c r="M154" s="1"/>
      <c r="N154" s="46">
        <v>750</v>
      </c>
      <c r="O154">
        <f t="shared" ref="O154:O155" si="63">N154-SUM(B154:M154)</f>
        <v>259</v>
      </c>
      <c r="P154" s="118">
        <f>W154-AD154</f>
        <v>9</v>
      </c>
      <c r="R154" s="85" t="s">
        <v>137</v>
      </c>
      <c r="S154" s="112">
        <v>25</v>
      </c>
      <c r="T154" s="112">
        <v>35</v>
      </c>
      <c r="U154" s="1">
        <v>17</v>
      </c>
      <c r="V154" s="1">
        <v>38</v>
      </c>
      <c r="W154" s="1">
        <v>9</v>
      </c>
      <c r="X154" s="112">
        <v>17</v>
      </c>
      <c r="Y154" s="112">
        <v>65</v>
      </c>
      <c r="Z154" s="112">
        <v>45</v>
      </c>
      <c r="AA154" s="1">
        <v>42</v>
      </c>
      <c r="AB154" s="112">
        <v>5</v>
      </c>
      <c r="AC154" s="1">
        <v>41</v>
      </c>
      <c r="AD154" s="100">
        <v>0</v>
      </c>
    </row>
    <row r="155" spans="1:30" x14ac:dyDescent="0.25">
      <c r="A155" s="85" t="s">
        <v>138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>
        <v>400</v>
      </c>
      <c r="N155" s="46">
        <v>400</v>
      </c>
      <c r="O155">
        <f t="shared" si="63"/>
        <v>0</v>
      </c>
      <c r="P155" s="124" t="s">
        <v>48</v>
      </c>
      <c r="R155" s="115" t="s">
        <v>138</v>
      </c>
      <c r="S155" s="113">
        <v>18</v>
      </c>
      <c r="T155" s="113">
        <v>19</v>
      </c>
      <c r="U155" s="113">
        <v>22</v>
      </c>
      <c r="V155" s="113">
        <v>29</v>
      </c>
      <c r="W155" s="113">
        <v>24</v>
      </c>
      <c r="X155" s="113">
        <v>54</v>
      </c>
      <c r="Y155" s="113">
        <v>39</v>
      </c>
      <c r="Z155" s="113">
        <v>78</v>
      </c>
      <c r="AA155" s="113">
        <v>51</v>
      </c>
      <c r="AB155" s="113">
        <v>14</v>
      </c>
      <c r="AC155" s="113">
        <v>38</v>
      </c>
      <c r="AD155" s="110">
        <v>0</v>
      </c>
    </row>
    <row r="156" spans="1:30" x14ac:dyDescent="0.25">
      <c r="A156" s="104" t="s">
        <v>8</v>
      </c>
      <c r="B156" s="50">
        <v>112</v>
      </c>
      <c r="C156" s="50">
        <v>85</v>
      </c>
      <c r="D156" s="50">
        <v>138</v>
      </c>
      <c r="E156" s="50">
        <v>146</v>
      </c>
      <c r="F156" s="50">
        <v>77</v>
      </c>
      <c r="G156" s="50">
        <v>89</v>
      </c>
      <c r="H156" s="50">
        <v>101</v>
      </c>
      <c r="I156" s="50">
        <v>215</v>
      </c>
      <c r="J156" s="50">
        <v>53</v>
      </c>
      <c r="K156" s="50">
        <v>49</v>
      </c>
      <c r="L156" s="50">
        <v>153</v>
      </c>
      <c r="M156" s="50">
        <f>SUM(N153:N155)-SUM(B156:L156)</f>
        <v>432</v>
      </c>
      <c r="N156" s="105"/>
    </row>
    <row r="157" spans="1:30" x14ac:dyDescent="0.25">
      <c r="B157">
        <f>B156-SUM(B153:B155)</f>
        <v>0</v>
      </c>
      <c r="C157">
        <f t="shared" ref="C157" si="64">C156-SUM(C153:C155)</f>
        <v>0</v>
      </c>
      <c r="D157">
        <f t="shared" ref="D157:M157" si="65">D156-SUM(D153:D155)</f>
        <v>0</v>
      </c>
      <c r="E157">
        <f t="shared" si="65"/>
        <v>146</v>
      </c>
      <c r="F157">
        <f t="shared" si="65"/>
        <v>77</v>
      </c>
      <c r="G157">
        <f t="shared" si="65"/>
        <v>0</v>
      </c>
      <c r="H157">
        <f t="shared" si="65"/>
        <v>0</v>
      </c>
      <c r="I157">
        <f t="shared" si="65"/>
        <v>0</v>
      </c>
      <c r="J157">
        <f t="shared" si="65"/>
        <v>53</v>
      </c>
      <c r="K157">
        <f t="shared" si="65"/>
        <v>0</v>
      </c>
      <c r="L157">
        <f t="shared" si="65"/>
        <v>153</v>
      </c>
      <c r="M157">
        <f t="shared" si="65"/>
        <v>32</v>
      </c>
    </row>
    <row r="158" spans="1:30" x14ac:dyDescent="0.25">
      <c r="A158" s="63" t="s">
        <v>151</v>
      </c>
      <c r="B158" s="64" t="s">
        <v>48</v>
      </c>
      <c r="C158" s="64" t="s">
        <v>48</v>
      </c>
      <c r="D158" s="53">
        <f t="shared" ref="D158" si="66">U153-U154</f>
        <v>12</v>
      </c>
      <c r="E158" s="80">
        <f t="shared" ref="E158" si="67">V153-V154</f>
        <v>7</v>
      </c>
      <c r="F158" s="80">
        <f t="shared" ref="F158" si="68">W153-W154</f>
        <v>2</v>
      </c>
      <c r="G158" s="125" t="s">
        <v>48</v>
      </c>
      <c r="H158" s="64" t="s">
        <v>48</v>
      </c>
      <c r="I158" s="64" t="s">
        <v>48</v>
      </c>
      <c r="J158" s="80">
        <f>AA154-AA153</f>
        <v>6</v>
      </c>
      <c r="K158" s="64" t="s">
        <v>48</v>
      </c>
      <c r="L158" s="80">
        <f>AC153-AC154</f>
        <v>4</v>
      </c>
      <c r="M158" s="81">
        <f>0</f>
        <v>0</v>
      </c>
    </row>
    <row r="160" spans="1:30" x14ac:dyDescent="0.25">
      <c r="A160" t="s">
        <v>171</v>
      </c>
    </row>
    <row r="161" spans="1:30" x14ac:dyDescent="0.25">
      <c r="A161" s="145" t="s">
        <v>24</v>
      </c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Q161" s="144" t="s">
        <v>98</v>
      </c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</row>
    <row r="162" spans="1:30" x14ac:dyDescent="0.25">
      <c r="A162" s="99" t="s">
        <v>123</v>
      </c>
      <c r="B162" s="42" t="s">
        <v>124</v>
      </c>
      <c r="C162" s="42" t="s">
        <v>125</v>
      </c>
      <c r="D162" s="42" t="s">
        <v>126</v>
      </c>
      <c r="E162" s="42" t="s">
        <v>127</v>
      </c>
      <c r="F162" s="42" t="s">
        <v>128</v>
      </c>
      <c r="G162" s="42" t="s">
        <v>129</v>
      </c>
      <c r="H162" s="42" t="s">
        <v>130</v>
      </c>
      <c r="I162" s="42" t="s">
        <v>131</v>
      </c>
      <c r="J162" s="42" t="s">
        <v>132</v>
      </c>
      <c r="K162" s="42" t="s">
        <v>133</v>
      </c>
      <c r="L162" s="42" t="s">
        <v>134</v>
      </c>
      <c r="M162" s="42" t="s">
        <v>140</v>
      </c>
      <c r="N162" s="43" t="s">
        <v>135</v>
      </c>
      <c r="P162" s="44" t="s">
        <v>151</v>
      </c>
      <c r="R162" s="42" t="s">
        <v>123</v>
      </c>
      <c r="S162" s="111" t="s">
        <v>124</v>
      </c>
      <c r="T162" s="111" t="s">
        <v>125</v>
      </c>
      <c r="U162" s="111" t="s">
        <v>126</v>
      </c>
      <c r="V162" s="42" t="s">
        <v>127</v>
      </c>
      <c r="W162" s="42" t="s">
        <v>128</v>
      </c>
      <c r="X162" s="111" t="s">
        <v>129</v>
      </c>
      <c r="Y162" s="111" t="s">
        <v>130</v>
      </c>
      <c r="Z162" s="111" t="s">
        <v>131</v>
      </c>
      <c r="AA162" s="42" t="s">
        <v>132</v>
      </c>
      <c r="AB162" s="111" t="s">
        <v>133</v>
      </c>
      <c r="AC162" s="42" t="s">
        <v>134</v>
      </c>
      <c r="AD162" s="102" t="s">
        <v>140</v>
      </c>
    </row>
    <row r="163" spans="1:30" x14ac:dyDescent="0.25">
      <c r="A163" s="85" t="s">
        <v>136</v>
      </c>
      <c r="B163">
        <v>112</v>
      </c>
      <c r="C163" s="1">
        <v>85</v>
      </c>
      <c r="D163" s="1"/>
      <c r="E163" s="1"/>
      <c r="F163" s="1"/>
      <c r="G163" s="1"/>
      <c r="H163" s="1">
        <v>101</v>
      </c>
      <c r="I163" s="1"/>
      <c r="J163" s="1"/>
      <c r="K163" s="1"/>
      <c r="L163" s="1"/>
      <c r="M163" s="1">
        <v>32</v>
      </c>
      <c r="N163" s="46">
        <v>500</v>
      </c>
      <c r="O163">
        <f>N163-SUM(B163:M163)</f>
        <v>170</v>
      </c>
      <c r="P163" s="126">
        <f>W163-AD163</f>
        <v>11</v>
      </c>
      <c r="R163" s="85" t="s">
        <v>136</v>
      </c>
      <c r="S163" s="112">
        <v>10</v>
      </c>
      <c r="T163" s="112">
        <v>22</v>
      </c>
      <c r="U163" s="112">
        <v>29</v>
      </c>
      <c r="V163" s="1">
        <v>45</v>
      </c>
      <c r="W163" s="1">
        <v>11</v>
      </c>
      <c r="X163" s="112">
        <v>31</v>
      </c>
      <c r="Y163" s="112">
        <v>42</v>
      </c>
      <c r="Z163" s="112">
        <v>61</v>
      </c>
      <c r="AA163" s="1">
        <v>36</v>
      </c>
      <c r="AB163" s="112">
        <v>21</v>
      </c>
      <c r="AC163" s="1">
        <v>45</v>
      </c>
      <c r="AD163" s="100">
        <v>0</v>
      </c>
    </row>
    <row r="164" spans="1:30" x14ac:dyDescent="0.25">
      <c r="A164" s="85" t="s">
        <v>137</v>
      </c>
      <c r="B164" s="1"/>
      <c r="C164" s="1"/>
      <c r="D164" s="1">
        <v>138</v>
      </c>
      <c r="E164" s="1"/>
      <c r="F164" s="1"/>
      <c r="G164" s="1">
        <v>89</v>
      </c>
      <c r="H164" s="1"/>
      <c r="I164" s="1">
        <v>215</v>
      </c>
      <c r="J164" s="1"/>
      <c r="K164" s="1">
        <v>49</v>
      </c>
      <c r="L164" s="1"/>
      <c r="M164" s="1"/>
      <c r="N164" s="46">
        <v>750</v>
      </c>
      <c r="O164">
        <f t="shared" ref="O164:O165" si="69">N164-SUM(B164:M164)</f>
        <v>259</v>
      </c>
      <c r="P164" s="118">
        <f>W164-AD164</f>
        <v>9</v>
      </c>
      <c r="R164" s="85" t="s">
        <v>137</v>
      </c>
      <c r="S164" s="112">
        <v>25</v>
      </c>
      <c r="T164" s="112">
        <v>35</v>
      </c>
      <c r="U164" s="112">
        <v>17</v>
      </c>
      <c r="V164" s="1">
        <v>38</v>
      </c>
      <c r="W164" s="1">
        <v>9</v>
      </c>
      <c r="X164" s="112">
        <v>17</v>
      </c>
      <c r="Y164" s="112">
        <v>65</v>
      </c>
      <c r="Z164" s="112">
        <v>45</v>
      </c>
      <c r="AA164" s="1">
        <v>42</v>
      </c>
      <c r="AB164" s="112">
        <v>5</v>
      </c>
      <c r="AC164" s="1">
        <v>41</v>
      </c>
      <c r="AD164" s="100">
        <v>0</v>
      </c>
    </row>
    <row r="165" spans="1:30" x14ac:dyDescent="0.25">
      <c r="A165" s="85" t="s">
        <v>138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400</v>
      </c>
      <c r="N165" s="46">
        <v>400</v>
      </c>
      <c r="O165">
        <f t="shared" si="69"/>
        <v>0</v>
      </c>
      <c r="P165" s="124" t="s">
        <v>48</v>
      </c>
      <c r="R165" s="115" t="s">
        <v>138</v>
      </c>
      <c r="S165" s="113">
        <v>18</v>
      </c>
      <c r="T165" s="113">
        <v>19</v>
      </c>
      <c r="U165" s="113">
        <v>22</v>
      </c>
      <c r="V165" s="113">
        <v>29</v>
      </c>
      <c r="W165" s="113">
        <v>24</v>
      </c>
      <c r="X165" s="113">
        <v>54</v>
      </c>
      <c r="Y165" s="113">
        <v>39</v>
      </c>
      <c r="Z165" s="113">
        <v>78</v>
      </c>
      <c r="AA165" s="113">
        <v>51</v>
      </c>
      <c r="AB165" s="113">
        <v>14</v>
      </c>
      <c r="AC165" s="113">
        <v>38</v>
      </c>
      <c r="AD165" s="110">
        <v>0</v>
      </c>
    </row>
    <row r="166" spans="1:30" x14ac:dyDescent="0.25">
      <c r="A166" s="104" t="s">
        <v>8</v>
      </c>
      <c r="B166" s="50">
        <v>112</v>
      </c>
      <c r="C166" s="50">
        <v>85</v>
      </c>
      <c r="D166" s="50">
        <v>138</v>
      </c>
      <c r="E166" s="50">
        <v>146</v>
      </c>
      <c r="F166" s="50">
        <v>77</v>
      </c>
      <c r="G166" s="50">
        <v>89</v>
      </c>
      <c r="H166" s="50">
        <v>101</v>
      </c>
      <c r="I166" s="50">
        <v>215</v>
      </c>
      <c r="J166" s="50">
        <v>53</v>
      </c>
      <c r="K166" s="50">
        <v>49</v>
      </c>
      <c r="L166" s="50">
        <v>153</v>
      </c>
      <c r="M166" s="50">
        <f>SUM(N163:N165)-SUM(B166:L166)</f>
        <v>432</v>
      </c>
      <c r="N166" s="105"/>
    </row>
    <row r="167" spans="1:30" x14ac:dyDescent="0.25">
      <c r="B167">
        <f>B166-SUM(B163:B165)</f>
        <v>0</v>
      </c>
      <c r="C167">
        <f t="shared" ref="C167" si="70">C166-SUM(C163:C165)</f>
        <v>0</v>
      </c>
      <c r="D167">
        <f t="shared" ref="D167:M167" si="71">D166-SUM(D163:D165)</f>
        <v>0</v>
      </c>
      <c r="E167">
        <f t="shared" si="71"/>
        <v>146</v>
      </c>
      <c r="F167">
        <f t="shared" si="71"/>
        <v>77</v>
      </c>
      <c r="G167">
        <f t="shared" si="71"/>
        <v>0</v>
      </c>
      <c r="H167">
        <f t="shared" si="71"/>
        <v>0</v>
      </c>
      <c r="I167">
        <f t="shared" si="71"/>
        <v>0</v>
      </c>
      <c r="J167">
        <f t="shared" si="71"/>
        <v>53</v>
      </c>
      <c r="K167">
        <f t="shared" si="71"/>
        <v>0</v>
      </c>
      <c r="L167">
        <f t="shared" si="71"/>
        <v>153</v>
      </c>
      <c r="M167">
        <f t="shared" si="71"/>
        <v>0</v>
      </c>
    </row>
    <row r="168" spans="1:30" x14ac:dyDescent="0.25">
      <c r="A168" s="63" t="s">
        <v>151</v>
      </c>
      <c r="B168" s="64" t="s">
        <v>48</v>
      </c>
      <c r="C168" s="64" t="s">
        <v>48</v>
      </c>
      <c r="D168" s="64" t="s">
        <v>48</v>
      </c>
      <c r="E168" s="80">
        <f t="shared" ref="E168" si="72">V163-V164</f>
        <v>7</v>
      </c>
      <c r="F168" s="80">
        <f t="shared" ref="F168" si="73">W163-W164</f>
        <v>2</v>
      </c>
      <c r="G168" s="125" t="s">
        <v>48</v>
      </c>
      <c r="H168" s="64" t="s">
        <v>48</v>
      </c>
      <c r="I168" s="64" t="s">
        <v>48</v>
      </c>
      <c r="J168" s="80">
        <f>AA164-AA163</f>
        <v>6</v>
      </c>
      <c r="K168" s="64" t="s">
        <v>48</v>
      </c>
      <c r="L168" s="80">
        <f>AC163-AC164</f>
        <v>4</v>
      </c>
      <c r="M168" s="81">
        <f>0</f>
        <v>0</v>
      </c>
    </row>
    <row r="170" spans="1:30" x14ac:dyDescent="0.25">
      <c r="A170" t="s">
        <v>172</v>
      </c>
    </row>
    <row r="171" spans="1:30" x14ac:dyDescent="0.25">
      <c r="A171" s="145" t="s">
        <v>24</v>
      </c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Q171" s="144" t="s">
        <v>98</v>
      </c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</row>
    <row r="172" spans="1:30" x14ac:dyDescent="0.25">
      <c r="A172" s="99" t="s">
        <v>123</v>
      </c>
      <c r="B172" s="42" t="s">
        <v>124</v>
      </c>
      <c r="C172" s="42" t="s">
        <v>125</v>
      </c>
      <c r="D172" s="42" t="s">
        <v>126</v>
      </c>
      <c r="E172" s="42" t="s">
        <v>127</v>
      </c>
      <c r="F172" s="42" t="s">
        <v>128</v>
      </c>
      <c r="G172" s="42" t="s">
        <v>129</v>
      </c>
      <c r="H172" s="42" t="s">
        <v>130</v>
      </c>
      <c r="I172" s="42" t="s">
        <v>131</v>
      </c>
      <c r="J172" s="42" t="s">
        <v>132</v>
      </c>
      <c r="K172" s="42" t="s">
        <v>133</v>
      </c>
      <c r="L172" s="42" t="s">
        <v>134</v>
      </c>
      <c r="M172" s="42" t="s">
        <v>140</v>
      </c>
      <c r="N172" s="43" t="s">
        <v>135</v>
      </c>
      <c r="P172" s="44" t="s">
        <v>151</v>
      </c>
      <c r="R172" s="42" t="s">
        <v>123</v>
      </c>
      <c r="S172" s="111" t="s">
        <v>124</v>
      </c>
      <c r="T172" s="111" t="s">
        <v>125</v>
      </c>
      <c r="U172" s="111" t="s">
        <v>126</v>
      </c>
      <c r="V172" s="42" t="s">
        <v>127</v>
      </c>
      <c r="W172" s="42" t="s">
        <v>128</v>
      </c>
      <c r="X172" s="111" t="s">
        <v>129</v>
      </c>
      <c r="Y172" s="111" t="s">
        <v>130</v>
      </c>
      <c r="Z172" s="111" t="s">
        <v>131</v>
      </c>
      <c r="AA172" s="42" t="s">
        <v>132</v>
      </c>
      <c r="AB172" s="111" t="s">
        <v>133</v>
      </c>
      <c r="AC172" s="42" t="s">
        <v>134</v>
      </c>
      <c r="AD172" s="108" t="s">
        <v>140</v>
      </c>
    </row>
    <row r="173" spans="1:30" x14ac:dyDescent="0.25">
      <c r="A173" s="85" t="s">
        <v>136</v>
      </c>
      <c r="B173">
        <v>112</v>
      </c>
      <c r="C173" s="1">
        <v>85</v>
      </c>
      <c r="D173" s="1"/>
      <c r="E173" s="1"/>
      <c r="F173" s="1"/>
      <c r="G173" s="1"/>
      <c r="H173" s="1">
        <v>101</v>
      </c>
      <c r="I173" s="1"/>
      <c r="J173" s="1"/>
      <c r="K173" s="1"/>
      <c r="L173" s="1"/>
      <c r="M173" s="1">
        <v>32</v>
      </c>
      <c r="N173" s="46">
        <v>500</v>
      </c>
      <c r="O173">
        <f>N173-SUM(B173:M173)</f>
        <v>170</v>
      </c>
      <c r="P173" s="91">
        <f>AA173-W173</f>
        <v>25</v>
      </c>
      <c r="R173" s="85" t="s">
        <v>136</v>
      </c>
      <c r="S173" s="112">
        <v>10</v>
      </c>
      <c r="T173" s="112">
        <v>22</v>
      </c>
      <c r="U173" s="112">
        <v>29</v>
      </c>
      <c r="V173" s="1">
        <v>45</v>
      </c>
      <c r="W173" s="1">
        <v>11</v>
      </c>
      <c r="X173" s="112">
        <v>31</v>
      </c>
      <c r="Y173" s="112">
        <v>42</v>
      </c>
      <c r="Z173" s="112">
        <v>61</v>
      </c>
      <c r="AA173" s="1">
        <v>36</v>
      </c>
      <c r="AB173" s="112">
        <v>21</v>
      </c>
      <c r="AC173" s="1">
        <v>45</v>
      </c>
      <c r="AD173" s="109">
        <v>0</v>
      </c>
    </row>
    <row r="174" spans="1:30" x14ac:dyDescent="0.25">
      <c r="A174" s="85" t="s">
        <v>137</v>
      </c>
      <c r="B174" s="1"/>
      <c r="C174" s="1"/>
      <c r="D174" s="1">
        <v>138</v>
      </c>
      <c r="E174" s="1"/>
      <c r="F174" s="1">
        <v>77</v>
      </c>
      <c r="G174" s="1">
        <v>89</v>
      </c>
      <c r="H174" s="1"/>
      <c r="I174" s="1">
        <v>215</v>
      </c>
      <c r="J174" s="1"/>
      <c r="K174" s="1">
        <v>49</v>
      </c>
      <c r="L174" s="1"/>
      <c r="M174" s="1"/>
      <c r="N174" s="46">
        <v>750</v>
      </c>
      <c r="O174">
        <f t="shared" ref="O174:O175" si="74">N174-SUM(B174:M174)</f>
        <v>182</v>
      </c>
      <c r="P174" s="87">
        <f>V174-W174</f>
        <v>29</v>
      </c>
      <c r="R174" s="85" t="s">
        <v>137</v>
      </c>
      <c r="S174" s="112">
        <v>25</v>
      </c>
      <c r="T174" s="112">
        <v>35</v>
      </c>
      <c r="U174" s="112">
        <v>17</v>
      </c>
      <c r="V174" s="1">
        <v>38</v>
      </c>
      <c r="W174" s="1">
        <v>9</v>
      </c>
      <c r="X174" s="112">
        <v>17</v>
      </c>
      <c r="Y174" s="112">
        <v>65</v>
      </c>
      <c r="Z174" s="112">
        <v>45</v>
      </c>
      <c r="AA174" s="1">
        <v>42</v>
      </c>
      <c r="AB174" s="112">
        <v>5</v>
      </c>
      <c r="AC174" s="1">
        <v>41</v>
      </c>
      <c r="AD174" s="109">
        <v>0</v>
      </c>
    </row>
    <row r="175" spans="1:30" x14ac:dyDescent="0.25">
      <c r="A175" s="85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>
        <v>400</v>
      </c>
      <c r="N175" s="46">
        <v>400</v>
      </c>
      <c r="O175">
        <f t="shared" si="74"/>
        <v>0</v>
      </c>
      <c r="P175" s="124" t="s">
        <v>48</v>
      </c>
      <c r="R175" s="115" t="s">
        <v>138</v>
      </c>
      <c r="S175" s="113">
        <v>18</v>
      </c>
      <c r="T175" s="113">
        <v>19</v>
      </c>
      <c r="U175" s="113">
        <v>22</v>
      </c>
      <c r="V175" s="113">
        <v>29</v>
      </c>
      <c r="W175" s="113">
        <v>24</v>
      </c>
      <c r="X175" s="113">
        <v>54</v>
      </c>
      <c r="Y175" s="113">
        <v>39</v>
      </c>
      <c r="Z175" s="113">
        <v>78</v>
      </c>
      <c r="AA175" s="113">
        <v>51</v>
      </c>
      <c r="AB175" s="113">
        <v>14</v>
      </c>
      <c r="AC175" s="113">
        <v>38</v>
      </c>
      <c r="AD175" s="110">
        <v>0</v>
      </c>
    </row>
    <row r="176" spans="1:30" x14ac:dyDescent="0.25">
      <c r="A176" s="104" t="s">
        <v>8</v>
      </c>
      <c r="B176" s="50">
        <v>112</v>
      </c>
      <c r="C176" s="50">
        <v>85</v>
      </c>
      <c r="D176" s="50">
        <v>138</v>
      </c>
      <c r="E176" s="50">
        <v>146</v>
      </c>
      <c r="F176" s="50">
        <v>77</v>
      </c>
      <c r="G176" s="50">
        <v>89</v>
      </c>
      <c r="H176" s="50">
        <v>101</v>
      </c>
      <c r="I176" s="50">
        <v>215</v>
      </c>
      <c r="J176" s="50">
        <v>53</v>
      </c>
      <c r="K176" s="50">
        <v>49</v>
      </c>
      <c r="L176" s="50">
        <v>153</v>
      </c>
      <c r="M176" s="50">
        <f>SUM(N173:N175)-SUM(B176:L176)</f>
        <v>432</v>
      </c>
      <c r="N176" s="105"/>
    </row>
    <row r="177" spans="1:30" x14ac:dyDescent="0.25">
      <c r="B177">
        <f>B176-SUM(B173:B175)</f>
        <v>0</v>
      </c>
      <c r="C177">
        <f t="shared" ref="C177" si="75">C176-SUM(C173:C175)</f>
        <v>0</v>
      </c>
      <c r="D177">
        <f t="shared" ref="D177:M177" si="76">D176-SUM(D173:D175)</f>
        <v>0</v>
      </c>
      <c r="E177">
        <f t="shared" si="76"/>
        <v>146</v>
      </c>
      <c r="F177">
        <f t="shared" si="76"/>
        <v>0</v>
      </c>
      <c r="G177">
        <f t="shared" si="76"/>
        <v>0</v>
      </c>
      <c r="H177">
        <f t="shared" si="76"/>
        <v>0</v>
      </c>
      <c r="I177">
        <f t="shared" si="76"/>
        <v>0</v>
      </c>
      <c r="J177">
        <f t="shared" si="76"/>
        <v>53</v>
      </c>
      <c r="K177">
        <f t="shared" si="76"/>
        <v>0</v>
      </c>
      <c r="L177">
        <f t="shared" si="76"/>
        <v>153</v>
      </c>
      <c r="M177">
        <f t="shared" si="76"/>
        <v>0</v>
      </c>
    </row>
    <row r="178" spans="1:30" x14ac:dyDescent="0.25">
      <c r="A178" s="63" t="s">
        <v>151</v>
      </c>
      <c r="B178" s="64" t="s">
        <v>48</v>
      </c>
      <c r="C178" s="64" t="s">
        <v>48</v>
      </c>
      <c r="D178" s="64" t="s">
        <v>48</v>
      </c>
      <c r="E178" s="80">
        <f t="shared" ref="E178" si="77">V173-V174</f>
        <v>7</v>
      </c>
      <c r="F178" s="80">
        <f t="shared" ref="F178" si="78">W173-W174</f>
        <v>2</v>
      </c>
      <c r="G178" s="125" t="s">
        <v>48</v>
      </c>
      <c r="H178" s="64" t="s">
        <v>48</v>
      </c>
      <c r="I178" s="64" t="s">
        <v>48</v>
      </c>
      <c r="J178" s="80">
        <f>AA174-AA173</f>
        <v>6</v>
      </c>
      <c r="K178" s="64" t="s">
        <v>48</v>
      </c>
      <c r="L178" s="80">
        <f>AC173-AC174</f>
        <v>4</v>
      </c>
      <c r="M178" s="81">
        <f>0</f>
        <v>0</v>
      </c>
    </row>
    <row r="180" spans="1:30" x14ac:dyDescent="0.25">
      <c r="A180" t="s">
        <v>172</v>
      </c>
    </row>
    <row r="181" spans="1:30" x14ac:dyDescent="0.25">
      <c r="A181" s="145" t="s">
        <v>24</v>
      </c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Q181" s="144" t="s">
        <v>98</v>
      </c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</row>
    <row r="182" spans="1:30" x14ac:dyDescent="0.25">
      <c r="A182" s="99" t="s">
        <v>123</v>
      </c>
      <c r="B182" s="42" t="s">
        <v>124</v>
      </c>
      <c r="C182" s="42" t="s">
        <v>125</v>
      </c>
      <c r="D182" s="42" t="s">
        <v>126</v>
      </c>
      <c r="E182" s="42" t="s">
        <v>127</v>
      </c>
      <c r="F182" s="42" t="s">
        <v>128</v>
      </c>
      <c r="G182" s="42" t="s">
        <v>129</v>
      </c>
      <c r="H182" s="42" t="s">
        <v>130</v>
      </c>
      <c r="I182" s="42" t="s">
        <v>131</v>
      </c>
      <c r="J182" s="42" t="s">
        <v>132</v>
      </c>
      <c r="K182" s="42" t="s">
        <v>133</v>
      </c>
      <c r="L182" s="42" t="s">
        <v>134</v>
      </c>
      <c r="M182" s="42" t="s">
        <v>140</v>
      </c>
      <c r="N182" s="43" t="s">
        <v>135</v>
      </c>
      <c r="P182" s="44" t="s">
        <v>151</v>
      </c>
      <c r="R182" s="42" t="s">
        <v>123</v>
      </c>
      <c r="S182" s="111" t="s">
        <v>124</v>
      </c>
      <c r="T182" s="111" t="s">
        <v>125</v>
      </c>
      <c r="U182" s="111" t="s">
        <v>126</v>
      </c>
      <c r="V182" s="42" t="s">
        <v>127</v>
      </c>
      <c r="W182" s="111" t="s">
        <v>128</v>
      </c>
      <c r="X182" s="111" t="s">
        <v>129</v>
      </c>
      <c r="Y182" s="111" t="s">
        <v>130</v>
      </c>
      <c r="Z182" s="111" t="s">
        <v>131</v>
      </c>
      <c r="AA182" s="42" t="s">
        <v>132</v>
      </c>
      <c r="AB182" s="111" t="s">
        <v>133</v>
      </c>
      <c r="AC182" s="42" t="s">
        <v>134</v>
      </c>
      <c r="AD182" s="108" t="s">
        <v>140</v>
      </c>
    </row>
    <row r="183" spans="1:30" x14ac:dyDescent="0.25">
      <c r="A183" s="85" t="s">
        <v>136</v>
      </c>
      <c r="B183">
        <v>112</v>
      </c>
      <c r="C183" s="1">
        <v>85</v>
      </c>
      <c r="D183" s="1"/>
      <c r="E183" s="1"/>
      <c r="F183" s="1"/>
      <c r="G183" s="1"/>
      <c r="H183" s="1">
        <v>101</v>
      </c>
      <c r="I183" s="1"/>
      <c r="J183" s="1">
        <v>53</v>
      </c>
      <c r="K183" s="1"/>
      <c r="L183" s="1"/>
      <c r="M183" s="1">
        <v>32</v>
      </c>
      <c r="N183" s="46">
        <v>500</v>
      </c>
      <c r="O183">
        <f>N183-SUM(B183:M183)</f>
        <v>117</v>
      </c>
      <c r="P183" s="127">
        <f>V183-AA183</f>
        <v>9</v>
      </c>
      <c r="R183" s="85" t="s">
        <v>136</v>
      </c>
      <c r="S183" s="112">
        <v>10</v>
      </c>
      <c r="T183" s="112">
        <v>22</v>
      </c>
      <c r="U183" s="112">
        <v>29</v>
      </c>
      <c r="V183" s="1">
        <v>45</v>
      </c>
      <c r="W183" s="112">
        <v>11</v>
      </c>
      <c r="X183" s="112">
        <v>31</v>
      </c>
      <c r="Y183" s="112">
        <v>42</v>
      </c>
      <c r="Z183" s="112">
        <v>61</v>
      </c>
      <c r="AA183" s="1">
        <v>36</v>
      </c>
      <c r="AB183" s="112">
        <v>21</v>
      </c>
      <c r="AC183" s="1">
        <v>45</v>
      </c>
      <c r="AD183" s="109">
        <v>0</v>
      </c>
    </row>
    <row r="184" spans="1:30" x14ac:dyDescent="0.25">
      <c r="A184" s="85" t="s">
        <v>137</v>
      </c>
      <c r="B184" s="1"/>
      <c r="C184" s="1"/>
      <c r="D184" s="1">
        <v>138</v>
      </c>
      <c r="E184" s="1"/>
      <c r="F184" s="1">
        <v>77</v>
      </c>
      <c r="G184" s="1">
        <v>89</v>
      </c>
      <c r="H184" s="1"/>
      <c r="I184" s="1">
        <v>215</v>
      </c>
      <c r="J184" s="1"/>
      <c r="K184" s="1">
        <v>49</v>
      </c>
      <c r="L184" s="1"/>
      <c r="M184" s="1"/>
      <c r="N184" s="46">
        <v>750</v>
      </c>
      <c r="O184">
        <f t="shared" ref="O184:O185" si="79">N184-SUM(B184:M184)</f>
        <v>182</v>
      </c>
      <c r="P184" s="47">
        <f>AC184-V184</f>
        <v>3</v>
      </c>
      <c r="R184" s="85" t="s">
        <v>137</v>
      </c>
      <c r="S184" s="112">
        <v>25</v>
      </c>
      <c r="T184" s="112">
        <v>35</v>
      </c>
      <c r="U184" s="112">
        <v>17</v>
      </c>
      <c r="V184" s="1">
        <v>38</v>
      </c>
      <c r="W184" s="112">
        <v>9</v>
      </c>
      <c r="X184" s="112">
        <v>17</v>
      </c>
      <c r="Y184" s="112">
        <v>65</v>
      </c>
      <c r="Z184" s="112">
        <v>45</v>
      </c>
      <c r="AA184" s="1">
        <v>42</v>
      </c>
      <c r="AB184" s="112">
        <v>5</v>
      </c>
      <c r="AC184" s="1">
        <v>41</v>
      </c>
      <c r="AD184" s="109">
        <v>0</v>
      </c>
    </row>
    <row r="185" spans="1:30" x14ac:dyDescent="0.25">
      <c r="A185" s="85" t="s">
        <v>138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>
        <v>400</v>
      </c>
      <c r="N185" s="46">
        <v>400</v>
      </c>
      <c r="O185">
        <f t="shared" si="79"/>
        <v>0</v>
      </c>
      <c r="P185" s="124" t="s">
        <v>48</v>
      </c>
      <c r="R185" s="115" t="s">
        <v>138</v>
      </c>
      <c r="S185" s="113">
        <v>18</v>
      </c>
      <c r="T185" s="113">
        <v>19</v>
      </c>
      <c r="U185" s="113">
        <v>22</v>
      </c>
      <c r="V185" s="113">
        <v>29</v>
      </c>
      <c r="W185" s="113">
        <v>24</v>
      </c>
      <c r="X185" s="113">
        <v>54</v>
      </c>
      <c r="Y185" s="113">
        <v>39</v>
      </c>
      <c r="Z185" s="113">
        <v>78</v>
      </c>
      <c r="AA185" s="113">
        <v>51</v>
      </c>
      <c r="AB185" s="113">
        <v>14</v>
      </c>
      <c r="AC185" s="113">
        <v>38</v>
      </c>
      <c r="AD185" s="110">
        <v>0</v>
      </c>
    </row>
    <row r="186" spans="1:30" x14ac:dyDescent="0.25">
      <c r="A186" s="104" t="s">
        <v>8</v>
      </c>
      <c r="B186" s="50">
        <v>112</v>
      </c>
      <c r="C186" s="50">
        <v>85</v>
      </c>
      <c r="D186" s="50">
        <v>138</v>
      </c>
      <c r="E186" s="50">
        <v>146</v>
      </c>
      <c r="F186" s="50">
        <v>77</v>
      </c>
      <c r="G186" s="50">
        <v>89</v>
      </c>
      <c r="H186" s="50">
        <v>101</v>
      </c>
      <c r="I186" s="50">
        <v>215</v>
      </c>
      <c r="J186" s="50">
        <v>53</v>
      </c>
      <c r="K186" s="50">
        <v>49</v>
      </c>
      <c r="L186" s="50">
        <v>153</v>
      </c>
      <c r="M186" s="50">
        <f>SUM(N183:N185)-SUM(B186:L186)</f>
        <v>432</v>
      </c>
      <c r="N186" s="105"/>
    </row>
    <row r="187" spans="1:30" x14ac:dyDescent="0.25">
      <c r="B187">
        <f>B186-SUM(B183:B185)</f>
        <v>0</v>
      </c>
      <c r="C187">
        <f t="shared" ref="C187" si="80">C186-SUM(C183:C185)</f>
        <v>0</v>
      </c>
      <c r="D187">
        <f t="shared" ref="D187:M187" si="81">D186-SUM(D183:D185)</f>
        <v>0</v>
      </c>
      <c r="E187">
        <f t="shared" si="81"/>
        <v>146</v>
      </c>
      <c r="F187">
        <f t="shared" si="81"/>
        <v>0</v>
      </c>
      <c r="G187">
        <f t="shared" si="81"/>
        <v>0</v>
      </c>
      <c r="H187">
        <f t="shared" si="81"/>
        <v>0</v>
      </c>
      <c r="I187">
        <f t="shared" si="81"/>
        <v>0</v>
      </c>
      <c r="J187">
        <f t="shared" si="81"/>
        <v>0</v>
      </c>
      <c r="K187">
        <f t="shared" si="81"/>
        <v>0</v>
      </c>
      <c r="L187">
        <f t="shared" si="81"/>
        <v>153</v>
      </c>
      <c r="M187">
        <f t="shared" si="81"/>
        <v>0</v>
      </c>
    </row>
    <row r="188" spans="1:30" x14ac:dyDescent="0.25">
      <c r="A188" s="63" t="s">
        <v>151</v>
      </c>
      <c r="B188" s="64" t="s">
        <v>48</v>
      </c>
      <c r="C188" s="64" t="s">
        <v>48</v>
      </c>
      <c r="D188" s="64" t="s">
        <v>48</v>
      </c>
      <c r="E188" s="80">
        <f t="shared" ref="E188" si="82">V183-V184</f>
        <v>7</v>
      </c>
      <c r="F188" s="125" t="s">
        <v>48</v>
      </c>
      <c r="G188" s="125" t="s">
        <v>48</v>
      </c>
      <c r="H188" s="64" t="s">
        <v>48</v>
      </c>
      <c r="I188" s="64" t="s">
        <v>48</v>
      </c>
      <c r="J188" s="80">
        <f>AA184-AA183</f>
        <v>6</v>
      </c>
      <c r="K188" s="64" t="s">
        <v>48</v>
      </c>
      <c r="L188" s="80">
        <f>AC183-AC184</f>
        <v>4</v>
      </c>
      <c r="M188" s="81">
        <f>0</f>
        <v>0</v>
      </c>
    </row>
    <row r="190" spans="1:30" x14ac:dyDescent="0.25">
      <c r="A190" t="s">
        <v>173</v>
      </c>
    </row>
    <row r="191" spans="1:30" x14ac:dyDescent="0.25">
      <c r="A191" s="145" t="s">
        <v>24</v>
      </c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Q191" s="144" t="s">
        <v>98</v>
      </c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</row>
    <row r="192" spans="1:30" x14ac:dyDescent="0.25">
      <c r="A192" s="99" t="s">
        <v>123</v>
      </c>
      <c r="B192" s="42" t="s">
        <v>124</v>
      </c>
      <c r="C192" s="42" t="s">
        <v>125</v>
      </c>
      <c r="D192" s="42" t="s">
        <v>126</v>
      </c>
      <c r="E192" s="42" t="s">
        <v>127</v>
      </c>
      <c r="F192" s="42" t="s">
        <v>128</v>
      </c>
      <c r="G192" s="42" t="s">
        <v>129</v>
      </c>
      <c r="H192" s="42" t="s">
        <v>130</v>
      </c>
      <c r="I192" s="42" t="s">
        <v>131</v>
      </c>
      <c r="J192" s="42" t="s">
        <v>132</v>
      </c>
      <c r="K192" s="42" t="s">
        <v>133</v>
      </c>
      <c r="L192" s="42" t="s">
        <v>134</v>
      </c>
      <c r="M192" s="42" t="s">
        <v>140</v>
      </c>
      <c r="N192" s="43" t="s">
        <v>135</v>
      </c>
      <c r="P192" s="44" t="s">
        <v>151</v>
      </c>
      <c r="R192" s="42" t="s">
        <v>123</v>
      </c>
      <c r="S192" s="111" t="s">
        <v>124</v>
      </c>
      <c r="T192" s="111" t="s">
        <v>125</v>
      </c>
      <c r="U192" s="111" t="s">
        <v>126</v>
      </c>
      <c r="V192" s="42" t="s">
        <v>127</v>
      </c>
      <c r="W192" s="111" t="s">
        <v>128</v>
      </c>
      <c r="X192" s="111" t="s">
        <v>129</v>
      </c>
      <c r="Y192" s="111" t="s">
        <v>130</v>
      </c>
      <c r="Z192" s="111" t="s">
        <v>131</v>
      </c>
      <c r="AA192" s="111" t="s">
        <v>132</v>
      </c>
      <c r="AB192" s="111" t="s">
        <v>133</v>
      </c>
      <c r="AC192" s="42" t="s">
        <v>134</v>
      </c>
      <c r="AD192" s="108" t="s">
        <v>140</v>
      </c>
    </row>
    <row r="193" spans="1:30" x14ac:dyDescent="0.25">
      <c r="A193" s="85" t="s">
        <v>136</v>
      </c>
      <c r="B193">
        <v>112</v>
      </c>
      <c r="C193" s="1">
        <v>85</v>
      </c>
      <c r="D193" s="1"/>
      <c r="E193" s="1"/>
      <c r="F193" s="1"/>
      <c r="G193" s="1"/>
      <c r="H193" s="1">
        <v>101</v>
      </c>
      <c r="I193" s="1"/>
      <c r="J193" s="1">
        <v>53</v>
      </c>
      <c r="K193" s="1"/>
      <c r="L193" s="1"/>
      <c r="M193" s="1">
        <v>32</v>
      </c>
      <c r="N193" s="46">
        <v>500</v>
      </c>
      <c r="O193">
        <f>N193-SUM(B193:M193)</f>
        <v>117</v>
      </c>
      <c r="P193" s="91">
        <f>V193-AC193</f>
        <v>0</v>
      </c>
      <c r="R193" s="85" t="s">
        <v>136</v>
      </c>
      <c r="S193" s="112">
        <v>10</v>
      </c>
      <c r="T193" s="112">
        <v>22</v>
      </c>
      <c r="U193" s="112">
        <v>29</v>
      </c>
      <c r="V193" s="1">
        <v>45</v>
      </c>
      <c r="W193" s="112">
        <v>11</v>
      </c>
      <c r="X193" s="112">
        <v>31</v>
      </c>
      <c r="Y193" s="112">
        <v>42</v>
      </c>
      <c r="Z193" s="112">
        <v>61</v>
      </c>
      <c r="AA193" s="112">
        <v>36</v>
      </c>
      <c r="AB193" s="112">
        <v>21</v>
      </c>
      <c r="AC193" s="1">
        <v>45</v>
      </c>
      <c r="AD193" s="109">
        <v>0</v>
      </c>
    </row>
    <row r="194" spans="1:30" x14ac:dyDescent="0.25">
      <c r="A194" s="85" t="s">
        <v>137</v>
      </c>
      <c r="B194" s="1"/>
      <c r="C194" s="1"/>
      <c r="D194" s="1">
        <v>138</v>
      </c>
      <c r="E194" s="1">
        <v>146</v>
      </c>
      <c r="F194" s="1">
        <v>77</v>
      </c>
      <c r="G194" s="1">
        <v>89</v>
      </c>
      <c r="H194" s="1"/>
      <c r="I194" s="1">
        <v>215</v>
      </c>
      <c r="J194" s="1"/>
      <c r="K194" s="1">
        <v>49</v>
      </c>
      <c r="L194" s="1"/>
      <c r="M194" s="1"/>
      <c r="N194" s="46">
        <v>750</v>
      </c>
      <c r="O194">
        <f t="shared" ref="O194:O195" si="83">N194-SUM(B194:M194)</f>
        <v>36</v>
      </c>
      <c r="P194" s="47">
        <f>AC194-V194</f>
        <v>3</v>
      </c>
      <c r="R194" s="85" t="s">
        <v>137</v>
      </c>
      <c r="S194" s="112">
        <v>25</v>
      </c>
      <c r="T194" s="112">
        <v>35</v>
      </c>
      <c r="U194" s="112">
        <v>17</v>
      </c>
      <c r="V194" s="1">
        <v>38</v>
      </c>
      <c r="W194" s="112">
        <v>9</v>
      </c>
      <c r="X194" s="112">
        <v>17</v>
      </c>
      <c r="Y194" s="112">
        <v>65</v>
      </c>
      <c r="Z194" s="112">
        <v>45</v>
      </c>
      <c r="AA194" s="112">
        <v>42</v>
      </c>
      <c r="AB194" s="112">
        <v>5</v>
      </c>
      <c r="AC194" s="1">
        <v>41</v>
      </c>
      <c r="AD194" s="109">
        <v>0</v>
      </c>
    </row>
    <row r="195" spans="1:30" x14ac:dyDescent="0.25">
      <c r="A195" s="85" t="s">
        <v>138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400</v>
      </c>
      <c r="N195" s="46">
        <v>400</v>
      </c>
      <c r="O195">
        <f t="shared" si="83"/>
        <v>0</v>
      </c>
      <c r="P195" s="124" t="s">
        <v>48</v>
      </c>
      <c r="R195" s="115" t="s">
        <v>138</v>
      </c>
      <c r="S195" s="113">
        <v>18</v>
      </c>
      <c r="T195" s="113">
        <v>19</v>
      </c>
      <c r="U195" s="113">
        <v>22</v>
      </c>
      <c r="V195" s="113">
        <v>29</v>
      </c>
      <c r="W195" s="113">
        <v>24</v>
      </c>
      <c r="X195" s="113">
        <v>54</v>
      </c>
      <c r="Y195" s="113">
        <v>39</v>
      </c>
      <c r="Z195" s="113">
        <v>78</v>
      </c>
      <c r="AA195" s="113">
        <v>51</v>
      </c>
      <c r="AB195" s="113">
        <v>14</v>
      </c>
      <c r="AC195" s="113">
        <v>38</v>
      </c>
      <c r="AD195" s="110">
        <v>0</v>
      </c>
    </row>
    <row r="196" spans="1:30" x14ac:dyDescent="0.25">
      <c r="A196" s="104" t="s">
        <v>8</v>
      </c>
      <c r="B196" s="50">
        <v>112</v>
      </c>
      <c r="C196" s="50">
        <v>85</v>
      </c>
      <c r="D196" s="50">
        <v>138</v>
      </c>
      <c r="E196" s="50">
        <v>146</v>
      </c>
      <c r="F196" s="50">
        <v>77</v>
      </c>
      <c r="G196" s="50">
        <v>89</v>
      </c>
      <c r="H196" s="50">
        <v>101</v>
      </c>
      <c r="I196" s="50">
        <v>215</v>
      </c>
      <c r="J196" s="50">
        <v>53</v>
      </c>
      <c r="K196" s="50">
        <v>49</v>
      </c>
      <c r="L196" s="50">
        <v>153</v>
      </c>
      <c r="M196" s="50">
        <f>SUM(N193:N195)-SUM(B196:L196)</f>
        <v>432</v>
      </c>
      <c r="N196" s="105"/>
    </row>
    <row r="197" spans="1:30" x14ac:dyDescent="0.25">
      <c r="B197">
        <f>B196-SUM(B193:B195)</f>
        <v>0</v>
      </c>
      <c r="C197">
        <f t="shared" ref="C197" si="84">C196-SUM(C193:C195)</f>
        <v>0</v>
      </c>
      <c r="D197">
        <f t="shared" ref="D197:M197" si="85">D196-SUM(D193:D195)</f>
        <v>0</v>
      </c>
      <c r="E197">
        <f t="shared" si="85"/>
        <v>0</v>
      </c>
      <c r="F197">
        <f t="shared" si="85"/>
        <v>0</v>
      </c>
      <c r="G197">
        <f t="shared" si="85"/>
        <v>0</v>
      </c>
      <c r="H197">
        <f t="shared" si="85"/>
        <v>0</v>
      </c>
      <c r="I197">
        <f t="shared" si="85"/>
        <v>0</v>
      </c>
      <c r="J197">
        <f t="shared" si="85"/>
        <v>0</v>
      </c>
      <c r="K197">
        <f t="shared" si="85"/>
        <v>0</v>
      </c>
      <c r="L197">
        <f t="shared" si="85"/>
        <v>153</v>
      </c>
      <c r="M197">
        <f t="shared" si="85"/>
        <v>0</v>
      </c>
    </row>
    <row r="198" spans="1:30" x14ac:dyDescent="0.25">
      <c r="A198" s="63" t="s">
        <v>151</v>
      </c>
      <c r="B198" s="64" t="s">
        <v>48</v>
      </c>
      <c r="C198" s="64" t="s">
        <v>48</v>
      </c>
      <c r="D198" s="64" t="s">
        <v>48</v>
      </c>
      <c r="E198" s="53">
        <f t="shared" ref="E198" si="86">V193-V194</f>
        <v>7</v>
      </c>
      <c r="F198" s="125" t="s">
        <v>48</v>
      </c>
      <c r="G198" s="125" t="s">
        <v>48</v>
      </c>
      <c r="H198" s="64" t="s">
        <v>48</v>
      </c>
      <c r="I198" s="64" t="s">
        <v>48</v>
      </c>
      <c r="J198" s="125" t="s">
        <v>48</v>
      </c>
      <c r="K198" s="64" t="s">
        <v>48</v>
      </c>
      <c r="L198" s="80">
        <f>AC193-AC194</f>
        <v>4</v>
      </c>
      <c r="M198" s="81">
        <f>0</f>
        <v>0</v>
      </c>
    </row>
    <row r="200" spans="1:30" x14ac:dyDescent="0.25">
      <c r="A200" t="s">
        <v>174</v>
      </c>
    </row>
    <row r="201" spans="1:30" x14ac:dyDescent="0.25">
      <c r="A201" s="145" t="s">
        <v>24</v>
      </c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Q201" s="144" t="s">
        <v>98</v>
      </c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</row>
    <row r="202" spans="1:30" x14ac:dyDescent="0.25">
      <c r="A202" s="99" t="s">
        <v>123</v>
      </c>
      <c r="B202" s="42" t="s">
        <v>124</v>
      </c>
      <c r="C202" s="42" t="s">
        <v>125</v>
      </c>
      <c r="D202" s="42" t="s">
        <v>126</v>
      </c>
      <c r="E202" s="42" t="s">
        <v>127</v>
      </c>
      <c r="F202" s="42" t="s">
        <v>128</v>
      </c>
      <c r="G202" s="42" t="s">
        <v>129</v>
      </c>
      <c r="H202" s="42" t="s">
        <v>130</v>
      </c>
      <c r="I202" s="42" t="s">
        <v>131</v>
      </c>
      <c r="J202" s="42" t="s">
        <v>132</v>
      </c>
      <c r="K202" s="42" t="s">
        <v>133</v>
      </c>
      <c r="L202" s="42" t="s">
        <v>134</v>
      </c>
      <c r="M202" s="42" t="s">
        <v>140</v>
      </c>
      <c r="N202" s="43" t="s">
        <v>135</v>
      </c>
      <c r="P202" s="44" t="s">
        <v>151</v>
      </c>
      <c r="R202" s="42" t="s">
        <v>123</v>
      </c>
      <c r="S202" s="111" t="s">
        <v>124</v>
      </c>
      <c r="T202" s="111" t="s">
        <v>125</v>
      </c>
      <c r="U202" s="111" t="s">
        <v>126</v>
      </c>
      <c r="V202" s="111" t="s">
        <v>127</v>
      </c>
      <c r="W202" s="111" t="s">
        <v>128</v>
      </c>
      <c r="X202" s="111" t="s">
        <v>129</v>
      </c>
      <c r="Y202" s="111" t="s">
        <v>130</v>
      </c>
      <c r="Z202" s="111" t="s">
        <v>131</v>
      </c>
      <c r="AA202" s="111" t="s">
        <v>132</v>
      </c>
      <c r="AB202" s="111" t="s">
        <v>133</v>
      </c>
      <c r="AC202" s="42" t="s">
        <v>134</v>
      </c>
      <c r="AD202" s="108" t="s">
        <v>140</v>
      </c>
    </row>
    <row r="203" spans="1:30" x14ac:dyDescent="0.25">
      <c r="A203" s="85" t="s">
        <v>136</v>
      </c>
      <c r="B203">
        <v>112</v>
      </c>
      <c r="C203" s="1">
        <v>85</v>
      </c>
      <c r="D203" s="1"/>
      <c r="E203" s="1"/>
      <c r="F203" s="1"/>
      <c r="G203" s="1"/>
      <c r="H203" s="1">
        <v>101</v>
      </c>
      <c r="I203" s="1"/>
      <c r="J203" s="1">
        <v>53</v>
      </c>
      <c r="K203" s="1"/>
      <c r="L203" s="1">
        <v>117</v>
      </c>
      <c r="M203" s="1">
        <v>32</v>
      </c>
      <c r="N203" s="46">
        <v>500</v>
      </c>
      <c r="O203">
        <f>N203-SUM(B203:M203)</f>
        <v>0</v>
      </c>
      <c r="P203" s="91">
        <f>V203-AC203</f>
        <v>0</v>
      </c>
      <c r="R203" s="85" t="s">
        <v>136</v>
      </c>
      <c r="S203" s="112">
        <v>10</v>
      </c>
      <c r="T203" s="112">
        <v>22</v>
      </c>
      <c r="U203" s="112">
        <v>29</v>
      </c>
      <c r="V203" s="112">
        <v>45</v>
      </c>
      <c r="W203" s="112">
        <v>11</v>
      </c>
      <c r="X203" s="112">
        <v>31</v>
      </c>
      <c r="Y203" s="112">
        <v>42</v>
      </c>
      <c r="Z203" s="112">
        <v>61</v>
      </c>
      <c r="AA203" s="112">
        <v>36</v>
      </c>
      <c r="AB203" s="112">
        <v>21</v>
      </c>
      <c r="AC203" s="1">
        <v>45</v>
      </c>
      <c r="AD203" s="109">
        <v>0</v>
      </c>
    </row>
    <row r="204" spans="1:30" x14ac:dyDescent="0.25">
      <c r="A204" s="85" t="s">
        <v>137</v>
      </c>
      <c r="B204" s="1"/>
      <c r="C204" s="1"/>
      <c r="D204" s="1">
        <v>138</v>
      </c>
      <c r="E204" s="1">
        <v>146</v>
      </c>
      <c r="F204" s="1">
        <v>77</v>
      </c>
      <c r="G204" s="1">
        <v>89</v>
      </c>
      <c r="H204" s="1"/>
      <c r="I204" s="1">
        <v>215</v>
      </c>
      <c r="J204" s="1"/>
      <c r="K204" s="1">
        <v>49</v>
      </c>
      <c r="L204" s="1">
        <v>36</v>
      </c>
      <c r="M204" s="1"/>
      <c r="N204" s="46">
        <v>750</v>
      </c>
      <c r="O204">
        <f t="shared" ref="O204:O205" si="87">N204-SUM(B204:M204)</f>
        <v>0</v>
      </c>
      <c r="P204" s="47">
        <f>AC204-V204</f>
        <v>3</v>
      </c>
      <c r="R204" s="85" t="s">
        <v>137</v>
      </c>
      <c r="S204" s="112">
        <v>25</v>
      </c>
      <c r="T204" s="112">
        <v>35</v>
      </c>
      <c r="U204" s="112">
        <v>17</v>
      </c>
      <c r="V204" s="112">
        <v>38</v>
      </c>
      <c r="W204" s="112">
        <v>9</v>
      </c>
      <c r="X204" s="112">
        <v>17</v>
      </c>
      <c r="Y204" s="112">
        <v>65</v>
      </c>
      <c r="Z204" s="112">
        <v>45</v>
      </c>
      <c r="AA204" s="112">
        <v>42</v>
      </c>
      <c r="AB204" s="112">
        <v>5</v>
      </c>
      <c r="AC204" s="1">
        <v>41</v>
      </c>
      <c r="AD204" s="109">
        <v>0</v>
      </c>
    </row>
    <row r="205" spans="1:30" x14ac:dyDescent="0.25">
      <c r="A205" s="85" t="s">
        <v>138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400</v>
      </c>
      <c r="N205" s="46">
        <v>400</v>
      </c>
      <c r="O205">
        <f t="shared" si="87"/>
        <v>0</v>
      </c>
      <c r="P205" s="124" t="s">
        <v>48</v>
      </c>
      <c r="R205" s="115" t="s">
        <v>138</v>
      </c>
      <c r="S205" s="113">
        <v>18</v>
      </c>
      <c r="T205" s="113">
        <v>19</v>
      </c>
      <c r="U205" s="113">
        <v>22</v>
      </c>
      <c r="V205" s="113">
        <v>29</v>
      </c>
      <c r="W205" s="113">
        <v>24</v>
      </c>
      <c r="X205" s="113">
        <v>54</v>
      </c>
      <c r="Y205" s="113">
        <v>39</v>
      </c>
      <c r="Z205" s="113">
        <v>78</v>
      </c>
      <c r="AA205" s="113">
        <v>51</v>
      </c>
      <c r="AB205" s="113">
        <v>14</v>
      </c>
      <c r="AC205" s="113">
        <v>38</v>
      </c>
      <c r="AD205" s="110">
        <v>0</v>
      </c>
    </row>
    <row r="206" spans="1:30" x14ac:dyDescent="0.25">
      <c r="A206" s="104" t="s">
        <v>8</v>
      </c>
      <c r="B206" s="50">
        <v>112</v>
      </c>
      <c r="C206" s="50">
        <v>85</v>
      </c>
      <c r="D206" s="50">
        <v>138</v>
      </c>
      <c r="E206" s="50">
        <v>146</v>
      </c>
      <c r="F206" s="50">
        <v>77</v>
      </c>
      <c r="G206" s="50">
        <v>89</v>
      </c>
      <c r="H206" s="50">
        <v>101</v>
      </c>
      <c r="I206" s="50">
        <v>215</v>
      </c>
      <c r="J206" s="50">
        <v>53</v>
      </c>
      <c r="K206" s="50">
        <v>49</v>
      </c>
      <c r="L206" s="50">
        <v>153</v>
      </c>
      <c r="M206" s="50">
        <f>SUM(N203:N205)-SUM(B206:L206)</f>
        <v>432</v>
      </c>
      <c r="N206" s="51">
        <f>SUMPRODUCT(B203:M205,S203:AD205)</f>
        <v>35901</v>
      </c>
    </row>
    <row r="207" spans="1:30" x14ac:dyDescent="0.25">
      <c r="B207">
        <f>B206-SUM(B203:B205)</f>
        <v>0</v>
      </c>
      <c r="C207">
        <f t="shared" ref="C207" si="88">C206-SUM(C203:C205)</f>
        <v>0</v>
      </c>
      <c r="D207">
        <f t="shared" ref="D207:M207" si="89">D206-SUM(D203:D205)</f>
        <v>0</v>
      </c>
      <c r="E207">
        <f t="shared" si="89"/>
        <v>0</v>
      </c>
      <c r="F207">
        <f t="shared" si="89"/>
        <v>0</v>
      </c>
      <c r="G207">
        <f t="shared" si="89"/>
        <v>0</v>
      </c>
      <c r="H207">
        <f t="shared" si="89"/>
        <v>0</v>
      </c>
      <c r="I207">
        <f t="shared" si="89"/>
        <v>0</v>
      </c>
      <c r="J207">
        <f t="shared" si="89"/>
        <v>0</v>
      </c>
      <c r="K207">
        <f t="shared" si="89"/>
        <v>0</v>
      </c>
      <c r="L207">
        <f t="shared" si="89"/>
        <v>0</v>
      </c>
      <c r="M207">
        <f t="shared" si="89"/>
        <v>0</v>
      </c>
    </row>
    <row r="208" spans="1:30" x14ac:dyDescent="0.25">
      <c r="A208" s="63" t="s">
        <v>151</v>
      </c>
      <c r="B208" s="64" t="s">
        <v>48</v>
      </c>
      <c r="C208" s="64" t="s">
        <v>48</v>
      </c>
      <c r="D208" s="64" t="s">
        <v>48</v>
      </c>
      <c r="E208" s="64" t="s">
        <v>48</v>
      </c>
      <c r="F208" s="125" t="s">
        <v>48</v>
      </c>
      <c r="G208" s="125" t="s">
        <v>48</v>
      </c>
      <c r="H208" s="64" t="s">
        <v>48</v>
      </c>
      <c r="I208" s="64" t="s">
        <v>48</v>
      </c>
      <c r="J208" s="125" t="s">
        <v>48</v>
      </c>
      <c r="K208" s="64" t="s">
        <v>48</v>
      </c>
      <c r="L208" s="80">
        <f>AC203-AC204</f>
        <v>4</v>
      </c>
      <c r="M208" s="81">
        <f>0</f>
        <v>0</v>
      </c>
    </row>
    <row r="210" spans="1:43" x14ac:dyDescent="0.25">
      <c r="A210" s="147" t="s">
        <v>25</v>
      </c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</row>
    <row r="212" spans="1:43" x14ac:dyDescent="0.25">
      <c r="A212" s="145" t="s">
        <v>175</v>
      </c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P212" s="145" t="s">
        <v>29</v>
      </c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D212" s="145" t="s">
        <v>37</v>
      </c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</row>
    <row r="213" spans="1:43" x14ac:dyDescent="0.25">
      <c r="A213" s="99" t="s">
        <v>123</v>
      </c>
      <c r="B213" s="42" t="s">
        <v>124</v>
      </c>
      <c r="C213" s="42" t="s">
        <v>125</v>
      </c>
      <c r="D213" s="42" t="s">
        <v>126</v>
      </c>
      <c r="E213" s="42" t="s">
        <v>127</v>
      </c>
      <c r="F213" s="42" t="s">
        <v>128</v>
      </c>
      <c r="G213" s="42" t="s">
        <v>129</v>
      </c>
      <c r="H213" s="42" t="s">
        <v>130</v>
      </c>
      <c r="I213" s="42" t="s">
        <v>131</v>
      </c>
      <c r="J213" s="42" t="s">
        <v>132</v>
      </c>
      <c r="K213" s="42" t="s">
        <v>133</v>
      </c>
      <c r="L213" s="42" t="s">
        <v>134</v>
      </c>
      <c r="M213" s="102" t="s">
        <v>140</v>
      </c>
      <c r="N213" s="128" t="s">
        <v>177</v>
      </c>
      <c r="P213" s="99" t="s">
        <v>123</v>
      </c>
      <c r="Q213" s="42" t="s">
        <v>124</v>
      </c>
      <c r="R213" s="42" t="s">
        <v>125</v>
      </c>
      <c r="S213" s="42" t="s">
        <v>126</v>
      </c>
      <c r="T213" s="42" t="s">
        <v>127</v>
      </c>
      <c r="U213" s="42" t="s">
        <v>128</v>
      </c>
      <c r="V213" s="42" t="s">
        <v>129</v>
      </c>
      <c r="W213" s="42" t="s">
        <v>130</v>
      </c>
      <c r="X213" s="42" t="s">
        <v>131</v>
      </c>
      <c r="Y213" s="42" t="s">
        <v>132</v>
      </c>
      <c r="Z213" s="42" t="s">
        <v>133</v>
      </c>
      <c r="AA213" s="42" t="s">
        <v>134</v>
      </c>
      <c r="AB213" s="102" t="s">
        <v>140</v>
      </c>
      <c r="AD213" s="99" t="s">
        <v>123</v>
      </c>
      <c r="AE213" s="42" t="s">
        <v>124</v>
      </c>
      <c r="AF213" s="42" t="s">
        <v>125</v>
      </c>
      <c r="AG213" s="42" t="s">
        <v>126</v>
      </c>
      <c r="AH213" s="42" t="s">
        <v>127</v>
      </c>
      <c r="AI213" s="42" t="s">
        <v>128</v>
      </c>
      <c r="AJ213" s="42" t="s">
        <v>129</v>
      </c>
      <c r="AK213" s="42" t="s">
        <v>130</v>
      </c>
      <c r="AL213" s="42" t="s">
        <v>131</v>
      </c>
      <c r="AM213" s="42" t="s">
        <v>132</v>
      </c>
      <c r="AN213" s="42" t="s">
        <v>133</v>
      </c>
      <c r="AO213" s="42" t="s">
        <v>134</v>
      </c>
      <c r="AP213" s="102" t="s">
        <v>140</v>
      </c>
      <c r="AQ213" s="43" t="s">
        <v>135</v>
      </c>
    </row>
    <row r="214" spans="1:43" x14ac:dyDescent="0.25">
      <c r="A214" s="85" t="s">
        <v>136</v>
      </c>
      <c r="B214" s="1">
        <f>S203-$N214-B$217</f>
        <v>0</v>
      </c>
      <c r="C214" s="1">
        <f t="shared" ref="C214:M214" si="90">T203-$N214-C$217</f>
        <v>0</v>
      </c>
      <c r="D214" s="1">
        <f t="shared" si="90"/>
        <v>8</v>
      </c>
      <c r="E214" s="1">
        <f t="shared" si="90"/>
        <v>3</v>
      </c>
      <c r="F214" s="1">
        <f t="shared" si="90"/>
        <v>-2</v>
      </c>
      <c r="G214" s="1">
        <f t="shared" si="90"/>
        <v>10</v>
      </c>
      <c r="H214" s="1">
        <f t="shared" si="90"/>
        <v>0</v>
      </c>
      <c r="I214" s="1">
        <f t="shared" si="90"/>
        <v>12</v>
      </c>
      <c r="J214" s="1">
        <f t="shared" si="90"/>
        <v>0</v>
      </c>
      <c r="K214" s="1">
        <f t="shared" si="90"/>
        <v>12</v>
      </c>
      <c r="L214" s="1">
        <f t="shared" si="90"/>
        <v>0</v>
      </c>
      <c r="M214" s="1">
        <f t="shared" si="90"/>
        <v>0</v>
      </c>
      <c r="N214" s="129">
        <v>0</v>
      </c>
      <c r="P214" s="85" t="s">
        <v>136</v>
      </c>
      <c r="Q214">
        <v>112</v>
      </c>
      <c r="R214" s="1">
        <v>85</v>
      </c>
      <c r="S214" s="1"/>
      <c r="T214" s="1"/>
      <c r="U214" s="1"/>
      <c r="V214" s="1"/>
      <c r="W214" s="1">
        <v>101</v>
      </c>
      <c r="X214" s="1"/>
      <c r="Y214" s="1">
        <v>53</v>
      </c>
      <c r="Z214" s="1"/>
      <c r="AA214" s="107" t="s">
        <v>181</v>
      </c>
      <c r="AB214" s="100" t="s">
        <v>182</v>
      </c>
      <c r="AD214" s="85" t="s">
        <v>136</v>
      </c>
      <c r="AE214">
        <v>112</v>
      </c>
      <c r="AF214" s="1">
        <v>85</v>
      </c>
      <c r="AG214" s="1"/>
      <c r="AH214" s="1"/>
      <c r="AI214" s="1"/>
      <c r="AJ214" s="1"/>
      <c r="AK214" s="1">
        <v>101</v>
      </c>
      <c r="AL214" s="1"/>
      <c r="AM214" s="1">
        <v>53</v>
      </c>
      <c r="AN214" s="1"/>
      <c r="AO214" s="107">
        <v>0</v>
      </c>
      <c r="AP214" s="100">
        <v>149</v>
      </c>
      <c r="AQ214" s="46">
        <v>500</v>
      </c>
    </row>
    <row r="215" spans="1:43" x14ac:dyDescent="0.25">
      <c r="A215" s="85" t="s">
        <v>137</v>
      </c>
      <c r="B215" s="1">
        <f t="shared" ref="B215:B216" si="91">S204-$N215-B$217</f>
        <v>19</v>
      </c>
      <c r="C215" s="1">
        <f t="shared" ref="C215:C216" si="92">T204-$N215-C$217</f>
        <v>17</v>
      </c>
      <c r="D215" s="1">
        <f t="shared" ref="D215:D216" si="93">U204-$N215-D$217</f>
        <v>0</v>
      </c>
      <c r="E215" s="1">
        <f t="shared" ref="E215:E216" si="94">V204-$N215-E$217</f>
        <v>0</v>
      </c>
      <c r="F215" s="1">
        <f t="shared" ref="F215:F216" si="95">W204-$N215-F$217</f>
        <v>0</v>
      </c>
      <c r="G215" s="1">
        <f t="shared" ref="G215:G216" si="96">X204-$N215-G$217</f>
        <v>0</v>
      </c>
      <c r="H215" s="1">
        <f t="shared" ref="H215:H216" si="97">Y204-$N215-H$217</f>
        <v>27</v>
      </c>
      <c r="I215" s="1">
        <f t="shared" ref="I215:I216" si="98">Z204-$N215-I$217</f>
        <v>0</v>
      </c>
      <c r="J215" s="1">
        <f t="shared" ref="J215:J216" si="99">AA204-$N215-J$217</f>
        <v>10</v>
      </c>
      <c r="K215" s="1">
        <f t="shared" ref="K215:K216" si="100">AB204-$N215-K$217</f>
        <v>0</v>
      </c>
      <c r="L215" s="1">
        <f t="shared" ref="L215:L216" si="101">AC204-$N215-L$217</f>
        <v>0</v>
      </c>
      <c r="M215" s="1">
        <f t="shared" ref="M215:M216" si="102">AD204-$N215-M$217</f>
        <v>4</v>
      </c>
      <c r="N215" s="129">
        <v>-4</v>
      </c>
      <c r="P215" s="85" t="s">
        <v>137</v>
      </c>
      <c r="Q215" s="1"/>
      <c r="R215" s="1"/>
      <c r="S215" s="1">
        <v>138</v>
      </c>
      <c r="T215" s="1" t="s">
        <v>179</v>
      </c>
      <c r="U215" s="1">
        <v>77</v>
      </c>
      <c r="V215" s="1">
        <v>89</v>
      </c>
      <c r="W215" s="1"/>
      <c r="X215" s="1">
        <v>215</v>
      </c>
      <c r="Y215" s="1"/>
      <c r="Z215" s="1">
        <v>49</v>
      </c>
      <c r="AA215" s="1" t="s">
        <v>180</v>
      </c>
      <c r="AB215" s="100"/>
      <c r="AD215" s="85" t="s">
        <v>137</v>
      </c>
      <c r="AE215" s="1"/>
      <c r="AF215" s="1"/>
      <c r="AG215" s="1">
        <v>138</v>
      </c>
      <c r="AH215" s="1">
        <v>29</v>
      </c>
      <c r="AI215" s="1">
        <v>77</v>
      </c>
      <c r="AJ215" s="1">
        <v>89</v>
      </c>
      <c r="AK215" s="1"/>
      <c r="AL215" s="1">
        <v>215</v>
      </c>
      <c r="AM215" s="1"/>
      <c r="AN215" s="1">
        <v>49</v>
      </c>
      <c r="AO215" s="1">
        <v>153</v>
      </c>
      <c r="AP215" s="100"/>
      <c r="AQ215" s="46">
        <v>750</v>
      </c>
    </row>
    <row r="216" spans="1:43" x14ac:dyDescent="0.25">
      <c r="A216" s="103" t="s">
        <v>138</v>
      </c>
      <c r="B216" s="1">
        <f t="shared" si="91"/>
        <v>8</v>
      </c>
      <c r="C216" s="1">
        <f t="shared" si="92"/>
        <v>-3</v>
      </c>
      <c r="D216" s="1">
        <f t="shared" si="93"/>
        <v>1</v>
      </c>
      <c r="E216" s="107">
        <f t="shared" si="94"/>
        <v>-13</v>
      </c>
      <c r="F216" s="1">
        <f t="shared" si="95"/>
        <v>11</v>
      </c>
      <c r="G216" s="1">
        <f t="shared" si="96"/>
        <v>33</v>
      </c>
      <c r="H216" s="1">
        <f t="shared" si="97"/>
        <v>-3</v>
      </c>
      <c r="I216" s="1">
        <f t="shared" si="98"/>
        <v>29</v>
      </c>
      <c r="J216" s="1">
        <f t="shared" si="99"/>
        <v>15</v>
      </c>
      <c r="K216" s="1">
        <f t="shared" si="100"/>
        <v>5</v>
      </c>
      <c r="L216" s="1">
        <f t="shared" si="101"/>
        <v>-7</v>
      </c>
      <c r="M216" s="1">
        <f t="shared" si="102"/>
        <v>0</v>
      </c>
      <c r="N216" s="130">
        <v>0</v>
      </c>
      <c r="P216" s="103" t="s">
        <v>138</v>
      </c>
      <c r="Q216" s="98"/>
      <c r="R216" s="98"/>
      <c r="S216" s="98"/>
      <c r="T216" s="98" t="s">
        <v>30</v>
      </c>
      <c r="U216" s="98"/>
      <c r="V216" s="98"/>
      <c r="W216" s="98"/>
      <c r="X216" s="98"/>
      <c r="Y216" s="98"/>
      <c r="Z216" s="98"/>
      <c r="AA216" s="98"/>
      <c r="AB216" s="101" t="s">
        <v>183</v>
      </c>
      <c r="AD216" s="103" t="s">
        <v>138</v>
      </c>
      <c r="AE216" s="98"/>
      <c r="AF216" s="98"/>
      <c r="AG216" s="98"/>
      <c r="AH216" s="98">
        <v>117</v>
      </c>
      <c r="AI216" s="98"/>
      <c r="AJ216" s="98"/>
      <c r="AK216" s="98"/>
      <c r="AL216" s="98"/>
      <c r="AM216" s="98"/>
      <c r="AN216" s="98"/>
      <c r="AO216" s="98"/>
      <c r="AP216" s="101">
        <f>400-117</f>
        <v>283</v>
      </c>
      <c r="AQ216" s="46">
        <v>400</v>
      </c>
    </row>
    <row r="217" spans="1:43" x14ac:dyDescent="0.25">
      <c r="A217" s="131" t="s">
        <v>176</v>
      </c>
      <c r="B217" s="132">
        <v>10</v>
      </c>
      <c r="C217" s="132">
        <v>22</v>
      </c>
      <c r="D217" s="132">
        <v>21</v>
      </c>
      <c r="E217" s="132">
        <v>42</v>
      </c>
      <c r="F217" s="132">
        <v>13</v>
      </c>
      <c r="G217" s="132">
        <v>21</v>
      </c>
      <c r="H217" s="132">
        <v>42</v>
      </c>
      <c r="I217" s="132">
        <v>49</v>
      </c>
      <c r="J217" s="132">
        <v>36</v>
      </c>
      <c r="K217" s="132">
        <v>9</v>
      </c>
      <c r="L217" s="132">
        <v>45</v>
      </c>
      <c r="M217" s="133">
        <v>0</v>
      </c>
      <c r="N217" s="1"/>
      <c r="AD217" s="104" t="s">
        <v>8</v>
      </c>
      <c r="AE217" s="50">
        <v>112</v>
      </c>
      <c r="AF217" s="50">
        <v>85</v>
      </c>
      <c r="AG217" s="50">
        <v>138</v>
      </c>
      <c r="AH217" s="50">
        <v>146</v>
      </c>
      <c r="AI217" s="50">
        <v>77</v>
      </c>
      <c r="AJ217" s="50">
        <v>89</v>
      </c>
      <c r="AK217" s="50">
        <v>101</v>
      </c>
      <c r="AL217" s="50">
        <v>215</v>
      </c>
      <c r="AM217" s="50">
        <v>53</v>
      </c>
      <c r="AN217" s="50">
        <v>49</v>
      </c>
      <c r="AO217" s="50">
        <v>153</v>
      </c>
      <c r="AP217" s="50">
        <f>SUM(AQ214:AQ216)-SUM(AE217:AO217)</f>
        <v>432</v>
      </c>
      <c r="AQ217" s="51">
        <f>SUMPRODUCT(AE214:AP216,S203:AD205)</f>
        <v>34380</v>
      </c>
    </row>
    <row r="218" spans="1:43" x14ac:dyDescent="0.25">
      <c r="R218" t="s">
        <v>184</v>
      </c>
      <c r="U218" t="s">
        <v>36</v>
      </c>
      <c r="V218">
        <v>117</v>
      </c>
    </row>
    <row r="219" spans="1:43" x14ac:dyDescent="0.25">
      <c r="C219" t="s">
        <v>178</v>
      </c>
    </row>
    <row r="223" spans="1:43" x14ac:dyDescent="0.25">
      <c r="A223" s="146" t="s">
        <v>70</v>
      </c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</row>
    <row r="225" spans="1:34" x14ac:dyDescent="0.25">
      <c r="A225" s="145" t="s">
        <v>114</v>
      </c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P225" s="145" t="s">
        <v>26</v>
      </c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</row>
    <row r="226" spans="1:34" x14ac:dyDescent="0.25">
      <c r="A226" s="99" t="s">
        <v>123</v>
      </c>
      <c r="B226" s="42" t="s">
        <v>124</v>
      </c>
      <c r="C226" s="42" t="s">
        <v>125</v>
      </c>
      <c r="D226" s="42" t="s">
        <v>126</v>
      </c>
      <c r="E226" s="42" t="s">
        <v>127</v>
      </c>
      <c r="F226" s="42" t="s">
        <v>128</v>
      </c>
      <c r="G226" s="42" t="s">
        <v>129</v>
      </c>
      <c r="H226" s="42" t="s">
        <v>130</v>
      </c>
      <c r="I226" s="42" t="s">
        <v>131</v>
      </c>
      <c r="J226" s="42" t="s">
        <v>132</v>
      </c>
      <c r="K226" s="42" t="s">
        <v>133</v>
      </c>
      <c r="L226" s="42" t="s">
        <v>134</v>
      </c>
      <c r="M226" s="42" t="s">
        <v>140</v>
      </c>
      <c r="N226" s="43" t="s">
        <v>135</v>
      </c>
      <c r="P226" s="99" t="s">
        <v>123</v>
      </c>
      <c r="Q226" s="42" t="s">
        <v>124</v>
      </c>
      <c r="R226" s="42" t="s">
        <v>125</v>
      </c>
      <c r="S226" s="42" t="s">
        <v>126</v>
      </c>
      <c r="T226" s="42" t="s">
        <v>127</v>
      </c>
      <c r="U226" s="42" t="s">
        <v>128</v>
      </c>
      <c r="V226" s="42" t="s">
        <v>129</v>
      </c>
      <c r="W226" s="42" t="s">
        <v>130</v>
      </c>
      <c r="X226" s="42" t="s">
        <v>131</v>
      </c>
      <c r="Y226" s="42" t="s">
        <v>132</v>
      </c>
      <c r="Z226" s="42" t="s">
        <v>133</v>
      </c>
      <c r="AA226" s="42" t="s">
        <v>134</v>
      </c>
      <c r="AB226" s="102" t="s">
        <v>140</v>
      </c>
    </row>
    <row r="227" spans="1:34" x14ac:dyDescent="0.25">
      <c r="A227" s="85" t="s">
        <v>136</v>
      </c>
      <c r="B227" s="1">
        <v>68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>
        <v>432</v>
      </c>
      <c r="N227" s="46">
        <v>500</v>
      </c>
      <c r="P227" s="85" t="s">
        <v>136</v>
      </c>
      <c r="Q227" s="1">
        <v>10</v>
      </c>
      <c r="R227" s="1">
        <v>22</v>
      </c>
      <c r="S227" s="1">
        <v>29</v>
      </c>
      <c r="T227" s="1">
        <v>45</v>
      </c>
      <c r="U227" s="1">
        <v>11</v>
      </c>
      <c r="V227" s="1">
        <v>31</v>
      </c>
      <c r="W227" s="1">
        <v>42</v>
      </c>
      <c r="X227" s="1">
        <v>61</v>
      </c>
      <c r="Y227" s="1">
        <v>36</v>
      </c>
      <c r="Z227" s="1">
        <v>21</v>
      </c>
      <c r="AA227" s="1">
        <v>45</v>
      </c>
      <c r="AB227" s="1">
        <v>0</v>
      </c>
    </row>
    <row r="228" spans="1:34" x14ac:dyDescent="0.25">
      <c r="A228" s="85" t="s">
        <v>137</v>
      </c>
      <c r="B228" s="1"/>
      <c r="C228" s="1"/>
      <c r="D228" s="1">
        <v>138</v>
      </c>
      <c r="E228" s="1"/>
      <c r="F228" s="1">
        <v>77</v>
      </c>
      <c r="G228" s="1">
        <v>89</v>
      </c>
      <c r="H228" s="1">
        <v>101</v>
      </c>
      <c r="I228" s="1">
        <v>215</v>
      </c>
      <c r="J228" s="1">
        <v>53</v>
      </c>
      <c r="K228" s="1">
        <v>49</v>
      </c>
      <c r="L228" s="1">
        <v>28</v>
      </c>
      <c r="M228" s="1"/>
      <c r="N228" s="46">
        <v>750</v>
      </c>
      <c r="P228" s="85" t="s">
        <v>137</v>
      </c>
      <c r="Q228" s="1">
        <v>25</v>
      </c>
      <c r="R228" s="1">
        <v>35</v>
      </c>
      <c r="S228" s="1">
        <v>17</v>
      </c>
      <c r="T228" s="1">
        <v>38</v>
      </c>
      <c r="U228" s="1">
        <v>9</v>
      </c>
      <c r="V228" s="1">
        <v>17</v>
      </c>
      <c r="W228" s="1">
        <v>65</v>
      </c>
      <c r="X228" s="1">
        <v>45</v>
      </c>
      <c r="Y228" s="1">
        <v>42</v>
      </c>
      <c r="Z228" s="1">
        <v>5</v>
      </c>
      <c r="AA228" s="1">
        <v>41</v>
      </c>
      <c r="AB228" s="1">
        <v>0</v>
      </c>
    </row>
    <row r="229" spans="1:34" x14ac:dyDescent="0.25">
      <c r="A229" s="85" t="s">
        <v>138</v>
      </c>
      <c r="B229" s="1">
        <v>44</v>
      </c>
      <c r="C229" s="1">
        <v>85</v>
      </c>
      <c r="D229" s="1"/>
      <c r="E229" s="1">
        <v>146</v>
      </c>
      <c r="F229" s="1"/>
      <c r="G229" s="1"/>
      <c r="H229" s="1"/>
      <c r="I229" s="1"/>
      <c r="J229" s="1"/>
      <c r="K229" s="1"/>
      <c r="L229" s="1">
        <v>125</v>
      </c>
      <c r="M229" s="1"/>
      <c r="N229" s="46">
        <v>400</v>
      </c>
      <c r="P229" s="103" t="s">
        <v>138</v>
      </c>
      <c r="Q229" s="98">
        <v>18</v>
      </c>
      <c r="R229" s="98">
        <v>19</v>
      </c>
      <c r="S229" s="98">
        <v>22</v>
      </c>
      <c r="T229" s="98">
        <v>29</v>
      </c>
      <c r="U229" s="98">
        <v>24</v>
      </c>
      <c r="V229" s="98">
        <v>54</v>
      </c>
      <c r="W229" s="98">
        <v>39</v>
      </c>
      <c r="X229" s="98">
        <v>78</v>
      </c>
      <c r="Y229" s="98">
        <v>51</v>
      </c>
      <c r="Z229" s="98">
        <v>14</v>
      </c>
      <c r="AA229" s="98">
        <v>38</v>
      </c>
      <c r="AB229" s="98">
        <v>0</v>
      </c>
    </row>
    <row r="230" spans="1:34" x14ac:dyDescent="0.25">
      <c r="A230" s="104" t="s">
        <v>8</v>
      </c>
      <c r="B230" s="50">
        <v>112</v>
      </c>
      <c r="C230" s="50">
        <v>85</v>
      </c>
      <c r="D230" s="50">
        <v>138</v>
      </c>
      <c r="E230" s="50">
        <v>146</v>
      </c>
      <c r="F230" s="50">
        <v>77</v>
      </c>
      <c r="G230" s="50">
        <v>89</v>
      </c>
      <c r="H230" s="50">
        <v>101</v>
      </c>
      <c r="I230" s="50">
        <v>215</v>
      </c>
      <c r="J230" s="50">
        <v>53</v>
      </c>
      <c r="K230" s="50">
        <v>49</v>
      </c>
      <c r="L230" s="50">
        <v>153</v>
      </c>
      <c r="M230" s="50">
        <f>SUM(N227:N229)-SUM(B230:L230)</f>
        <v>432</v>
      </c>
      <c r="N230" s="51">
        <f>SUMPRODUCT(B227:M229,Q227:AB229)</f>
        <v>36482</v>
      </c>
    </row>
    <row r="231" spans="1:34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34" x14ac:dyDescent="0.25">
      <c r="A232" s="147" t="s">
        <v>115</v>
      </c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  <c r="AH232" s="147"/>
    </row>
    <row r="235" spans="1:34" x14ac:dyDescent="0.25">
      <c r="A235" s="145" t="s">
        <v>26</v>
      </c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</row>
    <row r="236" spans="1:34" x14ac:dyDescent="0.25">
      <c r="A236" s="99" t="s">
        <v>123</v>
      </c>
      <c r="B236" s="42" t="s">
        <v>124</v>
      </c>
      <c r="C236" s="42" t="s">
        <v>125</v>
      </c>
      <c r="D236" s="42" t="s">
        <v>126</v>
      </c>
      <c r="E236" s="42" t="s">
        <v>127</v>
      </c>
      <c r="F236" s="42" t="s">
        <v>128</v>
      </c>
      <c r="G236" s="42" t="s">
        <v>129</v>
      </c>
      <c r="H236" s="42" t="s">
        <v>130</v>
      </c>
      <c r="I236" s="42" t="s">
        <v>131</v>
      </c>
      <c r="J236" s="42" t="s">
        <v>132</v>
      </c>
      <c r="K236" s="42" t="s">
        <v>133</v>
      </c>
      <c r="L236" s="42" t="s">
        <v>134</v>
      </c>
      <c r="M236" s="102" t="s">
        <v>140</v>
      </c>
    </row>
    <row r="237" spans="1:34" x14ac:dyDescent="0.25">
      <c r="A237" s="85" t="s">
        <v>136</v>
      </c>
      <c r="B237" s="1">
        <v>0</v>
      </c>
      <c r="C237" s="1">
        <v>11</v>
      </c>
      <c r="D237" s="1">
        <v>23</v>
      </c>
      <c r="E237" s="1">
        <v>24</v>
      </c>
      <c r="F237" s="1">
        <v>13</v>
      </c>
      <c r="G237" s="1">
        <v>25</v>
      </c>
      <c r="H237" s="1">
        <v>-12</v>
      </c>
      <c r="I237" s="1">
        <v>27</v>
      </c>
      <c r="J237" s="1">
        <v>5</v>
      </c>
      <c r="K237" s="1">
        <v>27</v>
      </c>
      <c r="L237" s="1">
        <v>15</v>
      </c>
      <c r="M237" s="100">
        <v>0</v>
      </c>
    </row>
    <row r="238" spans="1:34" x14ac:dyDescent="0.25">
      <c r="A238" s="85" t="s">
        <v>137</v>
      </c>
      <c r="B238" s="1">
        <v>4</v>
      </c>
      <c r="C238" s="1">
        <v>13</v>
      </c>
      <c r="D238" s="1">
        <v>0</v>
      </c>
      <c r="E238" s="1">
        <v>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00">
        <v>-11</v>
      </c>
    </row>
    <row r="239" spans="1:34" x14ac:dyDescent="0.25">
      <c r="A239" s="103" t="s">
        <v>138</v>
      </c>
      <c r="B239" s="98">
        <v>0</v>
      </c>
      <c r="C239" s="98">
        <v>0</v>
      </c>
      <c r="D239" s="98">
        <v>8</v>
      </c>
      <c r="E239" s="98">
        <v>0</v>
      </c>
      <c r="F239" s="98">
        <v>18</v>
      </c>
      <c r="G239" s="98">
        <v>40</v>
      </c>
      <c r="H239" s="139">
        <v>-23</v>
      </c>
      <c r="I239" s="98">
        <v>36</v>
      </c>
      <c r="J239" s="98">
        <v>12</v>
      </c>
      <c r="K239" s="98">
        <v>12</v>
      </c>
      <c r="L239" s="98">
        <v>0</v>
      </c>
      <c r="M239" s="101">
        <v>-8</v>
      </c>
    </row>
    <row r="241" spans="1:14" x14ac:dyDescent="0.25">
      <c r="F241" t="s">
        <v>82</v>
      </c>
      <c r="G241">
        <f>$H$239</f>
        <v>-23</v>
      </c>
    </row>
    <row r="251" spans="1:14" x14ac:dyDescent="0.25">
      <c r="A251" s="153" t="s">
        <v>37</v>
      </c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</row>
    <row r="252" spans="1:14" x14ac:dyDescent="0.25">
      <c r="A252" s="99" t="s">
        <v>123</v>
      </c>
      <c r="B252" s="42" t="s">
        <v>124</v>
      </c>
      <c r="C252" s="42" t="s">
        <v>125</v>
      </c>
      <c r="D252" s="42" t="s">
        <v>126</v>
      </c>
      <c r="E252" s="42" t="s">
        <v>127</v>
      </c>
      <c r="F252" s="42" t="s">
        <v>128</v>
      </c>
      <c r="G252" s="42" t="s">
        <v>129</v>
      </c>
      <c r="H252" s="42" t="s">
        <v>130</v>
      </c>
      <c r="I252" s="42" t="s">
        <v>131</v>
      </c>
      <c r="J252" s="42" t="s">
        <v>132</v>
      </c>
      <c r="K252" s="42" t="s">
        <v>133</v>
      </c>
      <c r="L252" s="42" t="s">
        <v>134</v>
      </c>
      <c r="M252" s="102" t="s">
        <v>140</v>
      </c>
    </row>
    <row r="253" spans="1:14" x14ac:dyDescent="0.25">
      <c r="A253" s="85" t="s">
        <v>136</v>
      </c>
      <c r="B253" s="1">
        <v>68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00">
        <v>432</v>
      </c>
    </row>
    <row r="254" spans="1:14" x14ac:dyDescent="0.25">
      <c r="A254" s="85" t="s">
        <v>137</v>
      </c>
      <c r="B254" s="1"/>
      <c r="C254" s="1"/>
      <c r="D254" s="1">
        <v>138</v>
      </c>
      <c r="E254" s="1"/>
      <c r="F254" s="1">
        <v>77</v>
      </c>
      <c r="G254" s="1">
        <v>89</v>
      </c>
      <c r="H254" s="1"/>
      <c r="I254" s="1">
        <v>215</v>
      </c>
      <c r="J254" s="1">
        <v>53</v>
      </c>
      <c r="K254" s="1">
        <v>49</v>
      </c>
      <c r="L254" s="1">
        <v>129</v>
      </c>
      <c r="M254" s="100"/>
    </row>
    <row r="255" spans="1:14" x14ac:dyDescent="0.25">
      <c r="A255" s="103" t="s">
        <v>138</v>
      </c>
      <c r="B255" s="98">
        <v>44</v>
      </c>
      <c r="C255" s="98">
        <v>85</v>
      </c>
      <c r="D255" s="98"/>
      <c r="E255" s="98">
        <v>146</v>
      </c>
      <c r="F255" s="98"/>
      <c r="G255" s="98"/>
      <c r="H255" s="98">
        <v>101</v>
      </c>
      <c r="I255" s="98"/>
      <c r="J255" s="98"/>
      <c r="K255" s="98"/>
      <c r="L255" s="98">
        <v>24</v>
      </c>
      <c r="M255" s="101"/>
      <c r="N255" s="14">
        <f>SUMPRODUCT(B253:M255,Q227:AB229)</f>
        <v>34159</v>
      </c>
    </row>
    <row r="257" spans="1:34" x14ac:dyDescent="0.25">
      <c r="A257" s="147" t="s">
        <v>116</v>
      </c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</row>
    <row r="259" spans="1:34" x14ac:dyDescent="0.25">
      <c r="A259" s="135" t="s">
        <v>75</v>
      </c>
      <c r="B259" s="135" t="s">
        <v>191</v>
      </c>
      <c r="C259" s="135"/>
      <c r="D259" s="135"/>
      <c r="E259" s="70" t="s">
        <v>81</v>
      </c>
      <c r="F259" s="70"/>
      <c r="H259" t="s">
        <v>185</v>
      </c>
      <c r="I259" t="s">
        <v>186</v>
      </c>
    </row>
    <row r="260" spans="1:34" x14ac:dyDescent="0.25">
      <c r="A260" s="135"/>
      <c r="B260" s="135" t="s">
        <v>192</v>
      </c>
      <c r="C260" s="135"/>
      <c r="D260" s="135"/>
      <c r="E260" s="76" t="s">
        <v>83</v>
      </c>
      <c r="F260" s="76"/>
      <c r="H260" t="s">
        <v>187</v>
      </c>
      <c r="I260" t="s">
        <v>188</v>
      </c>
    </row>
    <row r="261" spans="1:34" x14ac:dyDescent="0.25">
      <c r="A261" s="135" t="s">
        <v>78</v>
      </c>
      <c r="B261" s="135" t="s">
        <v>190</v>
      </c>
      <c r="C261" s="135"/>
      <c r="D261" s="135"/>
      <c r="E261" s="74" t="s">
        <v>84</v>
      </c>
      <c r="F261" s="74"/>
    </row>
    <row r="262" spans="1:34" x14ac:dyDescent="0.25">
      <c r="A262" s="135"/>
      <c r="B262" s="135" t="s">
        <v>189</v>
      </c>
      <c r="C262" s="135"/>
      <c r="D262" s="135"/>
    </row>
    <row r="264" spans="1:34" x14ac:dyDescent="0.25">
      <c r="A264" s="145" t="s">
        <v>26</v>
      </c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</row>
    <row r="265" spans="1:34" x14ac:dyDescent="0.25">
      <c r="A265" s="99" t="s">
        <v>123</v>
      </c>
      <c r="B265" s="42" t="s">
        <v>124</v>
      </c>
      <c r="C265" s="42" t="s">
        <v>125</v>
      </c>
      <c r="D265" s="42" t="s">
        <v>126</v>
      </c>
      <c r="E265" s="42" t="s">
        <v>127</v>
      </c>
      <c r="F265" s="42" t="s">
        <v>128</v>
      </c>
      <c r="G265" s="42" t="s">
        <v>129</v>
      </c>
      <c r="H265" s="42" t="s">
        <v>130</v>
      </c>
      <c r="I265" s="42" t="s">
        <v>131</v>
      </c>
      <c r="J265" s="42" t="s">
        <v>132</v>
      </c>
      <c r="K265" s="42" t="s">
        <v>133</v>
      </c>
      <c r="L265" s="42" t="s">
        <v>134</v>
      </c>
      <c r="M265" s="102" t="s">
        <v>140</v>
      </c>
    </row>
    <row r="266" spans="1:34" x14ac:dyDescent="0.25">
      <c r="A266" s="85" t="s">
        <v>136</v>
      </c>
      <c r="B266" s="112">
        <v>0</v>
      </c>
      <c r="C266" s="112">
        <v>11</v>
      </c>
      <c r="D266" s="112">
        <v>23</v>
      </c>
      <c r="E266" s="112">
        <v>24</v>
      </c>
      <c r="F266" s="112">
        <v>13</v>
      </c>
      <c r="G266" s="112">
        <v>25</v>
      </c>
      <c r="H266" s="137">
        <f>H273-G241</f>
        <v>11</v>
      </c>
      <c r="I266" s="112">
        <v>27</v>
      </c>
      <c r="J266" s="112">
        <v>5</v>
      </c>
      <c r="K266" s="112">
        <v>27</v>
      </c>
      <c r="L266" s="112">
        <v>15</v>
      </c>
      <c r="M266" s="109">
        <v>0</v>
      </c>
    </row>
    <row r="267" spans="1:34" x14ac:dyDescent="0.25">
      <c r="A267" s="85" t="s">
        <v>137</v>
      </c>
      <c r="B267" s="112">
        <v>4</v>
      </c>
      <c r="C267" s="112">
        <v>13</v>
      </c>
      <c r="D267" s="112">
        <v>0</v>
      </c>
      <c r="E267" s="112">
        <v>6</v>
      </c>
      <c r="F267" s="112">
        <v>0</v>
      </c>
      <c r="G267" s="112">
        <v>0</v>
      </c>
      <c r="H267" s="137">
        <f>H274-$G$241</f>
        <v>23</v>
      </c>
      <c r="I267" s="112">
        <v>0</v>
      </c>
      <c r="J267" s="112">
        <v>0</v>
      </c>
      <c r="K267" s="112">
        <v>0</v>
      </c>
      <c r="L267" s="112">
        <v>0</v>
      </c>
      <c r="M267" s="109">
        <v>-11</v>
      </c>
    </row>
    <row r="268" spans="1:34" x14ac:dyDescent="0.25">
      <c r="A268" s="103" t="s">
        <v>138</v>
      </c>
      <c r="B268" s="113">
        <v>0</v>
      </c>
      <c r="C268" s="113">
        <v>0</v>
      </c>
      <c r="D268" s="113">
        <v>8</v>
      </c>
      <c r="E268" s="113">
        <v>0</v>
      </c>
      <c r="F268" s="113">
        <v>18</v>
      </c>
      <c r="G268" s="113">
        <v>40</v>
      </c>
      <c r="H268" s="138">
        <f>H275-$G$241</f>
        <v>0</v>
      </c>
      <c r="I268" s="113">
        <v>36</v>
      </c>
      <c r="J268" s="113">
        <v>12</v>
      </c>
      <c r="K268" s="113">
        <v>12</v>
      </c>
      <c r="L268" s="113">
        <v>0</v>
      </c>
      <c r="M268" s="110">
        <v>-8</v>
      </c>
    </row>
    <row r="269" spans="1:34" x14ac:dyDescent="0.25">
      <c r="B269" t="s">
        <v>199</v>
      </c>
      <c r="I269" t="s">
        <v>82</v>
      </c>
      <c r="J269">
        <f>-11</f>
        <v>-11</v>
      </c>
    </row>
    <row r="271" spans="1:34" x14ac:dyDescent="0.25">
      <c r="A271" s="145" t="s">
        <v>85</v>
      </c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</row>
    <row r="272" spans="1:34" x14ac:dyDescent="0.25">
      <c r="A272" s="99" t="s">
        <v>123</v>
      </c>
      <c r="B272" s="42" t="s">
        <v>124</v>
      </c>
      <c r="C272" s="42" t="s">
        <v>125</v>
      </c>
      <c r="D272" s="42" t="s">
        <v>126</v>
      </c>
      <c r="E272" s="42" t="s">
        <v>127</v>
      </c>
      <c r="F272" s="42" t="s">
        <v>128</v>
      </c>
      <c r="G272" s="42" t="s">
        <v>129</v>
      </c>
      <c r="H272" s="42" t="s">
        <v>130</v>
      </c>
      <c r="I272" s="42" t="s">
        <v>131</v>
      </c>
      <c r="J272" s="42" t="s">
        <v>132</v>
      </c>
      <c r="K272" s="42" t="s">
        <v>133</v>
      </c>
      <c r="L272" s="42" t="s">
        <v>134</v>
      </c>
      <c r="M272" s="102" t="s">
        <v>140</v>
      </c>
    </row>
    <row r="273" spans="1:34" x14ac:dyDescent="0.25">
      <c r="A273" s="85" t="s">
        <v>136</v>
      </c>
      <c r="B273" s="1">
        <v>0</v>
      </c>
      <c r="C273" s="1">
        <v>11</v>
      </c>
      <c r="D273" s="1">
        <v>23</v>
      </c>
      <c r="E273" s="1">
        <v>24</v>
      </c>
      <c r="F273" s="1">
        <v>13</v>
      </c>
      <c r="G273" s="1">
        <v>25</v>
      </c>
      <c r="H273" s="1">
        <v>-12</v>
      </c>
      <c r="I273" s="1">
        <v>27</v>
      </c>
      <c r="J273" s="1">
        <v>5</v>
      </c>
      <c r="K273" s="1">
        <v>27</v>
      </c>
      <c r="L273" s="1">
        <v>15</v>
      </c>
      <c r="M273" s="100">
        <v>0</v>
      </c>
    </row>
    <row r="274" spans="1:34" x14ac:dyDescent="0.25">
      <c r="A274" s="85" t="s">
        <v>137</v>
      </c>
      <c r="B274" s="1">
        <v>4</v>
      </c>
      <c r="C274" s="1">
        <v>13</v>
      </c>
      <c r="D274" s="1">
        <v>0</v>
      </c>
      <c r="E274" s="1">
        <v>6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00">
        <v>-11</v>
      </c>
    </row>
    <row r="275" spans="1:34" x14ac:dyDescent="0.25">
      <c r="A275" s="103" t="s">
        <v>138</v>
      </c>
      <c r="B275" s="98">
        <v>0</v>
      </c>
      <c r="C275" s="98">
        <v>0</v>
      </c>
      <c r="D275" s="98">
        <v>8</v>
      </c>
      <c r="E275" s="98">
        <v>0</v>
      </c>
      <c r="F275" s="98">
        <v>18</v>
      </c>
      <c r="G275" s="98">
        <v>40</v>
      </c>
      <c r="H275" s="98">
        <v>-23</v>
      </c>
      <c r="I275" s="98">
        <v>36</v>
      </c>
      <c r="J275" s="98">
        <v>12</v>
      </c>
      <c r="K275" s="98">
        <v>12</v>
      </c>
      <c r="L275" s="98">
        <v>0</v>
      </c>
      <c r="M275" s="101">
        <v>-8</v>
      </c>
    </row>
    <row r="278" spans="1:34" x14ac:dyDescent="0.25">
      <c r="A278" s="153" t="s">
        <v>88</v>
      </c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</row>
    <row r="279" spans="1:34" x14ac:dyDescent="0.25">
      <c r="A279" s="99" t="s">
        <v>123</v>
      </c>
      <c r="B279" s="42" t="s">
        <v>124</v>
      </c>
      <c r="C279" s="42" t="s">
        <v>125</v>
      </c>
      <c r="D279" s="42" t="s">
        <v>126</v>
      </c>
      <c r="E279" s="42" t="s">
        <v>127</v>
      </c>
      <c r="F279" s="42" t="s">
        <v>128</v>
      </c>
      <c r="G279" s="42" t="s">
        <v>129</v>
      </c>
      <c r="H279" s="42" t="s">
        <v>130</v>
      </c>
      <c r="I279" s="42" t="s">
        <v>131</v>
      </c>
      <c r="J279" s="42" t="s">
        <v>132</v>
      </c>
      <c r="K279" s="42" t="s">
        <v>133</v>
      </c>
      <c r="L279" s="42" t="s">
        <v>134</v>
      </c>
      <c r="M279" s="102" t="s">
        <v>140</v>
      </c>
    </row>
    <row r="280" spans="1:34" x14ac:dyDescent="0.25">
      <c r="A280" s="85" t="s">
        <v>136</v>
      </c>
      <c r="B280" s="1">
        <v>112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00">
        <v>388</v>
      </c>
      <c r="N280">
        <f>SUM(B280:M280)</f>
        <v>500</v>
      </c>
    </row>
    <row r="281" spans="1:34" x14ac:dyDescent="0.25">
      <c r="A281" s="85" t="s">
        <v>137</v>
      </c>
      <c r="B281" s="1"/>
      <c r="C281" s="1"/>
      <c r="D281" s="1">
        <v>138</v>
      </c>
      <c r="E281" s="1"/>
      <c r="F281" s="1">
        <v>77</v>
      </c>
      <c r="G281" s="1">
        <v>89</v>
      </c>
      <c r="H281" s="1"/>
      <c r="I281" s="1">
        <v>215</v>
      </c>
      <c r="J281" s="1">
        <v>53</v>
      </c>
      <c r="K281" s="1">
        <v>49</v>
      </c>
      <c r="L281" s="1">
        <f>129-44</f>
        <v>85</v>
      </c>
      <c r="M281" s="100">
        <v>44</v>
      </c>
      <c r="N281">
        <f t="shared" ref="N281:N282" si="103">SUM(B281:M281)</f>
        <v>750</v>
      </c>
    </row>
    <row r="282" spans="1:34" x14ac:dyDescent="0.25">
      <c r="A282" s="103" t="s">
        <v>138</v>
      </c>
      <c r="B282" s="98">
        <v>0</v>
      </c>
      <c r="C282" s="98">
        <v>85</v>
      </c>
      <c r="D282" s="98"/>
      <c r="E282" s="98">
        <v>146</v>
      </c>
      <c r="F282" s="98"/>
      <c r="G282" s="98"/>
      <c r="H282" s="98">
        <v>101</v>
      </c>
      <c r="I282" s="98"/>
      <c r="J282" s="98"/>
      <c r="K282" s="98"/>
      <c r="L282" s="98">
        <f>24+44</f>
        <v>68</v>
      </c>
      <c r="M282" s="101"/>
      <c r="N282">
        <f t="shared" si="103"/>
        <v>400</v>
      </c>
    </row>
    <row r="283" spans="1:34" x14ac:dyDescent="0.25">
      <c r="N283" s="14">
        <f>SUMPRODUCT(B280:M282,Q227:AB229)</f>
        <v>33675</v>
      </c>
    </row>
    <row r="286" spans="1:34" x14ac:dyDescent="0.25">
      <c r="A286" s="147" t="s">
        <v>193</v>
      </c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  <c r="AH286" s="147"/>
    </row>
    <row r="289" spans="1:13" x14ac:dyDescent="0.25">
      <c r="A289" s="135" t="s">
        <v>75</v>
      </c>
      <c r="B289" s="135" t="s">
        <v>194</v>
      </c>
      <c r="C289" s="135"/>
      <c r="D289" s="135"/>
      <c r="E289" s="70" t="s">
        <v>81</v>
      </c>
      <c r="F289" s="70"/>
      <c r="H289" t="s">
        <v>185</v>
      </c>
      <c r="I289" t="s">
        <v>186</v>
      </c>
    </row>
    <row r="290" spans="1:13" x14ac:dyDescent="0.25">
      <c r="A290" s="135"/>
      <c r="B290" s="135" t="s">
        <v>195</v>
      </c>
      <c r="C290" s="135"/>
      <c r="D290" s="135"/>
      <c r="E290" s="76" t="s">
        <v>83</v>
      </c>
      <c r="F290" s="76"/>
      <c r="H290" t="s">
        <v>187</v>
      </c>
      <c r="I290" t="s">
        <v>188</v>
      </c>
    </row>
    <row r="291" spans="1:13" x14ac:dyDescent="0.25">
      <c r="A291" s="135" t="s">
        <v>78</v>
      </c>
      <c r="B291" s="135" t="s">
        <v>196</v>
      </c>
      <c r="C291" s="135"/>
      <c r="D291" s="135"/>
      <c r="E291" s="74" t="s">
        <v>84</v>
      </c>
      <c r="F291" s="74"/>
    </row>
    <row r="292" spans="1:13" x14ac:dyDescent="0.25">
      <c r="A292" s="135"/>
      <c r="B292" s="135" t="s">
        <v>197</v>
      </c>
      <c r="C292" s="135"/>
      <c r="D292" s="135"/>
    </row>
    <row r="294" spans="1:13" x14ac:dyDescent="0.25">
      <c r="A294" s="145" t="s">
        <v>26</v>
      </c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</row>
    <row r="295" spans="1:13" x14ac:dyDescent="0.25">
      <c r="A295" s="99" t="s">
        <v>123</v>
      </c>
      <c r="B295" s="42" t="s">
        <v>124</v>
      </c>
      <c r="C295" s="42" t="s">
        <v>125</v>
      </c>
      <c r="D295" s="42" t="s">
        <v>126</v>
      </c>
      <c r="E295" s="42" t="s">
        <v>127</v>
      </c>
      <c r="F295" s="42" t="s">
        <v>128</v>
      </c>
      <c r="G295" s="42" t="s">
        <v>129</v>
      </c>
      <c r="H295" s="42" t="s">
        <v>130</v>
      </c>
      <c r="I295" s="42" t="s">
        <v>131</v>
      </c>
      <c r="J295" s="42" t="s">
        <v>132</v>
      </c>
      <c r="K295" s="42" t="s">
        <v>133</v>
      </c>
      <c r="L295" s="42" t="s">
        <v>134</v>
      </c>
      <c r="M295" s="102" t="s">
        <v>140</v>
      </c>
    </row>
    <row r="296" spans="1:13" x14ac:dyDescent="0.25">
      <c r="A296" s="85" t="s">
        <v>136</v>
      </c>
      <c r="B296" s="112">
        <v>0</v>
      </c>
      <c r="C296" s="136">
        <f>C303+$J$269</f>
        <v>0</v>
      </c>
      <c r="D296" s="136">
        <f t="shared" ref="D296:L296" si="104">D303+$J$269</f>
        <v>12</v>
      </c>
      <c r="E296" s="136">
        <f t="shared" si="104"/>
        <v>13</v>
      </c>
      <c r="F296" s="136">
        <f t="shared" si="104"/>
        <v>2</v>
      </c>
      <c r="G296" s="136">
        <f t="shared" si="104"/>
        <v>14</v>
      </c>
      <c r="H296" s="136">
        <f t="shared" si="104"/>
        <v>0</v>
      </c>
      <c r="I296" s="136">
        <f t="shared" si="104"/>
        <v>16</v>
      </c>
      <c r="J296" s="136">
        <f t="shared" si="104"/>
        <v>-6</v>
      </c>
      <c r="K296" s="136">
        <f t="shared" si="104"/>
        <v>16</v>
      </c>
      <c r="L296" s="136">
        <f t="shared" si="104"/>
        <v>4</v>
      </c>
      <c r="M296" s="140">
        <v>0</v>
      </c>
    </row>
    <row r="297" spans="1:13" x14ac:dyDescent="0.25">
      <c r="A297" s="85" t="s">
        <v>137</v>
      </c>
      <c r="B297" s="137">
        <f>B304-$J$269</f>
        <v>15</v>
      </c>
      <c r="C297" s="112">
        <v>13</v>
      </c>
      <c r="D297" s="112">
        <v>0</v>
      </c>
      <c r="E297" s="112">
        <v>6</v>
      </c>
      <c r="F297" s="112">
        <v>0</v>
      </c>
      <c r="G297" s="112">
        <v>0</v>
      </c>
      <c r="H297" s="112">
        <v>23</v>
      </c>
      <c r="I297" s="112">
        <v>0</v>
      </c>
      <c r="J297" s="112">
        <v>0</v>
      </c>
      <c r="K297" s="112">
        <v>0</v>
      </c>
      <c r="L297" s="112">
        <v>0</v>
      </c>
      <c r="M297" s="141">
        <f>M304-$J$269</f>
        <v>0</v>
      </c>
    </row>
    <row r="298" spans="1:13" x14ac:dyDescent="0.25">
      <c r="A298" s="103" t="s">
        <v>138</v>
      </c>
      <c r="B298" s="138">
        <f>B305-$J$269</f>
        <v>11</v>
      </c>
      <c r="C298" s="113">
        <v>0</v>
      </c>
      <c r="D298" s="113">
        <v>8</v>
      </c>
      <c r="E298" s="113">
        <v>0</v>
      </c>
      <c r="F298" s="113">
        <v>18</v>
      </c>
      <c r="G298" s="113">
        <v>40</v>
      </c>
      <c r="H298" s="113">
        <v>0</v>
      </c>
      <c r="I298" s="113">
        <v>36</v>
      </c>
      <c r="J298" s="113">
        <v>12</v>
      </c>
      <c r="K298" s="113">
        <v>12</v>
      </c>
      <c r="L298" s="113">
        <v>0</v>
      </c>
      <c r="M298" s="142">
        <f>M305-$J$269</f>
        <v>3</v>
      </c>
    </row>
    <row r="299" spans="1:13" x14ac:dyDescent="0.25">
      <c r="B299" t="s">
        <v>200</v>
      </c>
      <c r="I299" t="s">
        <v>82</v>
      </c>
      <c r="J299">
        <v>-6</v>
      </c>
    </row>
    <row r="301" spans="1:13" x14ac:dyDescent="0.25">
      <c r="A301" s="145" t="s">
        <v>198</v>
      </c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</row>
    <row r="302" spans="1:13" x14ac:dyDescent="0.25">
      <c r="A302" s="99" t="s">
        <v>123</v>
      </c>
      <c r="B302" s="42" t="s">
        <v>124</v>
      </c>
      <c r="C302" s="42" t="s">
        <v>125</v>
      </c>
      <c r="D302" s="42" t="s">
        <v>126</v>
      </c>
      <c r="E302" s="42" t="s">
        <v>127</v>
      </c>
      <c r="F302" s="42" t="s">
        <v>128</v>
      </c>
      <c r="G302" s="42" t="s">
        <v>129</v>
      </c>
      <c r="H302" s="42" t="s">
        <v>130</v>
      </c>
      <c r="I302" s="42" t="s">
        <v>131</v>
      </c>
      <c r="J302" s="42" t="s">
        <v>132</v>
      </c>
      <c r="K302" s="42" t="s">
        <v>133</v>
      </c>
      <c r="L302" s="42" t="s">
        <v>134</v>
      </c>
      <c r="M302" s="102" t="s">
        <v>140</v>
      </c>
    </row>
    <row r="303" spans="1:13" x14ac:dyDescent="0.25">
      <c r="A303" s="85" t="s">
        <v>136</v>
      </c>
      <c r="B303" s="1">
        <v>0</v>
      </c>
      <c r="C303" s="1">
        <v>11</v>
      </c>
      <c r="D303" s="1">
        <v>23</v>
      </c>
      <c r="E303" s="1">
        <v>24</v>
      </c>
      <c r="F303" s="1">
        <v>13</v>
      </c>
      <c r="G303" s="1">
        <v>25</v>
      </c>
      <c r="H303" s="1">
        <v>11</v>
      </c>
      <c r="I303" s="1">
        <v>27</v>
      </c>
      <c r="J303" s="1">
        <v>5</v>
      </c>
      <c r="K303" s="1">
        <v>27</v>
      </c>
      <c r="L303" s="1">
        <v>15</v>
      </c>
      <c r="M303" s="100">
        <v>0</v>
      </c>
    </row>
    <row r="304" spans="1:13" x14ac:dyDescent="0.25">
      <c r="A304" s="85" t="s">
        <v>137</v>
      </c>
      <c r="B304" s="1">
        <v>4</v>
      </c>
      <c r="C304" s="1">
        <v>13</v>
      </c>
      <c r="D304" s="1">
        <v>0</v>
      </c>
      <c r="E304" s="1">
        <v>6</v>
      </c>
      <c r="F304" s="1">
        <v>0</v>
      </c>
      <c r="G304" s="1">
        <v>0</v>
      </c>
      <c r="H304" s="1">
        <v>23</v>
      </c>
      <c r="I304" s="1">
        <v>0</v>
      </c>
      <c r="J304" s="1">
        <v>0</v>
      </c>
      <c r="K304" s="1">
        <v>0</v>
      </c>
      <c r="L304" s="1">
        <v>0</v>
      </c>
      <c r="M304" s="100">
        <v>-11</v>
      </c>
    </row>
    <row r="305" spans="1:17" x14ac:dyDescent="0.25">
      <c r="A305" s="103" t="s">
        <v>138</v>
      </c>
      <c r="B305" s="98">
        <v>0</v>
      </c>
      <c r="C305" s="98">
        <v>0</v>
      </c>
      <c r="D305" s="98">
        <v>8</v>
      </c>
      <c r="E305" s="98">
        <v>0</v>
      </c>
      <c r="F305" s="98">
        <v>18</v>
      </c>
      <c r="G305" s="98">
        <v>40</v>
      </c>
      <c r="H305" s="98">
        <v>0</v>
      </c>
      <c r="I305" s="98">
        <v>36</v>
      </c>
      <c r="J305" s="98">
        <v>12</v>
      </c>
      <c r="K305" s="98">
        <v>12</v>
      </c>
      <c r="L305" s="98">
        <v>0</v>
      </c>
      <c r="M305" s="101">
        <v>-8</v>
      </c>
    </row>
    <row r="308" spans="1:17" x14ac:dyDescent="0.25">
      <c r="A308" s="153" t="s">
        <v>94</v>
      </c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</row>
    <row r="309" spans="1:17" x14ac:dyDescent="0.25">
      <c r="A309" s="99" t="s">
        <v>123</v>
      </c>
      <c r="B309" s="42" t="s">
        <v>124</v>
      </c>
      <c r="C309" s="42" t="s">
        <v>125</v>
      </c>
      <c r="D309" s="42" t="s">
        <v>126</v>
      </c>
      <c r="E309" s="42" t="s">
        <v>127</v>
      </c>
      <c r="F309" s="42" t="s">
        <v>128</v>
      </c>
      <c r="G309" s="42" t="s">
        <v>129</v>
      </c>
      <c r="H309" s="42" t="s">
        <v>130</v>
      </c>
      <c r="I309" s="42" t="s">
        <v>131</v>
      </c>
      <c r="J309" s="42" t="s">
        <v>132</v>
      </c>
      <c r="K309" s="42" t="s">
        <v>133</v>
      </c>
      <c r="L309" s="42" t="s">
        <v>134</v>
      </c>
      <c r="M309" s="102" t="s">
        <v>140</v>
      </c>
    </row>
    <row r="310" spans="1:17" x14ac:dyDescent="0.25">
      <c r="A310" s="85" t="s">
        <v>136</v>
      </c>
      <c r="B310" s="1">
        <v>112</v>
      </c>
      <c r="C310" s="1"/>
      <c r="D310" s="1"/>
      <c r="E310" s="1"/>
      <c r="F310" s="1"/>
      <c r="G310" s="1"/>
      <c r="H310" s="1"/>
      <c r="I310" s="1"/>
      <c r="J310" s="1">
        <v>53</v>
      </c>
      <c r="K310" s="1"/>
      <c r="L310" s="1"/>
      <c r="M310" s="100">
        <f>388-53</f>
        <v>335</v>
      </c>
      <c r="N310">
        <f>SUM(B310:M310)</f>
        <v>500</v>
      </c>
    </row>
    <row r="311" spans="1:17" x14ac:dyDescent="0.25">
      <c r="A311" s="85" t="s">
        <v>137</v>
      </c>
      <c r="B311" s="1"/>
      <c r="C311" s="1"/>
      <c r="D311" s="1">
        <v>138</v>
      </c>
      <c r="E311" s="1"/>
      <c r="F311" s="1">
        <v>77</v>
      </c>
      <c r="G311" s="1">
        <v>89</v>
      </c>
      <c r="H311" s="1"/>
      <c r="I311" s="1">
        <v>215</v>
      </c>
      <c r="J311" s="1">
        <v>0</v>
      </c>
      <c r="K311" s="1">
        <v>49</v>
      </c>
      <c r="L311" s="1">
        <f>129-44</f>
        <v>85</v>
      </c>
      <c r="M311" s="100">
        <f>44+53</f>
        <v>97</v>
      </c>
      <c r="N311">
        <f t="shared" ref="N311:N312" si="105">SUM(B311:M311)</f>
        <v>750</v>
      </c>
    </row>
    <row r="312" spans="1:17" x14ac:dyDescent="0.25">
      <c r="A312" s="103" t="s">
        <v>138</v>
      </c>
      <c r="B312" s="98">
        <v>0</v>
      </c>
      <c r="C312" s="98">
        <v>85</v>
      </c>
      <c r="D312" s="98"/>
      <c r="E312" s="98">
        <v>146</v>
      </c>
      <c r="F312" s="98"/>
      <c r="G312" s="98"/>
      <c r="H312" s="98">
        <v>101</v>
      </c>
      <c r="I312" s="98"/>
      <c r="J312" s="98"/>
      <c r="K312" s="98"/>
      <c r="L312" s="98">
        <f>24+44</f>
        <v>68</v>
      </c>
      <c r="M312" s="101"/>
      <c r="N312">
        <f t="shared" si="105"/>
        <v>400</v>
      </c>
    </row>
    <row r="313" spans="1:17" x14ac:dyDescent="0.25">
      <c r="N313" s="14">
        <f>SUMPRODUCT(B310:M312,Q227:AB229)</f>
        <v>33357</v>
      </c>
      <c r="P313" s="143" t="s">
        <v>122</v>
      </c>
      <c r="Q313" s="143"/>
    </row>
  </sheetData>
  <mergeCells count="65">
    <mergeCell ref="A210:AD210"/>
    <mergeCell ref="A212:M212"/>
    <mergeCell ref="P212:AB212"/>
    <mergeCell ref="AD212:AP212"/>
    <mergeCell ref="A181:N181"/>
    <mergeCell ref="Q181:AB181"/>
    <mergeCell ref="A191:N191"/>
    <mergeCell ref="Q191:AB191"/>
    <mergeCell ref="A201:N201"/>
    <mergeCell ref="Q201:AB201"/>
    <mergeCell ref="A151:N151"/>
    <mergeCell ref="Q151:AB151"/>
    <mergeCell ref="A161:N161"/>
    <mergeCell ref="Q161:AB161"/>
    <mergeCell ref="A171:N171"/>
    <mergeCell ref="Q171:AB171"/>
    <mergeCell ref="A121:N121"/>
    <mergeCell ref="Q121:AB121"/>
    <mergeCell ref="A131:N131"/>
    <mergeCell ref="Q131:AB131"/>
    <mergeCell ref="A141:N141"/>
    <mergeCell ref="Q141:AB141"/>
    <mergeCell ref="A91:N91"/>
    <mergeCell ref="Q91:AB91"/>
    <mergeCell ref="A101:N101"/>
    <mergeCell ref="Q101:AB101"/>
    <mergeCell ref="A111:N111"/>
    <mergeCell ref="Q111:AB111"/>
    <mergeCell ref="A1:V1"/>
    <mergeCell ref="A3:N3"/>
    <mergeCell ref="A10:N10"/>
    <mergeCell ref="P4:S4"/>
    <mergeCell ref="P10:S10"/>
    <mergeCell ref="A25:V25"/>
    <mergeCell ref="A27:N27"/>
    <mergeCell ref="A34:L34"/>
    <mergeCell ref="A40:V40"/>
    <mergeCell ref="A42:L42"/>
    <mergeCell ref="R27:AE27"/>
    <mergeCell ref="P42:AB42"/>
    <mergeCell ref="A78:V78"/>
    <mergeCell ref="A80:N80"/>
    <mergeCell ref="Q80:AB80"/>
    <mergeCell ref="AC42:AO42"/>
    <mergeCell ref="A51:V51"/>
    <mergeCell ref="A53:N53"/>
    <mergeCell ref="A60:L60"/>
    <mergeCell ref="A67:V67"/>
    <mergeCell ref="A69:L69"/>
    <mergeCell ref="P69:AB69"/>
    <mergeCell ref="AD69:AP69"/>
    <mergeCell ref="A223:V223"/>
    <mergeCell ref="A225:N225"/>
    <mergeCell ref="P225:AB225"/>
    <mergeCell ref="A235:M235"/>
    <mergeCell ref="A232:AH232"/>
    <mergeCell ref="A286:AH286"/>
    <mergeCell ref="A294:M294"/>
    <mergeCell ref="A301:M301"/>
    <mergeCell ref="A308:M308"/>
    <mergeCell ref="A251:M251"/>
    <mergeCell ref="A257:AH257"/>
    <mergeCell ref="A264:M264"/>
    <mergeCell ref="A271:M271"/>
    <mergeCell ref="A278:M27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Aeroporto</vt:lpstr>
      <vt:lpstr>Mercado</vt:lpstr>
      <vt:lpstr>Armazens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Schulz</dc:creator>
  <cp:lastModifiedBy>Talia Correia Schulz</cp:lastModifiedBy>
  <dcterms:created xsi:type="dcterms:W3CDTF">2015-06-05T18:19:34Z</dcterms:created>
  <dcterms:modified xsi:type="dcterms:W3CDTF">2024-10-28T22:42:38Z</dcterms:modified>
</cp:coreProperties>
</file>