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  <sheet state="visible" name="Emissions" sheetId="7" r:id="rId10"/>
  </sheets>
  <definedNames/>
  <calcPr/>
</workbook>
</file>

<file path=xl/sharedStrings.xml><?xml version="1.0" encoding="utf-8"?>
<sst xmlns="http://schemas.openxmlformats.org/spreadsheetml/2006/main" count="629" uniqueCount="89">
  <si>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</si>
  <si>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</si>
  <si>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</si>
  <si>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</si>
  <si>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</si>
  <si>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</si>
  <si>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</si>
  <si>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Diesel_GE</t>
  </si>
  <si>
    <t>Diesel_P&amp;W</t>
  </si>
  <si>
    <t>Fueloil_MB&amp;W</t>
  </si>
  <si>
    <t>Wind_Mila</t>
  </si>
  <si>
    <t>PV_SonSalomo</t>
  </si>
  <si>
    <t>Seacable</t>
  </si>
  <si>
    <t>Battery_Utility_1h</t>
  </si>
  <si>
    <t>Battery_Utility_2h</t>
  </si>
  <si>
    <t>Battery_Utility_4h</t>
  </si>
  <si>
    <t>CCGT</t>
  </si>
  <si>
    <t>CCGT_CCS</t>
  </si>
  <si>
    <t>NG_GT</t>
  </si>
  <si>
    <t>Utility_PV</t>
  </si>
  <si>
    <t>Wind_OnShore</t>
  </si>
  <si>
    <t>2021</t>
  </si>
  <si>
    <t>Battery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</si>
  <si>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</si>
  <si>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</si>
  <si>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</si>
  <si>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</si>
  <si>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</si>
  <si>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</si>
  <si>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</si>
  <si>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</si>
  <si>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</si>
  <si>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</si>
  <si>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</si>
  <si>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</si>
  <si>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</si>
  <si>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</si>
  <si>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</si>
  <si>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</si>
  <si>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</si>
  <si>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</si>
  <si>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</si>
  <si>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</si>
  <si>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</si>
  <si>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</si>
  <si>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</si>
  <si>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</si>
  <si>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</si>
  <si>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</si>
  <si>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</si>
  <si>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</si>
  <si>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</si>
  <si>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</si>
  <si>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</si>
  <si>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</si>
  <si>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</si>
  <si>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</si>
  <si>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</si>
  <si>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</si>
  <si>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</si>
  <si>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</si>
  <si>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</si>
  <si>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</si>
  <si>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</si>
  <si>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</si>
  <si>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</si>
  <si>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</si>
  <si>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</si>
  <si>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</si>
  <si>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</si>
  <si>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</si>
  <si>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</si>
  <si>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</si>
  <si>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</si>
  <si>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</si>
  <si>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</si>
  <si>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</si>
  <si>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</si>
  <si>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</si>
  <si>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</si>
  <si>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</si>
  <si>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</si>
  <si>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</si>
  <si>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</si>
  <si>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</si>
  <si>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</si>
  <si>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ccgt</t>
  </si>
  <si>
    <t>ccgt_ccs</t>
  </si>
  <si>
    <t>gas_ccs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</si>
</sst>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.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815139143"/>
        <c:axId val="1246429675"/>
      </c:barChart>
      <c:catAx>
        <c:axId val="815139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429675"/>
      </c:catAx>
      <c:valAx>
        <c:axId val="1246429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139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686278759"/>
        <c:axId val="1452208871"/>
      </c:barChart>
      <c:catAx>
        <c:axId val="686278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208871"/>
      </c:catAx>
      <c:valAx>
        <c:axId val="1452208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278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97" si="1">IF(F2="Fueloil_MB&amp;W","Fueloil",F2)</f>
        <v>Diesel_GE</v>
      </c>
      <c r="B2" s="1">
        <f t="shared" ref="B2:B97" si="2">if(G2&lt;2020,2020,G2)</f>
        <v>2020</v>
      </c>
      <c r="C2" s="1" t="str">
        <f t="shared" ref="C2:C97" si="3">IFERROR(IF(search("Battery",A2)&gt;0,CONCATENATE(left(A2,7),B2)),IFERROR(IF(search("Diesel",A2)&gt;0,CONCATENATE(left(A2,6),B2),concatenate(A2,B2)),concatenate(A2,B2)))</f>
        <v>Diesel2020</v>
      </c>
      <c r="D2" s="1">
        <f t="shared" ref="D2:D97" si="4">H2</f>
        <v>76</v>
      </c>
      <c r="E2" s="2"/>
      <c r="F2" s="1" t="s">
        <v>7</v>
      </c>
      <c r="G2" s="1">
        <v>2003.0</v>
      </c>
      <c r="H2" s="1">
        <v>76.0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Diesel_P&amp;W</v>
      </c>
      <c r="B3" s="1">
        <f t="shared" si="2"/>
        <v>2020</v>
      </c>
      <c r="C3" s="1" t="str">
        <f t="shared" si="3"/>
        <v>Diesel2020</v>
      </c>
      <c r="D3" s="1">
        <f t="shared" si="4"/>
        <v>148.2</v>
      </c>
      <c r="E3" s="2"/>
      <c r="F3" s="1" t="s">
        <v>8</v>
      </c>
      <c r="G3" s="1">
        <v>2003.0</v>
      </c>
      <c r="H3" s="1">
        <v>148.2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Fueloil</v>
      </c>
      <c r="B4" s="1">
        <f t="shared" si="2"/>
        <v>2020</v>
      </c>
      <c r="C4" s="1" t="str">
        <f t="shared" si="3"/>
        <v>Fueloil2020</v>
      </c>
      <c r="D4" s="1">
        <f t="shared" si="4"/>
        <v>47.4</v>
      </c>
      <c r="E4" s="2"/>
      <c r="F4" s="1" t="s">
        <v>9</v>
      </c>
      <c r="G4" s="1">
        <v>2003.0</v>
      </c>
      <c r="H4" s="1">
        <v>47.4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Wind_Mila</v>
      </c>
      <c r="B5" s="1">
        <f t="shared" si="2"/>
        <v>2020</v>
      </c>
      <c r="C5" s="1" t="str">
        <f t="shared" si="3"/>
        <v>Wind_Mila2020</v>
      </c>
      <c r="D5" s="1">
        <f t="shared" si="4"/>
        <v>3.2</v>
      </c>
      <c r="E5" s="2"/>
      <c r="F5" s="1" t="s">
        <v>10</v>
      </c>
      <c r="G5" s="1">
        <v>2004.0</v>
      </c>
      <c r="H5" s="1">
        <v>3.2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PV_SonSalomo</v>
      </c>
      <c r="B6" s="1">
        <f t="shared" si="2"/>
        <v>2020</v>
      </c>
      <c r="C6" s="1" t="str">
        <f t="shared" si="3"/>
        <v>PV_SonSalomo2020</v>
      </c>
      <c r="D6" s="1">
        <f t="shared" si="4"/>
        <v>5.1</v>
      </c>
      <c r="E6" s="2"/>
      <c r="F6" s="1" t="s">
        <v>11</v>
      </c>
      <c r="G6" s="1">
        <v>2008.0</v>
      </c>
      <c r="H6" s="1">
        <v>5.1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Seacable</v>
      </c>
      <c r="B7" s="1">
        <f t="shared" si="2"/>
        <v>2020</v>
      </c>
      <c r="C7" s="1" t="str">
        <f t="shared" si="3"/>
        <v>Seacable2020</v>
      </c>
      <c r="D7" s="1">
        <f t="shared" si="4"/>
        <v>35</v>
      </c>
      <c r="E7" s="2"/>
      <c r="F7" s="1" t="s">
        <v>12</v>
      </c>
      <c r="G7" s="1">
        <v>2020.0</v>
      </c>
      <c r="H7" s="1">
        <v>35.0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2021</v>
      </c>
      <c r="C8" s="1" t="str">
        <f t="shared" si="3"/>
        <v>Battery2021</v>
      </c>
      <c r="D8" s="1">
        <f t="shared" si="4"/>
        <v>0</v>
      </c>
      <c r="E8" s="2"/>
      <c r="F8" s="1" t="s">
        <v>13</v>
      </c>
      <c r="G8" s="1">
        <v>2021.0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Battery_Utility_2h</v>
      </c>
      <c r="B9" s="1">
        <f t="shared" si="2"/>
        <v>2021</v>
      </c>
      <c r="C9" s="1" t="str">
        <f t="shared" si="3"/>
        <v>Battery2021</v>
      </c>
      <c r="D9" s="1">
        <f t="shared" si="4"/>
        <v>0</v>
      </c>
      <c r="E9" s="2"/>
      <c r="F9" s="1" t="s">
        <v>14</v>
      </c>
      <c r="G9" s="1">
        <v>2021.0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Battery_Utility_4h</v>
      </c>
      <c r="B10" s="1">
        <f t="shared" si="2"/>
        <v>2021</v>
      </c>
      <c r="C10" s="1" t="str">
        <f t="shared" si="3"/>
        <v>Battery2021</v>
      </c>
      <c r="D10" s="1">
        <f t="shared" si="4"/>
        <v>0</v>
      </c>
      <c r="E10" s="2"/>
      <c r="F10" s="1" t="s">
        <v>15</v>
      </c>
      <c r="G10" s="1">
        <v>2021.0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CCGT</v>
      </c>
      <c r="B11" s="1">
        <f t="shared" si="2"/>
        <v>2021</v>
      </c>
      <c r="C11" s="1" t="str">
        <f t="shared" si="3"/>
        <v>CCGT2021</v>
      </c>
      <c r="D11" s="1">
        <f t="shared" si="4"/>
        <v>0</v>
      </c>
      <c r="E11" s="2"/>
      <c r="F11" s="1" t="s">
        <v>16</v>
      </c>
      <c r="G11" s="1">
        <v>2021.0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CCGT_CCS</v>
      </c>
      <c r="B12" s="1">
        <f t="shared" si="2"/>
        <v>2021</v>
      </c>
      <c r="C12" s="1" t="str">
        <f t="shared" si="3"/>
        <v>CCGT_CCS2021</v>
      </c>
      <c r="D12" s="1">
        <f t="shared" si="4"/>
        <v>0</v>
      </c>
      <c r="E12" s="2"/>
      <c r="F12" s="1" t="s">
        <v>17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NG_GT</v>
      </c>
      <c r="B13" s="1">
        <f t="shared" si="2"/>
        <v>2021</v>
      </c>
      <c r="C13" s="1" t="str">
        <f t="shared" si="3"/>
        <v>NG_GT2021</v>
      </c>
      <c r="D13" s="1">
        <f t="shared" si="4"/>
        <v>10</v>
      </c>
      <c r="E13" s="2"/>
      <c r="F13" s="1" t="s">
        <v>18</v>
      </c>
      <c r="G13" s="1">
        <v>2021.0</v>
      </c>
      <c r="H13" s="1">
        <v>10.0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Seacable</v>
      </c>
      <c r="B14" s="1">
        <f t="shared" si="2"/>
        <v>2021</v>
      </c>
      <c r="C14" s="1" t="str">
        <f t="shared" si="3"/>
        <v>Seacable2021</v>
      </c>
      <c r="D14" s="1">
        <f t="shared" si="4"/>
        <v>0</v>
      </c>
      <c r="E14" s="2"/>
      <c r="F14" s="1" t="s">
        <v>12</v>
      </c>
      <c r="G14" s="1">
        <v>2021.0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Utility_PV</v>
      </c>
      <c r="B15" s="1">
        <f t="shared" si="2"/>
        <v>2021</v>
      </c>
      <c r="C15" s="1" t="str">
        <f t="shared" si="3"/>
        <v>Utility_PV2021</v>
      </c>
      <c r="D15" s="1">
        <f t="shared" si="4"/>
        <v>56</v>
      </c>
      <c r="E15" s="2"/>
      <c r="F15" s="1" t="s">
        <v>19</v>
      </c>
      <c r="G15" s="1">
        <v>2021.0</v>
      </c>
      <c r="H15" s="1">
        <v>56.0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Wind_OnShore</v>
      </c>
      <c r="B16" s="1">
        <f t="shared" si="2"/>
        <v>2021</v>
      </c>
      <c r="C16" s="1" t="str">
        <f t="shared" si="3"/>
        <v>Wind_OnShore2021</v>
      </c>
      <c r="D16" s="1">
        <f t="shared" si="4"/>
        <v>72.45</v>
      </c>
      <c r="E16" s="2"/>
      <c r="F16" s="1" t="s">
        <v>20</v>
      </c>
      <c r="G16" s="1">
        <v>2021.0</v>
      </c>
      <c r="H16" s="1">
        <v>72.45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Battery_Utility_1h</v>
      </c>
      <c r="B17" s="1">
        <f t="shared" si="2"/>
        <v>2022</v>
      </c>
      <c r="C17" s="1" t="str">
        <f t="shared" si="3"/>
        <v>Battery2022</v>
      </c>
      <c r="D17" s="1">
        <f t="shared" si="4"/>
        <v>0</v>
      </c>
      <c r="E17" s="2"/>
      <c r="F17" s="1" t="s">
        <v>13</v>
      </c>
      <c r="G17" s="1">
        <v>2022.0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2022</v>
      </c>
      <c r="C18" s="1" t="str">
        <f t="shared" si="3"/>
        <v>Battery2022</v>
      </c>
      <c r="D18" s="1">
        <f t="shared" si="4"/>
        <v>0</v>
      </c>
      <c r="E18" s="2"/>
      <c r="F18" s="1" t="s">
        <v>14</v>
      </c>
      <c r="G18" s="1">
        <v>2022.0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Battery_Utility_4h</v>
      </c>
      <c r="B19" s="1">
        <f t="shared" si="2"/>
        <v>2022</v>
      </c>
      <c r="C19" s="1" t="str">
        <f t="shared" si="3"/>
        <v>Battery2022</v>
      </c>
      <c r="D19" s="1">
        <f t="shared" si="4"/>
        <v>0</v>
      </c>
      <c r="E19" s="2"/>
      <c r="F19" s="1" t="s">
        <v>15</v>
      </c>
      <c r="G19" s="1">
        <v>2022.0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CCGT</v>
      </c>
      <c r="B20" s="1">
        <f t="shared" si="2"/>
        <v>2022</v>
      </c>
      <c r="C20" s="1" t="str">
        <f t="shared" si="3"/>
        <v>CCGT2022</v>
      </c>
      <c r="D20" s="1">
        <f t="shared" si="4"/>
        <v>0</v>
      </c>
      <c r="E20" s="2"/>
      <c r="F20" s="1" t="s">
        <v>16</v>
      </c>
      <c r="G20" s="1">
        <v>2022.0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CCGT_CCS</v>
      </c>
      <c r="B21" s="1">
        <f t="shared" si="2"/>
        <v>2022</v>
      </c>
      <c r="C21" s="1" t="str">
        <f t="shared" si="3"/>
        <v>CCGT_CCS2022</v>
      </c>
      <c r="D21" s="1">
        <f t="shared" si="4"/>
        <v>0</v>
      </c>
      <c r="E21" s="2"/>
      <c r="F21" s="1" t="s">
        <v>17</v>
      </c>
      <c r="G21" s="1">
        <v>2022.0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NG_GT</v>
      </c>
      <c r="B22" s="1">
        <f t="shared" si="2"/>
        <v>2022</v>
      </c>
      <c r="C22" s="1" t="str">
        <f t="shared" si="3"/>
        <v>NG_GT2022</v>
      </c>
      <c r="D22" s="1">
        <f t="shared" si="4"/>
        <v>0</v>
      </c>
      <c r="E22" s="2"/>
      <c r="F22" s="1" t="s">
        <v>18</v>
      </c>
      <c r="G22" s="1">
        <v>2022.0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Seacable</v>
      </c>
      <c r="B23" s="1">
        <f t="shared" si="2"/>
        <v>2022</v>
      </c>
      <c r="C23" s="1" t="str">
        <f t="shared" si="3"/>
        <v>Seacable2022</v>
      </c>
      <c r="D23" s="1">
        <f t="shared" si="4"/>
        <v>0</v>
      </c>
      <c r="E23" s="2"/>
      <c r="F23" s="1" t="s">
        <v>12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Utility_PV</v>
      </c>
      <c r="B24" s="1">
        <f t="shared" si="2"/>
        <v>2022</v>
      </c>
      <c r="C24" s="1" t="str">
        <f t="shared" si="3"/>
        <v>Utility_PV2022</v>
      </c>
      <c r="D24" s="1">
        <f t="shared" si="4"/>
        <v>0</v>
      </c>
      <c r="E24" s="2"/>
      <c r="F24" s="1" t="s">
        <v>19</v>
      </c>
      <c r="G24" s="1">
        <v>2022.0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Wind_OnShore</v>
      </c>
      <c r="B25" s="1">
        <f t="shared" si="2"/>
        <v>2022</v>
      </c>
      <c r="C25" s="1" t="str">
        <f t="shared" si="3"/>
        <v>Wind_OnShore2022</v>
      </c>
      <c r="D25" s="1">
        <f t="shared" si="4"/>
        <v>6.9</v>
      </c>
      <c r="E25" s="2"/>
      <c r="F25" s="1" t="s">
        <v>20</v>
      </c>
      <c r="G25" s="1">
        <v>2022.0</v>
      </c>
      <c r="H25" s="1">
        <v>6.9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Battery_Utility_1h</v>
      </c>
      <c r="B26" s="1">
        <f t="shared" si="2"/>
        <v>2023</v>
      </c>
      <c r="C26" s="1" t="str">
        <f t="shared" si="3"/>
        <v>Battery2023</v>
      </c>
      <c r="D26" s="1">
        <f t="shared" si="4"/>
        <v>2</v>
      </c>
      <c r="E26" s="2"/>
      <c r="F26" s="1" t="s">
        <v>13</v>
      </c>
      <c r="G26" s="1">
        <v>2023.0</v>
      </c>
      <c r="H26" s="1">
        <v>2.0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Battery_Utility_2h</v>
      </c>
      <c r="B27" s="1">
        <f t="shared" si="2"/>
        <v>2023</v>
      </c>
      <c r="C27" s="1" t="str">
        <f t="shared" si="3"/>
        <v>Battery2023</v>
      </c>
      <c r="D27" s="1">
        <f t="shared" si="4"/>
        <v>0</v>
      </c>
      <c r="E27" s="2"/>
      <c r="F27" s="1" t="s">
        <v>14</v>
      </c>
      <c r="G27" s="1">
        <v>2023.0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2023</v>
      </c>
      <c r="C28" s="1" t="str">
        <f t="shared" si="3"/>
        <v>Battery2023</v>
      </c>
      <c r="D28" s="1">
        <f t="shared" si="4"/>
        <v>0</v>
      </c>
      <c r="E28" s="2"/>
      <c r="F28" s="1" t="s">
        <v>15</v>
      </c>
      <c r="G28" s="1">
        <v>2023.0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CCGT</v>
      </c>
      <c r="B29" s="1">
        <f t="shared" si="2"/>
        <v>2023</v>
      </c>
      <c r="C29" s="1" t="str">
        <f t="shared" si="3"/>
        <v>CCGT2023</v>
      </c>
      <c r="D29" s="1">
        <f t="shared" si="4"/>
        <v>0</v>
      </c>
      <c r="E29" s="2"/>
      <c r="F29" s="1" t="s">
        <v>16</v>
      </c>
      <c r="G29" s="1">
        <v>2023.0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CCGT_CCS</v>
      </c>
      <c r="B30" s="1">
        <f t="shared" si="2"/>
        <v>2023</v>
      </c>
      <c r="C30" s="1" t="str">
        <f t="shared" si="3"/>
        <v>CCGT_CCS2023</v>
      </c>
      <c r="D30" s="1">
        <f t="shared" si="4"/>
        <v>0</v>
      </c>
      <c r="E30" s="2"/>
      <c r="F30" s="1" t="s">
        <v>17</v>
      </c>
      <c r="G30" s="1">
        <v>2023.0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NG_GT</v>
      </c>
      <c r="B31" s="1">
        <f t="shared" si="2"/>
        <v>2023</v>
      </c>
      <c r="C31" s="1" t="str">
        <f t="shared" si="3"/>
        <v>NG_GT2023</v>
      </c>
      <c r="D31" s="1">
        <f t="shared" si="4"/>
        <v>50</v>
      </c>
      <c r="E31" s="2"/>
      <c r="F31" s="1" t="s">
        <v>18</v>
      </c>
      <c r="G31" s="1">
        <v>2023.0</v>
      </c>
      <c r="H31" s="1">
        <v>50.0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Seacable</v>
      </c>
      <c r="B32" s="1">
        <f t="shared" si="2"/>
        <v>2023</v>
      </c>
      <c r="C32" s="1" t="str">
        <f t="shared" si="3"/>
        <v>Seacable2023</v>
      </c>
      <c r="D32" s="1">
        <f t="shared" si="4"/>
        <v>0</v>
      </c>
      <c r="E32" s="2"/>
      <c r="F32" s="1" t="s">
        <v>12</v>
      </c>
      <c r="G32" s="1">
        <v>2023.0</v>
      </c>
      <c r="H32" s="1">
        <v>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Utility_PV</v>
      </c>
      <c r="B33" s="1">
        <f t="shared" si="2"/>
        <v>2023</v>
      </c>
      <c r="C33" s="1" t="str">
        <f t="shared" si="3"/>
        <v>Utility_PV2023</v>
      </c>
      <c r="D33" s="1">
        <f t="shared" si="4"/>
        <v>0</v>
      </c>
      <c r="E33" s="2"/>
      <c r="F33" s="1" t="s">
        <v>19</v>
      </c>
      <c r="G33" s="1">
        <v>2023.0</v>
      </c>
      <c r="H33" s="1">
        <v>0.0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Wind_OnShore</v>
      </c>
      <c r="B34" s="1">
        <f t="shared" si="2"/>
        <v>2023</v>
      </c>
      <c r="C34" s="1" t="str">
        <f t="shared" si="3"/>
        <v>Wind_OnShore2023</v>
      </c>
      <c r="D34" s="1">
        <f t="shared" si="4"/>
        <v>3.45</v>
      </c>
      <c r="E34" s="2"/>
      <c r="F34" s="1" t="s">
        <v>20</v>
      </c>
      <c r="G34" s="1">
        <v>2023.0</v>
      </c>
      <c r="H34" s="1">
        <v>3.45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Battery_Utility_1h</v>
      </c>
      <c r="B35" s="1">
        <f t="shared" si="2"/>
        <v>2024</v>
      </c>
      <c r="C35" s="1" t="str">
        <f t="shared" si="3"/>
        <v>Battery2024</v>
      </c>
      <c r="D35" s="1">
        <f t="shared" si="4"/>
        <v>1</v>
      </c>
      <c r="E35" s="2"/>
      <c r="F35" s="1" t="s">
        <v>13</v>
      </c>
      <c r="G35" s="1">
        <v>2024.0</v>
      </c>
      <c r="H35" s="1">
        <v>1.0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Battery_Utility_2h</v>
      </c>
      <c r="B36" s="1">
        <f t="shared" si="2"/>
        <v>2024</v>
      </c>
      <c r="C36" s="1" t="str">
        <f t="shared" si="3"/>
        <v>Battery2024</v>
      </c>
      <c r="D36" s="1">
        <f t="shared" si="4"/>
        <v>0</v>
      </c>
      <c r="E36" s="2"/>
      <c r="F36" s="1" t="s">
        <v>14</v>
      </c>
      <c r="G36" s="1">
        <v>2024.0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Battery_Utility_4h</v>
      </c>
      <c r="B37" s="1">
        <f t="shared" si="2"/>
        <v>2024</v>
      </c>
      <c r="C37" s="1" t="str">
        <f t="shared" si="3"/>
        <v>Battery2024</v>
      </c>
      <c r="D37" s="1">
        <f t="shared" si="4"/>
        <v>0</v>
      </c>
      <c r="E37" s="2"/>
      <c r="F37" s="1" t="s">
        <v>15</v>
      </c>
      <c r="G37" s="1">
        <v>2024.0</v>
      </c>
      <c r="H37" s="1">
        <v>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CCGT</v>
      </c>
      <c r="B38" s="1">
        <f t="shared" si="2"/>
        <v>2024</v>
      </c>
      <c r="C38" s="1" t="str">
        <f t="shared" si="3"/>
        <v>CCGT2024</v>
      </c>
      <c r="D38" s="1">
        <f t="shared" si="4"/>
        <v>0</v>
      </c>
      <c r="E38" s="2"/>
      <c r="F38" s="1" t="s">
        <v>16</v>
      </c>
      <c r="G38" s="1">
        <v>2024.0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CCGT_CCS</v>
      </c>
      <c r="B39" s="1">
        <f t="shared" si="2"/>
        <v>2024</v>
      </c>
      <c r="C39" s="1" t="str">
        <f t="shared" si="3"/>
        <v>CCGT_CCS2024</v>
      </c>
      <c r="D39" s="1">
        <f t="shared" si="4"/>
        <v>0</v>
      </c>
      <c r="E39" s="2"/>
      <c r="F39" s="1" t="s">
        <v>17</v>
      </c>
      <c r="G39" s="1">
        <v>2024.0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NG_GT</v>
      </c>
      <c r="B40" s="1">
        <f t="shared" si="2"/>
        <v>2024</v>
      </c>
      <c r="C40" s="1" t="str">
        <f t="shared" si="3"/>
        <v>NG_GT2024</v>
      </c>
      <c r="D40" s="1">
        <f t="shared" si="4"/>
        <v>0</v>
      </c>
      <c r="E40" s="2"/>
      <c r="F40" s="1" t="s">
        <v>18</v>
      </c>
      <c r="G40" s="1">
        <v>2024.0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Seacable</v>
      </c>
      <c r="B41" s="1">
        <f t="shared" si="2"/>
        <v>2024</v>
      </c>
      <c r="C41" s="1" t="str">
        <f t="shared" si="3"/>
        <v>Seacable2024</v>
      </c>
      <c r="D41" s="1">
        <f t="shared" si="4"/>
        <v>0</v>
      </c>
      <c r="E41" s="2"/>
      <c r="F41" s="1" t="s">
        <v>12</v>
      </c>
      <c r="G41" s="1">
        <v>2024.0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Utility_PV</v>
      </c>
      <c r="B42" s="1">
        <f t="shared" si="2"/>
        <v>2024</v>
      </c>
      <c r="C42" s="1" t="str">
        <f t="shared" si="3"/>
        <v>Utility_PV2024</v>
      </c>
      <c r="D42" s="1">
        <f t="shared" si="4"/>
        <v>0</v>
      </c>
      <c r="E42" s="2"/>
      <c r="F42" s="1" t="s">
        <v>19</v>
      </c>
      <c r="G42" s="1">
        <v>2024.0</v>
      </c>
      <c r="H42" s="1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Wind_OnShore</v>
      </c>
      <c r="B43" s="1">
        <f t="shared" si="2"/>
        <v>2024</v>
      </c>
      <c r="C43" s="1" t="str">
        <f t="shared" si="3"/>
        <v>Wind_OnShore2024</v>
      </c>
      <c r="D43" s="1">
        <f t="shared" si="4"/>
        <v>13.8</v>
      </c>
      <c r="E43" s="2"/>
      <c r="F43" s="1" t="s">
        <v>20</v>
      </c>
      <c r="G43" s="1">
        <v>2024.0</v>
      </c>
      <c r="H43" s="1">
        <v>13.8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Battery_Utility_1h</v>
      </c>
      <c r="B44" s="1">
        <f t="shared" si="2"/>
        <v>2025</v>
      </c>
      <c r="C44" s="1" t="str">
        <f t="shared" si="3"/>
        <v>Battery2025</v>
      </c>
      <c r="D44" s="1">
        <f t="shared" si="4"/>
        <v>0</v>
      </c>
      <c r="E44" s="2"/>
      <c r="F44" s="1" t="s">
        <v>13</v>
      </c>
      <c r="G44" s="1">
        <v>2025.0</v>
      </c>
      <c r="H44" s="1">
        <v>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Battery_Utility_2h</v>
      </c>
      <c r="B45" s="1">
        <f t="shared" si="2"/>
        <v>2025</v>
      </c>
      <c r="C45" s="1" t="str">
        <f t="shared" si="3"/>
        <v>Battery2025</v>
      </c>
      <c r="D45" s="1">
        <f t="shared" si="4"/>
        <v>0</v>
      </c>
      <c r="E45" s="2"/>
      <c r="F45" s="1" t="s">
        <v>14</v>
      </c>
      <c r="G45" s="1">
        <v>2025.0</v>
      </c>
      <c r="H45" s="1">
        <v>0.0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Battery_Utility_4h</v>
      </c>
      <c r="B46" s="1">
        <f t="shared" si="2"/>
        <v>2025</v>
      </c>
      <c r="C46" s="1" t="str">
        <f t="shared" si="3"/>
        <v>Battery2025</v>
      </c>
      <c r="D46" s="1">
        <f t="shared" si="4"/>
        <v>0</v>
      </c>
      <c r="E46" s="2"/>
      <c r="F46" s="1" t="s">
        <v>15</v>
      </c>
      <c r="G46" s="1">
        <v>2025.0</v>
      </c>
      <c r="H46" s="1">
        <v>0.0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CCGT</v>
      </c>
      <c r="B47" s="1">
        <f t="shared" si="2"/>
        <v>2025</v>
      </c>
      <c r="C47" s="1" t="str">
        <f t="shared" si="3"/>
        <v>CCGT2025</v>
      </c>
      <c r="D47" s="1">
        <f t="shared" si="4"/>
        <v>0</v>
      </c>
      <c r="E47" s="2"/>
      <c r="F47" s="1" t="s">
        <v>16</v>
      </c>
      <c r="G47" s="1">
        <v>2025.0</v>
      </c>
      <c r="H47" s="1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CCGT_CCS</v>
      </c>
      <c r="B48" s="1">
        <f t="shared" si="2"/>
        <v>2025</v>
      </c>
      <c r="C48" s="1" t="str">
        <f t="shared" si="3"/>
        <v>CCGT_CCS2025</v>
      </c>
      <c r="D48" s="1">
        <f t="shared" si="4"/>
        <v>0</v>
      </c>
      <c r="E48" s="2"/>
      <c r="F48" s="1" t="s">
        <v>17</v>
      </c>
      <c r="G48" s="1">
        <v>2025.0</v>
      </c>
      <c r="H48" s="1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NG_GT</v>
      </c>
      <c r="B49" s="1">
        <f t="shared" si="2"/>
        <v>2025</v>
      </c>
      <c r="C49" s="1" t="str">
        <f t="shared" si="3"/>
        <v>NG_GT2025</v>
      </c>
      <c r="D49" s="1">
        <f t="shared" si="4"/>
        <v>10</v>
      </c>
      <c r="E49" s="2"/>
      <c r="F49" s="1" t="s">
        <v>18</v>
      </c>
      <c r="G49" s="1">
        <v>2025.0</v>
      </c>
      <c r="H49" s="1">
        <v>10.0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Seacable</v>
      </c>
      <c r="B50" s="1">
        <f t="shared" si="2"/>
        <v>2025</v>
      </c>
      <c r="C50" s="1" t="str">
        <f t="shared" si="3"/>
        <v>Seacable2025</v>
      </c>
      <c r="D50" s="1">
        <f t="shared" si="4"/>
        <v>0</v>
      </c>
      <c r="E50" s="2"/>
      <c r="F50" s="1" t="s">
        <v>12</v>
      </c>
      <c r="G50" s="1">
        <v>2025.0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Utility_PV</v>
      </c>
      <c r="B51" s="1">
        <f t="shared" si="2"/>
        <v>2025</v>
      </c>
      <c r="C51" s="1" t="str">
        <f t="shared" si="3"/>
        <v>Utility_PV2025</v>
      </c>
      <c r="D51" s="1">
        <f t="shared" si="4"/>
        <v>0</v>
      </c>
      <c r="E51" s="2"/>
      <c r="F51" s="1" t="s">
        <v>19</v>
      </c>
      <c r="G51" s="1">
        <v>2025.0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Wind_OnShore</v>
      </c>
      <c r="B52" s="1">
        <f t="shared" si="2"/>
        <v>2025</v>
      </c>
      <c r="C52" s="1" t="str">
        <f t="shared" si="3"/>
        <v>Wind_OnShore2025</v>
      </c>
      <c r="D52" s="1">
        <f t="shared" si="4"/>
        <v>0</v>
      </c>
      <c r="E52" s="2"/>
      <c r="F52" s="1" t="s">
        <v>20</v>
      </c>
      <c r="G52" s="1">
        <v>2025.0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Battery_Utility_1h</v>
      </c>
      <c r="B53" s="1">
        <f t="shared" si="2"/>
        <v>2026</v>
      </c>
      <c r="C53" s="1" t="str">
        <f t="shared" si="3"/>
        <v>Battery2026</v>
      </c>
      <c r="D53" s="1">
        <f t="shared" si="4"/>
        <v>0</v>
      </c>
      <c r="E53" s="2"/>
      <c r="F53" s="1" t="s">
        <v>13</v>
      </c>
      <c r="G53" s="1">
        <v>2026.0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Battery_Utility_2h</v>
      </c>
      <c r="B54" s="1">
        <f t="shared" si="2"/>
        <v>2026</v>
      </c>
      <c r="C54" s="1" t="str">
        <f t="shared" si="3"/>
        <v>Battery2026</v>
      </c>
      <c r="D54" s="1">
        <f t="shared" si="4"/>
        <v>0</v>
      </c>
      <c r="E54" s="2"/>
      <c r="F54" s="1" t="s">
        <v>14</v>
      </c>
      <c r="G54" s="1">
        <v>2026.0</v>
      </c>
      <c r="H54" s="1"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Battery_Utility_4h</v>
      </c>
      <c r="B55" s="1">
        <f t="shared" si="2"/>
        <v>2026</v>
      </c>
      <c r="C55" s="1" t="str">
        <f t="shared" si="3"/>
        <v>Battery2026</v>
      </c>
      <c r="D55" s="1">
        <f t="shared" si="4"/>
        <v>0</v>
      </c>
      <c r="E55" s="2"/>
      <c r="F55" s="1" t="s">
        <v>15</v>
      </c>
      <c r="G55" s="1">
        <v>2026.0</v>
      </c>
      <c r="H55" s="1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CCGT</v>
      </c>
      <c r="B56" s="1">
        <f t="shared" si="2"/>
        <v>2026</v>
      </c>
      <c r="C56" s="1" t="str">
        <f t="shared" si="3"/>
        <v>CCGT2026</v>
      </c>
      <c r="D56" s="1">
        <f t="shared" si="4"/>
        <v>0</v>
      </c>
      <c r="E56" s="2"/>
      <c r="F56" s="1" t="s">
        <v>16</v>
      </c>
      <c r="G56" s="1">
        <v>2026.0</v>
      </c>
      <c r="H56" s="1">
        <v>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CCGT_CCS</v>
      </c>
      <c r="B57" s="1">
        <f t="shared" si="2"/>
        <v>2026</v>
      </c>
      <c r="C57" s="1" t="str">
        <f t="shared" si="3"/>
        <v>CCGT_CCS2026</v>
      </c>
      <c r="D57" s="1">
        <f t="shared" si="4"/>
        <v>0</v>
      </c>
      <c r="E57" s="2"/>
      <c r="F57" s="1" t="s">
        <v>17</v>
      </c>
      <c r="G57" s="1">
        <v>2026.0</v>
      </c>
      <c r="H57" s="1">
        <v>0.0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NG_GT</v>
      </c>
      <c r="B58" s="1">
        <f t="shared" si="2"/>
        <v>2026</v>
      </c>
      <c r="C58" s="1" t="str">
        <f t="shared" si="3"/>
        <v>NG_GT2026</v>
      </c>
      <c r="D58" s="1">
        <f t="shared" si="4"/>
        <v>0</v>
      </c>
      <c r="E58" s="2"/>
      <c r="F58" s="1" t="s">
        <v>18</v>
      </c>
      <c r="G58" s="1">
        <v>2026.0</v>
      </c>
      <c r="H58" s="1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Seacable</v>
      </c>
      <c r="B59" s="1">
        <f t="shared" si="2"/>
        <v>2026</v>
      </c>
      <c r="C59" s="1" t="str">
        <f t="shared" si="3"/>
        <v>Seacable2026</v>
      </c>
      <c r="D59" s="1">
        <f t="shared" si="4"/>
        <v>0</v>
      </c>
      <c r="E59" s="2"/>
      <c r="F59" s="1" t="s">
        <v>12</v>
      </c>
      <c r="G59" s="1">
        <v>2026.0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Utility_PV</v>
      </c>
      <c r="B60" s="1">
        <f t="shared" si="2"/>
        <v>2026</v>
      </c>
      <c r="C60" s="1" t="str">
        <f t="shared" si="3"/>
        <v>Utility_PV2026</v>
      </c>
      <c r="D60" s="1">
        <f t="shared" si="4"/>
        <v>6</v>
      </c>
      <c r="E60" s="2"/>
      <c r="F60" s="1" t="s">
        <v>19</v>
      </c>
      <c r="G60" s="1">
        <v>2026.0</v>
      </c>
      <c r="H60" s="1">
        <v>6.0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Wind_OnShore</v>
      </c>
      <c r="B61" s="1">
        <f t="shared" si="2"/>
        <v>2026</v>
      </c>
      <c r="C61" s="1" t="str">
        <f t="shared" si="3"/>
        <v>Wind_OnShore2026</v>
      </c>
      <c r="D61" s="1">
        <f t="shared" si="4"/>
        <v>0</v>
      </c>
      <c r="E61" s="2"/>
      <c r="F61" s="1" t="s">
        <v>20</v>
      </c>
      <c r="G61" s="1">
        <v>2026.0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Battery_Utility_1h</v>
      </c>
      <c r="B62" s="1">
        <f t="shared" si="2"/>
        <v>2027</v>
      </c>
      <c r="C62" s="1" t="str">
        <f t="shared" si="3"/>
        <v>Battery2027</v>
      </c>
      <c r="D62" s="1">
        <f t="shared" si="4"/>
        <v>0</v>
      </c>
      <c r="E62" s="2"/>
      <c r="F62" s="1" t="s">
        <v>13</v>
      </c>
      <c r="G62" s="1">
        <v>2027.0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Battery_Utility_2h</v>
      </c>
      <c r="B63" s="1">
        <f t="shared" si="2"/>
        <v>2027</v>
      </c>
      <c r="C63" s="1" t="str">
        <f t="shared" si="3"/>
        <v>Battery2027</v>
      </c>
      <c r="D63" s="1">
        <f t="shared" si="4"/>
        <v>0</v>
      </c>
      <c r="E63" s="2"/>
      <c r="F63" s="1" t="s">
        <v>14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Battery_Utility_4h</v>
      </c>
      <c r="B64" s="1">
        <f t="shared" si="2"/>
        <v>2027</v>
      </c>
      <c r="C64" s="1" t="str">
        <f t="shared" si="3"/>
        <v>Battery2027</v>
      </c>
      <c r="D64" s="1">
        <f t="shared" si="4"/>
        <v>0</v>
      </c>
      <c r="E64" s="2"/>
      <c r="F64" s="1" t="s">
        <v>15</v>
      </c>
      <c r="G64" s="1">
        <v>2027.0</v>
      </c>
      <c r="H64" s="1">
        <v>0.0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CCGT</v>
      </c>
      <c r="B65" s="1">
        <f t="shared" si="2"/>
        <v>2027</v>
      </c>
      <c r="C65" s="1" t="str">
        <f t="shared" si="3"/>
        <v>CCGT2027</v>
      </c>
      <c r="D65" s="1">
        <f t="shared" si="4"/>
        <v>0</v>
      </c>
      <c r="E65" s="2"/>
      <c r="F65" s="1" t="s">
        <v>16</v>
      </c>
      <c r="G65" s="1">
        <v>2027.0</v>
      </c>
      <c r="H65" s="1">
        <v>0.0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CCGT_CCS</v>
      </c>
      <c r="B66" s="1">
        <f t="shared" si="2"/>
        <v>2027</v>
      </c>
      <c r="C66" s="1" t="str">
        <f t="shared" si="3"/>
        <v>CCGT_CCS2027</v>
      </c>
      <c r="D66" s="1">
        <f t="shared" si="4"/>
        <v>0</v>
      </c>
      <c r="E66" s="2"/>
      <c r="F66" s="1" t="s">
        <v>17</v>
      </c>
      <c r="G66" s="1">
        <v>2027.0</v>
      </c>
      <c r="H66" s="1">
        <v>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NG_GT</v>
      </c>
      <c r="B67" s="1">
        <f t="shared" si="2"/>
        <v>2027</v>
      </c>
      <c r="C67" s="1" t="str">
        <f t="shared" si="3"/>
        <v>NG_GT2027</v>
      </c>
      <c r="D67" s="1">
        <f t="shared" si="4"/>
        <v>0</v>
      </c>
      <c r="E67" s="2"/>
      <c r="F67" s="1" t="s">
        <v>18</v>
      </c>
      <c r="G67" s="1">
        <v>2027.0</v>
      </c>
      <c r="H67" s="1">
        <v>0.0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Seacable</v>
      </c>
      <c r="B68" s="1">
        <f t="shared" si="2"/>
        <v>2027</v>
      </c>
      <c r="C68" s="1" t="str">
        <f t="shared" si="3"/>
        <v>Seacable2027</v>
      </c>
      <c r="D68" s="1">
        <f t="shared" si="4"/>
        <v>0</v>
      </c>
      <c r="E68" s="2"/>
      <c r="F68" s="1" t="s">
        <v>12</v>
      </c>
      <c r="G68" s="1">
        <v>2027.0</v>
      </c>
      <c r="H68" s="1">
        <v>0.0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Utility_PV</v>
      </c>
      <c r="B69" s="1">
        <f t="shared" si="2"/>
        <v>2027</v>
      </c>
      <c r="C69" s="1" t="str">
        <f t="shared" si="3"/>
        <v>Utility_PV2027</v>
      </c>
      <c r="D69" s="1">
        <f t="shared" si="4"/>
        <v>2</v>
      </c>
      <c r="E69" s="2"/>
      <c r="F69" s="1" t="s">
        <v>19</v>
      </c>
      <c r="G69" s="1">
        <v>2027.0</v>
      </c>
      <c r="H69" s="1">
        <v>2.0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Wind_OnShore</v>
      </c>
      <c r="B70" s="1">
        <f t="shared" si="2"/>
        <v>2027</v>
      </c>
      <c r="C70" s="1" t="str">
        <f t="shared" si="3"/>
        <v>Wind_OnShore2027</v>
      </c>
      <c r="D70" s="1">
        <f t="shared" si="4"/>
        <v>0</v>
      </c>
      <c r="E70" s="2"/>
      <c r="F70" s="1" t="s">
        <v>20</v>
      </c>
      <c r="G70" s="1">
        <v>2027.0</v>
      </c>
      <c r="H70" s="1">
        <v>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Battery_Utility_1h</v>
      </c>
      <c r="B71" s="1">
        <f t="shared" si="2"/>
        <v>2028</v>
      </c>
      <c r="C71" s="1" t="str">
        <f t="shared" si="3"/>
        <v>Battery2028</v>
      </c>
      <c r="D71" s="1">
        <f t="shared" si="4"/>
        <v>0</v>
      </c>
      <c r="E71" s="2"/>
      <c r="F71" s="1" t="s">
        <v>13</v>
      </c>
      <c r="G71" s="1">
        <v>2028.0</v>
      </c>
      <c r="H71" s="1">
        <v>0.0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Battery_Utility_2h</v>
      </c>
      <c r="B72" s="1">
        <f t="shared" si="2"/>
        <v>2028</v>
      </c>
      <c r="C72" s="1" t="str">
        <f t="shared" si="3"/>
        <v>Battery2028</v>
      </c>
      <c r="D72" s="1">
        <f t="shared" si="4"/>
        <v>0</v>
      </c>
      <c r="E72" s="2"/>
      <c r="F72" s="1" t="s">
        <v>14</v>
      </c>
      <c r="G72" s="1">
        <v>2028.0</v>
      </c>
      <c r="H72" s="1">
        <v>0.0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Battery_Utility_4h</v>
      </c>
      <c r="B73" s="1">
        <f t="shared" si="2"/>
        <v>2028</v>
      </c>
      <c r="C73" s="1" t="str">
        <f t="shared" si="3"/>
        <v>Battery2028</v>
      </c>
      <c r="D73" s="1">
        <f t="shared" si="4"/>
        <v>0</v>
      </c>
      <c r="E73" s="2"/>
      <c r="F73" s="1" t="s">
        <v>15</v>
      </c>
      <c r="G73" s="1">
        <v>2028.0</v>
      </c>
      <c r="H73" s="1">
        <v>0.0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CCGT</v>
      </c>
      <c r="B74" s="1">
        <f t="shared" si="2"/>
        <v>2028</v>
      </c>
      <c r="C74" s="1" t="str">
        <f t="shared" si="3"/>
        <v>CCGT2028</v>
      </c>
      <c r="D74" s="1">
        <f t="shared" si="4"/>
        <v>0</v>
      </c>
      <c r="E74" s="2"/>
      <c r="F74" s="1" t="s">
        <v>16</v>
      </c>
      <c r="G74" s="1">
        <v>2028.0</v>
      </c>
      <c r="H74" s="1">
        <v>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CCGT_CCS</v>
      </c>
      <c r="B75" s="1">
        <f t="shared" si="2"/>
        <v>2028</v>
      </c>
      <c r="C75" s="1" t="str">
        <f t="shared" si="3"/>
        <v>CCGT_CCS2028</v>
      </c>
      <c r="D75" s="1">
        <f t="shared" si="4"/>
        <v>0</v>
      </c>
      <c r="E75" s="2"/>
      <c r="F75" s="1" t="s">
        <v>17</v>
      </c>
      <c r="G75" s="1">
        <v>2028.0</v>
      </c>
      <c r="H75" s="1">
        <v>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NG_GT</v>
      </c>
      <c r="B76" s="1">
        <f t="shared" si="2"/>
        <v>2028</v>
      </c>
      <c r="C76" s="1" t="str">
        <f t="shared" si="3"/>
        <v>NG_GT2028</v>
      </c>
      <c r="D76" s="1">
        <f t="shared" si="4"/>
        <v>0</v>
      </c>
      <c r="E76" s="2"/>
      <c r="F76" s="1" t="s">
        <v>18</v>
      </c>
      <c r="G76" s="1">
        <v>2028.0</v>
      </c>
      <c r="H76" s="1">
        <v>0.0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Seacable</v>
      </c>
      <c r="B77" s="1">
        <f t="shared" si="2"/>
        <v>2028</v>
      </c>
      <c r="C77" s="1" t="str">
        <f t="shared" si="3"/>
        <v>Seacable2028</v>
      </c>
      <c r="D77" s="1">
        <f t="shared" si="4"/>
        <v>0</v>
      </c>
      <c r="E77" s="2"/>
      <c r="F77" s="1" t="s">
        <v>12</v>
      </c>
      <c r="G77" s="1">
        <v>2028.0</v>
      </c>
      <c r="H77" s="1">
        <v>0.0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tr">
        <f t="shared" si="1"/>
        <v>Utility_PV</v>
      </c>
      <c r="B78" s="1">
        <f t="shared" si="2"/>
        <v>2028</v>
      </c>
      <c r="C78" s="1" t="str">
        <f t="shared" si="3"/>
        <v>Utility_PV2028</v>
      </c>
      <c r="D78" s="1">
        <f t="shared" si="4"/>
        <v>4</v>
      </c>
      <c r="E78" s="2"/>
      <c r="F78" s="1" t="s">
        <v>19</v>
      </c>
      <c r="G78" s="1">
        <v>2028.0</v>
      </c>
      <c r="H78" s="1">
        <v>4.0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tr">
        <f t="shared" si="1"/>
        <v>Wind_OnShore</v>
      </c>
      <c r="B79" s="1">
        <f t="shared" si="2"/>
        <v>2028</v>
      </c>
      <c r="C79" s="1" t="str">
        <f t="shared" si="3"/>
        <v>Wind_OnShore2028</v>
      </c>
      <c r="D79" s="1">
        <f t="shared" si="4"/>
        <v>0</v>
      </c>
      <c r="E79" s="2"/>
      <c r="F79" s="1" t="s">
        <v>20</v>
      </c>
      <c r="G79" s="1">
        <v>2028.0</v>
      </c>
      <c r="H79" s="1">
        <v>0.0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tr">
        <f t="shared" si="1"/>
        <v>Battery_Utility_1h</v>
      </c>
      <c r="B80" s="1">
        <f t="shared" si="2"/>
        <v>2029</v>
      </c>
      <c r="C80" s="1" t="str">
        <f t="shared" si="3"/>
        <v>Battery2029</v>
      </c>
      <c r="D80" s="1">
        <f t="shared" si="4"/>
        <v>0</v>
      </c>
      <c r="E80" s="2"/>
      <c r="F80" s="1" t="s">
        <v>13</v>
      </c>
      <c r="G80" s="1">
        <v>2029.0</v>
      </c>
      <c r="H80" s="1">
        <v>0.0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tr">
        <f t="shared" si="1"/>
        <v>Battery_Utility_2h</v>
      </c>
      <c r="B81" s="1">
        <f t="shared" si="2"/>
        <v>2029</v>
      </c>
      <c r="C81" s="1" t="str">
        <f t="shared" si="3"/>
        <v>Battery2029</v>
      </c>
      <c r="D81" s="1">
        <f t="shared" si="4"/>
        <v>0</v>
      </c>
      <c r="E81" s="2"/>
      <c r="F81" s="1" t="s">
        <v>14</v>
      </c>
      <c r="G81" s="1">
        <v>2029.0</v>
      </c>
      <c r="H81" s="1">
        <v>0.0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tr">
        <f t="shared" si="1"/>
        <v>Battery_Utility_4h</v>
      </c>
      <c r="B82" s="1">
        <f t="shared" si="2"/>
        <v>2029</v>
      </c>
      <c r="C82" s="1" t="str">
        <f t="shared" si="3"/>
        <v>Battery2029</v>
      </c>
      <c r="D82" s="1">
        <f t="shared" si="4"/>
        <v>0</v>
      </c>
      <c r="E82" s="2"/>
      <c r="F82" s="1" t="s">
        <v>15</v>
      </c>
      <c r="G82" s="1">
        <v>2029.0</v>
      </c>
      <c r="H82" s="1">
        <v>0.0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tr">
        <f t="shared" si="1"/>
        <v>CCGT</v>
      </c>
      <c r="B83" s="1">
        <f t="shared" si="2"/>
        <v>2029</v>
      </c>
      <c r="C83" s="1" t="str">
        <f t="shared" si="3"/>
        <v>CCGT2029</v>
      </c>
      <c r="D83" s="1">
        <f t="shared" si="4"/>
        <v>0</v>
      </c>
      <c r="E83" s="2"/>
      <c r="F83" s="1" t="s">
        <v>16</v>
      </c>
      <c r="G83" s="1">
        <v>2029.0</v>
      </c>
      <c r="H83" s="1">
        <v>0.0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tr">
        <f t="shared" si="1"/>
        <v>CCGT_CCS</v>
      </c>
      <c r="B84" s="1">
        <f t="shared" si="2"/>
        <v>2029</v>
      </c>
      <c r="C84" s="1" t="str">
        <f t="shared" si="3"/>
        <v>CCGT_CCS2029</v>
      </c>
      <c r="D84" s="1">
        <f t="shared" si="4"/>
        <v>0</v>
      </c>
      <c r="E84" s="2"/>
      <c r="F84" s="1" t="s">
        <v>17</v>
      </c>
      <c r="G84" s="1">
        <v>2029.0</v>
      </c>
      <c r="H84" s="1">
        <v>0.0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tr">
        <f t="shared" si="1"/>
        <v>NG_GT</v>
      </c>
      <c r="B85" s="1">
        <f t="shared" si="2"/>
        <v>2029</v>
      </c>
      <c r="C85" s="1" t="str">
        <f t="shared" si="3"/>
        <v>NG_GT2029</v>
      </c>
      <c r="D85" s="1">
        <f t="shared" si="4"/>
        <v>0</v>
      </c>
      <c r="E85" s="2"/>
      <c r="F85" s="1" t="s">
        <v>18</v>
      </c>
      <c r="G85" s="1">
        <v>2029.0</v>
      </c>
      <c r="H85" s="1">
        <v>0.0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tr">
        <f t="shared" si="1"/>
        <v>Seacable</v>
      </c>
      <c r="B86" s="1">
        <f t="shared" si="2"/>
        <v>2029</v>
      </c>
      <c r="C86" s="1" t="str">
        <f t="shared" si="3"/>
        <v>Seacable2029</v>
      </c>
      <c r="D86" s="1">
        <f t="shared" si="4"/>
        <v>0</v>
      </c>
      <c r="E86" s="2"/>
      <c r="F86" s="1" t="s">
        <v>12</v>
      </c>
      <c r="G86" s="1">
        <v>2029.0</v>
      </c>
      <c r="H86" s="1">
        <v>0.0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tr">
        <f t="shared" si="1"/>
        <v>Utility_PV</v>
      </c>
      <c r="B87" s="1">
        <f t="shared" si="2"/>
        <v>2029</v>
      </c>
      <c r="C87" s="1" t="str">
        <f t="shared" si="3"/>
        <v>Utility_PV2029</v>
      </c>
      <c r="D87" s="1">
        <f t="shared" si="4"/>
        <v>4</v>
      </c>
      <c r="E87" s="2"/>
      <c r="F87" s="1" t="s">
        <v>19</v>
      </c>
      <c r="G87" s="1">
        <v>2029.0</v>
      </c>
      <c r="H87" s="1">
        <v>4.0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 t="str">
        <f t="shared" si="1"/>
        <v>Wind_OnShore</v>
      </c>
      <c r="B88" s="1">
        <f t="shared" si="2"/>
        <v>2029</v>
      </c>
      <c r="C88" s="1" t="str">
        <f t="shared" si="3"/>
        <v>Wind_OnShore2029</v>
      </c>
      <c r="D88" s="1">
        <f t="shared" si="4"/>
        <v>0</v>
      </c>
      <c r="E88" s="2"/>
      <c r="F88" s="1" t="s">
        <v>20</v>
      </c>
      <c r="G88" s="1">
        <v>2029.0</v>
      </c>
      <c r="H88" s="1">
        <v>0.0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 t="str">
        <f t="shared" si="1"/>
        <v>Battery_Utility_1h</v>
      </c>
      <c r="B89" s="1">
        <f t="shared" si="2"/>
        <v>2030</v>
      </c>
      <c r="C89" s="1" t="str">
        <f t="shared" si="3"/>
        <v>Battery2030</v>
      </c>
      <c r="D89" s="1">
        <f t="shared" si="4"/>
        <v>0</v>
      </c>
      <c r="E89" s="2"/>
      <c r="F89" s="1" t="s">
        <v>13</v>
      </c>
      <c r="G89" s="1">
        <v>2030.0</v>
      </c>
      <c r="H89" s="1">
        <v>0.0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 t="str">
        <f t="shared" si="1"/>
        <v>Battery_Utility_2h</v>
      </c>
      <c r="B90" s="1">
        <f t="shared" si="2"/>
        <v>2030</v>
      </c>
      <c r="C90" s="1" t="str">
        <f t="shared" si="3"/>
        <v>Battery2030</v>
      </c>
      <c r="D90" s="1">
        <f t="shared" si="4"/>
        <v>0</v>
      </c>
      <c r="E90" s="2"/>
      <c r="F90" s="1" t="s">
        <v>14</v>
      </c>
      <c r="G90" s="1">
        <v>2030.0</v>
      </c>
      <c r="H90" s="1">
        <v>0.0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 t="str">
        <f t="shared" si="1"/>
        <v>Battery_Utility_4h</v>
      </c>
      <c r="B91" s="1">
        <f t="shared" si="2"/>
        <v>2030</v>
      </c>
      <c r="C91" s="1" t="str">
        <f t="shared" si="3"/>
        <v>Battery2030</v>
      </c>
      <c r="D91" s="1">
        <f t="shared" si="4"/>
        <v>0</v>
      </c>
      <c r="E91" s="2"/>
      <c r="F91" s="1" t="s">
        <v>15</v>
      </c>
      <c r="G91" s="1">
        <v>2030.0</v>
      </c>
      <c r="H91" s="1">
        <v>0.0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 t="str">
        <f t="shared" si="1"/>
        <v>CCGT</v>
      </c>
      <c r="B92" s="1">
        <f t="shared" si="2"/>
        <v>2030</v>
      </c>
      <c r="C92" s="1" t="str">
        <f t="shared" si="3"/>
        <v>CCGT2030</v>
      </c>
      <c r="D92" s="1">
        <f t="shared" si="4"/>
        <v>0</v>
      </c>
      <c r="E92" s="2"/>
      <c r="F92" s="1" t="s">
        <v>16</v>
      </c>
      <c r="G92" s="1">
        <v>2030.0</v>
      </c>
      <c r="H92" s="1">
        <v>0.0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 t="str">
        <f t="shared" si="1"/>
        <v>CCGT_CCS</v>
      </c>
      <c r="B93" s="1">
        <f t="shared" si="2"/>
        <v>2030</v>
      </c>
      <c r="C93" s="1" t="str">
        <f t="shared" si="3"/>
        <v>CCGT_CCS2030</v>
      </c>
      <c r="D93" s="1">
        <f t="shared" si="4"/>
        <v>0</v>
      </c>
      <c r="E93" s="2"/>
      <c r="F93" s="1" t="s">
        <v>17</v>
      </c>
      <c r="G93" s="1">
        <v>2030.0</v>
      </c>
      <c r="H93" s="1">
        <v>0.0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tr">
        <f t="shared" si="1"/>
        <v>NG_GT</v>
      </c>
      <c r="B94" s="1">
        <f t="shared" si="2"/>
        <v>2030</v>
      </c>
      <c r="C94" s="1" t="str">
        <f t="shared" si="3"/>
        <v>NG_GT2030</v>
      </c>
      <c r="D94" s="1">
        <f t="shared" si="4"/>
        <v>10</v>
      </c>
      <c r="E94" s="2"/>
      <c r="F94" s="1" t="s">
        <v>18</v>
      </c>
      <c r="G94" s="1">
        <v>2030.0</v>
      </c>
      <c r="H94" s="1">
        <v>10.0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 t="str">
        <f t="shared" si="1"/>
        <v>Seacable</v>
      </c>
      <c r="B95" s="1">
        <f t="shared" si="2"/>
        <v>2030</v>
      </c>
      <c r="C95" s="1" t="str">
        <f t="shared" si="3"/>
        <v>Seacable2030</v>
      </c>
      <c r="D95" s="1">
        <f t="shared" si="4"/>
        <v>0</v>
      </c>
      <c r="E95" s="2"/>
      <c r="F95" s="1" t="s">
        <v>12</v>
      </c>
      <c r="G95" s="1">
        <v>2030.0</v>
      </c>
      <c r="H95" s="1">
        <v>0.0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tr">
        <f t="shared" si="1"/>
        <v>Utility_PV</v>
      </c>
      <c r="B96" s="1">
        <f t="shared" si="2"/>
        <v>2030</v>
      </c>
      <c r="C96" s="1" t="str">
        <f t="shared" si="3"/>
        <v>Utility_PV2030</v>
      </c>
      <c r="D96" s="1">
        <f t="shared" si="4"/>
        <v>4</v>
      </c>
      <c r="E96" s="2"/>
      <c r="F96" s="1" t="s">
        <v>19</v>
      </c>
      <c r="G96" s="1">
        <v>2030.0</v>
      </c>
      <c r="H96" s="1">
        <v>4.0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tr">
        <f t="shared" si="1"/>
        <v>Wind_OnShore</v>
      </c>
      <c r="B97" s="1">
        <f t="shared" si="2"/>
        <v>2030</v>
      </c>
      <c r="C97" s="1" t="str">
        <f t="shared" si="3"/>
        <v>Wind_OnShore2030</v>
      </c>
      <c r="D97" s="1">
        <f t="shared" si="4"/>
        <v>0</v>
      </c>
      <c r="E97" s="2"/>
      <c r="F97" s="1" t="s">
        <v>20</v>
      </c>
      <c r="G97" s="1">
        <v>2030.0</v>
      </c>
      <c r="H97" s="1">
        <v>0.0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21</v>
      </c>
      <c r="D1" s="5">
        <v>2022.0</v>
      </c>
      <c r="E1" s="5">
        <v>2023.0</v>
      </c>
      <c r="F1" s="5">
        <v>2024.0</v>
      </c>
      <c r="G1" s="5">
        <v>2025.0</v>
      </c>
      <c r="H1" s="5">
        <v>2026.0</v>
      </c>
      <c r="I1" s="5">
        <v>2027.0</v>
      </c>
      <c r="J1" s="5">
        <v>2028.0</v>
      </c>
      <c r="K1" s="5">
        <v>2029.0</v>
      </c>
      <c r="L1" s="5">
        <v>2030.0</v>
      </c>
    </row>
    <row r="2">
      <c r="A2" s="6" t="s">
        <v>22</v>
      </c>
      <c r="B2" s="6" t="str">
        <f>IFERROR(VLOOKUP(CONCATENATE($A2,B$1),buildGen!$C$2:$D$100,2,FALSE),"")</f>
        <v/>
      </c>
      <c r="C2" s="6">
        <f>IFERROR(VLOOKUP(CONCATENATE($A2,C$1),buildGen!$C$2:$D$100,2,FALSE),"")</f>
        <v>0</v>
      </c>
      <c r="D2" s="6">
        <f>IFERROR(VLOOKUP(CONCATENATE($A2,D$1),buildGen!$C$2:$D$100,2,FALSE),"")</f>
        <v>0</v>
      </c>
      <c r="E2" s="6">
        <f>IFERROR(VLOOKUP(CONCATENATE($A2,E$1),buildGen!$C$2:$D$100,2,FALSE),"")</f>
        <v>2</v>
      </c>
      <c r="F2" s="6">
        <f>IFERROR(VLOOKUP(CONCATENATE($A2,F$1),buildGen!$C$2:$D$100,2,FALSE),"")</f>
        <v>1</v>
      </c>
      <c r="G2" s="6">
        <f>IFERROR(VLOOKUP(CONCATENATE($A2,G$1),buildGen!$C$2:$D$100,2,FALSE),"")</f>
        <v>0</v>
      </c>
      <c r="H2" s="6">
        <f>IFERROR(VLOOKUP(CONCATENATE($A2,H$1),buildGen!$C$2:$D$100,2,FALSE),"")</f>
        <v>0</v>
      </c>
      <c r="I2" s="6">
        <f>IFERROR(VLOOKUP(CONCATENATE($A2,I$1),buildGen!$C$2:$D$100,2,FALSE),"")</f>
        <v>0</v>
      </c>
      <c r="J2" s="6">
        <f>IFERROR(VLOOKUP(CONCATENATE($A2,J$1),buildGen!$C$2:$D$100,2,FALSE),"")</f>
        <v>0</v>
      </c>
      <c r="K2" s="6">
        <f>IFERROR(VLOOKUP(CONCATENATE($A2,K$1),buildGen!$C$2:$D$100,2,FALSE),"")</f>
        <v>0</v>
      </c>
      <c r="L2" s="6">
        <f>IFERROR(VLOOKUP(CONCATENATE($A2,L$1),buildGen!$C$2:$D$100,2,FALSE),"")</f>
        <v>0</v>
      </c>
    </row>
    <row r="3">
      <c r="A3" s="6" t="s">
        <v>16</v>
      </c>
      <c r="B3" s="6" t="str">
        <f>IFERROR(VLOOKUP(CONCATENATE($A3,B$1),buildGen!$C$2:$D$100,2,FALSE),"")</f>
        <v/>
      </c>
      <c r="C3" s="6">
        <f>IFERROR(VLOOKUP(CONCATENATE($A3,C$1),buildGen!$C$2:$D$100,2,FALSE),"")</f>
        <v>0</v>
      </c>
      <c r="D3" s="6">
        <f>IFERROR(VLOOKUP(CONCATENATE($A3,D$1),buildGen!$C$2:$D$100,2,FALSE),"")</f>
        <v>0</v>
      </c>
      <c r="E3" s="6">
        <f>IFERROR(VLOOKUP(CONCATENATE($A3,E$1),buildGen!$C$2:$D$100,2,FALSE),"")</f>
        <v>0</v>
      </c>
      <c r="F3" s="6">
        <f>IFERROR(VLOOKUP(CONCATENATE($A3,F$1),buildGen!$C$2:$D$100,2,FALSE),"")</f>
        <v>0</v>
      </c>
      <c r="G3" s="6">
        <f>IFERROR(VLOOKUP(CONCATENATE($A3,G$1),buildGen!$C$2:$D$100,2,FALSE),"")</f>
        <v>0</v>
      </c>
      <c r="H3" s="6">
        <f>IFERROR(VLOOKUP(CONCATENATE($A3,H$1),buildGen!$C$2:$D$100,2,FALSE),"")</f>
        <v>0</v>
      </c>
      <c r="I3" s="6">
        <f>IFERROR(VLOOKUP(CONCATENATE($A3,I$1),buildGen!$C$2:$D$100,2,FALSE),"")</f>
        <v>0</v>
      </c>
      <c r="J3" s="6">
        <f>IFERROR(VLOOKUP(CONCATENATE($A3,J$1),buildGen!$C$2:$D$100,2,FALSE),"")</f>
        <v>0</v>
      </c>
      <c r="K3" s="6">
        <f>IFERROR(VLOOKUP(CONCATENATE($A3,K$1),buildGen!$C$2:$D$100,2,FALSE),"")</f>
        <v>0</v>
      </c>
      <c r="L3" s="6">
        <f>IFERROR(VLOOKUP(CONCATENATE($A3,L$1),buildGen!$C$2:$D$100,2,FALSE),"")</f>
        <v>0</v>
      </c>
    </row>
    <row r="4">
      <c r="A4" s="6" t="s">
        <v>23</v>
      </c>
      <c r="B4" s="6">
        <f>IFERROR(VLOOKUP(CONCATENATE($A4,B$1),buildGen!$C$2:$D$100,2,FALSE),"")</f>
        <v>76</v>
      </c>
      <c r="C4" s="6" t="str">
        <f>IFERROR(VLOOKUP(CONCATENATE($A4,C$1),buildGen!$C$2:$D$100,2,FALSE),"")</f>
        <v/>
      </c>
      <c r="D4" s="6" t="str">
        <f>IFERROR(VLOOKUP(CONCATENATE($A4,D$1),buildGen!$C$2:$D$100,2,FALSE),"")</f>
        <v/>
      </c>
      <c r="E4" s="6" t="str">
        <f>IFERROR(VLOOKUP(CONCATENATE($A4,E$1),buildGen!$C$2:$D$100,2,FALSE),"")</f>
        <v/>
      </c>
      <c r="F4" s="6" t="str">
        <f>IFERROR(VLOOKUP(CONCATENATE($A4,F$1),buildGen!$C$2:$D$100,2,FALSE),"")</f>
        <v/>
      </c>
      <c r="G4" s="6" t="str">
        <f>IFERROR(VLOOKUP(CONCATENATE($A4,G$1),buildGen!$C$2:$D$100,2,FALSE),"")</f>
        <v/>
      </c>
      <c r="H4" s="6" t="str">
        <f>IFERROR(VLOOKUP(CONCATENATE($A4,H$1),buildGen!$C$2:$D$100,2,FALSE),"")</f>
        <v/>
      </c>
      <c r="I4" s="6" t="str">
        <f>IFERROR(VLOOKUP(CONCATENATE($A4,I$1),buildGen!$C$2:$D$100,2,FALSE),"")</f>
        <v/>
      </c>
      <c r="J4" s="6" t="str">
        <f>IFERROR(VLOOKUP(CONCATENATE($A4,J$1),buildGen!$C$2:$D$100,2,FALSE),"")</f>
        <v/>
      </c>
      <c r="K4" s="6" t="str">
        <f>IFERROR(VLOOKUP(CONCATENATE($A4,K$1),buildGen!$C$2:$D$100,2,FALSE),"")</f>
        <v/>
      </c>
      <c r="L4" s="6" t="str">
        <f>IFERROR(VLOOKUP(CONCATENATE($A4,L$1),buildGen!$C$2:$D$100,2,FALSE),"")</f>
        <v/>
      </c>
    </row>
    <row r="5">
      <c r="A5" s="6" t="s">
        <v>24</v>
      </c>
      <c r="B5" s="6">
        <f>IFERROR(VLOOKUP(CONCATENATE($A5,B$1),buildGen!$C$2:$D$100,2,FALSE),"")</f>
        <v>47.4</v>
      </c>
      <c r="C5" s="6" t="str">
        <f>IFERROR(VLOOKUP(CONCATENATE($A5,C$1),buildGen!$C$2:$D$100,2,FALSE),"")</f>
        <v/>
      </c>
      <c r="D5" s="6" t="str">
        <f>IFERROR(VLOOKUP(CONCATENATE($A5,D$1),buildGen!$C$2:$D$100,2,FALSE),"")</f>
        <v/>
      </c>
      <c r="E5" s="6" t="str">
        <f>IFERROR(VLOOKUP(CONCATENATE($A5,E$1),buildGen!$C$2:$D$100,2,FALSE),"")</f>
        <v/>
      </c>
      <c r="F5" s="6" t="str">
        <f>IFERROR(VLOOKUP(CONCATENATE($A5,F$1),buildGen!$C$2:$D$100,2,FALSE),"")</f>
        <v/>
      </c>
      <c r="G5" s="6" t="str">
        <f>IFERROR(VLOOKUP(CONCATENATE($A5,G$1),buildGen!$C$2:$D$100,2,FALSE),"")</f>
        <v/>
      </c>
      <c r="H5" s="6" t="str">
        <f>IFERROR(VLOOKUP(CONCATENATE($A5,H$1),buildGen!$C$2:$D$100,2,FALSE),"")</f>
        <v/>
      </c>
      <c r="I5" s="6" t="str">
        <f>IFERROR(VLOOKUP(CONCATENATE($A5,I$1),buildGen!$C$2:$D$100,2,FALSE),"")</f>
        <v/>
      </c>
      <c r="J5" s="6" t="str">
        <f>IFERROR(VLOOKUP(CONCATENATE($A5,J$1),buildGen!$C$2:$D$100,2,FALSE),"")</f>
        <v/>
      </c>
      <c r="K5" s="6" t="str">
        <f>IFERROR(VLOOKUP(CONCATENATE($A5,K$1),buildGen!$C$2:$D$100,2,FALSE),"")</f>
        <v/>
      </c>
      <c r="L5" s="6" t="str">
        <f>IFERROR(VLOOKUP(CONCATENATE($A5,L$1),buildGen!$C$2:$D$100,2,FALSE),"")</f>
        <v/>
      </c>
    </row>
    <row r="6">
      <c r="A6" s="7" t="s">
        <v>18</v>
      </c>
      <c r="B6" s="6" t="str">
        <f>IFERROR(VLOOKUP(CONCATENATE($A6,B$1),buildGen!$C$2:$D$100,2,FALSE),"")</f>
        <v/>
      </c>
      <c r="C6" s="6">
        <f>IFERROR(VLOOKUP(CONCATENATE($A6,C$1),buildGen!$C$2:$D$100,2,FALSE),"")</f>
        <v>10</v>
      </c>
      <c r="D6" s="6">
        <f>IFERROR(VLOOKUP(CONCATENATE($A6,D$1),buildGen!$C$2:$D$100,2,FALSE),"")</f>
        <v>0</v>
      </c>
      <c r="E6" s="6">
        <f>IFERROR(VLOOKUP(CONCATENATE($A6,E$1),buildGen!$C$2:$D$100,2,FALSE),"")</f>
        <v>50</v>
      </c>
      <c r="F6" s="6">
        <f>IFERROR(VLOOKUP(CONCATENATE($A6,F$1),buildGen!$C$2:$D$100,2,FALSE),"")</f>
        <v>0</v>
      </c>
      <c r="G6" s="6">
        <f>IFERROR(VLOOKUP(CONCATENATE($A6,G$1),buildGen!$C$2:$D$100,2,FALSE),"")</f>
        <v>10</v>
      </c>
      <c r="H6" s="6">
        <f>IFERROR(VLOOKUP(CONCATENATE($A6,H$1),buildGen!$C$2:$D$100,2,FALSE),"")</f>
        <v>0</v>
      </c>
      <c r="I6" s="6">
        <f>IFERROR(VLOOKUP(CONCATENATE($A6,I$1),buildGen!$C$2:$D$100,2,FALSE),"")</f>
        <v>0</v>
      </c>
      <c r="J6" s="6">
        <f>IFERROR(VLOOKUP(CONCATENATE($A6,J$1),buildGen!$C$2:$D$100,2,FALSE),"")</f>
        <v>0</v>
      </c>
      <c r="K6" s="6">
        <f>IFERROR(VLOOKUP(CONCATENATE($A6,K$1),buildGen!$C$2:$D$100,2,FALSE),"")</f>
        <v>0</v>
      </c>
      <c r="L6" s="6">
        <f>IFERROR(VLOOKUP(CONCATENATE($A6,L$1),buildGen!$C$2:$D$100,2,FALSE),"")</f>
        <v>10</v>
      </c>
    </row>
    <row r="7">
      <c r="A7" s="8" t="s">
        <v>11</v>
      </c>
      <c r="B7" s="6">
        <f>IFERROR(VLOOKUP(CONCATENATE($A7,B$1),buildGen!$C$2:$D$100,2,FALSE),"")</f>
        <v>5.1</v>
      </c>
      <c r="C7" s="6" t="str">
        <f>IFERROR(VLOOKUP(CONCATENATE($A7,C$1),buildGen!$C$2:$D$100,2,FALSE),"")</f>
        <v/>
      </c>
      <c r="D7" s="6" t="str">
        <f>IFERROR(VLOOKUP(CONCATENATE($A7,D$1),buildGen!$C$2:$D$100,2,FALSE),"")</f>
        <v/>
      </c>
      <c r="E7" s="6" t="str">
        <f>IFERROR(VLOOKUP(CONCATENATE($A7,E$1),buildGen!$C$2:$D$100,2,FALSE),"")</f>
        <v/>
      </c>
      <c r="F7" s="6" t="str">
        <f>IFERROR(VLOOKUP(CONCATENATE($A7,F$1),buildGen!$C$2:$D$100,2,FALSE),"")</f>
        <v/>
      </c>
      <c r="G7" s="6" t="str">
        <f>IFERROR(VLOOKUP(CONCATENATE($A7,G$1),buildGen!$C$2:$D$100,2,FALSE),"")</f>
        <v/>
      </c>
      <c r="H7" s="6" t="str">
        <f>IFERROR(VLOOKUP(CONCATENATE($A7,H$1),buildGen!$C$2:$D$100,2,FALSE),"")</f>
        <v/>
      </c>
      <c r="I7" s="6" t="str">
        <f>IFERROR(VLOOKUP(CONCATENATE($A7,I$1),buildGen!$C$2:$D$100,2,FALSE),"")</f>
        <v/>
      </c>
      <c r="J7" s="6" t="str">
        <f>IFERROR(VLOOKUP(CONCATENATE($A7,J$1),buildGen!$C$2:$D$100,2,FALSE),"")</f>
        <v/>
      </c>
      <c r="K7" s="6" t="str">
        <f>IFERROR(VLOOKUP(CONCATENATE($A7,K$1),buildGen!$C$2:$D$100,2,FALSE),"")</f>
        <v/>
      </c>
      <c r="L7" s="6" t="str">
        <f>IFERROR(VLOOKUP(CONCATENATE($A7,L$1),buildGen!$C$2:$D$100,2,FALSE),"")</f>
        <v/>
      </c>
    </row>
    <row r="8">
      <c r="A8" s="7" t="s">
        <v>12</v>
      </c>
      <c r="B8" s="6">
        <f>IFERROR(VLOOKUP(CONCATENATE($A8,B$1),buildGen!$C$2:$D$100,2,FALSE),"")</f>
        <v>35</v>
      </c>
      <c r="C8" s="6">
        <f>IFERROR(VLOOKUP(CONCATENATE($A8,C$1),buildGen!$C$2:$D$100,2,FALSE),"")</f>
        <v>0</v>
      </c>
      <c r="D8" s="6">
        <f>IFERROR(VLOOKUP(CONCATENATE($A8,D$1),buildGen!$C$2:$D$100,2,FALSE),"")</f>
        <v>0</v>
      </c>
      <c r="E8" s="6">
        <f>IFERROR(VLOOKUP(CONCATENATE($A8,E$1),buildGen!$C$2:$D$100,2,FALSE),"")</f>
        <v>0</v>
      </c>
      <c r="F8" s="6">
        <f>IFERROR(VLOOKUP(CONCATENATE($A8,F$1),buildGen!$C$2:$D$100,2,FALSE),"")</f>
        <v>0</v>
      </c>
      <c r="G8" s="6">
        <f>IFERROR(VLOOKUP(CONCATENATE($A8,G$1),buildGen!$C$2:$D$100,2,FALSE),"")</f>
        <v>0</v>
      </c>
      <c r="H8" s="6">
        <f>IFERROR(VLOOKUP(CONCATENATE($A8,H$1),buildGen!$C$2:$D$100,2,FALSE),"")</f>
        <v>0</v>
      </c>
      <c r="I8" s="6">
        <f>IFERROR(VLOOKUP(CONCATENATE($A8,I$1),buildGen!$C$2:$D$100,2,FALSE),"")</f>
        <v>0</v>
      </c>
      <c r="J8" s="6">
        <f>IFERROR(VLOOKUP(CONCATENATE($A8,J$1),buildGen!$C$2:$D$100,2,FALSE),"")</f>
        <v>0</v>
      </c>
      <c r="K8" s="6">
        <f>IFERROR(VLOOKUP(CONCATENATE($A8,K$1),buildGen!$C$2:$D$100,2,FALSE),"")</f>
        <v>0</v>
      </c>
      <c r="L8" s="6">
        <f>IFERROR(VLOOKUP(CONCATENATE($A8,L$1),buildGen!$C$2:$D$100,2,FALSE),"")</f>
        <v>0</v>
      </c>
    </row>
    <row r="9">
      <c r="A9" s="8" t="s">
        <v>19</v>
      </c>
      <c r="B9" s="6" t="str">
        <f>IFERROR(VLOOKUP(CONCATENATE($A9,B$1),buildGen!$C$2:$D$100,2,FALSE),"")</f>
        <v/>
      </c>
      <c r="C9" s="6">
        <f>IFERROR(VLOOKUP(CONCATENATE($A9,C$1),buildGen!$C$2:$D$100,2,FALSE),"")</f>
        <v>56</v>
      </c>
      <c r="D9" s="6">
        <f>IFERROR(VLOOKUP(CONCATENATE($A9,D$1),buildGen!$C$2:$D$100,2,FALSE),"")</f>
        <v>0</v>
      </c>
      <c r="E9" s="6">
        <f>IFERROR(VLOOKUP(CONCATENATE($A9,E$1),buildGen!$C$2:$D$100,2,FALSE),"")</f>
        <v>0</v>
      </c>
      <c r="F9" s="6">
        <f>IFERROR(VLOOKUP(CONCATENATE($A9,F$1),buildGen!$C$2:$D$100,2,FALSE),"")</f>
        <v>0</v>
      </c>
      <c r="G9" s="6">
        <f>IFERROR(VLOOKUP(CONCATENATE($A9,G$1),buildGen!$C$2:$D$100,2,FALSE),"")</f>
        <v>0</v>
      </c>
      <c r="H9" s="6">
        <f>IFERROR(VLOOKUP(CONCATENATE($A9,H$1),buildGen!$C$2:$D$100,2,FALSE),"")</f>
        <v>6</v>
      </c>
      <c r="I9" s="6">
        <f>IFERROR(VLOOKUP(CONCATENATE($A9,I$1),buildGen!$C$2:$D$100,2,FALSE),"")</f>
        <v>2</v>
      </c>
      <c r="J9" s="6">
        <f>IFERROR(VLOOKUP(CONCATENATE($A9,J$1),buildGen!$C$2:$D$100,2,FALSE),"")</f>
        <v>4</v>
      </c>
      <c r="K9" s="6">
        <f>IFERROR(VLOOKUP(CONCATENATE($A9,K$1),buildGen!$C$2:$D$100,2,FALSE),"")</f>
        <v>4</v>
      </c>
      <c r="L9" s="6">
        <f>IFERROR(VLOOKUP(CONCATENATE($A9,L$1),buildGen!$C$2:$D$100,2,FALSE),"")</f>
        <v>4</v>
      </c>
    </row>
    <row r="10">
      <c r="A10" s="8" t="s">
        <v>10</v>
      </c>
      <c r="B10" s="6">
        <f>IFERROR(VLOOKUP(CONCATENATE($A10,B$1),buildGen!$C$2:$D$100,2,FALSE),"")</f>
        <v>3.2</v>
      </c>
      <c r="C10" s="6" t="str">
        <f>IFERROR(VLOOKUP(CONCATENATE($A10,C$1),buildGen!$C$2:$D$100,2,FALSE),"")</f>
        <v/>
      </c>
      <c r="D10" s="6" t="str">
        <f>IFERROR(VLOOKUP(CONCATENATE($A10,D$1),buildGen!$C$2:$D$100,2,FALSE),"")</f>
        <v/>
      </c>
      <c r="E10" s="6" t="str">
        <f>IFERROR(VLOOKUP(CONCATENATE($A10,E$1),buildGen!$C$2:$D$100,2,FALSE),"")</f>
        <v/>
      </c>
      <c r="F10" s="6" t="str">
        <f>IFERROR(VLOOKUP(CONCATENATE($A10,F$1),buildGen!$C$2:$D$100,2,FALSE),"")</f>
        <v/>
      </c>
      <c r="G10" s="6" t="str">
        <f>IFERROR(VLOOKUP(CONCATENATE($A10,G$1),buildGen!$C$2:$D$100,2,FALSE),"")</f>
        <v/>
      </c>
      <c r="H10" s="6" t="str">
        <f>IFERROR(VLOOKUP(CONCATENATE($A10,H$1),buildGen!$C$2:$D$100,2,FALSE),"")</f>
        <v/>
      </c>
      <c r="I10" s="6" t="str">
        <f>IFERROR(VLOOKUP(CONCATENATE($A10,I$1),buildGen!$C$2:$D$100,2,FALSE),"")</f>
        <v/>
      </c>
      <c r="J10" s="6" t="str">
        <f>IFERROR(VLOOKUP(CONCATENATE($A10,J$1),buildGen!$C$2:$D$100,2,FALSE),"")</f>
        <v/>
      </c>
      <c r="K10" s="6" t="str">
        <f>IFERROR(VLOOKUP(CONCATENATE($A10,K$1),buildGen!$C$2:$D$100,2,FALSE),"")</f>
        <v/>
      </c>
      <c r="L10" s="6" t="str">
        <f>IFERROR(VLOOKUP(CONCATENATE($A10,L$1),buildGen!$C$2:$D$100,2,FALSE),"")</f>
        <v/>
      </c>
    </row>
    <row r="11">
      <c r="A11" s="8" t="s">
        <v>20</v>
      </c>
      <c r="B11" s="6" t="str">
        <f>IFERROR(VLOOKUP(CONCATENATE($A11,B$1),buildGen!$C$2:$D$100,2,FALSE),"")</f>
        <v/>
      </c>
      <c r="C11" s="6">
        <f>IFERROR(VLOOKUP(CONCATENATE($A11,C$1),buildGen!$C$2:$D$100,2,FALSE),"")</f>
        <v>72.45</v>
      </c>
      <c r="D11" s="6">
        <f>IFERROR(VLOOKUP(CONCATENATE($A11,D$1),buildGen!$C$2:$D$100,2,FALSE),"")</f>
        <v>6.9</v>
      </c>
      <c r="E11" s="6">
        <f>IFERROR(VLOOKUP(CONCATENATE($A11,E$1),buildGen!$C$2:$D$100,2,FALSE),"")</f>
        <v>3.45</v>
      </c>
      <c r="F11" s="6">
        <f>IFERROR(VLOOKUP(CONCATENATE($A11,F$1),buildGen!$C$2:$D$100,2,FALSE),"")</f>
        <v>13.8</v>
      </c>
      <c r="G11" s="6">
        <f>IFERROR(VLOOKUP(CONCATENATE($A11,G$1),buildGen!$C$2:$D$100,2,FALSE),"")</f>
        <v>0</v>
      </c>
      <c r="H11" s="6">
        <f>IFERROR(VLOOKUP(CONCATENATE($A11,H$1),buildGen!$C$2:$D$100,2,FALSE),"")</f>
        <v>0</v>
      </c>
      <c r="I11" s="6">
        <f>IFERROR(VLOOKUP(CONCATENATE($A11,I$1),buildGen!$C$2:$D$100,2,FALSE),"")</f>
        <v>0</v>
      </c>
      <c r="J11" s="6">
        <f>IFERROR(VLOOKUP(CONCATENATE($A11,J$1),buildGen!$C$2:$D$100,2,FALSE),"")</f>
        <v>0</v>
      </c>
      <c r="K11" s="6">
        <f>IFERROR(VLOOKUP(CONCATENATE($A11,K$1),buildGen!$C$2:$D$100,2,FALSE),"")</f>
        <v>0</v>
      </c>
      <c r="L11" s="6">
        <f>IFERROR(VLOOKUP(CONCATENATE($A11,L$1),buildGen!$C$2:$D$100,2,FALSE),"")</f>
        <v>0</v>
      </c>
    </row>
    <row r="13">
      <c r="A13" s="3" t="s">
        <v>0</v>
      </c>
      <c r="B13" s="4">
        <v>2020.0</v>
      </c>
      <c r="C13" s="4" t="s">
        <v>21</v>
      </c>
      <c r="D13" s="5">
        <v>2022.0</v>
      </c>
      <c r="E13" s="5">
        <v>2023.0</v>
      </c>
      <c r="F13" s="5">
        <v>2024.0</v>
      </c>
      <c r="G13" s="5">
        <v>2025.0</v>
      </c>
      <c r="H13" s="5">
        <v>2026.0</v>
      </c>
      <c r="I13" s="5">
        <v>2027.0</v>
      </c>
      <c r="J13" s="5">
        <v>2028.0</v>
      </c>
      <c r="K13" s="5">
        <v>2029.0</v>
      </c>
      <c r="L13" s="5">
        <v>2030.0</v>
      </c>
    </row>
    <row r="14">
      <c r="A14" s="6" t="s">
        <v>22</v>
      </c>
      <c r="B14" s="9">
        <f t="shared" ref="B14:B23" si="2">IF(B2="",0,B2)</f>
        <v>0</v>
      </c>
      <c r="C14" s="9">
        <f t="shared" ref="C14:L14" si="1">IF(B14&lt;0,0,IF(AND(OR($A14="Diesel",$A14="Fueloil"),C$13=2023),-1*$B14,IF(AND($A14="Wind - Mila",C$13=2028),-1*$B14,C2)))</f>
        <v>0</v>
      </c>
      <c r="D14" s="9">
        <f t="shared" si="1"/>
        <v>0</v>
      </c>
      <c r="E14" s="9">
        <f t="shared" si="1"/>
        <v>2</v>
      </c>
      <c r="F14" s="9">
        <f t="shared" si="1"/>
        <v>1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</row>
    <row r="15">
      <c r="A15" s="6" t="s">
        <v>16</v>
      </c>
      <c r="B15" s="9">
        <f t="shared" si="2"/>
        <v>0</v>
      </c>
      <c r="C15" s="9">
        <f t="shared" ref="C15:L15" si="3">IF(B15&lt;0,0,IF(AND(OR($A15="Diesel",$A15="Fueloil"),C$13=2023),-1*$B15,IF(AND($A15="Wind - Mila",C$13=2028),-1*$B15,C3)))</f>
        <v>0</v>
      </c>
      <c r="D15" s="9">
        <f t="shared" si="3"/>
        <v>0</v>
      </c>
      <c r="E15" s="9">
        <f t="shared" si="3"/>
        <v>0</v>
      </c>
      <c r="F15" s="9">
        <f t="shared" si="3"/>
        <v>0</v>
      </c>
      <c r="G15" s="9">
        <f t="shared" si="3"/>
        <v>0</v>
      </c>
      <c r="H15" s="9">
        <f t="shared" si="3"/>
        <v>0</v>
      </c>
      <c r="I15" s="9">
        <f t="shared" si="3"/>
        <v>0</v>
      </c>
      <c r="J15" s="9">
        <f t="shared" si="3"/>
        <v>0</v>
      </c>
      <c r="K15" s="9">
        <f t="shared" si="3"/>
        <v>0</v>
      </c>
      <c r="L15" s="9">
        <f t="shared" si="3"/>
        <v>0</v>
      </c>
    </row>
    <row r="16">
      <c r="A16" s="6" t="s">
        <v>23</v>
      </c>
      <c r="B16" s="9">
        <f t="shared" si="2"/>
        <v>76</v>
      </c>
      <c r="C16" s="9" t="str">
        <f t="shared" ref="C16:L16" si="4">IF(B16&lt;0,0,IF(AND(OR($A16="Diesel",$A16="Fueloil"),C$13=2023),-1*$B16,IF(AND($A16="Wind - Mila",C$13=2028),-1*$B16,C4)))</f>
        <v/>
      </c>
      <c r="D16" s="9" t="str">
        <f t="shared" si="4"/>
        <v/>
      </c>
      <c r="E16" s="9">
        <f t="shared" si="4"/>
        <v>-76</v>
      </c>
      <c r="F16" s="9">
        <f t="shared" si="4"/>
        <v>0</v>
      </c>
      <c r="G16" s="9" t="str">
        <f t="shared" si="4"/>
        <v/>
      </c>
      <c r="H16" s="9" t="str">
        <f t="shared" si="4"/>
        <v/>
      </c>
      <c r="I16" s="9" t="str">
        <f t="shared" si="4"/>
        <v/>
      </c>
      <c r="J16" s="9" t="str">
        <f t="shared" si="4"/>
        <v/>
      </c>
      <c r="K16" s="9" t="str">
        <f t="shared" si="4"/>
        <v/>
      </c>
      <c r="L16" s="9" t="str">
        <f t="shared" si="4"/>
        <v/>
      </c>
    </row>
    <row r="17">
      <c r="A17" s="6" t="s">
        <v>24</v>
      </c>
      <c r="B17" s="9">
        <f t="shared" si="2"/>
        <v>47.4</v>
      </c>
      <c r="C17" s="9" t="str">
        <f t="shared" ref="C17:L17" si="5">IF(B17&lt;0,0,IF(AND(OR($A17="Diesel",$A17="Fueloil"),C$13=2023),-1*$B17,IF(AND($A17="Wind - Mila",C$13=2028),-1*$B17,C5)))</f>
        <v/>
      </c>
      <c r="D17" s="9" t="str">
        <f t="shared" si="5"/>
        <v/>
      </c>
      <c r="E17" s="9">
        <f t="shared" si="5"/>
        <v>-47.4</v>
      </c>
      <c r="F17" s="9">
        <f t="shared" si="5"/>
        <v>0</v>
      </c>
      <c r="G17" s="9" t="str">
        <f t="shared" si="5"/>
        <v/>
      </c>
      <c r="H17" s="9" t="str">
        <f t="shared" si="5"/>
        <v/>
      </c>
      <c r="I17" s="9" t="str">
        <f t="shared" si="5"/>
        <v/>
      </c>
      <c r="J17" s="9" t="str">
        <f t="shared" si="5"/>
        <v/>
      </c>
      <c r="K17" s="9" t="str">
        <f t="shared" si="5"/>
        <v/>
      </c>
      <c r="L17" s="9" t="str">
        <f t="shared" si="5"/>
        <v/>
      </c>
    </row>
    <row r="18">
      <c r="A18" s="7" t="s">
        <v>25</v>
      </c>
      <c r="B18" s="9">
        <f t="shared" si="2"/>
        <v>0</v>
      </c>
      <c r="C18" s="9">
        <f t="shared" ref="C18:L18" si="6">IF(B18&lt;0,0,IF(AND(OR($A18="Diesel",$A18="Fueloil"),C$13=2023),-1*$B18,IF(AND($A18="Wind - Mila",C$13=2028),-1*$B18,C6)))</f>
        <v>10</v>
      </c>
      <c r="D18" s="9">
        <f t="shared" si="6"/>
        <v>0</v>
      </c>
      <c r="E18" s="9">
        <f t="shared" si="6"/>
        <v>50</v>
      </c>
      <c r="F18" s="9">
        <f t="shared" si="6"/>
        <v>0</v>
      </c>
      <c r="G18" s="9">
        <f t="shared" si="6"/>
        <v>10</v>
      </c>
      <c r="H18" s="9">
        <f t="shared" si="6"/>
        <v>0</v>
      </c>
      <c r="I18" s="9">
        <f t="shared" si="6"/>
        <v>0</v>
      </c>
      <c r="J18" s="9">
        <f t="shared" si="6"/>
        <v>0</v>
      </c>
      <c r="K18" s="9">
        <f t="shared" si="6"/>
        <v>0</v>
      </c>
      <c r="L18" s="9">
        <f t="shared" si="6"/>
        <v>10</v>
      </c>
    </row>
    <row r="19">
      <c r="A19" s="6" t="s">
        <v>26</v>
      </c>
      <c r="B19" s="9">
        <f t="shared" si="2"/>
        <v>5.1</v>
      </c>
      <c r="C19" s="9" t="str">
        <f t="shared" ref="C19:L19" si="7">IF(B19&lt;0,0,IF(AND(OR($A19="Diesel",$A19="Fueloil"),C$13=2023),-1*$B19,IF(AND($A19="Wind - Mila",C$13=2028),-1*$B19,C7)))</f>
        <v/>
      </c>
      <c r="D19" s="9" t="str">
        <f t="shared" si="7"/>
        <v/>
      </c>
      <c r="E19" s="9" t="str">
        <f t="shared" si="7"/>
        <v/>
      </c>
      <c r="F19" s="9" t="str">
        <f t="shared" si="7"/>
        <v/>
      </c>
      <c r="G19" s="9" t="str">
        <f t="shared" si="7"/>
        <v/>
      </c>
      <c r="H19" s="9" t="str">
        <f t="shared" si="7"/>
        <v/>
      </c>
      <c r="I19" s="9" t="str">
        <f t="shared" si="7"/>
        <v/>
      </c>
      <c r="J19" s="9" t="str">
        <f t="shared" si="7"/>
        <v/>
      </c>
      <c r="K19" s="9" t="str">
        <f t="shared" si="7"/>
        <v/>
      </c>
      <c r="L19" s="9" t="str">
        <f t="shared" si="7"/>
        <v/>
      </c>
    </row>
    <row r="20">
      <c r="A20" s="7" t="s">
        <v>12</v>
      </c>
      <c r="B20" s="9">
        <f t="shared" si="2"/>
        <v>35</v>
      </c>
      <c r="C20" s="9">
        <f t="shared" ref="C20:L20" si="8">IF(B20&lt;0,0,IF(AND(OR($A20="Diesel",$A20="Fueloil"),C$13=2023),-1*$B20,IF(AND($A20="Wind - Mila",C$13=2028),-1*$B20,C8)))</f>
        <v>0</v>
      </c>
      <c r="D20" s="9">
        <f t="shared" si="8"/>
        <v>0</v>
      </c>
      <c r="E20" s="9">
        <f t="shared" si="8"/>
        <v>0</v>
      </c>
      <c r="F20" s="9">
        <f t="shared" si="8"/>
        <v>0</v>
      </c>
      <c r="G20" s="9">
        <f t="shared" si="8"/>
        <v>0</v>
      </c>
      <c r="H20" s="9">
        <f t="shared" si="8"/>
        <v>0</v>
      </c>
      <c r="I20" s="9">
        <f t="shared" si="8"/>
        <v>0</v>
      </c>
      <c r="J20" s="9">
        <f t="shared" si="8"/>
        <v>0</v>
      </c>
      <c r="K20" s="9">
        <f t="shared" si="8"/>
        <v>0</v>
      </c>
      <c r="L20" s="9">
        <f t="shared" si="8"/>
        <v>0</v>
      </c>
    </row>
    <row r="21">
      <c r="A21" s="6" t="s">
        <v>27</v>
      </c>
      <c r="B21" s="9">
        <f t="shared" si="2"/>
        <v>0</v>
      </c>
      <c r="C21" s="9">
        <f t="shared" ref="C21:L21" si="9">IF(B21&lt;0,0,IF(AND(OR($A21="Diesel",$A21="Fueloil"),C$13=2023),-1*$B21,IF(AND($A21="Wind - Mila",C$13=2028),-1*$B21,C9)))</f>
        <v>56</v>
      </c>
      <c r="D21" s="9">
        <f t="shared" si="9"/>
        <v>0</v>
      </c>
      <c r="E21" s="9">
        <f t="shared" si="9"/>
        <v>0</v>
      </c>
      <c r="F21" s="9">
        <f t="shared" si="9"/>
        <v>0</v>
      </c>
      <c r="G21" s="9">
        <f t="shared" si="9"/>
        <v>0</v>
      </c>
      <c r="H21" s="9">
        <f t="shared" si="9"/>
        <v>6</v>
      </c>
      <c r="I21" s="9">
        <f t="shared" si="9"/>
        <v>2</v>
      </c>
      <c r="J21" s="9">
        <f t="shared" si="9"/>
        <v>4</v>
      </c>
      <c r="K21" s="9">
        <f t="shared" si="9"/>
        <v>4</v>
      </c>
      <c r="L21" s="9">
        <f t="shared" si="9"/>
        <v>4</v>
      </c>
    </row>
    <row r="22">
      <c r="A22" s="6" t="s">
        <v>28</v>
      </c>
      <c r="B22" s="9">
        <f t="shared" si="2"/>
        <v>3.2</v>
      </c>
      <c r="C22" s="9" t="str">
        <f t="shared" ref="C22:L22" si="10">IF(B22&lt;0,0,IF(AND(OR($A22="Diesel",$A22="Fueloil"),C$13=2023),-1*$B22,IF(AND($A22="Wind - Mila",C$13=2028),-1*$B22,C10)))</f>
        <v/>
      </c>
      <c r="D22" s="9" t="str">
        <f t="shared" si="10"/>
        <v/>
      </c>
      <c r="E22" s="9" t="str">
        <f t="shared" si="10"/>
        <v/>
      </c>
      <c r="F22" s="9" t="str">
        <f t="shared" si="10"/>
        <v/>
      </c>
      <c r="G22" s="9" t="str">
        <f t="shared" si="10"/>
        <v/>
      </c>
      <c r="H22" s="9" t="str">
        <f t="shared" si="10"/>
        <v/>
      </c>
      <c r="I22" s="9" t="str">
        <f t="shared" si="10"/>
        <v/>
      </c>
      <c r="J22" s="9">
        <f t="shared" si="10"/>
        <v>-3.2</v>
      </c>
      <c r="K22" s="9">
        <f t="shared" si="10"/>
        <v>0</v>
      </c>
      <c r="L22" s="9" t="str">
        <f t="shared" si="10"/>
        <v/>
      </c>
    </row>
    <row r="23">
      <c r="A23" s="6" t="s">
        <v>29</v>
      </c>
      <c r="B23" s="9">
        <f t="shared" si="2"/>
        <v>0</v>
      </c>
      <c r="C23" s="9">
        <f t="shared" ref="C23:L23" si="11">IF(B23&lt;0,0,IF(AND(OR($A23="Diesel",$A23="Fueloil"),C$13=2023),-1*$B23,IF(AND($A23="Wind - Mila",C$13=2028),-1*$B23,C11)))</f>
        <v>72.45</v>
      </c>
      <c r="D23" s="9">
        <f t="shared" si="11"/>
        <v>6.9</v>
      </c>
      <c r="E23" s="9">
        <f t="shared" si="11"/>
        <v>3.45</v>
      </c>
      <c r="F23" s="9">
        <f t="shared" si="11"/>
        <v>13.8</v>
      </c>
      <c r="G23" s="9">
        <f t="shared" si="11"/>
        <v>0</v>
      </c>
      <c r="H23" s="9">
        <f t="shared" si="11"/>
        <v>0</v>
      </c>
      <c r="I23" s="9">
        <f t="shared" si="11"/>
        <v>0</v>
      </c>
      <c r="J23" s="9">
        <f t="shared" si="11"/>
        <v>0</v>
      </c>
      <c r="K23" s="9">
        <f t="shared" si="11"/>
        <v>0</v>
      </c>
      <c r="L23" s="9">
        <f t="shared" si="11"/>
        <v>0</v>
      </c>
    </row>
    <row r="25">
      <c r="A25" s="10" t="s">
        <v>30</v>
      </c>
    </row>
    <row r="26">
      <c r="A26" s="3" t="s">
        <v>0</v>
      </c>
      <c r="B26" s="4">
        <v>2020.0</v>
      </c>
      <c r="C26" s="4" t="s">
        <v>21</v>
      </c>
      <c r="D26" s="5">
        <v>2022.0</v>
      </c>
      <c r="E26" s="5">
        <v>2023.0</v>
      </c>
      <c r="F26" s="5">
        <v>2024.0</v>
      </c>
      <c r="G26" s="5">
        <v>2025.0</v>
      </c>
      <c r="H26" s="5">
        <v>2026.0</v>
      </c>
      <c r="I26" s="5">
        <v>2027.0</v>
      </c>
      <c r="J26" s="5">
        <v>2028.0</v>
      </c>
      <c r="K26" s="5">
        <v>2029.0</v>
      </c>
      <c r="L26" s="5">
        <v>2030.0</v>
      </c>
    </row>
    <row r="27">
      <c r="A27" s="6" t="s">
        <v>22</v>
      </c>
      <c r="B27" s="9">
        <f t="shared" ref="B27:B36" si="13">IF(B2="",0,B2)</f>
        <v>0</v>
      </c>
      <c r="C27" s="9">
        <f t="shared" ref="C27:L27" si="12">IF(B14&lt;0,0,IF(AND(OR($A27="Diesel",$A27="Fueloil"),C$26=2023),-1*B27,IF(AND($A27="Wind - Mila",C$26=2028),-1*B27,B27+C2)))</f>
        <v>0</v>
      </c>
      <c r="D27" s="9">
        <f t="shared" si="12"/>
        <v>0</v>
      </c>
      <c r="E27" s="9">
        <f t="shared" si="12"/>
        <v>2</v>
      </c>
      <c r="F27" s="9">
        <f t="shared" si="12"/>
        <v>3</v>
      </c>
      <c r="G27" s="9">
        <f t="shared" si="12"/>
        <v>3</v>
      </c>
      <c r="H27" s="9">
        <f t="shared" si="12"/>
        <v>3</v>
      </c>
      <c r="I27" s="9">
        <f t="shared" si="12"/>
        <v>3</v>
      </c>
      <c r="J27" s="9">
        <f t="shared" si="12"/>
        <v>3</v>
      </c>
      <c r="K27" s="9">
        <f t="shared" si="12"/>
        <v>3</v>
      </c>
      <c r="L27" s="9">
        <f t="shared" si="12"/>
        <v>3</v>
      </c>
    </row>
    <row r="28">
      <c r="A28" s="6" t="s">
        <v>16</v>
      </c>
      <c r="B28" s="9">
        <f t="shared" si="13"/>
        <v>0</v>
      </c>
      <c r="C28" s="9">
        <f t="shared" ref="C28:L28" si="14">IF(B15&lt;0,0,IF(AND(OR($A28="Diesel",$A28="Fueloil"),C$26=2023),-1*B28,IF(AND($A28="Wind - Mila",C$26=2028),-1*B28,B28+C3)))</f>
        <v>0</v>
      </c>
      <c r="D28" s="9">
        <f t="shared" si="14"/>
        <v>0</v>
      </c>
      <c r="E28" s="9">
        <f t="shared" si="14"/>
        <v>0</v>
      </c>
      <c r="F28" s="9">
        <f t="shared" si="14"/>
        <v>0</v>
      </c>
      <c r="G28" s="9">
        <f t="shared" si="14"/>
        <v>0</v>
      </c>
      <c r="H28" s="9">
        <f t="shared" si="14"/>
        <v>0</v>
      </c>
      <c r="I28" s="9">
        <f t="shared" si="14"/>
        <v>0</v>
      </c>
      <c r="J28" s="9">
        <f t="shared" si="14"/>
        <v>0</v>
      </c>
      <c r="K28" s="9">
        <f t="shared" si="14"/>
        <v>0</v>
      </c>
      <c r="L28" s="9">
        <f t="shared" si="14"/>
        <v>0</v>
      </c>
    </row>
    <row r="29">
      <c r="A29" s="6" t="s">
        <v>23</v>
      </c>
      <c r="B29" s="9">
        <f t="shared" si="13"/>
        <v>76</v>
      </c>
      <c r="C29" s="9">
        <f t="shared" ref="C29:L29" si="15">IF(B16&lt;0,0,IF(AND(OR($A29="Diesel",$A29="Fueloil"),C$26=2023),-1*B29,IF(AND($A29="Wind - Mila",C$26=2028),-1*B29,B29+C4)))</f>
        <v>76</v>
      </c>
      <c r="D29" s="9">
        <f t="shared" si="15"/>
        <v>76</v>
      </c>
      <c r="E29" s="9">
        <f t="shared" si="15"/>
        <v>-76</v>
      </c>
      <c r="F29" s="9">
        <f t="shared" si="15"/>
        <v>0</v>
      </c>
      <c r="G29" s="9">
        <f t="shared" si="15"/>
        <v>0</v>
      </c>
      <c r="H29" s="9">
        <f t="shared" si="15"/>
        <v>0</v>
      </c>
      <c r="I29" s="9">
        <f t="shared" si="15"/>
        <v>0</v>
      </c>
      <c r="J29" s="9">
        <f t="shared" si="15"/>
        <v>0</v>
      </c>
      <c r="K29" s="9">
        <f t="shared" si="15"/>
        <v>0</v>
      </c>
      <c r="L29" s="9">
        <f t="shared" si="15"/>
        <v>0</v>
      </c>
    </row>
    <row r="30">
      <c r="A30" s="6" t="s">
        <v>24</v>
      </c>
      <c r="B30" s="9">
        <f t="shared" si="13"/>
        <v>47.4</v>
      </c>
      <c r="C30" s="9">
        <f t="shared" ref="C30:L30" si="16">IF(B17&lt;0,0,IF(AND(OR($A30="Diesel",$A30="Fueloil"),C$26=2023),-1*B30,IF(AND($A30="Wind - Mila",C$26=2028),-1*B30,B30+C5)))</f>
        <v>47.4</v>
      </c>
      <c r="D30" s="9">
        <f t="shared" si="16"/>
        <v>47.4</v>
      </c>
      <c r="E30" s="9">
        <f t="shared" si="16"/>
        <v>-47.4</v>
      </c>
      <c r="F30" s="9">
        <f t="shared" si="16"/>
        <v>0</v>
      </c>
      <c r="G30" s="9">
        <f t="shared" si="16"/>
        <v>0</v>
      </c>
      <c r="H30" s="9">
        <f t="shared" si="16"/>
        <v>0</v>
      </c>
      <c r="I30" s="9">
        <f t="shared" si="16"/>
        <v>0</v>
      </c>
      <c r="J30" s="9">
        <f t="shared" si="16"/>
        <v>0</v>
      </c>
      <c r="K30" s="9">
        <f t="shared" si="16"/>
        <v>0</v>
      </c>
      <c r="L30" s="9">
        <f t="shared" si="16"/>
        <v>0</v>
      </c>
    </row>
    <row r="31">
      <c r="A31" s="7" t="s">
        <v>25</v>
      </c>
      <c r="B31" s="9">
        <f t="shared" si="13"/>
        <v>0</v>
      </c>
      <c r="C31" s="9">
        <f t="shared" ref="C31:L31" si="17">IF(B18&lt;0,0,IF(AND(OR($A31="Diesel",$A31="Fueloil"),C$26=2023),-1*B31,IF(AND($A31="Wind - Mila",C$26=2028),-1*B31,B31+C6)))</f>
        <v>10</v>
      </c>
      <c r="D31" s="9">
        <f t="shared" si="17"/>
        <v>10</v>
      </c>
      <c r="E31" s="9">
        <f t="shared" si="17"/>
        <v>60</v>
      </c>
      <c r="F31" s="9">
        <f t="shared" si="17"/>
        <v>60</v>
      </c>
      <c r="G31" s="9">
        <f t="shared" si="17"/>
        <v>70</v>
      </c>
      <c r="H31" s="9">
        <f t="shared" si="17"/>
        <v>70</v>
      </c>
      <c r="I31" s="9">
        <f t="shared" si="17"/>
        <v>70</v>
      </c>
      <c r="J31" s="9">
        <f t="shared" si="17"/>
        <v>70</v>
      </c>
      <c r="K31" s="9">
        <f t="shared" si="17"/>
        <v>70</v>
      </c>
      <c r="L31" s="9">
        <f t="shared" si="17"/>
        <v>80</v>
      </c>
    </row>
    <row r="32">
      <c r="A32" s="6" t="s">
        <v>26</v>
      </c>
      <c r="B32" s="9">
        <f t="shared" si="13"/>
        <v>5.1</v>
      </c>
      <c r="C32" s="9">
        <f t="shared" ref="C32:L32" si="18">IF(B19&lt;0,0,IF(AND(OR($A32="Diesel",$A32="Fueloil"),C$26=2023),-1*B32,IF(AND($A32="Wind - Mila",C$26=2028),-1*B32,B32+C7)))</f>
        <v>5.1</v>
      </c>
      <c r="D32" s="9">
        <f t="shared" si="18"/>
        <v>5.1</v>
      </c>
      <c r="E32" s="9">
        <f t="shared" si="18"/>
        <v>5.1</v>
      </c>
      <c r="F32" s="9">
        <f t="shared" si="18"/>
        <v>5.1</v>
      </c>
      <c r="G32" s="9">
        <f t="shared" si="18"/>
        <v>5.1</v>
      </c>
      <c r="H32" s="9">
        <f t="shared" si="18"/>
        <v>5.1</v>
      </c>
      <c r="I32" s="9">
        <f t="shared" si="18"/>
        <v>5.1</v>
      </c>
      <c r="J32" s="9">
        <f t="shared" si="18"/>
        <v>5.1</v>
      </c>
      <c r="K32" s="9">
        <f t="shared" si="18"/>
        <v>5.1</v>
      </c>
      <c r="L32" s="9">
        <f t="shared" si="18"/>
        <v>5.1</v>
      </c>
    </row>
    <row r="33">
      <c r="A33" s="7" t="s">
        <v>12</v>
      </c>
      <c r="B33" s="9">
        <f t="shared" si="13"/>
        <v>35</v>
      </c>
      <c r="C33" s="9">
        <f t="shared" ref="C33:L33" si="19">IF(B20&lt;0,0,IF(AND(OR($A33="Diesel",$A33="Fueloil"),C$26=2023),-1*B33,IF(AND($A33="Wind - Mila",C$26=2028),-1*B33,B33+C8)))</f>
        <v>35</v>
      </c>
      <c r="D33" s="9">
        <f t="shared" si="19"/>
        <v>35</v>
      </c>
      <c r="E33" s="9">
        <f t="shared" si="19"/>
        <v>35</v>
      </c>
      <c r="F33" s="9">
        <f t="shared" si="19"/>
        <v>35</v>
      </c>
      <c r="G33" s="9">
        <f t="shared" si="19"/>
        <v>35</v>
      </c>
      <c r="H33" s="9">
        <f t="shared" si="19"/>
        <v>35</v>
      </c>
      <c r="I33" s="9">
        <f t="shared" si="19"/>
        <v>35</v>
      </c>
      <c r="J33" s="9">
        <f t="shared" si="19"/>
        <v>35</v>
      </c>
      <c r="K33" s="9">
        <f t="shared" si="19"/>
        <v>35</v>
      </c>
      <c r="L33" s="9">
        <f t="shared" si="19"/>
        <v>35</v>
      </c>
    </row>
    <row r="34">
      <c r="A34" s="6" t="s">
        <v>27</v>
      </c>
      <c r="B34" s="9">
        <f t="shared" si="13"/>
        <v>0</v>
      </c>
      <c r="C34" s="9">
        <f t="shared" ref="C34:L34" si="20">IF(B21&lt;0,0,IF(AND(OR($A34="Diesel",$A34="Fueloil"),C$26=2023),-1*B34,IF(AND($A34="Wind - Mila",C$26=2028),-1*B34,B34+C9)))</f>
        <v>56</v>
      </c>
      <c r="D34" s="9">
        <f t="shared" si="20"/>
        <v>56</v>
      </c>
      <c r="E34" s="9">
        <f t="shared" si="20"/>
        <v>56</v>
      </c>
      <c r="F34" s="9">
        <f t="shared" si="20"/>
        <v>56</v>
      </c>
      <c r="G34" s="9">
        <f t="shared" si="20"/>
        <v>56</v>
      </c>
      <c r="H34" s="9">
        <f t="shared" si="20"/>
        <v>62</v>
      </c>
      <c r="I34" s="9">
        <f t="shared" si="20"/>
        <v>64</v>
      </c>
      <c r="J34" s="9">
        <f t="shared" si="20"/>
        <v>68</v>
      </c>
      <c r="K34" s="9">
        <f t="shared" si="20"/>
        <v>72</v>
      </c>
      <c r="L34" s="9">
        <f t="shared" si="20"/>
        <v>76</v>
      </c>
    </row>
    <row r="35">
      <c r="A35" s="6" t="s">
        <v>28</v>
      </c>
      <c r="B35" s="9">
        <f t="shared" si="13"/>
        <v>3.2</v>
      </c>
      <c r="C35" s="9">
        <f t="shared" ref="C35:L35" si="21">IF(B22&lt;0,0,IF(AND(OR($A35="Diesel",$A35="Fueloil"),C$26=2023),-1*B35,IF(AND($A35="Wind - Mila",C$26=2028),-1*B35,B35+C10)))</f>
        <v>3.2</v>
      </c>
      <c r="D35" s="9">
        <f t="shared" si="21"/>
        <v>3.2</v>
      </c>
      <c r="E35" s="9">
        <f t="shared" si="21"/>
        <v>3.2</v>
      </c>
      <c r="F35" s="9">
        <f t="shared" si="21"/>
        <v>3.2</v>
      </c>
      <c r="G35" s="9">
        <f t="shared" si="21"/>
        <v>3.2</v>
      </c>
      <c r="H35" s="9">
        <f t="shared" si="21"/>
        <v>3.2</v>
      </c>
      <c r="I35" s="9">
        <f t="shared" si="21"/>
        <v>3.2</v>
      </c>
      <c r="J35" s="9">
        <f t="shared" si="21"/>
        <v>-3.2</v>
      </c>
      <c r="K35" s="9">
        <f t="shared" si="21"/>
        <v>0</v>
      </c>
      <c r="L35" s="9">
        <f t="shared" si="21"/>
        <v>0</v>
      </c>
    </row>
    <row r="36">
      <c r="A36" s="6" t="s">
        <v>29</v>
      </c>
      <c r="B36" s="9">
        <f t="shared" si="13"/>
        <v>0</v>
      </c>
      <c r="C36" s="9">
        <f t="shared" ref="C36:L36" si="22">IF(B23&lt;0,0,IF(AND(OR($A36="Diesel",$A36="Fueloil"),C$26=2023),-1*B36,IF(AND($A36="Wind - Mila",C$26=2028),-1*B36,B36+C11)))</f>
        <v>72.45</v>
      </c>
      <c r="D36" s="9">
        <f t="shared" si="22"/>
        <v>79.35</v>
      </c>
      <c r="E36" s="9">
        <f t="shared" si="22"/>
        <v>82.8</v>
      </c>
      <c r="F36" s="9">
        <f t="shared" si="22"/>
        <v>96.6</v>
      </c>
      <c r="G36" s="9">
        <f t="shared" si="22"/>
        <v>96.6</v>
      </c>
      <c r="H36" s="9">
        <f t="shared" si="22"/>
        <v>96.6</v>
      </c>
      <c r="I36" s="9">
        <f t="shared" si="22"/>
        <v>96.6</v>
      </c>
      <c r="J36" s="9">
        <f t="shared" si="22"/>
        <v>96.6</v>
      </c>
      <c r="K36" s="9">
        <f t="shared" si="22"/>
        <v>96.6</v>
      </c>
      <c r="L36" s="9">
        <f t="shared" si="22"/>
        <v>96.6</v>
      </c>
    </row>
    <row r="38">
      <c r="A38" s="11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>
      <c r="A39" s="5" t="s">
        <v>0</v>
      </c>
      <c r="B39" s="5">
        <v>2020.0</v>
      </c>
      <c r="C39" s="5" t="s">
        <v>21</v>
      </c>
      <c r="D39" s="5">
        <v>2022.0</v>
      </c>
      <c r="E39" s="5">
        <v>2023.0</v>
      </c>
      <c r="F39" s="5">
        <v>2024.0</v>
      </c>
      <c r="G39" s="5">
        <v>2025.0</v>
      </c>
      <c r="H39" s="5">
        <v>2026.0</v>
      </c>
      <c r="I39" s="5">
        <v>2027.0</v>
      </c>
      <c r="J39" s="5">
        <v>2028.0</v>
      </c>
      <c r="K39" s="5">
        <v>2029.0</v>
      </c>
      <c r="L39" s="5">
        <v>2030.0</v>
      </c>
    </row>
    <row r="40">
      <c r="A40" s="12" t="s">
        <v>32</v>
      </c>
      <c r="B40" s="13">
        <f t="shared" ref="B40:L40" si="23">sum(B35:B36)</f>
        <v>3.2</v>
      </c>
      <c r="C40" s="13">
        <f t="shared" si="23"/>
        <v>75.65</v>
      </c>
      <c r="D40" s="13">
        <f t="shared" si="23"/>
        <v>82.55</v>
      </c>
      <c r="E40" s="13">
        <f t="shared" si="23"/>
        <v>86</v>
      </c>
      <c r="F40" s="13">
        <f t="shared" si="23"/>
        <v>99.8</v>
      </c>
      <c r="G40" s="13">
        <f t="shared" si="23"/>
        <v>99.8</v>
      </c>
      <c r="H40" s="13">
        <f t="shared" si="23"/>
        <v>99.8</v>
      </c>
      <c r="I40" s="13">
        <f t="shared" si="23"/>
        <v>99.8</v>
      </c>
      <c r="J40" s="13">
        <f t="shared" si="23"/>
        <v>93.4</v>
      </c>
      <c r="K40" s="13">
        <f t="shared" si="23"/>
        <v>96.6</v>
      </c>
      <c r="L40" s="13">
        <f t="shared" si="23"/>
        <v>96.6</v>
      </c>
    </row>
    <row r="41">
      <c r="A41" s="12" t="s">
        <v>33</v>
      </c>
      <c r="B41" s="13">
        <f t="shared" ref="B41:L41" si="24">B32+B34</f>
        <v>5.1</v>
      </c>
      <c r="C41" s="13">
        <f t="shared" si="24"/>
        <v>61.1</v>
      </c>
      <c r="D41" s="13">
        <f t="shared" si="24"/>
        <v>61.1</v>
      </c>
      <c r="E41" s="13">
        <f t="shared" si="24"/>
        <v>61.1</v>
      </c>
      <c r="F41" s="13">
        <f t="shared" si="24"/>
        <v>61.1</v>
      </c>
      <c r="G41" s="13">
        <f t="shared" si="24"/>
        <v>61.1</v>
      </c>
      <c r="H41" s="13">
        <f t="shared" si="24"/>
        <v>67.1</v>
      </c>
      <c r="I41" s="13">
        <f t="shared" si="24"/>
        <v>69.1</v>
      </c>
      <c r="J41" s="13">
        <f t="shared" si="24"/>
        <v>73.1</v>
      </c>
      <c r="K41" s="13">
        <f t="shared" si="24"/>
        <v>77.1</v>
      </c>
      <c r="L41" s="13">
        <f t="shared" si="24"/>
        <v>81.1</v>
      </c>
    </row>
    <row r="42">
      <c r="A42" s="12" t="s">
        <v>34</v>
      </c>
      <c r="B42" s="13">
        <f t="shared" ref="B42:L42" si="25">B33</f>
        <v>35</v>
      </c>
      <c r="C42" s="13">
        <f t="shared" si="25"/>
        <v>35</v>
      </c>
      <c r="D42" s="13">
        <f t="shared" si="25"/>
        <v>35</v>
      </c>
      <c r="E42" s="13">
        <f t="shared" si="25"/>
        <v>35</v>
      </c>
      <c r="F42" s="13">
        <f t="shared" si="25"/>
        <v>35</v>
      </c>
      <c r="G42" s="13">
        <f t="shared" si="25"/>
        <v>35</v>
      </c>
      <c r="H42" s="13">
        <f t="shared" si="25"/>
        <v>35</v>
      </c>
      <c r="I42" s="13">
        <f t="shared" si="25"/>
        <v>35</v>
      </c>
      <c r="J42" s="13">
        <f t="shared" si="25"/>
        <v>35</v>
      </c>
      <c r="K42" s="13">
        <f t="shared" si="25"/>
        <v>35</v>
      </c>
      <c r="L42" s="13">
        <f t="shared" si="25"/>
        <v>35</v>
      </c>
    </row>
    <row r="43">
      <c r="A43" s="12" t="s">
        <v>35</v>
      </c>
      <c r="B43" s="13"/>
      <c r="C43" s="13">
        <f t="shared" ref="C43:L43" si="26">C31</f>
        <v>10</v>
      </c>
      <c r="D43" s="13">
        <f t="shared" si="26"/>
        <v>10</v>
      </c>
      <c r="E43" s="13">
        <f t="shared" si="26"/>
        <v>60</v>
      </c>
      <c r="F43" s="13">
        <f t="shared" si="26"/>
        <v>60</v>
      </c>
      <c r="G43" s="13">
        <f t="shared" si="26"/>
        <v>70</v>
      </c>
      <c r="H43" s="13">
        <f t="shared" si="26"/>
        <v>70</v>
      </c>
      <c r="I43" s="13">
        <f t="shared" si="26"/>
        <v>70</v>
      </c>
      <c r="J43" s="13">
        <f t="shared" si="26"/>
        <v>70</v>
      </c>
      <c r="K43" s="13">
        <f t="shared" si="26"/>
        <v>70</v>
      </c>
      <c r="L43" s="13">
        <f t="shared" si="26"/>
        <v>80</v>
      </c>
    </row>
    <row r="44">
      <c r="A44" s="12" t="s">
        <v>24</v>
      </c>
      <c r="B44" s="13">
        <f t="shared" ref="B44:D44" si="27">B30</f>
        <v>47.4</v>
      </c>
      <c r="C44" s="13">
        <f t="shared" si="27"/>
        <v>47.4</v>
      </c>
      <c r="D44" s="13">
        <f t="shared" si="27"/>
        <v>47.4</v>
      </c>
      <c r="E44" s="13"/>
      <c r="F44" s="13"/>
      <c r="G44" s="13"/>
      <c r="H44" s="13"/>
      <c r="I44" s="13"/>
      <c r="J44" s="13"/>
      <c r="K44" s="13"/>
      <c r="L44" s="13"/>
    </row>
    <row r="45">
      <c r="A45" s="12" t="s">
        <v>23</v>
      </c>
      <c r="B45" s="13">
        <f t="shared" ref="B45:D45" si="28">B29</f>
        <v>76</v>
      </c>
      <c r="C45" s="13">
        <f t="shared" si="28"/>
        <v>76</v>
      </c>
      <c r="D45" s="13">
        <f t="shared" si="28"/>
        <v>76</v>
      </c>
      <c r="E45" s="13"/>
      <c r="F45" s="13"/>
      <c r="G45" s="13"/>
      <c r="H45" s="13"/>
      <c r="I45" s="13"/>
      <c r="J45" s="13"/>
      <c r="K45" s="13"/>
      <c r="L45" s="13"/>
    </row>
    <row r="46">
      <c r="A46" s="12" t="s">
        <v>22</v>
      </c>
      <c r="B46" s="13"/>
      <c r="C46" s="13"/>
      <c r="D46" s="13"/>
      <c r="E46" s="13">
        <f t="shared" ref="E46:L46" si="29">E27</f>
        <v>2</v>
      </c>
      <c r="F46" s="13">
        <f t="shared" si="29"/>
        <v>3</v>
      </c>
      <c r="G46" s="13">
        <f t="shared" si="29"/>
        <v>3</v>
      </c>
      <c r="H46" s="13">
        <f t="shared" si="29"/>
        <v>3</v>
      </c>
      <c r="I46" s="13">
        <f t="shared" si="29"/>
        <v>3</v>
      </c>
      <c r="J46" s="13">
        <f t="shared" si="29"/>
        <v>3</v>
      </c>
      <c r="K46" s="13">
        <f t="shared" si="29"/>
        <v>3</v>
      </c>
      <c r="L46" s="13">
        <f t="shared" si="29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36</v>
      </c>
      <c r="B1" s="1" t="s">
        <v>37</v>
      </c>
      <c r="C1" s="1" t="s">
        <v>38</v>
      </c>
      <c r="D1" s="14" t="s">
        <v>39</v>
      </c>
      <c r="E1" s="1" t="s">
        <v>40</v>
      </c>
      <c r="F1" s="1" t="s">
        <v>41</v>
      </c>
      <c r="H1" s="15" t="s">
        <v>42</v>
      </c>
      <c r="I1" s="15" t="s">
        <v>36</v>
      </c>
      <c r="J1" s="15" t="s">
        <v>37</v>
      </c>
      <c r="K1" s="15" t="s">
        <v>39</v>
      </c>
      <c r="L1" s="15" t="s">
        <v>40</v>
      </c>
      <c r="M1" s="15" t="s">
        <v>41</v>
      </c>
    </row>
    <row r="2">
      <c r="A2" s="1" t="str">
        <f t="shared" ref="A2:A9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4">
        <f t="shared" ref="D2:F2" si="1">K2</f>
        <v>0</v>
      </c>
      <c r="E2" s="14">
        <f t="shared" si="1"/>
        <v>0</v>
      </c>
      <c r="F2" s="14">
        <f t="shared" si="1"/>
        <v>0</v>
      </c>
      <c r="H2" s="15" t="s">
        <v>43</v>
      </c>
      <c r="I2" s="15" t="s">
        <v>44</v>
      </c>
      <c r="J2" s="15">
        <v>2021.0</v>
      </c>
      <c r="K2" s="15">
        <v>0.0</v>
      </c>
      <c r="L2" s="15">
        <v>0.0</v>
      </c>
      <c r="M2" s="15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4">
        <f t="shared" ref="D3:F3" si="5">K3</f>
        <v>0</v>
      </c>
      <c r="E3" s="14">
        <f t="shared" si="5"/>
        <v>0</v>
      </c>
      <c r="F3" s="14">
        <f t="shared" si="5"/>
        <v>0</v>
      </c>
      <c r="H3" s="15" t="s">
        <v>43</v>
      </c>
      <c r="I3" s="15" t="s">
        <v>44</v>
      </c>
      <c r="J3" s="15">
        <v>2022.0</v>
      </c>
      <c r="K3" s="15">
        <v>0.0</v>
      </c>
      <c r="L3" s="15">
        <v>0.0</v>
      </c>
      <c r="M3" s="15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4">
        <f t="shared" ref="D4:F4" si="6">K4</f>
        <v>1.5483013</v>
      </c>
      <c r="E4" s="14">
        <f t="shared" si="6"/>
        <v>0</v>
      </c>
      <c r="F4" s="14">
        <f t="shared" si="6"/>
        <v>0</v>
      </c>
      <c r="H4" s="15" t="s">
        <v>43</v>
      </c>
      <c r="I4" s="15" t="s">
        <v>44</v>
      </c>
      <c r="J4" s="15">
        <v>2023.0</v>
      </c>
      <c r="K4" s="15">
        <v>1.5483013</v>
      </c>
      <c r="L4" s="15">
        <v>0.0</v>
      </c>
      <c r="M4" s="15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4">
        <f t="shared" ref="D5:F5" si="7">K5</f>
        <v>2.3889369</v>
      </c>
      <c r="E5" s="14">
        <f t="shared" si="7"/>
        <v>0</v>
      </c>
      <c r="F5" s="14">
        <f t="shared" si="7"/>
        <v>0</v>
      </c>
      <c r="H5" s="15" t="s">
        <v>43</v>
      </c>
      <c r="I5" s="15" t="s">
        <v>44</v>
      </c>
      <c r="J5" s="15">
        <v>2024.0</v>
      </c>
      <c r="K5" s="15">
        <v>2.38893689999999</v>
      </c>
      <c r="L5" s="15">
        <v>0.0</v>
      </c>
      <c r="M5" s="15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4">
        <f t="shared" ref="D6:F6" si="8">K6</f>
        <v>2.43323955</v>
      </c>
      <c r="E6" s="14">
        <f t="shared" si="8"/>
        <v>0</v>
      </c>
      <c r="F6" s="14">
        <f t="shared" si="8"/>
        <v>0</v>
      </c>
      <c r="H6" s="15" t="s">
        <v>43</v>
      </c>
      <c r="I6" s="15" t="s">
        <v>44</v>
      </c>
      <c r="J6" s="15">
        <v>2025.0</v>
      </c>
      <c r="K6" s="15">
        <v>2.43323954999999</v>
      </c>
      <c r="L6" s="15">
        <v>0.0</v>
      </c>
      <c r="M6" s="15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4">
        <f t="shared" ref="D7:F7" si="9">K7</f>
        <v>2.2906716</v>
      </c>
      <c r="E7" s="14">
        <f t="shared" si="9"/>
        <v>0</v>
      </c>
      <c r="F7" s="14">
        <f t="shared" si="9"/>
        <v>0</v>
      </c>
      <c r="H7" s="15" t="s">
        <v>43</v>
      </c>
      <c r="I7" s="15" t="s">
        <v>44</v>
      </c>
      <c r="J7" s="15">
        <v>2026.0</v>
      </c>
      <c r="K7" s="15">
        <v>2.29067159999999</v>
      </c>
      <c r="L7" s="15">
        <v>0.0</v>
      </c>
      <c r="M7" s="15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4">
        <f t="shared" ref="D8:F8" si="10">K8</f>
        <v>2.1266294</v>
      </c>
      <c r="E8" s="14">
        <f t="shared" si="10"/>
        <v>0</v>
      </c>
      <c r="F8" s="14">
        <f t="shared" si="10"/>
        <v>0</v>
      </c>
      <c r="H8" s="15" t="s">
        <v>43</v>
      </c>
      <c r="I8" s="15" t="s">
        <v>44</v>
      </c>
      <c r="J8" s="15">
        <v>2027.0</v>
      </c>
      <c r="K8" s="15">
        <v>2.12662939999999</v>
      </c>
      <c r="L8" s="15">
        <v>0.0</v>
      </c>
      <c r="M8" s="15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4">
        <f t="shared" ref="D9:F9" si="11">K9</f>
        <v>2.4025463</v>
      </c>
      <c r="E9" s="14">
        <f t="shared" si="11"/>
        <v>0</v>
      </c>
      <c r="F9" s="14">
        <f t="shared" si="11"/>
        <v>0</v>
      </c>
      <c r="H9" s="15" t="s">
        <v>43</v>
      </c>
      <c r="I9" s="15" t="s">
        <v>44</v>
      </c>
      <c r="J9" s="15">
        <v>2028.0</v>
      </c>
      <c r="K9" s="15">
        <v>2.40254629999999</v>
      </c>
      <c r="L9" s="15">
        <v>0.0</v>
      </c>
      <c r="M9" s="15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4">
        <f t="shared" ref="D10:F10" si="12">K10</f>
        <v>2.51433105</v>
      </c>
      <c r="E10" s="14">
        <f t="shared" si="12"/>
        <v>0</v>
      </c>
      <c r="F10" s="14">
        <f t="shared" si="12"/>
        <v>0</v>
      </c>
      <c r="H10" s="15" t="s">
        <v>43</v>
      </c>
      <c r="I10" s="15" t="s">
        <v>44</v>
      </c>
      <c r="J10" s="15">
        <v>2029.0</v>
      </c>
      <c r="K10" s="15">
        <v>2.51433104999999</v>
      </c>
      <c r="L10" s="15">
        <v>0.0</v>
      </c>
      <c r="M10" s="15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4">
        <f t="shared" ref="D11:F11" si="13">K11</f>
        <v>2.51491835</v>
      </c>
      <c r="E11" s="14">
        <f t="shared" si="13"/>
        <v>0</v>
      </c>
      <c r="F11" s="14">
        <f t="shared" si="13"/>
        <v>0</v>
      </c>
      <c r="H11" s="15" t="s">
        <v>43</v>
      </c>
      <c r="I11" s="15" t="s">
        <v>44</v>
      </c>
      <c r="J11" s="15">
        <v>2030.0</v>
      </c>
      <c r="K11" s="15">
        <v>2.51491834999999</v>
      </c>
      <c r="L11" s="15">
        <v>0.0</v>
      </c>
      <c r="M11" s="15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4">
        <f t="shared" ref="D12:F12" si="14">K12</f>
        <v>0</v>
      </c>
      <c r="E12" s="14">
        <f t="shared" si="14"/>
        <v>0</v>
      </c>
      <c r="F12" s="14">
        <f t="shared" si="14"/>
        <v>0</v>
      </c>
      <c r="H12" s="15" t="s">
        <v>45</v>
      </c>
      <c r="I12" s="15" t="s">
        <v>44</v>
      </c>
      <c r="J12" s="15">
        <v>2021.0</v>
      </c>
      <c r="K12" s="15">
        <v>0.0</v>
      </c>
      <c r="L12" s="15">
        <v>0.0</v>
      </c>
      <c r="M12" s="15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4">
        <f t="shared" ref="D13:F13" si="15">K13</f>
        <v>0</v>
      </c>
      <c r="E13" s="14">
        <f t="shared" si="15"/>
        <v>0</v>
      </c>
      <c r="F13" s="14">
        <f t="shared" si="15"/>
        <v>0</v>
      </c>
      <c r="H13" s="15" t="s">
        <v>45</v>
      </c>
      <c r="I13" s="15" t="s">
        <v>44</v>
      </c>
      <c r="J13" s="15">
        <v>2022.0</v>
      </c>
      <c r="K13" s="15">
        <v>0.0</v>
      </c>
      <c r="L13" s="15">
        <v>0.0</v>
      </c>
      <c r="M13" s="15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4">
        <f t="shared" ref="D14:F14" si="16">K14</f>
        <v>0</v>
      </c>
      <c r="E14" s="14">
        <f t="shared" si="16"/>
        <v>0</v>
      </c>
      <c r="F14" s="14">
        <f t="shared" si="16"/>
        <v>0</v>
      </c>
      <c r="H14" s="15" t="s">
        <v>45</v>
      </c>
      <c r="I14" s="15" t="s">
        <v>44</v>
      </c>
      <c r="J14" s="15">
        <v>2023.0</v>
      </c>
      <c r="K14" s="15">
        <v>0.0</v>
      </c>
      <c r="L14" s="15">
        <v>0.0</v>
      </c>
      <c r="M14" s="15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4">
        <f t="shared" ref="D15:F15" si="17">K15</f>
        <v>0</v>
      </c>
      <c r="E15" s="14">
        <f t="shared" si="17"/>
        <v>0</v>
      </c>
      <c r="F15" s="14">
        <f t="shared" si="17"/>
        <v>0</v>
      </c>
      <c r="H15" s="15" t="s">
        <v>45</v>
      </c>
      <c r="I15" s="15" t="s">
        <v>44</v>
      </c>
      <c r="J15" s="15">
        <v>2024.0</v>
      </c>
      <c r="K15" s="15">
        <v>0.0</v>
      </c>
      <c r="L15" s="15">
        <v>0.0</v>
      </c>
      <c r="M15" s="15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4">
        <f t="shared" ref="D16:F16" si="18">K16</f>
        <v>0</v>
      </c>
      <c r="E16" s="14">
        <f t="shared" si="18"/>
        <v>0</v>
      </c>
      <c r="F16" s="14">
        <f t="shared" si="18"/>
        <v>0</v>
      </c>
      <c r="H16" s="15" t="s">
        <v>45</v>
      </c>
      <c r="I16" s="15" t="s">
        <v>44</v>
      </c>
      <c r="J16" s="15">
        <v>2025.0</v>
      </c>
      <c r="K16" s="15">
        <v>0.0</v>
      </c>
      <c r="L16" s="15">
        <v>0.0</v>
      </c>
      <c r="M16" s="15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4">
        <f t="shared" ref="D17:F17" si="19">K17</f>
        <v>0</v>
      </c>
      <c r="E17" s="14">
        <f t="shared" si="19"/>
        <v>0</v>
      </c>
      <c r="F17" s="14">
        <f t="shared" si="19"/>
        <v>0</v>
      </c>
      <c r="H17" s="15" t="s">
        <v>45</v>
      </c>
      <c r="I17" s="15" t="s">
        <v>44</v>
      </c>
      <c r="J17" s="15">
        <v>2026.0</v>
      </c>
      <c r="K17" s="15">
        <v>0.0</v>
      </c>
      <c r="L17" s="15">
        <v>0.0</v>
      </c>
      <c r="M17" s="15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4">
        <f t="shared" ref="D18:F18" si="20">K18</f>
        <v>0</v>
      </c>
      <c r="E18" s="14">
        <f t="shared" si="20"/>
        <v>0</v>
      </c>
      <c r="F18" s="14">
        <f t="shared" si="20"/>
        <v>0</v>
      </c>
      <c r="H18" s="15" t="s">
        <v>45</v>
      </c>
      <c r="I18" s="15" t="s">
        <v>44</v>
      </c>
      <c r="J18" s="15">
        <v>2027.0</v>
      </c>
      <c r="K18" s="15">
        <v>0.0</v>
      </c>
      <c r="L18" s="15">
        <v>0.0</v>
      </c>
      <c r="M18" s="15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4">
        <f t="shared" ref="D19:F19" si="21">K19</f>
        <v>0</v>
      </c>
      <c r="E19" s="14">
        <f t="shared" si="21"/>
        <v>0</v>
      </c>
      <c r="F19" s="14">
        <f t="shared" si="21"/>
        <v>0</v>
      </c>
      <c r="H19" s="15" t="s">
        <v>45</v>
      </c>
      <c r="I19" s="15" t="s">
        <v>44</v>
      </c>
      <c r="J19" s="15">
        <v>2028.0</v>
      </c>
      <c r="K19" s="15">
        <v>0.0</v>
      </c>
      <c r="L19" s="15">
        <v>0.0</v>
      </c>
      <c r="M19" s="15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4">
        <f t="shared" ref="D20:F20" si="22">K20</f>
        <v>0</v>
      </c>
      <c r="E20" s="14">
        <f t="shared" si="22"/>
        <v>0</v>
      </c>
      <c r="F20" s="14">
        <f t="shared" si="22"/>
        <v>0</v>
      </c>
      <c r="H20" s="15" t="s">
        <v>45</v>
      </c>
      <c r="I20" s="15" t="s">
        <v>44</v>
      </c>
      <c r="J20" s="15">
        <v>2029.0</v>
      </c>
      <c r="K20" s="15">
        <v>0.0</v>
      </c>
      <c r="L20" s="15">
        <v>0.0</v>
      </c>
      <c r="M20" s="15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4">
        <f t="shared" ref="D21:F21" si="23">K21</f>
        <v>0</v>
      </c>
      <c r="E21" s="14">
        <f t="shared" si="23"/>
        <v>0</v>
      </c>
      <c r="F21" s="14">
        <f t="shared" si="23"/>
        <v>0</v>
      </c>
      <c r="H21" s="15" t="s">
        <v>45</v>
      </c>
      <c r="I21" s="15" t="s">
        <v>44</v>
      </c>
      <c r="J21" s="15">
        <v>2030.0</v>
      </c>
      <c r="K21" s="15">
        <v>0.0</v>
      </c>
      <c r="L21" s="15">
        <v>0.0</v>
      </c>
      <c r="M21" s="15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4">
        <f t="shared" ref="D22:F22" si="24">K22</f>
        <v>0</v>
      </c>
      <c r="E22" s="14">
        <f t="shared" si="24"/>
        <v>0</v>
      </c>
      <c r="F22" s="14">
        <f t="shared" si="24"/>
        <v>0</v>
      </c>
      <c r="H22" s="15" t="s">
        <v>46</v>
      </c>
      <c r="I22" s="15" t="s">
        <v>44</v>
      </c>
      <c r="J22" s="15">
        <v>2021.0</v>
      </c>
      <c r="K22" s="15">
        <v>0.0</v>
      </c>
      <c r="L22" s="15">
        <v>0.0</v>
      </c>
      <c r="M22" s="15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4">
        <f t="shared" ref="D23:F23" si="25">K23</f>
        <v>0</v>
      </c>
      <c r="E23" s="14">
        <f t="shared" si="25"/>
        <v>0</v>
      </c>
      <c r="F23" s="14">
        <f t="shared" si="25"/>
        <v>0</v>
      </c>
      <c r="H23" s="15" t="s">
        <v>46</v>
      </c>
      <c r="I23" s="15" t="s">
        <v>44</v>
      </c>
      <c r="J23" s="15">
        <v>2022.0</v>
      </c>
      <c r="K23" s="15">
        <v>0.0</v>
      </c>
      <c r="L23" s="15">
        <v>0.0</v>
      </c>
      <c r="M23" s="15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4">
        <f t="shared" ref="D24:F24" si="26">K24</f>
        <v>0</v>
      </c>
      <c r="E24" s="14">
        <f t="shared" si="26"/>
        <v>0</v>
      </c>
      <c r="F24" s="14">
        <f t="shared" si="26"/>
        <v>0</v>
      </c>
      <c r="H24" s="15" t="s">
        <v>46</v>
      </c>
      <c r="I24" s="15" t="s">
        <v>44</v>
      </c>
      <c r="J24" s="15">
        <v>2023.0</v>
      </c>
      <c r="K24" s="15">
        <v>0.0</v>
      </c>
      <c r="L24" s="15">
        <v>0.0</v>
      </c>
      <c r="M24" s="15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4">
        <f t="shared" ref="D25:F25" si="27">K25</f>
        <v>0</v>
      </c>
      <c r="E25" s="14">
        <f t="shared" si="27"/>
        <v>0</v>
      </c>
      <c r="F25" s="14">
        <f t="shared" si="27"/>
        <v>0</v>
      </c>
      <c r="H25" s="15" t="s">
        <v>46</v>
      </c>
      <c r="I25" s="15" t="s">
        <v>44</v>
      </c>
      <c r="J25" s="15">
        <v>2024.0</v>
      </c>
      <c r="K25" s="15">
        <v>0.0</v>
      </c>
      <c r="L25" s="15">
        <v>0.0</v>
      </c>
      <c r="M25" s="15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4">
        <f t="shared" ref="D26:F26" si="28">K26</f>
        <v>0</v>
      </c>
      <c r="E26" s="14">
        <f t="shared" si="28"/>
        <v>0</v>
      </c>
      <c r="F26" s="14">
        <f t="shared" si="28"/>
        <v>0</v>
      </c>
      <c r="H26" s="15" t="s">
        <v>46</v>
      </c>
      <c r="I26" s="15" t="s">
        <v>44</v>
      </c>
      <c r="J26" s="15">
        <v>2025.0</v>
      </c>
      <c r="K26" s="15">
        <v>0.0</v>
      </c>
      <c r="L26" s="15">
        <v>0.0</v>
      </c>
      <c r="M26" s="15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4">
        <f t="shared" ref="D27:F27" si="29">K27</f>
        <v>0</v>
      </c>
      <c r="E27" s="14">
        <f t="shared" si="29"/>
        <v>0</v>
      </c>
      <c r="F27" s="14">
        <f t="shared" si="29"/>
        <v>0</v>
      </c>
      <c r="H27" s="15" t="s">
        <v>46</v>
      </c>
      <c r="I27" s="15" t="s">
        <v>44</v>
      </c>
      <c r="J27" s="15">
        <v>2026.0</v>
      </c>
      <c r="K27" s="15">
        <v>0.0</v>
      </c>
      <c r="L27" s="15">
        <v>0.0</v>
      </c>
      <c r="M27" s="15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4">
        <f t="shared" ref="D28:F28" si="30">K28</f>
        <v>0</v>
      </c>
      <c r="E28" s="14">
        <f t="shared" si="30"/>
        <v>0</v>
      </c>
      <c r="F28" s="14">
        <f t="shared" si="30"/>
        <v>0</v>
      </c>
      <c r="H28" s="15" t="s">
        <v>46</v>
      </c>
      <c r="I28" s="15" t="s">
        <v>44</v>
      </c>
      <c r="J28" s="15">
        <v>2027.0</v>
      </c>
      <c r="K28" s="15">
        <v>0.0</v>
      </c>
      <c r="L28" s="15">
        <v>0.0</v>
      </c>
      <c r="M28" s="15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4">
        <f t="shared" ref="D29:F29" si="31">K29</f>
        <v>0</v>
      </c>
      <c r="E29" s="14">
        <f t="shared" si="31"/>
        <v>0</v>
      </c>
      <c r="F29" s="14">
        <f t="shared" si="31"/>
        <v>0</v>
      </c>
      <c r="H29" s="15" t="s">
        <v>46</v>
      </c>
      <c r="I29" s="15" t="s">
        <v>44</v>
      </c>
      <c r="J29" s="15">
        <v>2028.0</v>
      </c>
      <c r="K29" s="15">
        <v>0.0</v>
      </c>
      <c r="L29" s="15">
        <v>0.0</v>
      </c>
      <c r="M29" s="15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4">
        <f t="shared" ref="D30:F30" si="32">K30</f>
        <v>0</v>
      </c>
      <c r="E30" s="14">
        <f t="shared" si="32"/>
        <v>0</v>
      </c>
      <c r="F30" s="14">
        <f t="shared" si="32"/>
        <v>0</v>
      </c>
      <c r="H30" s="15" t="s">
        <v>46</v>
      </c>
      <c r="I30" s="15" t="s">
        <v>44</v>
      </c>
      <c r="J30" s="15">
        <v>2029.0</v>
      </c>
      <c r="K30" s="15">
        <v>0.0</v>
      </c>
      <c r="L30" s="15">
        <v>0.0</v>
      </c>
      <c r="M30" s="15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4">
        <f t="shared" ref="D31:F31" si="33">K31</f>
        <v>0</v>
      </c>
      <c r="E31" s="14">
        <f t="shared" si="33"/>
        <v>0</v>
      </c>
      <c r="F31" s="14">
        <f t="shared" si="33"/>
        <v>0</v>
      </c>
      <c r="H31" s="15" t="s">
        <v>46</v>
      </c>
      <c r="I31" s="15" t="s">
        <v>44</v>
      </c>
      <c r="J31" s="15">
        <v>2030.0</v>
      </c>
      <c r="K31" s="15">
        <v>0.0</v>
      </c>
      <c r="L31" s="15">
        <v>0.0</v>
      </c>
      <c r="M31" s="15">
        <v>0.0</v>
      </c>
    </row>
    <row r="32">
      <c r="A32" s="1" t="str">
        <f t="shared" si="2"/>
        <v>Seacable</v>
      </c>
      <c r="B32" s="1">
        <f t="shared" si="3"/>
        <v>2021</v>
      </c>
      <c r="C32" s="1" t="str">
        <f t="shared" si="4"/>
        <v>Seacable2021</v>
      </c>
      <c r="D32" s="14">
        <f t="shared" ref="D32:F32" si="34">K32</f>
        <v>144.460288</v>
      </c>
      <c r="E32" s="14">
        <f t="shared" si="34"/>
        <v>0</v>
      </c>
      <c r="F32" s="14">
        <f t="shared" si="34"/>
        <v>28476.01197</v>
      </c>
      <c r="H32" s="15" t="s">
        <v>47</v>
      </c>
      <c r="I32" s="15" t="s">
        <v>47</v>
      </c>
      <c r="J32" s="15">
        <v>2021.0</v>
      </c>
      <c r="K32" s="15">
        <v>144.460288</v>
      </c>
      <c r="L32" s="15">
        <v>0.0</v>
      </c>
      <c r="M32" s="15">
        <v>28476.0119705599</v>
      </c>
    </row>
    <row r="33">
      <c r="A33" s="1" t="str">
        <f t="shared" si="2"/>
        <v>Seacable</v>
      </c>
      <c r="B33" s="1">
        <f t="shared" si="3"/>
        <v>2022</v>
      </c>
      <c r="C33" s="1" t="str">
        <f t="shared" si="4"/>
        <v>Seacable2022</v>
      </c>
      <c r="D33" s="14">
        <f t="shared" ref="D33:F33" si="35">K33</f>
        <v>139.2794865</v>
      </c>
      <c r="E33" s="14">
        <f t="shared" si="35"/>
        <v>0</v>
      </c>
      <c r="F33" s="14">
        <f t="shared" si="35"/>
        <v>27454.77238</v>
      </c>
      <c r="H33" s="15" t="s">
        <v>47</v>
      </c>
      <c r="I33" s="15" t="s">
        <v>47</v>
      </c>
      <c r="J33" s="15">
        <v>2022.0</v>
      </c>
      <c r="K33" s="15">
        <v>139.2794865</v>
      </c>
      <c r="L33" s="15">
        <v>0.0</v>
      </c>
      <c r="M33" s="15">
        <v>27454.7723788799</v>
      </c>
    </row>
    <row r="34">
      <c r="A34" s="1" t="str">
        <f t="shared" si="2"/>
        <v>Seacable</v>
      </c>
      <c r="B34" s="1">
        <f t="shared" si="3"/>
        <v>2023</v>
      </c>
      <c r="C34" s="1" t="str">
        <f t="shared" si="4"/>
        <v>Seacable2023</v>
      </c>
      <c r="D34" s="14">
        <f t="shared" ref="D34:F34" si="36">K34</f>
        <v>138.2170909</v>
      </c>
      <c r="E34" s="14">
        <f t="shared" si="36"/>
        <v>0</v>
      </c>
      <c r="F34" s="14">
        <f t="shared" si="36"/>
        <v>27245.35296</v>
      </c>
      <c r="H34" s="15" t="s">
        <v>47</v>
      </c>
      <c r="I34" s="15" t="s">
        <v>47</v>
      </c>
      <c r="J34" s="15">
        <v>2023.0</v>
      </c>
      <c r="K34" s="15">
        <v>138.217090920588</v>
      </c>
      <c r="L34" s="15">
        <v>0.0</v>
      </c>
      <c r="M34" s="15">
        <v>27245.3529622662</v>
      </c>
    </row>
    <row r="35">
      <c r="A35" s="1" t="str">
        <f t="shared" si="2"/>
        <v>Seacable</v>
      </c>
      <c r="B35" s="1">
        <f t="shared" si="3"/>
        <v>2024</v>
      </c>
      <c r="C35" s="1" t="str">
        <f t="shared" si="4"/>
        <v>Seacable2024</v>
      </c>
      <c r="D35" s="14">
        <f t="shared" ref="D35:F35" si="37">K35</f>
        <v>126.7965239</v>
      </c>
      <c r="E35" s="14">
        <f t="shared" si="37"/>
        <v>0</v>
      </c>
      <c r="F35" s="14">
        <f t="shared" si="37"/>
        <v>24994.13079</v>
      </c>
      <c r="H35" s="15" t="s">
        <v>47</v>
      </c>
      <c r="I35" s="15" t="s">
        <v>47</v>
      </c>
      <c r="J35" s="15">
        <v>2024.0</v>
      </c>
      <c r="K35" s="15">
        <v>126.796523885294</v>
      </c>
      <c r="L35" s="15">
        <v>0.0</v>
      </c>
      <c r="M35" s="15">
        <v>24994.1307882691</v>
      </c>
    </row>
    <row r="36">
      <c r="A36" s="1" t="str">
        <f t="shared" si="2"/>
        <v>Seacable</v>
      </c>
      <c r="B36" s="1">
        <f t="shared" si="3"/>
        <v>2025</v>
      </c>
      <c r="C36" s="1" t="str">
        <f t="shared" si="4"/>
        <v>Seacable2025</v>
      </c>
      <c r="D36" s="14">
        <f t="shared" ref="D36:F36" si="38">K36</f>
        <v>129.7678259</v>
      </c>
      <c r="E36" s="14">
        <f t="shared" si="38"/>
        <v>0</v>
      </c>
      <c r="F36" s="14">
        <f t="shared" si="38"/>
        <v>25579.83384</v>
      </c>
      <c r="H36" s="15" t="s">
        <v>47</v>
      </c>
      <c r="I36" s="15" t="s">
        <v>47</v>
      </c>
      <c r="J36" s="15">
        <v>2025.0</v>
      </c>
      <c r="K36" s="15">
        <v>129.767825908824</v>
      </c>
      <c r="L36" s="15">
        <v>0.0</v>
      </c>
      <c r="M36" s="15">
        <v>25579.8338431472</v>
      </c>
    </row>
    <row r="37">
      <c r="A37" s="1" t="str">
        <f t="shared" si="2"/>
        <v>Seacable</v>
      </c>
      <c r="B37" s="1">
        <f t="shared" si="3"/>
        <v>2026</v>
      </c>
      <c r="C37" s="1" t="str">
        <f t="shared" si="4"/>
        <v>Seacable2026</v>
      </c>
      <c r="D37" s="14">
        <f t="shared" ref="D37:F37" si="39">K37</f>
        <v>129.390041</v>
      </c>
      <c r="E37" s="14">
        <f t="shared" si="39"/>
        <v>0</v>
      </c>
      <c r="F37" s="14">
        <f t="shared" si="39"/>
        <v>25505.36488</v>
      </c>
      <c r="H37" s="15" t="s">
        <v>47</v>
      </c>
      <c r="I37" s="15" t="s">
        <v>47</v>
      </c>
      <c r="J37" s="15">
        <v>2026.0</v>
      </c>
      <c r="K37" s="15">
        <v>129.390040994118</v>
      </c>
      <c r="L37" s="15">
        <v>0.0</v>
      </c>
      <c r="M37" s="15">
        <v>25505.3648807604</v>
      </c>
    </row>
    <row r="38">
      <c r="A38" s="1" t="str">
        <f t="shared" si="2"/>
        <v>Seacable</v>
      </c>
      <c r="B38" s="1">
        <f t="shared" si="3"/>
        <v>2027</v>
      </c>
      <c r="C38" s="1" t="str">
        <f t="shared" si="4"/>
        <v>Seacable2027</v>
      </c>
      <c r="D38" s="14">
        <f t="shared" ref="D38:F38" si="40">K38</f>
        <v>130.770953</v>
      </c>
      <c r="E38" s="14">
        <f t="shared" si="40"/>
        <v>0</v>
      </c>
      <c r="F38" s="14">
        <f t="shared" si="40"/>
        <v>25777.57026</v>
      </c>
      <c r="H38" s="15" t="s">
        <v>47</v>
      </c>
      <c r="I38" s="15" t="s">
        <v>47</v>
      </c>
      <c r="J38" s="15">
        <v>2027.0</v>
      </c>
      <c r="K38" s="15">
        <v>130.770953002941</v>
      </c>
      <c r="L38" s="15">
        <v>0.0</v>
      </c>
      <c r="M38" s="15">
        <v>25777.5702559397</v>
      </c>
    </row>
    <row r="39">
      <c r="A39" s="1" t="str">
        <f t="shared" si="2"/>
        <v>Seacable</v>
      </c>
      <c r="B39" s="1">
        <f t="shared" si="3"/>
        <v>2028</v>
      </c>
      <c r="C39" s="1" t="str">
        <f t="shared" si="4"/>
        <v>Seacable2028</v>
      </c>
      <c r="D39" s="14">
        <f t="shared" ref="D39:F39" si="41">K39</f>
        <v>130.9467346</v>
      </c>
      <c r="E39" s="14">
        <f t="shared" si="41"/>
        <v>0</v>
      </c>
      <c r="F39" s="14">
        <f t="shared" si="41"/>
        <v>25812.22033</v>
      </c>
      <c r="H39" s="15" t="s">
        <v>47</v>
      </c>
      <c r="I39" s="15" t="s">
        <v>47</v>
      </c>
      <c r="J39" s="15">
        <v>2028.0</v>
      </c>
      <c r="K39" s="15">
        <v>130.946734635294</v>
      </c>
      <c r="L39" s="15">
        <v>0.0</v>
      </c>
      <c r="M39" s="15">
        <v>25812.2203313091</v>
      </c>
    </row>
    <row r="40">
      <c r="A40" s="1" t="str">
        <f t="shared" si="2"/>
        <v>Seacable</v>
      </c>
      <c r="B40" s="1">
        <f t="shared" si="3"/>
        <v>2029</v>
      </c>
      <c r="C40" s="1" t="str">
        <f t="shared" si="4"/>
        <v>Seacable2029</v>
      </c>
      <c r="D40" s="14">
        <f t="shared" ref="D40:F40" si="42">K40</f>
        <v>133.9573095</v>
      </c>
      <c r="E40" s="14">
        <f t="shared" si="42"/>
        <v>0</v>
      </c>
      <c r="F40" s="14">
        <f t="shared" si="42"/>
        <v>26405.66484</v>
      </c>
      <c r="H40" s="15" t="s">
        <v>47</v>
      </c>
      <c r="I40" s="15" t="s">
        <v>47</v>
      </c>
      <c r="J40" s="15">
        <v>2029.0</v>
      </c>
      <c r="K40" s="15">
        <v>133.957309458824</v>
      </c>
      <c r="L40" s="15">
        <v>0.0</v>
      </c>
      <c r="M40" s="15">
        <v>26405.6648405232</v>
      </c>
    </row>
    <row r="41">
      <c r="A41" s="1" t="str">
        <f t="shared" si="2"/>
        <v>Seacable</v>
      </c>
      <c r="B41" s="1">
        <f t="shared" si="3"/>
        <v>2030</v>
      </c>
      <c r="C41" s="1" t="str">
        <f t="shared" si="4"/>
        <v>Seacable2030</v>
      </c>
      <c r="D41" s="14">
        <f t="shared" ref="D41:F41" si="43">K41</f>
        <v>134.6760662</v>
      </c>
      <c r="E41" s="14">
        <f t="shared" si="43"/>
        <v>0</v>
      </c>
      <c r="F41" s="14">
        <f t="shared" si="43"/>
        <v>26547.34617</v>
      </c>
      <c r="H41" s="15" t="s">
        <v>47</v>
      </c>
      <c r="I41" s="15" t="s">
        <v>47</v>
      </c>
      <c r="J41" s="15">
        <v>2030.0</v>
      </c>
      <c r="K41" s="15">
        <v>134.676066185294</v>
      </c>
      <c r="L41" s="15">
        <v>0.0</v>
      </c>
      <c r="M41" s="15">
        <v>26547.3461664451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4">
        <f t="shared" ref="D42:F42" si="44">K42</f>
        <v>0.0501025</v>
      </c>
      <c r="E42" s="14">
        <f t="shared" si="44"/>
        <v>0</v>
      </c>
      <c r="F42" s="14">
        <f t="shared" si="44"/>
        <v>41.22934725</v>
      </c>
      <c r="H42" s="15" t="s">
        <v>48</v>
      </c>
      <c r="I42" s="15" t="s">
        <v>48</v>
      </c>
      <c r="J42" s="15">
        <v>2021.0</v>
      </c>
      <c r="K42" s="15">
        <v>0.0501025</v>
      </c>
      <c r="L42" s="15">
        <v>0.0</v>
      </c>
      <c r="M42" s="15">
        <v>41.22934725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4">
        <f t="shared" ref="D43:F43" si="45">K43</f>
        <v>0.0763595</v>
      </c>
      <c r="E43" s="14">
        <f t="shared" si="45"/>
        <v>0</v>
      </c>
      <c r="F43" s="14">
        <f t="shared" si="45"/>
        <v>62.83623255</v>
      </c>
      <c r="H43" s="15" t="s">
        <v>48</v>
      </c>
      <c r="I43" s="15" t="s">
        <v>48</v>
      </c>
      <c r="J43" s="15">
        <v>2022.0</v>
      </c>
      <c r="K43" s="15">
        <v>0.0763594999999999</v>
      </c>
      <c r="L43" s="15">
        <v>0.0</v>
      </c>
      <c r="M43" s="15">
        <v>62.8362325499999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4">
        <f t="shared" ref="D44:F44" si="46">K44</f>
        <v>17.6478155</v>
      </c>
      <c r="E44" s="14">
        <f t="shared" si="46"/>
        <v>0</v>
      </c>
      <c r="F44" s="14">
        <f t="shared" si="46"/>
        <v>15267.12519</v>
      </c>
      <c r="H44" s="15" t="s">
        <v>49</v>
      </c>
      <c r="I44" s="15" t="s">
        <v>49</v>
      </c>
      <c r="J44" s="15">
        <v>2021.0</v>
      </c>
      <c r="K44" s="15">
        <v>17.6478154999999</v>
      </c>
      <c r="L44" s="15">
        <v>0.0</v>
      </c>
      <c r="M44" s="15">
        <v>15267.12518905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4">
        <f t="shared" ref="D45:F45" si="47">K45</f>
        <v>17.7419095</v>
      </c>
      <c r="E45" s="14">
        <f t="shared" si="47"/>
        <v>0</v>
      </c>
      <c r="F45" s="14">
        <f t="shared" si="47"/>
        <v>15348.52591</v>
      </c>
      <c r="H45" s="15" t="s">
        <v>49</v>
      </c>
      <c r="I45" s="15" t="s">
        <v>49</v>
      </c>
      <c r="J45" s="15">
        <v>2022.0</v>
      </c>
      <c r="K45" s="15">
        <v>17.7419095</v>
      </c>
      <c r="L45" s="15">
        <v>0.0</v>
      </c>
      <c r="M45" s="15">
        <v>15348.52590845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4">
        <f t="shared" ref="D46:F46" si="48">K46</f>
        <v>6.008128</v>
      </c>
      <c r="E46" s="14">
        <f t="shared" si="48"/>
        <v>0</v>
      </c>
      <c r="F46" s="14">
        <f t="shared" si="48"/>
        <v>0</v>
      </c>
      <c r="H46" s="15" t="s">
        <v>50</v>
      </c>
      <c r="I46" s="15" t="s">
        <v>51</v>
      </c>
      <c r="J46" s="15">
        <v>2021.0</v>
      </c>
      <c r="K46" s="15">
        <v>6.00812799999995</v>
      </c>
      <c r="L46" s="15">
        <v>0.0</v>
      </c>
      <c r="M46" s="15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4">
        <f t="shared" ref="D47:F47" si="49">K47</f>
        <v>5.353152</v>
      </c>
      <c r="E47" s="14">
        <f t="shared" si="49"/>
        <v>0</v>
      </c>
      <c r="F47" s="14">
        <f t="shared" si="49"/>
        <v>0</v>
      </c>
      <c r="H47" s="15" t="s">
        <v>50</v>
      </c>
      <c r="I47" s="15" t="s">
        <v>51</v>
      </c>
      <c r="J47" s="15">
        <v>2022.0</v>
      </c>
      <c r="K47" s="15">
        <v>5.35315199999996</v>
      </c>
      <c r="L47" s="15">
        <v>0.0</v>
      </c>
      <c r="M47" s="15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4">
        <f t="shared" ref="D48:F48" si="50">K48</f>
        <v>5.427226</v>
      </c>
      <c r="E48" s="14">
        <f t="shared" si="50"/>
        <v>0</v>
      </c>
      <c r="F48" s="14">
        <f t="shared" si="50"/>
        <v>0</v>
      </c>
      <c r="H48" s="15" t="s">
        <v>50</v>
      </c>
      <c r="I48" s="15" t="s">
        <v>51</v>
      </c>
      <c r="J48" s="15">
        <v>2023.0</v>
      </c>
      <c r="K48" s="15">
        <v>5.42722599999996</v>
      </c>
      <c r="L48" s="15">
        <v>0.0</v>
      </c>
      <c r="M48" s="15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4">
        <f t="shared" ref="D49:F49" si="51">K49</f>
        <v>5.284832</v>
      </c>
      <c r="E49" s="14">
        <f t="shared" si="51"/>
        <v>0</v>
      </c>
      <c r="F49" s="14">
        <f t="shared" si="51"/>
        <v>0</v>
      </c>
      <c r="H49" s="15" t="s">
        <v>50</v>
      </c>
      <c r="I49" s="15" t="s">
        <v>51</v>
      </c>
      <c r="J49" s="15">
        <v>2024.0</v>
      </c>
      <c r="K49" s="15">
        <v>5.28483199999996</v>
      </c>
      <c r="L49" s="15">
        <v>0.0</v>
      </c>
      <c r="M49" s="15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4">
        <f t="shared" ref="D50:F50" si="52">K50</f>
        <v>5.007002</v>
      </c>
      <c r="E50" s="14">
        <f t="shared" si="52"/>
        <v>0</v>
      </c>
      <c r="F50" s="14">
        <f t="shared" si="52"/>
        <v>0</v>
      </c>
      <c r="H50" s="15" t="s">
        <v>50</v>
      </c>
      <c r="I50" s="15" t="s">
        <v>51</v>
      </c>
      <c r="J50" s="15">
        <v>2025.0</v>
      </c>
      <c r="K50" s="15">
        <v>5.00700199999997</v>
      </c>
      <c r="L50" s="15">
        <v>0.0</v>
      </c>
      <c r="M50" s="15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4">
        <f t="shared" ref="D51:F51" si="53">K51</f>
        <v>5.055232</v>
      </c>
      <c r="E51" s="14">
        <f t="shared" si="53"/>
        <v>0</v>
      </c>
      <c r="F51" s="14">
        <f t="shared" si="53"/>
        <v>0</v>
      </c>
      <c r="H51" s="15" t="s">
        <v>50</v>
      </c>
      <c r="I51" s="15" t="s">
        <v>51</v>
      </c>
      <c r="J51" s="15">
        <v>2026.0</v>
      </c>
      <c r="K51" s="15">
        <v>5.05523199999996</v>
      </c>
      <c r="L51" s="15">
        <v>0.0</v>
      </c>
      <c r="M51" s="15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4">
        <f t="shared" ref="D52:F52" si="54">K52</f>
        <v>5.075616</v>
      </c>
      <c r="E52" s="14">
        <f t="shared" si="54"/>
        <v>0</v>
      </c>
      <c r="F52" s="14">
        <f t="shared" si="54"/>
        <v>0</v>
      </c>
      <c r="H52" s="15" t="s">
        <v>50</v>
      </c>
      <c r="I52" s="15" t="s">
        <v>51</v>
      </c>
      <c r="J52" s="15">
        <v>2027.0</v>
      </c>
      <c r="K52" s="15">
        <v>5.07561599999996</v>
      </c>
      <c r="L52" s="15">
        <v>0.0</v>
      </c>
      <c r="M52" s="15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4">
        <f t="shared" ref="D53:F53" si="55">K53</f>
        <v>5.0736</v>
      </c>
      <c r="E53" s="14">
        <f t="shared" si="55"/>
        <v>0</v>
      </c>
      <c r="F53" s="14">
        <f t="shared" si="55"/>
        <v>0</v>
      </c>
      <c r="H53" s="15" t="s">
        <v>50</v>
      </c>
      <c r="I53" s="15" t="s">
        <v>51</v>
      </c>
      <c r="J53" s="15">
        <v>2028.0</v>
      </c>
      <c r="K53" s="15">
        <v>5.07359999999996</v>
      </c>
      <c r="L53" s="15">
        <v>0.0</v>
      </c>
      <c r="M53" s="15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4">
        <f t="shared" ref="D54:F54" si="56">K54</f>
        <v>16.514386</v>
      </c>
      <c r="E54" s="14">
        <f t="shared" si="56"/>
        <v>119894.4424</v>
      </c>
      <c r="F54" s="14">
        <f t="shared" si="56"/>
        <v>8671.704089</v>
      </c>
      <c r="H54" s="15" t="s">
        <v>52</v>
      </c>
      <c r="I54" s="15" t="s">
        <v>53</v>
      </c>
      <c r="J54" s="15">
        <v>2021.0</v>
      </c>
      <c r="K54" s="15">
        <v>16.514386</v>
      </c>
      <c r="L54" s="15">
        <v>119894.442359999</v>
      </c>
      <c r="M54" s="15">
        <v>8671.70408859997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4">
        <f t="shared" ref="D55:F55" si="57">K55</f>
        <v>16.340079</v>
      </c>
      <c r="E55" s="14">
        <f t="shared" si="57"/>
        <v>118628.9735</v>
      </c>
      <c r="F55" s="14">
        <f t="shared" si="57"/>
        <v>8580.175483</v>
      </c>
      <c r="H55" s="15" t="s">
        <v>52</v>
      </c>
      <c r="I55" s="15" t="s">
        <v>53</v>
      </c>
      <c r="J55" s="15">
        <v>2022.0</v>
      </c>
      <c r="K55" s="15">
        <v>16.340079</v>
      </c>
      <c r="L55" s="15">
        <v>118628.973539999</v>
      </c>
      <c r="M55" s="15">
        <v>8580.17548289996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4">
        <f t="shared" ref="D56:F56" si="58">K56</f>
        <v>34.62921175</v>
      </c>
      <c r="E56" s="14">
        <f t="shared" si="58"/>
        <v>251408.0773</v>
      </c>
      <c r="F56" s="14">
        <f t="shared" si="58"/>
        <v>18183.79909</v>
      </c>
      <c r="H56" s="15" t="s">
        <v>52</v>
      </c>
      <c r="I56" s="15" t="s">
        <v>53</v>
      </c>
      <c r="J56" s="15">
        <v>2023.0</v>
      </c>
      <c r="K56" s="15">
        <v>34.62921175</v>
      </c>
      <c r="L56" s="15">
        <v>251408.077305</v>
      </c>
      <c r="M56" s="15">
        <v>18183.799089925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4">
        <f t="shared" ref="D57:F57" si="59">K57</f>
        <v>32.46062295</v>
      </c>
      <c r="E57" s="14">
        <f t="shared" si="59"/>
        <v>235664.1226</v>
      </c>
      <c r="F57" s="14">
        <f t="shared" si="59"/>
        <v>17045.07311</v>
      </c>
      <c r="H57" s="15" t="s">
        <v>52</v>
      </c>
      <c r="I57" s="15" t="s">
        <v>53</v>
      </c>
      <c r="J57" s="15">
        <v>2024.0</v>
      </c>
      <c r="K57" s="15">
        <v>32.46062295</v>
      </c>
      <c r="L57" s="15">
        <v>235664.122616999</v>
      </c>
      <c r="M57" s="15">
        <v>17045.0731110449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4">
        <f t="shared" ref="D58:F58" si="60">K58</f>
        <v>34.5853228</v>
      </c>
      <c r="E58" s="14">
        <f t="shared" si="60"/>
        <v>251089.4435</v>
      </c>
      <c r="F58" s="14">
        <f t="shared" si="60"/>
        <v>18160.753</v>
      </c>
      <c r="H58" s="15" t="s">
        <v>52</v>
      </c>
      <c r="I58" s="15" t="s">
        <v>53</v>
      </c>
      <c r="J58" s="15">
        <v>2025.0</v>
      </c>
      <c r="K58" s="15">
        <v>34.5853227999999</v>
      </c>
      <c r="L58" s="15">
        <v>251089.443527999</v>
      </c>
      <c r="M58" s="15">
        <v>18160.7530022799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4">
        <f t="shared" ref="D59:F59" si="61">K59</f>
        <v>35.37585275</v>
      </c>
      <c r="E59" s="14">
        <f t="shared" si="61"/>
        <v>256828.691</v>
      </c>
      <c r="F59" s="14">
        <f t="shared" si="61"/>
        <v>18575.86028</v>
      </c>
      <c r="H59" s="15" t="s">
        <v>52</v>
      </c>
      <c r="I59" s="15" t="s">
        <v>53</v>
      </c>
      <c r="J59" s="15">
        <v>2026.0</v>
      </c>
      <c r="K59" s="15">
        <v>35.3758527499999</v>
      </c>
      <c r="L59" s="15">
        <v>256828.690964999</v>
      </c>
      <c r="M59" s="15">
        <v>18575.860279025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4">
        <f t="shared" ref="D60:F60" si="62">K60</f>
        <v>37.35389</v>
      </c>
      <c r="E60" s="14">
        <f t="shared" si="62"/>
        <v>271189.2414</v>
      </c>
      <c r="F60" s="14">
        <f t="shared" si="62"/>
        <v>19614.52764</v>
      </c>
      <c r="H60" s="15" t="s">
        <v>52</v>
      </c>
      <c r="I60" s="15" t="s">
        <v>53</v>
      </c>
      <c r="J60" s="15">
        <v>2027.0</v>
      </c>
      <c r="K60" s="15">
        <v>37.3538899999999</v>
      </c>
      <c r="L60" s="15">
        <v>271189.241399999</v>
      </c>
      <c r="M60" s="15">
        <v>19614.5276389999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4">
        <f t="shared" ref="D61:F61" si="63">K61</f>
        <v>39.08685865</v>
      </c>
      <c r="E61" s="14">
        <f t="shared" si="63"/>
        <v>283770.5938</v>
      </c>
      <c r="F61" s="14">
        <f t="shared" si="63"/>
        <v>20524.50948</v>
      </c>
      <c r="H61" s="15" t="s">
        <v>52</v>
      </c>
      <c r="I61" s="15" t="s">
        <v>53</v>
      </c>
      <c r="J61" s="15">
        <v>2028.0</v>
      </c>
      <c r="K61" s="15">
        <v>39.0868586499999</v>
      </c>
      <c r="L61" s="15">
        <v>283770.593798999</v>
      </c>
      <c r="M61" s="15">
        <v>20524.5094771149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4">
        <f t="shared" ref="D62:F62" si="64">K62</f>
        <v>41.84718055</v>
      </c>
      <c r="E62" s="14">
        <f t="shared" si="64"/>
        <v>303810.5308</v>
      </c>
      <c r="F62" s="14">
        <f t="shared" si="64"/>
        <v>21973.95451</v>
      </c>
      <c r="H62" s="15" t="s">
        <v>52</v>
      </c>
      <c r="I62" s="15" t="s">
        <v>53</v>
      </c>
      <c r="J62" s="15">
        <v>2029.0</v>
      </c>
      <c r="K62" s="15">
        <v>41.84718055</v>
      </c>
      <c r="L62" s="15">
        <v>303810.530792999</v>
      </c>
      <c r="M62" s="15">
        <v>21973.954506805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4">
        <f t="shared" ref="D63:F63" si="65">K63</f>
        <v>43.7670688</v>
      </c>
      <c r="E63" s="14">
        <f t="shared" si="65"/>
        <v>317748.9195</v>
      </c>
      <c r="F63" s="14">
        <f t="shared" si="65"/>
        <v>22982.08783</v>
      </c>
      <c r="H63" s="15" t="s">
        <v>52</v>
      </c>
      <c r="I63" s="15" t="s">
        <v>53</v>
      </c>
      <c r="J63" s="15">
        <v>2030.0</v>
      </c>
      <c r="K63" s="15">
        <v>43.7670687999999</v>
      </c>
      <c r="L63" s="15">
        <v>317748.919488</v>
      </c>
      <c r="M63" s="15">
        <v>22982.0878268799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4">
        <f t="shared" ref="D64:F64" si="66">K64</f>
        <v>7.520562</v>
      </c>
      <c r="E64" s="14">
        <f t="shared" si="66"/>
        <v>0</v>
      </c>
      <c r="F64" s="14">
        <f t="shared" si="66"/>
        <v>0</v>
      </c>
      <c r="H64" s="15" t="s">
        <v>54</v>
      </c>
      <c r="I64" s="15" t="s">
        <v>55</v>
      </c>
      <c r="J64" s="15">
        <v>2021.0</v>
      </c>
      <c r="K64" s="15">
        <v>7.520562</v>
      </c>
      <c r="L64" s="15">
        <v>0.0</v>
      </c>
      <c r="M64" s="15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4">
        <f t="shared" ref="D65:F65" si="67">K65</f>
        <v>7.146426</v>
      </c>
      <c r="E65" s="14">
        <f t="shared" si="67"/>
        <v>0</v>
      </c>
      <c r="F65" s="14">
        <f t="shared" si="67"/>
        <v>0</v>
      </c>
      <c r="H65" s="15" t="s">
        <v>54</v>
      </c>
      <c r="I65" s="15" t="s">
        <v>55</v>
      </c>
      <c r="J65" s="15">
        <v>2022.0</v>
      </c>
      <c r="K65" s="15">
        <v>7.146426</v>
      </c>
      <c r="L65" s="15">
        <v>0.0</v>
      </c>
      <c r="M65" s="15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4">
        <f t="shared" ref="D66:F66" si="68">K66</f>
        <v>7.076797</v>
      </c>
      <c r="E66" s="14">
        <f t="shared" si="68"/>
        <v>0</v>
      </c>
      <c r="F66" s="14">
        <f t="shared" si="68"/>
        <v>0</v>
      </c>
      <c r="H66" s="15" t="s">
        <v>54</v>
      </c>
      <c r="I66" s="15" t="s">
        <v>55</v>
      </c>
      <c r="J66" s="15">
        <v>2023.0</v>
      </c>
      <c r="K66" s="15">
        <v>7.07679700000001</v>
      </c>
      <c r="L66" s="15">
        <v>0.0</v>
      </c>
      <c r="M66" s="15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4">
        <f t="shared" ref="D67:F67" si="69">K67</f>
        <v>6.802635</v>
      </c>
      <c r="E67" s="14">
        <f t="shared" si="69"/>
        <v>0</v>
      </c>
      <c r="F67" s="14">
        <f t="shared" si="69"/>
        <v>0</v>
      </c>
      <c r="H67" s="15" t="s">
        <v>54</v>
      </c>
      <c r="I67" s="15" t="s">
        <v>55</v>
      </c>
      <c r="J67" s="15">
        <v>2024.0</v>
      </c>
      <c r="K67" s="15">
        <v>6.80263499999999</v>
      </c>
      <c r="L67" s="15">
        <v>0.0</v>
      </c>
      <c r="M67" s="15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4">
        <f t="shared" ref="D68:F68" si="70">K68</f>
        <v>6.467055</v>
      </c>
      <c r="E68" s="14">
        <f t="shared" si="70"/>
        <v>0</v>
      </c>
      <c r="F68" s="14">
        <f t="shared" si="70"/>
        <v>0</v>
      </c>
      <c r="H68" s="15" t="s">
        <v>54</v>
      </c>
      <c r="I68" s="15" t="s">
        <v>55</v>
      </c>
      <c r="J68" s="15">
        <v>2025.0</v>
      </c>
      <c r="K68" s="15">
        <v>6.467055</v>
      </c>
      <c r="L68" s="15">
        <v>0.0</v>
      </c>
      <c r="M68" s="15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4">
        <f t="shared" ref="D69:F69" si="71">K69</f>
        <v>6.500613</v>
      </c>
      <c r="E69" s="14">
        <f t="shared" si="71"/>
        <v>0</v>
      </c>
      <c r="F69" s="14">
        <f t="shared" si="71"/>
        <v>0</v>
      </c>
      <c r="H69" s="15" t="s">
        <v>54</v>
      </c>
      <c r="I69" s="15" t="s">
        <v>55</v>
      </c>
      <c r="J69" s="15">
        <v>2026.0</v>
      </c>
      <c r="K69" s="15">
        <v>6.500613</v>
      </c>
      <c r="L69" s="15">
        <v>0.0</v>
      </c>
      <c r="M69" s="15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4">
        <f t="shared" ref="D70:F70" si="72">K70</f>
        <v>6.671518</v>
      </c>
      <c r="E70" s="14">
        <f t="shared" si="72"/>
        <v>0</v>
      </c>
      <c r="F70" s="14">
        <f t="shared" si="72"/>
        <v>0</v>
      </c>
      <c r="H70" s="15" t="s">
        <v>54</v>
      </c>
      <c r="I70" s="15" t="s">
        <v>55</v>
      </c>
      <c r="J70" s="15">
        <v>2027.0</v>
      </c>
      <c r="K70" s="15">
        <v>6.671518</v>
      </c>
      <c r="L70" s="15">
        <v>0.0</v>
      </c>
      <c r="M70" s="15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4">
        <f t="shared" ref="D71:F71" si="73">K71</f>
        <v>6.579125</v>
      </c>
      <c r="E71" s="14">
        <f t="shared" si="73"/>
        <v>0</v>
      </c>
      <c r="F71" s="14">
        <f t="shared" si="73"/>
        <v>0</v>
      </c>
      <c r="H71" s="15" t="s">
        <v>54</v>
      </c>
      <c r="I71" s="15" t="s">
        <v>55</v>
      </c>
      <c r="J71" s="15">
        <v>2028.0</v>
      </c>
      <c r="K71" s="15">
        <v>6.579125</v>
      </c>
      <c r="L71" s="15">
        <v>0.0</v>
      </c>
      <c r="M71" s="15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4">
        <f t="shared" ref="D72:F72" si="74">K72</f>
        <v>6.688752</v>
      </c>
      <c r="E72" s="14">
        <f t="shared" si="74"/>
        <v>0</v>
      </c>
      <c r="F72" s="14">
        <f t="shared" si="74"/>
        <v>0</v>
      </c>
      <c r="H72" s="15" t="s">
        <v>54</v>
      </c>
      <c r="I72" s="15" t="s">
        <v>55</v>
      </c>
      <c r="J72" s="15">
        <v>2029.0</v>
      </c>
      <c r="K72" s="15">
        <v>6.688752</v>
      </c>
      <c r="L72" s="15">
        <v>0.0</v>
      </c>
      <c r="M72" s="15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4">
        <f t="shared" ref="D73:F73" si="75">K73</f>
        <v>6.245127</v>
      </c>
      <c r="E73" s="14">
        <f t="shared" si="75"/>
        <v>0</v>
      </c>
      <c r="F73" s="14">
        <f t="shared" si="75"/>
        <v>0</v>
      </c>
      <c r="H73" s="15" t="s">
        <v>54</v>
      </c>
      <c r="I73" s="15" t="s">
        <v>55</v>
      </c>
      <c r="J73" s="15">
        <v>2030.0</v>
      </c>
      <c r="K73" s="15">
        <v>6.24512699999999</v>
      </c>
      <c r="L73" s="15">
        <v>0.0</v>
      </c>
      <c r="M73" s="15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4">
        <f t="shared" ref="D74:F74" si="76">K74</f>
        <v>112.698817</v>
      </c>
      <c r="E74" s="14">
        <f t="shared" si="76"/>
        <v>0</v>
      </c>
      <c r="F74" s="14">
        <f t="shared" si="76"/>
        <v>0</v>
      </c>
      <c r="H74" s="15" t="s">
        <v>56</v>
      </c>
      <c r="I74" s="15" t="s">
        <v>55</v>
      </c>
      <c r="J74" s="15">
        <v>2021.0</v>
      </c>
      <c r="K74" s="15">
        <v>112.698816999999</v>
      </c>
      <c r="L74" s="15">
        <v>0.0</v>
      </c>
      <c r="M74" s="15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4">
        <f t="shared" ref="D75:F75" si="77">K75</f>
        <v>109.196766</v>
      </c>
      <c r="E75" s="14">
        <f t="shared" si="77"/>
        <v>0</v>
      </c>
      <c r="F75" s="14">
        <f t="shared" si="77"/>
        <v>0</v>
      </c>
      <c r="H75" s="15" t="s">
        <v>56</v>
      </c>
      <c r="I75" s="15" t="s">
        <v>55</v>
      </c>
      <c r="J75" s="15">
        <v>2022.0</v>
      </c>
      <c r="K75" s="15">
        <v>109.196765999999</v>
      </c>
      <c r="L75" s="15">
        <v>0.0</v>
      </c>
      <c r="M75" s="15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4">
        <f t="shared" ref="D76:F76" si="78">K76</f>
        <v>107.9402969</v>
      </c>
      <c r="E76" s="14">
        <f t="shared" si="78"/>
        <v>0</v>
      </c>
      <c r="F76" s="14">
        <f t="shared" si="78"/>
        <v>0</v>
      </c>
      <c r="H76" s="15" t="s">
        <v>56</v>
      </c>
      <c r="I76" s="15" t="s">
        <v>55</v>
      </c>
      <c r="J76" s="15">
        <v>2023.0</v>
      </c>
      <c r="K76" s="15">
        <v>107.940296882352</v>
      </c>
      <c r="L76" s="15">
        <v>0.0</v>
      </c>
      <c r="M76" s="15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4">
        <f t="shared" ref="D77:F77" si="79">K77</f>
        <v>103.7513902</v>
      </c>
      <c r="E77" s="14">
        <f t="shared" si="79"/>
        <v>0</v>
      </c>
      <c r="F77" s="14">
        <f t="shared" si="79"/>
        <v>0</v>
      </c>
      <c r="H77" s="15" t="s">
        <v>56</v>
      </c>
      <c r="I77" s="15" t="s">
        <v>55</v>
      </c>
      <c r="J77" s="15">
        <v>2024.0</v>
      </c>
      <c r="K77" s="15">
        <v>103.751390235294</v>
      </c>
      <c r="L77" s="15">
        <v>0.0</v>
      </c>
      <c r="M77" s="15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4">
        <f t="shared" ref="D78:F78" si="80">K78</f>
        <v>103.2716956</v>
      </c>
      <c r="E78" s="14">
        <f t="shared" si="80"/>
        <v>0</v>
      </c>
      <c r="F78" s="14">
        <f t="shared" si="80"/>
        <v>0</v>
      </c>
      <c r="H78" s="15" t="s">
        <v>56</v>
      </c>
      <c r="I78" s="15" t="s">
        <v>55</v>
      </c>
      <c r="J78" s="15">
        <v>2025.0</v>
      </c>
      <c r="K78" s="15">
        <v>103.271695552941</v>
      </c>
      <c r="L78" s="15">
        <v>0.0</v>
      </c>
      <c r="M78" s="15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4">
        <f t="shared" ref="D79:F79" si="81">K79</f>
        <v>113.4774536</v>
      </c>
      <c r="E79" s="14">
        <f t="shared" si="81"/>
        <v>0</v>
      </c>
      <c r="F79" s="14">
        <f t="shared" si="81"/>
        <v>0</v>
      </c>
      <c r="H79" s="15" t="s">
        <v>56</v>
      </c>
      <c r="I79" s="15" t="s">
        <v>55</v>
      </c>
      <c r="J79" s="15">
        <v>2026.0</v>
      </c>
      <c r="K79" s="15">
        <v>113.477453620588</v>
      </c>
      <c r="L79" s="15">
        <v>0.0</v>
      </c>
      <c r="M79" s="15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4">
        <f t="shared" ref="D80:F80" si="82">K80</f>
        <v>116.1826565</v>
      </c>
      <c r="E80" s="14">
        <f t="shared" si="82"/>
        <v>0</v>
      </c>
      <c r="F80" s="14">
        <f t="shared" si="82"/>
        <v>0</v>
      </c>
      <c r="H80" s="15" t="s">
        <v>56</v>
      </c>
      <c r="I80" s="15" t="s">
        <v>55</v>
      </c>
      <c r="J80" s="15">
        <v>2027.0</v>
      </c>
      <c r="K80" s="15">
        <v>116.182656470588</v>
      </c>
      <c r="L80" s="15">
        <v>0.0</v>
      </c>
      <c r="M80" s="15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4">
        <f t="shared" ref="D81:F81" si="83">K81</f>
        <v>124.4489712</v>
      </c>
      <c r="E81" s="14">
        <f t="shared" si="83"/>
        <v>0</v>
      </c>
      <c r="F81" s="14">
        <f t="shared" si="83"/>
        <v>0</v>
      </c>
      <c r="H81" s="15" t="s">
        <v>56</v>
      </c>
      <c r="I81" s="15" t="s">
        <v>55</v>
      </c>
      <c r="J81" s="15">
        <v>2028.0</v>
      </c>
      <c r="K81" s="15">
        <v>124.448971232352</v>
      </c>
      <c r="L81" s="15">
        <v>0.0</v>
      </c>
      <c r="M81" s="15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4">
        <f t="shared" ref="D82:F82" si="84">K82</f>
        <v>133.0793553</v>
      </c>
      <c r="E82" s="14">
        <f t="shared" si="84"/>
        <v>0</v>
      </c>
      <c r="F82" s="14">
        <f t="shared" si="84"/>
        <v>0</v>
      </c>
      <c r="H82" s="15" t="s">
        <v>56</v>
      </c>
      <c r="I82" s="15" t="s">
        <v>55</v>
      </c>
      <c r="J82" s="15">
        <v>2029.0</v>
      </c>
      <c r="K82" s="15">
        <v>133.079355294117</v>
      </c>
      <c r="L82" s="15">
        <v>0.0</v>
      </c>
      <c r="M82" s="15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4">
        <f t="shared" ref="D83:F83" si="85">K83</f>
        <v>140.1434988</v>
      </c>
      <c r="E83" s="14">
        <f t="shared" si="85"/>
        <v>0</v>
      </c>
      <c r="F83" s="14">
        <f t="shared" si="85"/>
        <v>0</v>
      </c>
      <c r="H83" s="15" t="s">
        <v>56</v>
      </c>
      <c r="I83" s="15" t="s">
        <v>55</v>
      </c>
      <c r="J83" s="15">
        <v>2030.0</v>
      </c>
      <c r="K83" s="15">
        <v>140.143498805882</v>
      </c>
      <c r="L83" s="15">
        <v>0.0</v>
      </c>
      <c r="M83" s="15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4">
        <f t="shared" ref="D84:F84" si="86">K84</f>
        <v>188.063911</v>
      </c>
      <c r="E84" s="14">
        <f t="shared" si="86"/>
        <v>0</v>
      </c>
      <c r="F84" s="14">
        <f t="shared" si="86"/>
        <v>0</v>
      </c>
      <c r="H84" s="15" t="s">
        <v>51</v>
      </c>
      <c r="I84" s="15" t="s">
        <v>51</v>
      </c>
      <c r="J84" s="15">
        <v>2021.0</v>
      </c>
      <c r="K84" s="15">
        <v>188.063910999999</v>
      </c>
      <c r="L84" s="15">
        <v>0.0</v>
      </c>
      <c r="M84" s="15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4">
        <f t="shared" ref="D85:F85" si="87">K85</f>
        <v>205.4148215</v>
      </c>
      <c r="E85" s="14">
        <f t="shared" si="87"/>
        <v>0</v>
      </c>
      <c r="F85" s="14">
        <f t="shared" si="87"/>
        <v>0</v>
      </c>
      <c r="H85" s="15" t="s">
        <v>51</v>
      </c>
      <c r="I85" s="15" t="s">
        <v>51</v>
      </c>
      <c r="J85" s="15">
        <v>2022.0</v>
      </c>
      <c r="K85" s="15">
        <v>205.4148215</v>
      </c>
      <c r="L85" s="15">
        <v>0.0</v>
      </c>
      <c r="M85" s="15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4">
        <f t="shared" ref="D86:F86" si="88">K86</f>
        <v>215.2562471</v>
      </c>
      <c r="E86" s="14">
        <f t="shared" si="88"/>
        <v>0</v>
      </c>
      <c r="F86" s="14">
        <f t="shared" si="88"/>
        <v>0</v>
      </c>
      <c r="H86" s="15" t="s">
        <v>51</v>
      </c>
      <c r="I86" s="15" t="s">
        <v>51</v>
      </c>
      <c r="J86" s="15">
        <v>2023.0</v>
      </c>
      <c r="K86" s="15">
        <v>215.256247088235</v>
      </c>
      <c r="L86" s="15">
        <v>0.0</v>
      </c>
      <c r="M86" s="15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4">
        <f t="shared" ref="D87:F87" si="89">K87</f>
        <v>241.035873</v>
      </c>
      <c r="E87" s="14">
        <f t="shared" si="89"/>
        <v>0</v>
      </c>
      <c r="F87" s="14">
        <f t="shared" si="89"/>
        <v>0</v>
      </c>
      <c r="H87" s="15" t="s">
        <v>51</v>
      </c>
      <c r="I87" s="15" t="s">
        <v>51</v>
      </c>
      <c r="J87" s="15">
        <v>2024.0</v>
      </c>
      <c r="K87" s="15">
        <v>241.035873029411</v>
      </c>
      <c r="L87" s="15">
        <v>0.0</v>
      </c>
      <c r="M87" s="15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4">
        <f t="shared" ref="D88:F88" si="90">K88</f>
        <v>244.503284</v>
      </c>
      <c r="E88" s="14">
        <f t="shared" si="90"/>
        <v>0</v>
      </c>
      <c r="F88" s="14">
        <f t="shared" si="90"/>
        <v>0</v>
      </c>
      <c r="H88" s="15" t="s">
        <v>51</v>
      </c>
      <c r="I88" s="15" t="s">
        <v>51</v>
      </c>
      <c r="J88" s="15">
        <v>2025.0</v>
      </c>
      <c r="K88" s="15">
        <v>244.503283952941</v>
      </c>
      <c r="L88" s="15">
        <v>0.0</v>
      </c>
      <c r="M88" s="15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4">
        <f t="shared" ref="D89:F89" si="91">K89</f>
        <v>241.6379238</v>
      </c>
      <c r="E89" s="14">
        <f t="shared" si="91"/>
        <v>0</v>
      </c>
      <c r="F89" s="14">
        <f t="shared" si="91"/>
        <v>0</v>
      </c>
      <c r="H89" s="15" t="s">
        <v>51</v>
      </c>
      <c r="I89" s="15" t="s">
        <v>51</v>
      </c>
      <c r="J89" s="15">
        <v>2026.0</v>
      </c>
      <c r="K89" s="15">
        <v>241.6379238</v>
      </c>
      <c r="L89" s="15">
        <v>0.0</v>
      </c>
      <c r="M89" s="15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4">
        <f t="shared" ref="D90:F90" si="92">K90</f>
        <v>243.8583241</v>
      </c>
      <c r="E90" s="14">
        <f t="shared" si="92"/>
        <v>0</v>
      </c>
      <c r="F90" s="14">
        <f t="shared" si="92"/>
        <v>0</v>
      </c>
      <c r="H90" s="15" t="s">
        <v>51</v>
      </c>
      <c r="I90" s="15" t="s">
        <v>51</v>
      </c>
      <c r="J90" s="15">
        <v>2027.0</v>
      </c>
      <c r="K90" s="15">
        <v>243.858324067647</v>
      </c>
      <c r="L90" s="15">
        <v>0.0</v>
      </c>
      <c r="M90" s="15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4">
        <f t="shared" ref="D91:F91" si="93">K91</f>
        <v>241.5004592</v>
      </c>
      <c r="E91" s="14">
        <f t="shared" si="93"/>
        <v>0</v>
      </c>
      <c r="F91" s="14">
        <f t="shared" si="93"/>
        <v>0</v>
      </c>
      <c r="H91" s="15" t="s">
        <v>51</v>
      </c>
      <c r="I91" s="15" t="s">
        <v>51</v>
      </c>
      <c r="J91" s="15">
        <v>2028.0</v>
      </c>
      <c r="K91" s="15">
        <v>241.500459241176</v>
      </c>
      <c r="L91" s="15">
        <v>0.0</v>
      </c>
      <c r="M91" s="15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4">
        <f t="shared" ref="D92:F92" si="94">K92</f>
        <v>240.4919082</v>
      </c>
      <c r="E92" s="14">
        <f t="shared" si="94"/>
        <v>0</v>
      </c>
      <c r="F92" s="14">
        <f t="shared" si="94"/>
        <v>0</v>
      </c>
      <c r="H92" s="15" t="s">
        <v>51</v>
      </c>
      <c r="I92" s="15" t="s">
        <v>51</v>
      </c>
      <c r="J92" s="15">
        <v>2029.0</v>
      </c>
      <c r="K92" s="15">
        <v>240.49190817647</v>
      </c>
      <c r="L92" s="15">
        <v>0.0</v>
      </c>
      <c r="M92" s="15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4">
        <f t="shared" ref="D93:F93" si="95">K93</f>
        <v>238.4954183</v>
      </c>
      <c r="E93" s="14">
        <f t="shared" si="95"/>
        <v>0</v>
      </c>
      <c r="F93" s="14">
        <f t="shared" si="95"/>
        <v>0</v>
      </c>
      <c r="H93" s="15" t="s">
        <v>51</v>
      </c>
      <c r="I93" s="15" t="s">
        <v>51</v>
      </c>
      <c r="J93" s="15">
        <v>2030.0</v>
      </c>
      <c r="K93" s="15">
        <v>238.495418329412</v>
      </c>
      <c r="L93" s="15">
        <v>0.0</v>
      </c>
      <c r="M93" s="15">
        <v>0.0</v>
      </c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5" t="s">
        <v>0</v>
      </c>
      <c r="B1" s="4" t="s">
        <v>21</v>
      </c>
      <c r="C1" s="5">
        <v>2022.0</v>
      </c>
      <c r="D1" s="5">
        <v>2023.0</v>
      </c>
      <c r="E1" s="5">
        <v>2024.0</v>
      </c>
      <c r="F1" s="5">
        <v>2025.0</v>
      </c>
      <c r="G1" s="5">
        <v>2026.0</v>
      </c>
      <c r="H1" s="5">
        <v>2027.0</v>
      </c>
      <c r="I1" s="5">
        <v>2028.0</v>
      </c>
      <c r="J1" s="5">
        <v>2029.0</v>
      </c>
      <c r="K1" s="5">
        <v>2030.0</v>
      </c>
    </row>
    <row r="2">
      <c r="A2" s="12" t="s">
        <v>22</v>
      </c>
      <c r="B2" s="17">
        <f>IFERROR(VLOOKUP(CONCATENATE($A2,B$1),dispatch_annual!$C$2:$D$73,2,FALSE),0)+IFERROR(VLOOKUP(CONCATENATE($A2,B$1),dispatch_annual!$C$74:$D$120,2,FALSE),0)</f>
        <v>0</v>
      </c>
      <c r="C2" s="17">
        <f>IFERROR(VLOOKUP(CONCATENATE($A2,C$1),dispatch_annual!$C$2:$D$73,2,FALSE),0)+IFERROR(VLOOKUP(CONCATENATE($A2,C$1),dispatch_annual!$C$74:$D$120,2,FALSE),0)</f>
        <v>0</v>
      </c>
      <c r="D2" s="17">
        <f>IFERROR(VLOOKUP(CONCATENATE($A2,D$1),dispatch_annual!$C$2:$D$73,2,FALSE),0)+IFERROR(VLOOKUP(CONCATENATE($A2,D$1),dispatch_annual!$C$74:$D$120,2,FALSE),0)</f>
        <v>1.5483013</v>
      </c>
      <c r="E2" s="17">
        <f>IFERROR(VLOOKUP(CONCATENATE($A2,E$1),dispatch_annual!$C$2:$D$73,2,FALSE),0)+IFERROR(VLOOKUP(CONCATENATE($A2,E$1),dispatch_annual!$C$74:$D$120,2,FALSE),0)</f>
        <v>2.3889369</v>
      </c>
      <c r="F2" s="17">
        <f>IFERROR(VLOOKUP(CONCATENATE($A2,F$1),dispatch_annual!$C$2:$D$73,2,FALSE),0)+IFERROR(VLOOKUP(CONCATENATE($A2,F$1),dispatch_annual!$C$74:$D$120,2,FALSE),0)</f>
        <v>2.43323955</v>
      </c>
      <c r="G2" s="17">
        <f>IFERROR(VLOOKUP(CONCATENATE($A2,G$1),dispatch_annual!$C$2:$D$73,2,FALSE),0)+IFERROR(VLOOKUP(CONCATENATE($A2,G$1),dispatch_annual!$C$74:$D$120,2,FALSE),0)</f>
        <v>2.2906716</v>
      </c>
      <c r="H2" s="17">
        <f>IFERROR(VLOOKUP(CONCATENATE($A2,H$1),dispatch_annual!$C$2:$D$73,2,FALSE),0)+IFERROR(VLOOKUP(CONCATENATE($A2,H$1),dispatch_annual!$C$74:$D$120,2,FALSE),0)</f>
        <v>2.1266294</v>
      </c>
      <c r="I2" s="17">
        <f>IFERROR(VLOOKUP(CONCATENATE($A2,I$1),dispatch_annual!$C$2:$D$73,2,FALSE),0)+IFERROR(VLOOKUP(CONCATENATE($A2,I$1),dispatch_annual!$C$74:$D$120,2,FALSE),0)</f>
        <v>2.4025463</v>
      </c>
      <c r="J2" s="17">
        <f>IFERROR(VLOOKUP(CONCATENATE($A2,J$1),dispatch_annual!$C$2:$D$73,2,FALSE),0)+IFERROR(VLOOKUP(CONCATENATE($A2,J$1),dispatch_annual!$C$74:$D$120,2,FALSE),0)</f>
        <v>2.51433105</v>
      </c>
      <c r="K2" s="17">
        <f>IFERROR(VLOOKUP(CONCATENATE($A2,K$1),dispatch_annual!$C$2:$D$73,2,FALSE),0)+IFERROR(VLOOKUP(CONCATENATE($A2,K$1),dispatch_annual!$C$74:$D$120,2,FALSE),0)</f>
        <v>2.51491835</v>
      </c>
    </row>
    <row r="3">
      <c r="A3" s="18" t="s">
        <v>12</v>
      </c>
      <c r="B3" s="17">
        <f>IFERROR(VLOOKUP(CONCATENATE($A3,B$1),dispatch_annual!$C$2:$D$73,2,FALSE),0)+IFERROR(VLOOKUP(CONCATENATE($A3,B$1),dispatch_annual!$C$74:$D$120,2,FALSE),0)</f>
        <v>144.460288</v>
      </c>
      <c r="C3" s="17">
        <f>IFERROR(VLOOKUP(CONCATENATE($A3,C$1),dispatch_annual!$C$2:$D$73,2,FALSE),0)+IFERROR(VLOOKUP(CONCATENATE($A3,C$1),dispatch_annual!$C$74:$D$120,2,FALSE),0)</f>
        <v>139.2794865</v>
      </c>
      <c r="D3" s="17">
        <f>IFERROR(VLOOKUP(CONCATENATE($A3,D$1),dispatch_annual!$C$2:$D$73,2,FALSE),0)+IFERROR(VLOOKUP(CONCATENATE($A3,D$1),dispatch_annual!$C$74:$D$120,2,FALSE),0)</f>
        <v>138.2170909</v>
      </c>
      <c r="E3" s="17">
        <f>IFERROR(VLOOKUP(CONCATENATE($A3,E$1),dispatch_annual!$C$2:$D$73,2,FALSE),0)+IFERROR(VLOOKUP(CONCATENATE($A3,E$1),dispatch_annual!$C$74:$D$120,2,FALSE),0)</f>
        <v>126.7965239</v>
      </c>
      <c r="F3" s="17">
        <f>IFERROR(VLOOKUP(CONCATENATE($A3,F$1),dispatch_annual!$C$2:$D$73,2,FALSE),0)+IFERROR(VLOOKUP(CONCATENATE($A3,F$1),dispatch_annual!$C$74:$D$120,2,FALSE),0)</f>
        <v>129.7678259</v>
      </c>
      <c r="G3" s="17">
        <f>IFERROR(VLOOKUP(CONCATENATE($A3,G$1),dispatch_annual!$C$2:$D$73,2,FALSE),0)+IFERROR(VLOOKUP(CONCATENATE($A3,G$1),dispatch_annual!$C$74:$D$120,2,FALSE),0)</f>
        <v>129.390041</v>
      </c>
      <c r="H3" s="17">
        <f>IFERROR(VLOOKUP(CONCATENATE($A3,H$1),dispatch_annual!$C$2:$D$73,2,FALSE),0)+IFERROR(VLOOKUP(CONCATENATE($A3,H$1),dispatch_annual!$C$74:$D$120,2,FALSE),0)</f>
        <v>130.770953</v>
      </c>
      <c r="I3" s="17">
        <f>IFERROR(VLOOKUP(CONCATENATE($A3,I$1),dispatch_annual!$C$2:$D$73,2,FALSE),0)+IFERROR(VLOOKUP(CONCATENATE($A3,I$1),dispatch_annual!$C$74:$D$120,2,FALSE),0)</f>
        <v>130.9467346</v>
      </c>
      <c r="J3" s="17">
        <f>IFERROR(VLOOKUP(CONCATENATE($A3,J$1),dispatch_annual!$C$2:$D$73,2,FALSE),0)+IFERROR(VLOOKUP(CONCATENATE($A3,J$1),dispatch_annual!$C$74:$D$120,2,FALSE),0)</f>
        <v>133.9573095</v>
      </c>
      <c r="K3" s="17">
        <f>IFERROR(VLOOKUP(CONCATENATE($A3,K$1),dispatch_annual!$C$2:$D$73,2,FALSE),0)+IFERROR(VLOOKUP(CONCATENATE($A3,K$1),dispatch_annual!$C$74:$D$120,2,FALSE),0)</f>
        <v>134.6760662</v>
      </c>
    </row>
    <row r="4">
      <c r="A4" s="12" t="s">
        <v>23</v>
      </c>
      <c r="B4" s="17">
        <f>IFERROR(VLOOKUP(CONCATENATE($A4,B$1),dispatch_annual!$C$2:$D$73,2,FALSE),0)+IFERROR(VLOOKUP(CONCATENATE($A4,B$1),dispatch_annual!$C$74:$D$120,2,FALSE),0)</f>
        <v>0.0501025</v>
      </c>
      <c r="C4" s="17">
        <f>IFERROR(VLOOKUP(CONCATENATE($A4,C$1),dispatch_annual!$C$2:$D$73,2,FALSE),0)+IFERROR(VLOOKUP(CONCATENATE($A4,C$1),dispatch_annual!$C$74:$D$120,2,FALSE),0)</f>
        <v>0.0763595</v>
      </c>
      <c r="D4" s="17">
        <f>IFERROR(VLOOKUP(CONCATENATE($A4,D$1),dispatch_annual!$C$2:$D$73,2,FALSE),0)+IFERROR(VLOOKUP(CONCATENATE($A4,D$1),dispatch_annual!$C$74:$D$120,2,FALSE),0)</f>
        <v>0</v>
      </c>
      <c r="E4" s="17">
        <f>IFERROR(VLOOKUP(CONCATENATE($A4,E$1),dispatch_annual!$C$2:$D$73,2,FALSE),0)+IFERROR(VLOOKUP(CONCATENATE($A4,E$1),dispatch_annual!$C$74:$D$120,2,FALSE),0)</f>
        <v>0</v>
      </c>
      <c r="F4" s="17">
        <f>IFERROR(VLOOKUP(CONCATENATE($A4,F$1),dispatch_annual!$C$2:$D$73,2,FALSE),0)+IFERROR(VLOOKUP(CONCATENATE($A4,F$1),dispatch_annual!$C$74:$D$120,2,FALSE),0)</f>
        <v>0</v>
      </c>
      <c r="G4" s="17">
        <f>IFERROR(VLOOKUP(CONCATENATE($A4,G$1),dispatch_annual!$C$2:$D$73,2,FALSE),0)+IFERROR(VLOOKUP(CONCATENATE($A4,G$1),dispatch_annual!$C$74:$D$120,2,FALSE),0)</f>
        <v>0</v>
      </c>
      <c r="H4" s="17">
        <f>IFERROR(VLOOKUP(CONCATENATE($A4,H$1),dispatch_annual!$C$2:$D$73,2,FALSE),0)+IFERROR(VLOOKUP(CONCATENATE($A4,H$1),dispatch_annual!$C$74:$D$120,2,FALSE),0)</f>
        <v>0</v>
      </c>
      <c r="I4" s="17">
        <f>IFERROR(VLOOKUP(CONCATENATE($A4,I$1),dispatch_annual!$C$2:$D$73,2,FALSE),0)+IFERROR(VLOOKUP(CONCATENATE($A4,I$1),dispatch_annual!$C$74:$D$120,2,FALSE),0)</f>
        <v>0</v>
      </c>
      <c r="J4" s="17">
        <f>IFERROR(VLOOKUP(CONCATENATE($A4,J$1),dispatch_annual!$C$2:$D$73,2,FALSE),0)+IFERROR(VLOOKUP(CONCATENATE($A4,J$1),dispatch_annual!$C$74:$D$120,2,FALSE),0)</f>
        <v>0</v>
      </c>
      <c r="K4" s="17">
        <f>IFERROR(VLOOKUP(CONCATENATE($A4,K$1),dispatch_annual!$C$2:$D$73,2,FALSE),0)+IFERROR(VLOOKUP(CONCATENATE($A4,K$1),dispatch_annual!$C$74:$D$120,2,FALSE),0)</f>
        <v>0</v>
      </c>
    </row>
    <row r="5">
      <c r="A5" s="12" t="s">
        <v>24</v>
      </c>
      <c r="B5" s="17">
        <f>IFERROR(VLOOKUP(CONCATENATE($A5,B$1),dispatch_annual!$C$2:$D$73,2,FALSE),0)+IFERROR(VLOOKUP(CONCATENATE($A5,B$1),dispatch_annual!$C$74:$D$120,2,FALSE),0)</f>
        <v>17.6478155</v>
      </c>
      <c r="C5" s="17">
        <f>IFERROR(VLOOKUP(CONCATENATE($A5,C$1),dispatch_annual!$C$2:$D$73,2,FALSE),0)+IFERROR(VLOOKUP(CONCATENATE($A5,C$1),dispatch_annual!$C$74:$D$120,2,FALSE),0)</f>
        <v>17.7419095</v>
      </c>
      <c r="D5" s="17">
        <f>IFERROR(VLOOKUP(CONCATENATE($A5,D$1),dispatch_annual!$C$2:$D$73,2,FALSE),0)+IFERROR(VLOOKUP(CONCATENATE($A5,D$1),dispatch_annual!$C$74:$D$120,2,FALSE),0)</f>
        <v>0</v>
      </c>
      <c r="E5" s="17">
        <f>IFERROR(VLOOKUP(CONCATENATE($A5,E$1),dispatch_annual!$C$2:$D$73,2,FALSE),0)+IFERROR(VLOOKUP(CONCATENATE($A5,E$1),dispatch_annual!$C$74:$D$120,2,FALSE),0)</f>
        <v>0</v>
      </c>
      <c r="F5" s="17">
        <f>IFERROR(VLOOKUP(CONCATENATE($A5,F$1),dispatch_annual!$C$2:$D$73,2,FALSE),0)+IFERROR(VLOOKUP(CONCATENATE($A5,F$1),dispatch_annual!$C$74:$D$120,2,FALSE),0)</f>
        <v>0</v>
      </c>
      <c r="G5" s="17">
        <f>IFERROR(VLOOKUP(CONCATENATE($A5,G$1),dispatch_annual!$C$2:$D$73,2,FALSE),0)+IFERROR(VLOOKUP(CONCATENATE($A5,G$1),dispatch_annual!$C$74:$D$120,2,FALSE),0)</f>
        <v>0</v>
      </c>
      <c r="H5" s="17">
        <f>IFERROR(VLOOKUP(CONCATENATE($A5,H$1),dispatch_annual!$C$2:$D$73,2,FALSE),0)+IFERROR(VLOOKUP(CONCATENATE($A5,H$1),dispatch_annual!$C$74:$D$120,2,FALSE),0)</f>
        <v>0</v>
      </c>
      <c r="I5" s="17">
        <f>IFERROR(VLOOKUP(CONCATENATE($A5,I$1),dispatch_annual!$C$2:$D$73,2,FALSE),0)+IFERROR(VLOOKUP(CONCATENATE($A5,I$1),dispatch_annual!$C$74:$D$120,2,FALSE),0)</f>
        <v>0</v>
      </c>
      <c r="J5" s="17">
        <f>IFERROR(VLOOKUP(CONCATENATE($A5,J$1),dispatch_annual!$C$2:$D$73,2,FALSE),0)+IFERROR(VLOOKUP(CONCATENATE($A5,J$1),dispatch_annual!$C$74:$D$120,2,FALSE),0)</f>
        <v>0</v>
      </c>
      <c r="K5" s="17">
        <f>IFERROR(VLOOKUP(CONCATENATE($A5,K$1),dispatch_annual!$C$2:$D$73,2,FALSE),0)+IFERROR(VLOOKUP(CONCATENATE($A5,K$1),dispatch_annual!$C$74:$D$120,2,FALSE),0)</f>
        <v>0</v>
      </c>
    </row>
    <row r="6">
      <c r="A6" s="18" t="s">
        <v>57</v>
      </c>
      <c r="B6" s="17">
        <f>IFERROR(VLOOKUP(CONCATENATE($A6,B$1),dispatch_annual!$C$2:$D$73,2,FALSE),0)+IFERROR(VLOOKUP(CONCATENATE($A6,B$1),dispatch_annual!$C$74:$D$120,2,FALSE),0)</f>
        <v>16.514386</v>
      </c>
      <c r="C6" s="17">
        <f>IFERROR(VLOOKUP(CONCATENATE($A6,C$1),dispatch_annual!$C$2:$D$73,2,FALSE),0)+IFERROR(VLOOKUP(CONCATENATE($A6,C$1),dispatch_annual!$C$74:$D$120,2,FALSE),0)</f>
        <v>16.340079</v>
      </c>
      <c r="D6" s="17">
        <f>IFERROR(VLOOKUP(CONCATENATE($A6,D$1),dispatch_annual!$C$2:$D$73,2,FALSE),0)+IFERROR(VLOOKUP(CONCATENATE($A6,D$1),dispatch_annual!$C$74:$D$120,2,FALSE),0)</f>
        <v>34.62921175</v>
      </c>
      <c r="E6" s="17">
        <f>IFERROR(VLOOKUP(CONCATENATE($A6,E$1),dispatch_annual!$C$2:$D$73,2,FALSE),0)+IFERROR(VLOOKUP(CONCATENATE($A6,E$1),dispatch_annual!$C$74:$D$120,2,FALSE),0)</f>
        <v>32.46062295</v>
      </c>
      <c r="F6" s="17">
        <f>IFERROR(VLOOKUP(CONCATENATE($A6,F$1),dispatch_annual!$C$2:$D$73,2,FALSE),0)+IFERROR(VLOOKUP(CONCATENATE($A6,F$1),dispatch_annual!$C$74:$D$120,2,FALSE),0)</f>
        <v>34.5853228</v>
      </c>
      <c r="G6" s="17">
        <f>IFERROR(VLOOKUP(CONCATENATE($A6,G$1),dispatch_annual!$C$2:$D$73,2,FALSE),0)+IFERROR(VLOOKUP(CONCATENATE($A6,G$1),dispatch_annual!$C$74:$D$120,2,FALSE),0)</f>
        <v>35.37585275</v>
      </c>
      <c r="H6" s="17">
        <f>IFERROR(VLOOKUP(CONCATENATE($A6,H$1),dispatch_annual!$C$2:$D$73,2,FALSE),0)+IFERROR(VLOOKUP(CONCATENATE($A6,H$1),dispatch_annual!$C$74:$D$120,2,FALSE),0)</f>
        <v>37.35389</v>
      </c>
      <c r="I6" s="17">
        <f>IFERROR(VLOOKUP(CONCATENATE($A6,I$1),dispatch_annual!$C$2:$D$73,2,FALSE),0)+IFERROR(VLOOKUP(CONCATENATE($A6,I$1),dispatch_annual!$C$74:$D$120,2,FALSE),0)</f>
        <v>39.08685865</v>
      </c>
      <c r="J6" s="17">
        <f>IFERROR(VLOOKUP(CONCATENATE($A6,J$1),dispatch_annual!$C$2:$D$73,2,FALSE),0)+IFERROR(VLOOKUP(CONCATENATE($A6,J$1),dispatch_annual!$C$74:$D$120,2,FALSE),0)</f>
        <v>41.84718055</v>
      </c>
      <c r="K6" s="17">
        <f>IFERROR(VLOOKUP(CONCATENATE($A6,K$1),dispatch_annual!$C$2:$D$73,2,FALSE),0)+IFERROR(VLOOKUP(CONCATENATE($A6,K$1),dispatch_annual!$C$74:$D$120,2,FALSE),0)</f>
        <v>43.7670688</v>
      </c>
    </row>
    <row r="7">
      <c r="A7" s="19" t="s">
        <v>58</v>
      </c>
      <c r="B7" s="17">
        <f>IFERROR(VLOOKUP(CONCATENATE($A7,B$1),dispatch_annual!$C$2:$D$73,2,FALSE),0)+IFERROR(VLOOKUP(CONCATENATE($A7,B$1),dispatch_annual!$C$74:$D$120,2,FALSE),0)</f>
        <v>120.219379</v>
      </c>
      <c r="C7" s="17">
        <f>IFERROR(VLOOKUP(CONCATENATE($A7,C$1),dispatch_annual!$C$2:$D$73,2,FALSE),0)+IFERROR(VLOOKUP(CONCATENATE($A7,C$1),dispatch_annual!$C$74:$D$120,2,FALSE),0)</f>
        <v>116.343192</v>
      </c>
      <c r="D7" s="17">
        <f>IFERROR(VLOOKUP(CONCATENATE($A7,D$1),dispatch_annual!$C$2:$D$73,2,FALSE),0)+IFERROR(VLOOKUP(CONCATENATE($A7,D$1),dispatch_annual!$C$74:$D$120,2,FALSE),0)</f>
        <v>115.0170939</v>
      </c>
      <c r="E7" s="17">
        <f>IFERROR(VLOOKUP(CONCATENATE($A7,E$1),dispatch_annual!$C$2:$D$73,2,FALSE),0)+IFERROR(VLOOKUP(CONCATENATE($A7,E$1),dispatch_annual!$C$74:$D$120,2,FALSE),0)</f>
        <v>110.5540252</v>
      </c>
      <c r="F7" s="17">
        <f>IFERROR(VLOOKUP(CONCATENATE($A7,F$1),dispatch_annual!$C$2:$D$73,2,FALSE),0)+IFERROR(VLOOKUP(CONCATENATE($A7,F$1),dispatch_annual!$C$74:$D$120,2,FALSE),0)</f>
        <v>109.7387506</v>
      </c>
      <c r="G7" s="17">
        <f>IFERROR(VLOOKUP(CONCATENATE($A7,G$1),dispatch_annual!$C$2:$D$73,2,FALSE),0)+IFERROR(VLOOKUP(CONCATENATE($A7,G$1),dispatch_annual!$C$74:$D$120,2,FALSE),0)</f>
        <v>119.9780666</v>
      </c>
      <c r="H7" s="17">
        <f>IFERROR(VLOOKUP(CONCATENATE($A7,H$1),dispatch_annual!$C$2:$D$73,2,FALSE),0)+IFERROR(VLOOKUP(CONCATENATE($A7,H$1),dispatch_annual!$C$74:$D$120,2,FALSE),0)</f>
        <v>122.8541745</v>
      </c>
      <c r="I7" s="17">
        <f>IFERROR(VLOOKUP(CONCATENATE($A7,I$1),dispatch_annual!$C$2:$D$73,2,FALSE),0)+IFERROR(VLOOKUP(CONCATENATE($A7,I$1),dispatch_annual!$C$74:$D$120,2,FALSE),0)</f>
        <v>131.0280962</v>
      </c>
      <c r="J7" s="17">
        <f>IFERROR(VLOOKUP(CONCATENATE($A7,J$1),dispatch_annual!$C$2:$D$73,2,FALSE),0)+IFERROR(VLOOKUP(CONCATENATE($A7,J$1),dispatch_annual!$C$74:$D$120,2,FALSE),0)</f>
        <v>139.7681073</v>
      </c>
      <c r="K7" s="17">
        <f>IFERROR(VLOOKUP(CONCATENATE($A7,K$1),dispatch_annual!$C$2:$D$73,2,FALSE),0)+IFERROR(VLOOKUP(CONCATENATE($A7,K$1),dispatch_annual!$C$74:$D$120,2,FALSE),0)</f>
        <v>146.3886258</v>
      </c>
    </row>
    <row r="8">
      <c r="A8" s="18" t="s">
        <v>32</v>
      </c>
      <c r="B8" s="17">
        <f>IFERROR(VLOOKUP(CONCATENATE($A8,B$1),dispatch_annual!$C$2:$D$73,2,FALSE),0)+IFERROR(VLOOKUP(CONCATENATE($A8,B$1),dispatch_annual!$C$74:$D$120,2,FALSE),0)</f>
        <v>194.072039</v>
      </c>
      <c r="C8" s="17">
        <f>IFERROR(VLOOKUP(CONCATENATE($A8,C$1),dispatch_annual!$C$2:$D$73,2,FALSE),0)+IFERROR(VLOOKUP(CONCATENATE($A8,C$1),dispatch_annual!$C$74:$D$120,2,FALSE),0)</f>
        <v>210.7679735</v>
      </c>
      <c r="D8" s="17">
        <f>IFERROR(VLOOKUP(CONCATENATE($A8,D$1),dispatch_annual!$C$2:$D$73,2,FALSE),0)+IFERROR(VLOOKUP(CONCATENATE($A8,D$1),dispatch_annual!$C$74:$D$120,2,FALSE),0)</f>
        <v>220.6834731</v>
      </c>
      <c r="E8" s="17">
        <f>IFERROR(VLOOKUP(CONCATENATE($A8,E$1),dispatch_annual!$C$2:$D$73,2,FALSE),0)+IFERROR(VLOOKUP(CONCATENATE($A8,E$1),dispatch_annual!$C$74:$D$120,2,FALSE),0)</f>
        <v>246.320705</v>
      </c>
      <c r="F8" s="17">
        <f>IFERROR(VLOOKUP(CONCATENATE($A8,F$1),dispatch_annual!$C$2:$D$73,2,FALSE),0)+IFERROR(VLOOKUP(CONCATENATE($A8,F$1),dispatch_annual!$C$74:$D$120,2,FALSE),0)</f>
        <v>249.510286</v>
      </c>
      <c r="G8" s="17">
        <f>IFERROR(VLOOKUP(CONCATENATE($A8,G$1),dispatch_annual!$C$2:$D$73,2,FALSE),0)+IFERROR(VLOOKUP(CONCATENATE($A8,G$1),dispatch_annual!$C$74:$D$120,2,FALSE),0)</f>
        <v>246.6931558</v>
      </c>
      <c r="H8" s="17">
        <f>IFERROR(VLOOKUP(CONCATENATE($A8,H$1),dispatch_annual!$C$2:$D$73,2,FALSE),0)+IFERROR(VLOOKUP(CONCATENATE($A8,H$1),dispatch_annual!$C$74:$D$120,2,FALSE),0)</f>
        <v>248.9339401</v>
      </c>
      <c r="I8" s="17">
        <f>IFERROR(VLOOKUP(CONCATENATE($A8,I$1),dispatch_annual!$C$2:$D$73,2,FALSE),0)+IFERROR(VLOOKUP(CONCATENATE($A8,I$1),dispatch_annual!$C$74:$D$120,2,FALSE),0)</f>
        <v>246.5740592</v>
      </c>
      <c r="J8" s="17">
        <f>IFERROR(VLOOKUP(CONCATENATE($A8,J$1),dispatch_annual!$C$2:$D$73,2,FALSE),0)+IFERROR(VLOOKUP(CONCATENATE($A8,J$1),dispatch_annual!$C$74:$D$120,2,FALSE),0)</f>
        <v>240.4919082</v>
      </c>
      <c r="K8" s="17">
        <f>IFERROR(VLOOKUP(CONCATENATE($A8,K$1),dispatch_annual!$C$2:$D$73,2,FALSE),0)+IFERROR(VLOOKUP(CONCATENATE($A8,K$1),dispatch_annual!$C$74:$D$120,2,FALSE),0)</f>
        <v>238.4954183</v>
      </c>
    </row>
    <row r="9">
      <c r="A9" s="20" t="s">
        <v>59</v>
      </c>
      <c r="B9" s="21">
        <f t="shared" ref="B9:K9" si="1">SUM(B2:B8)-(B2/0.85)</f>
        <v>492.96401</v>
      </c>
      <c r="C9" s="21">
        <f t="shared" si="1"/>
        <v>500.549</v>
      </c>
      <c r="D9" s="21">
        <f t="shared" si="1"/>
        <v>508.27364</v>
      </c>
      <c r="E9" s="21">
        <f t="shared" si="1"/>
        <v>515.7103</v>
      </c>
      <c r="F9" s="21">
        <f t="shared" si="1"/>
        <v>523.17279</v>
      </c>
      <c r="G9" s="21">
        <f t="shared" si="1"/>
        <v>531.03288</v>
      </c>
      <c r="H9" s="21">
        <f t="shared" si="1"/>
        <v>539.53767</v>
      </c>
      <c r="I9" s="21">
        <f t="shared" si="1"/>
        <v>547.21177</v>
      </c>
      <c r="J9" s="21">
        <f t="shared" si="1"/>
        <v>555.6208</v>
      </c>
      <c r="K9" s="21">
        <f t="shared" si="1"/>
        <v>562.88337</v>
      </c>
      <c r="L9" s="22" t="s">
        <v>60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>
      <c r="A11" s="5" t="s">
        <v>0</v>
      </c>
      <c r="B11" s="4" t="s">
        <v>21</v>
      </c>
      <c r="C11" s="5">
        <v>2022.0</v>
      </c>
      <c r="D11" s="5">
        <v>2023.0</v>
      </c>
      <c r="E11" s="5">
        <v>2024.0</v>
      </c>
      <c r="F11" s="5">
        <v>2025.0</v>
      </c>
      <c r="G11" s="5">
        <v>2026.0</v>
      </c>
      <c r="H11" s="5">
        <v>2027.0</v>
      </c>
      <c r="I11" s="5">
        <v>2028.0</v>
      </c>
      <c r="J11" s="5">
        <v>2029.0</v>
      </c>
      <c r="K11" s="5">
        <v>2030.0</v>
      </c>
    </row>
    <row r="12">
      <c r="A12" s="18" t="s">
        <v>32</v>
      </c>
      <c r="B12" s="25">
        <f t="shared" ref="B12:K12" si="2">IFERROR(B8/sum(B$2:B$8),0)</f>
        <v>0.3936839913</v>
      </c>
      <c r="C12" s="25">
        <f t="shared" si="2"/>
        <v>0.4210736082</v>
      </c>
      <c r="D12" s="25">
        <f t="shared" si="2"/>
        <v>0.432631959</v>
      </c>
      <c r="E12" s="25">
        <f t="shared" si="2"/>
        <v>0.475044971</v>
      </c>
      <c r="F12" s="25">
        <f t="shared" si="2"/>
        <v>0.4743222114</v>
      </c>
      <c r="G12" s="25">
        <f t="shared" si="2"/>
        <v>0.4622078173</v>
      </c>
      <c r="H12" s="25">
        <f t="shared" si="2"/>
        <v>0.459254169</v>
      </c>
      <c r="I12" s="25">
        <f t="shared" si="2"/>
        <v>0.4482852584</v>
      </c>
      <c r="J12" s="25">
        <f t="shared" si="2"/>
        <v>0.4305424632</v>
      </c>
      <c r="K12" s="25">
        <f t="shared" si="2"/>
        <v>0.4214875835</v>
      </c>
    </row>
    <row r="13">
      <c r="A13" s="19" t="s">
        <v>58</v>
      </c>
      <c r="B13" s="25">
        <f t="shared" ref="B13:K13" si="3">IFERROR(B7/sum(B$2:B$8),0)</f>
        <v>0.2438704988</v>
      </c>
      <c r="C13" s="25">
        <f t="shared" si="3"/>
        <v>0.2324311746</v>
      </c>
      <c r="D13" s="25">
        <f t="shared" si="3"/>
        <v>0.2254816364</v>
      </c>
      <c r="E13" s="25">
        <f t="shared" si="3"/>
        <v>0.2132103905</v>
      </c>
      <c r="F13" s="25">
        <f t="shared" si="3"/>
        <v>0.2086147537</v>
      </c>
      <c r="G13" s="25">
        <f t="shared" si="3"/>
        <v>0.2247926178</v>
      </c>
      <c r="H13" s="25">
        <f t="shared" si="3"/>
        <v>0.2266516643</v>
      </c>
      <c r="I13" s="25">
        <f t="shared" si="3"/>
        <v>0.2382163159</v>
      </c>
      <c r="J13" s="25">
        <f t="shared" si="3"/>
        <v>0.2502209145</v>
      </c>
      <c r="K13" s="25">
        <f t="shared" si="3"/>
        <v>0.2587093227</v>
      </c>
    </row>
    <row r="14">
      <c r="A14" s="18" t="s">
        <v>34</v>
      </c>
      <c r="B14" s="25">
        <f t="shared" ref="B14:K14" si="4">IFERROR(B3/sum(B$2:B$8),0)</f>
        <v>0.2930442894</v>
      </c>
      <c r="C14" s="25">
        <f t="shared" si="4"/>
        <v>0.2782534507</v>
      </c>
      <c r="D14" s="25">
        <f t="shared" si="4"/>
        <v>0.2709633394</v>
      </c>
      <c r="E14" s="25">
        <f t="shared" si="4"/>
        <v>0.2445350707</v>
      </c>
      <c r="F14" s="25">
        <f t="shared" si="4"/>
        <v>0.2466902794</v>
      </c>
      <c r="G14" s="25">
        <f t="shared" si="4"/>
        <v>0.2424270273</v>
      </c>
      <c r="H14" s="25">
        <f t="shared" si="4"/>
        <v>0.2412571999</v>
      </c>
      <c r="I14" s="25">
        <f t="shared" si="4"/>
        <v>0.238068396</v>
      </c>
      <c r="J14" s="25">
        <f t="shared" si="4"/>
        <v>0.2398180896</v>
      </c>
      <c r="K14" s="25">
        <f t="shared" si="4"/>
        <v>0.2380099798</v>
      </c>
    </row>
    <row r="15">
      <c r="A15" s="18" t="s">
        <v>57</v>
      </c>
      <c r="B15" s="25">
        <f t="shared" ref="B15:K15" si="5">IFERROR(B6/sum(B$2:B$8),0)</f>
        <v>0.03350018595</v>
      </c>
      <c r="C15" s="25">
        <f t="shared" si="5"/>
        <v>0.03264431454</v>
      </c>
      <c r="D15" s="25">
        <f t="shared" si="5"/>
        <v>0.06788774668</v>
      </c>
      <c r="E15" s="25">
        <f t="shared" si="5"/>
        <v>0.06260235283</v>
      </c>
      <c r="F15" s="25">
        <f t="shared" si="5"/>
        <v>0.06574713636</v>
      </c>
      <c r="G15" s="25">
        <f t="shared" si="5"/>
        <v>0.06628070256</v>
      </c>
      <c r="H15" s="25">
        <f t="shared" si="5"/>
        <v>0.06891358288</v>
      </c>
      <c r="I15" s="25">
        <f t="shared" si="5"/>
        <v>0.07106206786</v>
      </c>
      <c r="J15" s="25">
        <f t="shared" si="5"/>
        <v>0.07491723247</v>
      </c>
      <c r="K15" s="25">
        <f t="shared" si="5"/>
        <v>0.07734855536</v>
      </c>
    </row>
    <row r="16">
      <c r="A16" s="12" t="s">
        <v>24</v>
      </c>
      <c r="B16" s="25">
        <f t="shared" ref="B16:K16" si="6">IFERROR(B5/sum(B$2:B$8),0)</f>
        <v>0.03579939943</v>
      </c>
      <c r="C16" s="25">
        <f t="shared" si="6"/>
        <v>0.0354449005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25">
        <f t="shared" si="6"/>
        <v>0</v>
      </c>
      <c r="J16" s="25">
        <f t="shared" si="6"/>
        <v>0</v>
      </c>
      <c r="K16" s="25">
        <f t="shared" si="6"/>
        <v>0</v>
      </c>
    </row>
    <row r="17">
      <c r="A17" s="12" t="s">
        <v>23</v>
      </c>
      <c r="B17" s="25">
        <f t="shared" ref="B17:K17" si="7">IFERROR(B4/sum(B$2:B$8),0)</f>
        <v>0.0001016352086</v>
      </c>
      <c r="C17" s="25">
        <f t="shared" si="7"/>
        <v>0.0001525514985</v>
      </c>
      <c r="D17" s="25">
        <f t="shared" si="7"/>
        <v>0</v>
      </c>
      <c r="E17" s="25">
        <f t="shared" si="7"/>
        <v>0</v>
      </c>
      <c r="F17" s="25">
        <f t="shared" si="7"/>
        <v>0</v>
      </c>
      <c r="G17" s="25">
        <f t="shared" si="7"/>
        <v>0</v>
      </c>
      <c r="H17" s="25">
        <f t="shared" si="7"/>
        <v>0</v>
      </c>
      <c r="I17" s="25">
        <f t="shared" si="7"/>
        <v>0</v>
      </c>
      <c r="J17" s="25">
        <f t="shared" si="7"/>
        <v>0</v>
      </c>
      <c r="K17" s="25">
        <f t="shared" si="7"/>
        <v>0</v>
      </c>
    </row>
    <row r="18">
      <c r="A18" s="18" t="s">
        <v>22</v>
      </c>
      <c r="B18" s="26">
        <f t="shared" ref="B18:K18" si="8">IFERROR(B2/sum(B$2:B$8),0)</f>
        <v>0</v>
      </c>
      <c r="C18" s="26">
        <f t="shared" si="8"/>
        <v>0</v>
      </c>
      <c r="D18" s="26">
        <f t="shared" si="8"/>
        <v>0.003035318482</v>
      </c>
      <c r="E18" s="26">
        <f t="shared" si="8"/>
        <v>0.004607215054</v>
      </c>
      <c r="F18" s="26">
        <f t="shared" si="8"/>
        <v>0.00462561918</v>
      </c>
      <c r="G18" s="26">
        <f t="shared" si="8"/>
        <v>0.004291835</v>
      </c>
      <c r="H18" s="26">
        <f t="shared" si="8"/>
        <v>0.003923383921</v>
      </c>
      <c r="I18" s="26">
        <f t="shared" si="8"/>
        <v>0.00436796187</v>
      </c>
      <c r="J18" s="26">
        <f t="shared" si="8"/>
        <v>0.004501300238</v>
      </c>
      <c r="K18" s="26">
        <f t="shared" si="8"/>
        <v>0.004444558581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>
      <c r="A20" s="19"/>
      <c r="B20" s="4" t="s">
        <v>21</v>
      </c>
      <c r="C20" s="5">
        <v>2022.0</v>
      </c>
      <c r="D20" s="5">
        <v>2023.0</v>
      </c>
      <c r="E20" s="5">
        <v>2024.0</v>
      </c>
      <c r="F20" s="5">
        <v>2025.0</v>
      </c>
      <c r="G20" s="5">
        <v>2026.0</v>
      </c>
      <c r="H20" s="5">
        <v>2027.0</v>
      </c>
      <c r="I20" s="5">
        <v>2028.0</v>
      </c>
      <c r="J20" s="5">
        <v>2029.0</v>
      </c>
      <c r="K20" s="5">
        <v>2030.0</v>
      </c>
    </row>
    <row r="21">
      <c r="A21" s="19" t="s">
        <v>61</v>
      </c>
      <c r="B21" s="25">
        <f t="shared" ref="B21:K21" si="9">B13+B12</f>
        <v>0.63755449</v>
      </c>
      <c r="C21" s="25">
        <f t="shared" si="9"/>
        <v>0.6535047827</v>
      </c>
      <c r="D21" s="25">
        <f t="shared" si="9"/>
        <v>0.6581135955</v>
      </c>
      <c r="E21" s="25">
        <f t="shared" si="9"/>
        <v>0.6882553615</v>
      </c>
      <c r="F21" s="25">
        <f t="shared" si="9"/>
        <v>0.6829369651</v>
      </c>
      <c r="G21" s="25">
        <f t="shared" si="9"/>
        <v>0.6870004351</v>
      </c>
      <c r="H21" s="25">
        <f t="shared" si="9"/>
        <v>0.6859058333</v>
      </c>
      <c r="I21" s="25">
        <f t="shared" si="9"/>
        <v>0.6865015743</v>
      </c>
      <c r="J21" s="25">
        <f t="shared" si="9"/>
        <v>0.6807633777</v>
      </c>
      <c r="K21" s="25">
        <f t="shared" si="9"/>
        <v>0.6801969063</v>
      </c>
    </row>
    <row r="22">
      <c r="A22" s="19" t="s">
        <v>62</v>
      </c>
      <c r="B22" s="25">
        <f t="shared" ref="B22:K22" si="10">B17+B16+B15</f>
        <v>0.06940122059</v>
      </c>
      <c r="C22" s="25">
        <f t="shared" si="10"/>
        <v>0.06824176654</v>
      </c>
      <c r="D22" s="25">
        <f t="shared" si="10"/>
        <v>0.06788774668</v>
      </c>
      <c r="E22" s="25">
        <f t="shared" si="10"/>
        <v>0.06260235283</v>
      </c>
      <c r="F22" s="25">
        <f t="shared" si="10"/>
        <v>0.06574713636</v>
      </c>
      <c r="G22" s="25">
        <f t="shared" si="10"/>
        <v>0.06628070256</v>
      </c>
      <c r="H22" s="25">
        <f t="shared" si="10"/>
        <v>0.06891358288</v>
      </c>
      <c r="I22" s="25">
        <f t="shared" si="10"/>
        <v>0.07106206786</v>
      </c>
      <c r="J22" s="25">
        <f t="shared" si="10"/>
        <v>0.07491723247</v>
      </c>
      <c r="K22" s="25">
        <f t="shared" si="10"/>
        <v>0.07734855536</v>
      </c>
    </row>
    <row r="23">
      <c r="A23" s="19" t="s">
        <v>12</v>
      </c>
      <c r="B23" s="25">
        <f t="shared" ref="B23:K23" si="11">B14</f>
        <v>0.2930442894</v>
      </c>
      <c r="C23" s="25">
        <f t="shared" si="11"/>
        <v>0.2782534507</v>
      </c>
      <c r="D23" s="25">
        <f t="shared" si="11"/>
        <v>0.2709633394</v>
      </c>
      <c r="E23" s="25">
        <f t="shared" si="11"/>
        <v>0.2445350707</v>
      </c>
      <c r="F23" s="25">
        <f t="shared" si="11"/>
        <v>0.2466902794</v>
      </c>
      <c r="G23" s="25">
        <f t="shared" si="11"/>
        <v>0.2424270273</v>
      </c>
      <c r="H23" s="25">
        <f t="shared" si="11"/>
        <v>0.2412571999</v>
      </c>
      <c r="I23" s="25">
        <f t="shared" si="11"/>
        <v>0.238068396</v>
      </c>
      <c r="J23" s="25">
        <f t="shared" si="11"/>
        <v>0.2398180896</v>
      </c>
      <c r="K23" s="25">
        <f t="shared" si="11"/>
        <v>0.2380099798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3" width="24.29"/>
    <col customWidth="1" min="4" max="4" width="23.71"/>
    <col customWidth="1" min="5" max="5" width="19.71"/>
  </cols>
  <sheetData>
    <row r="1">
      <c r="A1" s="19" t="s">
        <v>63</v>
      </c>
      <c r="B1" s="19" t="s">
        <v>64</v>
      </c>
      <c r="C1" s="19" t="s">
        <v>65</v>
      </c>
      <c r="D1" s="19" t="s">
        <v>66</v>
      </c>
      <c r="E1" s="19" t="s">
        <v>67</v>
      </c>
    </row>
    <row r="2">
      <c r="A2" s="19">
        <v>2021.0</v>
      </c>
      <c r="B2" s="27">
        <v>5.96304698121014E7</v>
      </c>
      <c r="C2" s="27">
        <v>6.08230792083433E7</v>
      </c>
      <c r="D2" s="28">
        <v>123.382392983096</v>
      </c>
      <c r="E2" s="27">
        <v>492964.009999999</v>
      </c>
    </row>
    <row r="3">
      <c r="A3" s="19">
        <v>2022.0</v>
      </c>
      <c r="B3" s="27">
        <v>5.89206929843102E7</v>
      </c>
      <c r="C3" s="27">
        <v>6.13010889808762E7</v>
      </c>
      <c r="D3" s="28">
        <v>122.467708417909</v>
      </c>
      <c r="E3" s="27">
        <v>500549.0</v>
      </c>
    </row>
    <row r="4">
      <c r="A4" s="19">
        <v>2023.0</v>
      </c>
      <c r="B4" s="27">
        <v>4.2431983258802E7</v>
      </c>
      <c r="C4" s="27">
        <v>4.50291600901066E7</v>
      </c>
      <c r="D4" s="28">
        <v>88.5923576326065</v>
      </c>
      <c r="E4" s="27">
        <v>508273.639999999</v>
      </c>
    </row>
    <row r="5">
      <c r="A5" s="19">
        <v>2024.0</v>
      </c>
      <c r="B5" s="27">
        <v>4.20657175071644E7</v>
      </c>
      <c r="C5" s="27">
        <v>4.55332854632297E7</v>
      </c>
      <c r="D5" s="28">
        <v>88.2923716342873</v>
      </c>
      <c r="E5" s="27">
        <v>515710.299999999</v>
      </c>
    </row>
    <row r="6">
      <c r="A6" s="19">
        <v>2025.0</v>
      </c>
      <c r="B6" s="27">
        <v>4.22779462760625E7</v>
      </c>
      <c r="C6" s="27">
        <v>4.66782688821214E7</v>
      </c>
      <c r="D6" s="28">
        <v>89.2215149073816</v>
      </c>
      <c r="E6" s="27">
        <v>523172.79</v>
      </c>
    </row>
    <row r="7">
      <c r="A7" s="19">
        <v>2026.0</v>
      </c>
      <c r="B7" s="27">
        <v>4.18755351795732E7</v>
      </c>
      <c r="C7" s="27">
        <v>4.71586540058028E7</v>
      </c>
      <c r="D7" s="28">
        <v>88.8055255746175</v>
      </c>
      <c r="E7" s="27">
        <v>531032.88</v>
      </c>
    </row>
    <row r="8">
      <c r="A8" s="19">
        <v>2027.0</v>
      </c>
      <c r="B8" s="27">
        <v>4.15240725362428E7</v>
      </c>
      <c r="C8" s="27">
        <v>4.76981069848111E7</v>
      </c>
      <c r="D8" s="28">
        <v>88.4055176069748</v>
      </c>
      <c r="E8" s="27">
        <v>539537.669999999</v>
      </c>
    </row>
    <row r="9">
      <c r="A9" s="19">
        <v>2028.0</v>
      </c>
      <c r="B9" s="27">
        <v>4.11588521493397E7</v>
      </c>
      <c r="C9" s="27">
        <v>4.82241552320591E7</v>
      </c>
      <c r="D9" s="28">
        <v>88.1270430861878</v>
      </c>
      <c r="E9" s="27">
        <v>547211.769999999</v>
      </c>
    </row>
    <row r="10">
      <c r="A10" s="19">
        <v>2029.0</v>
      </c>
      <c r="B10" s="27">
        <v>4.06204969125141E7</v>
      </c>
      <c r="C10" s="27">
        <v>4.8545253993891E7</v>
      </c>
      <c r="D10" s="28">
        <v>87.3711963157088</v>
      </c>
      <c r="E10" s="27">
        <v>555620.799999998</v>
      </c>
    </row>
    <row r="11">
      <c r="A11" s="19">
        <v>2030.0</v>
      </c>
      <c r="B11" s="27">
        <v>4.07648115239205E7</v>
      </c>
      <c r="C11" s="27">
        <v>4.9692077779797E7</v>
      </c>
      <c r="D11" s="28">
        <v>88.2813037802077</v>
      </c>
      <c r="E11" s="27">
        <v>562883.37</v>
      </c>
    </row>
    <row r="12">
      <c r="A12" s="29" t="s">
        <v>68</v>
      </c>
      <c r="B12" s="29">
        <f t="shared" ref="B12:C12" si="1">SUM(B2:B11)</f>
        <v>451270578.1</v>
      </c>
      <c r="C12" s="29">
        <f t="shared" si="1"/>
        <v>500683130.6</v>
      </c>
      <c r="D12" s="30">
        <f>C12/E12</f>
        <v>94.88104672</v>
      </c>
      <c r="E12" s="29">
        <f>SUM(E2:E11)</f>
        <v>5276956.23</v>
      </c>
    </row>
    <row r="13">
      <c r="A13" s="6"/>
      <c r="B13" s="6"/>
      <c r="C13" s="6"/>
      <c r="D13" s="6"/>
      <c r="E13" s="6"/>
    </row>
    <row r="14">
      <c r="A14" s="5" t="s">
        <v>69</v>
      </c>
      <c r="B14" s="5" t="s">
        <v>70</v>
      </c>
      <c r="C14" s="5" t="s">
        <v>71</v>
      </c>
      <c r="D14" s="6"/>
      <c r="E14" s="6"/>
    </row>
    <row r="15">
      <c r="A15" s="18" t="s">
        <v>72</v>
      </c>
      <c r="B15" s="31">
        <v>3.02606051719698E8</v>
      </c>
      <c r="C15" s="32">
        <f t="shared" ref="C15:C18" si="2">B15/1000000</f>
        <v>302.6060517</v>
      </c>
      <c r="D15" s="6"/>
      <c r="E15" s="6"/>
    </row>
    <row r="16">
      <c r="A16" s="18" t="s">
        <v>73</v>
      </c>
      <c r="B16" s="31">
        <v>1003930.40865275</v>
      </c>
      <c r="C16" s="32">
        <f t="shared" si="2"/>
        <v>1.003930409</v>
      </c>
      <c r="D16" s="6"/>
      <c r="E16" s="6"/>
    </row>
    <row r="17">
      <c r="A17" s="18" t="s">
        <v>74</v>
      </c>
      <c r="B17" s="31">
        <v>2134828.54889751</v>
      </c>
      <c r="C17" s="32">
        <f t="shared" si="2"/>
        <v>2.134828549</v>
      </c>
      <c r="D17" s="6"/>
      <c r="E17" s="33"/>
    </row>
    <row r="18">
      <c r="A18" s="18" t="s">
        <v>75</v>
      </c>
      <c r="B18" s="31">
        <v>1.45525767462781E8</v>
      </c>
      <c r="C18" s="32">
        <f t="shared" si="2"/>
        <v>145.5257675</v>
      </c>
      <c r="D18" s="6"/>
      <c r="E18" s="33"/>
    </row>
    <row r="20">
      <c r="A20" s="12" t="s">
        <v>63</v>
      </c>
      <c r="B20" s="12" t="s">
        <v>64</v>
      </c>
      <c r="C20" s="12" t="s">
        <v>65</v>
      </c>
      <c r="D20" s="12" t="s">
        <v>66</v>
      </c>
      <c r="E20" s="12" t="s">
        <v>67</v>
      </c>
    </row>
    <row r="21">
      <c r="A21" s="19">
        <v>2021.0</v>
      </c>
      <c r="B21" s="27">
        <v>5.96304698121014E7</v>
      </c>
      <c r="C21" s="27">
        <v>6.08230792083433E7</v>
      </c>
      <c r="D21" s="28">
        <v>123.382392983096</v>
      </c>
      <c r="E21" s="27">
        <v>492964.009999999</v>
      </c>
    </row>
    <row r="22">
      <c r="A22" s="19">
        <v>2022.0</v>
      </c>
      <c r="B22" s="27">
        <v>5.89206929843102E7</v>
      </c>
      <c r="C22" s="27">
        <v>6.13010889808762E7</v>
      </c>
      <c r="D22" s="28">
        <v>122.467708417909</v>
      </c>
      <c r="E22" s="27">
        <v>500549.0</v>
      </c>
    </row>
    <row r="23">
      <c r="A23" s="19">
        <v>2023.0</v>
      </c>
      <c r="B23" s="27">
        <v>4.2431983258802E7</v>
      </c>
      <c r="C23" s="27">
        <v>4.50291600901066E7</v>
      </c>
      <c r="D23" s="28">
        <v>88.5923576326065</v>
      </c>
      <c r="E23" s="27">
        <v>508273.639999999</v>
      </c>
    </row>
    <row r="24">
      <c r="A24" s="19">
        <v>2024.0</v>
      </c>
      <c r="B24" s="27">
        <v>4.20657175071644E7</v>
      </c>
      <c r="C24" s="27">
        <v>4.55332854632297E7</v>
      </c>
      <c r="D24" s="28">
        <v>88.2923716342873</v>
      </c>
      <c r="E24" s="27">
        <v>515710.299999999</v>
      </c>
    </row>
    <row r="25">
      <c r="A25" s="19">
        <v>2025.0</v>
      </c>
      <c r="B25" s="27">
        <v>4.22779462760625E7</v>
      </c>
      <c r="C25" s="27">
        <v>4.66782688821214E7</v>
      </c>
      <c r="D25" s="28">
        <v>89.2215149073816</v>
      </c>
      <c r="E25" s="27">
        <v>523172.79</v>
      </c>
    </row>
    <row r="26">
      <c r="A26" s="19">
        <v>2026.0</v>
      </c>
      <c r="B26" s="27">
        <v>4.18755351795732E7</v>
      </c>
      <c r="C26" s="27">
        <v>4.71586540058028E7</v>
      </c>
      <c r="D26" s="28">
        <v>88.8055255746175</v>
      </c>
      <c r="E26" s="27">
        <v>531032.88</v>
      </c>
    </row>
    <row r="27">
      <c r="A27" s="19">
        <v>2027.0</v>
      </c>
      <c r="B27" s="27">
        <v>4.15240725362428E7</v>
      </c>
      <c r="C27" s="27">
        <v>4.76981069848111E7</v>
      </c>
      <c r="D27" s="28">
        <v>88.4055176069748</v>
      </c>
      <c r="E27" s="27">
        <v>539537.669999999</v>
      </c>
    </row>
    <row r="28">
      <c r="A28" s="19">
        <v>2028.0</v>
      </c>
      <c r="B28" s="27">
        <v>4.11588521493397E7</v>
      </c>
      <c r="C28" s="27">
        <v>4.82241552320591E7</v>
      </c>
      <c r="D28" s="28">
        <v>88.1270430861878</v>
      </c>
      <c r="E28" s="27">
        <v>547211.769999999</v>
      </c>
    </row>
    <row r="29">
      <c r="A29" s="19">
        <v>2029.0</v>
      </c>
      <c r="B29" s="27">
        <v>4.06204969125141E7</v>
      </c>
      <c r="C29" s="27">
        <v>4.8545253993891E7</v>
      </c>
      <c r="D29" s="28">
        <v>87.3711963157088</v>
      </c>
      <c r="E29" s="27">
        <v>555620.799999998</v>
      </c>
    </row>
    <row r="30">
      <c r="A30" s="19">
        <v>2030.0</v>
      </c>
      <c r="B30" s="27">
        <v>4.07648115239205E7</v>
      </c>
      <c r="C30" s="27">
        <v>4.9692077779797E7</v>
      </c>
      <c r="D30" s="28">
        <v>88.2813037802077</v>
      </c>
      <c r="E30" s="27">
        <v>562883.37</v>
      </c>
    </row>
    <row r="31">
      <c r="A31" s="34" t="s">
        <v>76</v>
      </c>
      <c r="B31" s="17">
        <f t="shared" ref="B31:B40" si="3">C31/(1.02^(A31-2020))</f>
        <v>13321833.83</v>
      </c>
      <c r="C31" s="17">
        <f t="shared" ref="C31:C40" si="4">1/3*C$30</f>
        <v>16564025.93</v>
      </c>
      <c r="D31" s="35">
        <v>84.79888656022415</v>
      </c>
      <c r="E31" s="17">
        <f t="shared" ref="E31:E40" si="5">E30*0.95</f>
        <v>534739.2015</v>
      </c>
    </row>
    <row r="32">
      <c r="A32" s="34" t="s">
        <v>77</v>
      </c>
      <c r="B32" s="17">
        <f t="shared" si="3"/>
        <v>13060621.4</v>
      </c>
      <c r="C32" s="17">
        <f t="shared" si="4"/>
        <v>16564025.93</v>
      </c>
      <c r="D32" s="35">
        <f t="shared" ref="D32:D41" si="6">C32/E32</f>
        <v>32.60620638</v>
      </c>
      <c r="E32" s="17">
        <f t="shared" si="5"/>
        <v>508002.2414</v>
      </c>
    </row>
    <row r="33">
      <c r="A33" s="34" t="s">
        <v>78</v>
      </c>
      <c r="B33" s="17">
        <f t="shared" si="3"/>
        <v>12804530.79</v>
      </c>
      <c r="C33" s="17">
        <f t="shared" si="4"/>
        <v>16564025.93</v>
      </c>
      <c r="D33" s="35">
        <f t="shared" si="6"/>
        <v>34.32232251</v>
      </c>
      <c r="E33" s="17">
        <f t="shared" si="5"/>
        <v>482602.1294</v>
      </c>
    </row>
    <row r="34">
      <c r="A34" s="34" t="s">
        <v>79</v>
      </c>
      <c r="B34" s="17">
        <f t="shared" si="3"/>
        <v>12553461.56</v>
      </c>
      <c r="C34" s="17">
        <f t="shared" si="4"/>
        <v>16564025.93</v>
      </c>
      <c r="D34" s="35">
        <f t="shared" si="6"/>
        <v>36.12876053</v>
      </c>
      <c r="E34" s="17">
        <f t="shared" si="5"/>
        <v>458472.0229</v>
      </c>
    </row>
    <row r="35">
      <c r="A35" s="34" t="s">
        <v>80</v>
      </c>
      <c r="B35" s="17">
        <f t="shared" si="3"/>
        <v>12307315.25</v>
      </c>
      <c r="C35" s="17">
        <f t="shared" si="4"/>
        <v>16564025.93</v>
      </c>
      <c r="D35" s="35">
        <f t="shared" si="6"/>
        <v>38.03027425</v>
      </c>
      <c r="E35" s="17">
        <f t="shared" si="5"/>
        <v>435548.4217</v>
      </c>
    </row>
    <row r="36">
      <c r="A36" s="34" t="s">
        <v>81</v>
      </c>
      <c r="B36" s="17">
        <f t="shared" si="3"/>
        <v>12065995.34</v>
      </c>
      <c r="C36" s="17">
        <f t="shared" si="4"/>
        <v>16564025.93</v>
      </c>
      <c r="D36" s="35">
        <f t="shared" si="6"/>
        <v>40.03186763</v>
      </c>
      <c r="E36" s="17">
        <f t="shared" si="5"/>
        <v>413771.0007</v>
      </c>
    </row>
    <row r="37">
      <c r="A37" s="34" t="s">
        <v>82</v>
      </c>
      <c r="B37" s="17">
        <f t="shared" si="3"/>
        <v>11829407.2</v>
      </c>
      <c r="C37" s="17">
        <f t="shared" si="4"/>
        <v>16564025.93</v>
      </c>
      <c r="D37" s="35">
        <f t="shared" si="6"/>
        <v>42.13880803</v>
      </c>
      <c r="E37" s="17">
        <f t="shared" si="5"/>
        <v>393082.4506</v>
      </c>
    </row>
    <row r="38">
      <c r="A38" s="34" t="s">
        <v>83</v>
      </c>
      <c r="B38" s="17">
        <f t="shared" si="3"/>
        <v>11597458.04</v>
      </c>
      <c r="C38" s="17">
        <f t="shared" si="4"/>
        <v>16564025.93</v>
      </c>
      <c r="D38" s="35">
        <f t="shared" si="6"/>
        <v>44.35664003</v>
      </c>
      <c r="E38" s="17">
        <f t="shared" si="5"/>
        <v>373428.3281</v>
      </c>
    </row>
    <row r="39">
      <c r="A39" s="34" t="s">
        <v>84</v>
      </c>
      <c r="B39" s="17">
        <f t="shared" si="3"/>
        <v>11370056.9</v>
      </c>
      <c r="C39" s="17">
        <f t="shared" si="4"/>
        <v>16564025.93</v>
      </c>
      <c r="D39" s="35">
        <f t="shared" si="6"/>
        <v>46.69120003</v>
      </c>
      <c r="E39" s="17">
        <f t="shared" si="5"/>
        <v>354756.9117</v>
      </c>
    </row>
    <row r="40">
      <c r="A40" s="34" t="s">
        <v>85</v>
      </c>
      <c r="B40" s="17">
        <f t="shared" si="3"/>
        <v>11147114.61</v>
      </c>
      <c r="C40" s="17">
        <f t="shared" si="4"/>
        <v>16564025.93</v>
      </c>
      <c r="D40" s="35">
        <f t="shared" si="6"/>
        <v>49.14863161</v>
      </c>
      <c r="E40" s="17">
        <f t="shared" si="5"/>
        <v>337019.0661</v>
      </c>
    </row>
    <row r="41">
      <c r="A41" s="29" t="s">
        <v>68</v>
      </c>
      <c r="B41" s="29">
        <f t="shared" ref="B41:C41" si="7">SUM(B21:B40)</f>
        <v>573328373.1</v>
      </c>
      <c r="C41" s="29">
        <f t="shared" si="7"/>
        <v>666323389.9</v>
      </c>
      <c r="D41" s="30">
        <f t="shared" si="6"/>
        <v>69.63807132</v>
      </c>
      <c r="E41" s="29">
        <f>SUM(E21:E40)</f>
        <v>9568378.004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42</v>
      </c>
      <c r="B1" s="15" t="s">
        <v>36</v>
      </c>
      <c r="C1" s="15" t="s">
        <v>37</v>
      </c>
      <c r="D1" s="15" t="s">
        <v>39</v>
      </c>
      <c r="E1" s="15" t="s">
        <v>40</v>
      </c>
      <c r="F1" s="15" t="s">
        <v>41</v>
      </c>
    </row>
    <row r="2">
      <c r="A2" s="15" t="s">
        <v>43</v>
      </c>
      <c r="B2" s="15" t="s">
        <v>44</v>
      </c>
      <c r="C2" s="15">
        <v>2021.0</v>
      </c>
      <c r="D2" s="15">
        <v>0.0</v>
      </c>
      <c r="E2" s="15">
        <v>0.0</v>
      </c>
      <c r="F2" s="15">
        <v>0.0</v>
      </c>
    </row>
    <row r="3">
      <c r="A3" s="15" t="s">
        <v>43</v>
      </c>
      <c r="B3" s="15" t="s">
        <v>44</v>
      </c>
      <c r="C3" s="15">
        <v>2022.0</v>
      </c>
      <c r="D3" s="15">
        <v>0.0</v>
      </c>
      <c r="E3" s="15">
        <v>0.0</v>
      </c>
      <c r="F3" s="15">
        <v>0.0</v>
      </c>
    </row>
    <row r="4">
      <c r="A4" s="15" t="s">
        <v>43</v>
      </c>
      <c r="B4" s="15" t="s">
        <v>44</v>
      </c>
      <c r="C4" s="15">
        <v>2023.0</v>
      </c>
      <c r="D4" s="15">
        <v>1.5483013</v>
      </c>
      <c r="E4" s="15">
        <v>0.0</v>
      </c>
      <c r="F4" s="15">
        <v>0.0</v>
      </c>
    </row>
    <row r="5">
      <c r="A5" s="15" t="s">
        <v>43</v>
      </c>
      <c r="B5" s="15" t="s">
        <v>44</v>
      </c>
      <c r="C5" s="15">
        <v>2024.0</v>
      </c>
      <c r="D5" s="15">
        <v>2.38893689999999</v>
      </c>
      <c r="E5" s="15">
        <v>0.0</v>
      </c>
      <c r="F5" s="15">
        <v>0.0</v>
      </c>
    </row>
    <row r="6">
      <c r="A6" s="15" t="s">
        <v>43</v>
      </c>
      <c r="B6" s="15" t="s">
        <v>44</v>
      </c>
      <c r="C6" s="15">
        <v>2025.0</v>
      </c>
      <c r="D6" s="15">
        <v>2.43323954999999</v>
      </c>
      <c r="E6" s="15">
        <v>0.0</v>
      </c>
      <c r="F6" s="15">
        <v>0.0</v>
      </c>
    </row>
    <row r="7">
      <c r="A7" s="15" t="s">
        <v>43</v>
      </c>
      <c r="B7" s="15" t="s">
        <v>44</v>
      </c>
      <c r="C7" s="15">
        <v>2026.0</v>
      </c>
      <c r="D7" s="15">
        <v>2.29067159999999</v>
      </c>
      <c r="E7" s="15">
        <v>0.0</v>
      </c>
      <c r="F7" s="15">
        <v>0.0</v>
      </c>
    </row>
    <row r="8">
      <c r="A8" s="15" t="s">
        <v>43</v>
      </c>
      <c r="B8" s="15" t="s">
        <v>44</v>
      </c>
      <c r="C8" s="15">
        <v>2027.0</v>
      </c>
      <c r="D8" s="15">
        <v>2.12662939999999</v>
      </c>
      <c r="E8" s="15">
        <v>0.0</v>
      </c>
      <c r="F8" s="15">
        <v>0.0</v>
      </c>
    </row>
    <row r="9">
      <c r="A9" s="15" t="s">
        <v>43</v>
      </c>
      <c r="B9" s="15" t="s">
        <v>44</v>
      </c>
      <c r="C9" s="15">
        <v>2028.0</v>
      </c>
      <c r="D9" s="15">
        <v>2.40254629999999</v>
      </c>
      <c r="E9" s="15">
        <v>0.0</v>
      </c>
      <c r="F9" s="15">
        <v>0.0</v>
      </c>
    </row>
    <row r="10">
      <c r="A10" s="15" t="s">
        <v>43</v>
      </c>
      <c r="B10" s="15" t="s">
        <v>44</v>
      </c>
      <c r="C10" s="15">
        <v>2029.0</v>
      </c>
      <c r="D10" s="15">
        <v>2.51433104999999</v>
      </c>
      <c r="E10" s="15">
        <v>0.0</v>
      </c>
      <c r="F10" s="15">
        <v>0.0</v>
      </c>
    </row>
    <row r="11">
      <c r="A11" s="15" t="s">
        <v>43</v>
      </c>
      <c r="B11" s="15" t="s">
        <v>44</v>
      </c>
      <c r="C11" s="15">
        <v>2030.0</v>
      </c>
      <c r="D11" s="15">
        <v>2.51491834999999</v>
      </c>
      <c r="E11" s="15">
        <v>0.0</v>
      </c>
      <c r="F11" s="15">
        <v>0.0</v>
      </c>
    </row>
    <row r="12">
      <c r="A12" s="15" t="s">
        <v>45</v>
      </c>
      <c r="B12" s="15" t="s">
        <v>44</v>
      </c>
      <c r="C12" s="15">
        <v>2021.0</v>
      </c>
      <c r="D12" s="15">
        <v>0.0</v>
      </c>
      <c r="E12" s="15">
        <v>0.0</v>
      </c>
      <c r="F12" s="15">
        <v>0.0</v>
      </c>
    </row>
    <row r="13">
      <c r="A13" s="15" t="s">
        <v>45</v>
      </c>
      <c r="B13" s="15" t="s">
        <v>44</v>
      </c>
      <c r="C13" s="15">
        <v>2022.0</v>
      </c>
      <c r="D13" s="15">
        <v>0.0</v>
      </c>
      <c r="E13" s="15">
        <v>0.0</v>
      </c>
      <c r="F13" s="15">
        <v>0.0</v>
      </c>
    </row>
    <row r="14">
      <c r="A14" s="15" t="s">
        <v>45</v>
      </c>
      <c r="B14" s="15" t="s">
        <v>44</v>
      </c>
      <c r="C14" s="15">
        <v>2023.0</v>
      </c>
      <c r="D14" s="15">
        <v>0.0</v>
      </c>
      <c r="E14" s="15">
        <v>0.0</v>
      </c>
      <c r="F14" s="15">
        <v>0.0</v>
      </c>
    </row>
    <row r="15">
      <c r="A15" s="15" t="s">
        <v>45</v>
      </c>
      <c r="B15" s="15" t="s">
        <v>44</v>
      </c>
      <c r="C15" s="15">
        <v>2024.0</v>
      </c>
      <c r="D15" s="15">
        <v>0.0</v>
      </c>
      <c r="E15" s="15">
        <v>0.0</v>
      </c>
      <c r="F15" s="15">
        <v>0.0</v>
      </c>
    </row>
    <row r="16">
      <c r="A16" s="15" t="s">
        <v>45</v>
      </c>
      <c r="B16" s="15" t="s">
        <v>44</v>
      </c>
      <c r="C16" s="15">
        <v>2025.0</v>
      </c>
      <c r="D16" s="15">
        <v>0.0</v>
      </c>
      <c r="E16" s="15">
        <v>0.0</v>
      </c>
      <c r="F16" s="15">
        <v>0.0</v>
      </c>
    </row>
    <row r="17">
      <c r="A17" s="15" t="s">
        <v>45</v>
      </c>
      <c r="B17" s="15" t="s">
        <v>44</v>
      </c>
      <c r="C17" s="15">
        <v>2026.0</v>
      </c>
      <c r="D17" s="15">
        <v>0.0</v>
      </c>
      <c r="E17" s="15">
        <v>0.0</v>
      </c>
      <c r="F17" s="15">
        <v>0.0</v>
      </c>
    </row>
    <row r="18">
      <c r="A18" s="15" t="s">
        <v>45</v>
      </c>
      <c r="B18" s="15" t="s">
        <v>44</v>
      </c>
      <c r="C18" s="15">
        <v>2027.0</v>
      </c>
      <c r="D18" s="15">
        <v>0.0</v>
      </c>
      <c r="E18" s="15">
        <v>0.0</v>
      </c>
      <c r="F18" s="15">
        <v>0.0</v>
      </c>
    </row>
    <row r="19">
      <c r="A19" s="15" t="s">
        <v>45</v>
      </c>
      <c r="B19" s="15" t="s">
        <v>44</v>
      </c>
      <c r="C19" s="15">
        <v>2028.0</v>
      </c>
      <c r="D19" s="15">
        <v>0.0</v>
      </c>
      <c r="E19" s="15">
        <v>0.0</v>
      </c>
      <c r="F19" s="15">
        <v>0.0</v>
      </c>
    </row>
    <row r="20">
      <c r="A20" s="15" t="s">
        <v>45</v>
      </c>
      <c r="B20" s="15" t="s">
        <v>44</v>
      </c>
      <c r="C20" s="15">
        <v>2029.0</v>
      </c>
      <c r="D20" s="15">
        <v>0.0</v>
      </c>
      <c r="E20" s="15">
        <v>0.0</v>
      </c>
      <c r="F20" s="15">
        <v>0.0</v>
      </c>
    </row>
    <row r="21">
      <c r="A21" s="15" t="s">
        <v>45</v>
      </c>
      <c r="B21" s="15" t="s">
        <v>44</v>
      </c>
      <c r="C21" s="15">
        <v>2030.0</v>
      </c>
      <c r="D21" s="15">
        <v>0.0</v>
      </c>
      <c r="E21" s="15">
        <v>0.0</v>
      </c>
      <c r="F21" s="15">
        <v>0.0</v>
      </c>
    </row>
    <row r="22">
      <c r="A22" s="15" t="s">
        <v>46</v>
      </c>
      <c r="B22" s="15" t="s">
        <v>44</v>
      </c>
      <c r="C22" s="15">
        <v>2021.0</v>
      </c>
      <c r="D22" s="15">
        <v>0.0</v>
      </c>
      <c r="E22" s="15">
        <v>0.0</v>
      </c>
      <c r="F22" s="15">
        <v>0.0</v>
      </c>
    </row>
    <row r="23">
      <c r="A23" s="15" t="s">
        <v>46</v>
      </c>
      <c r="B23" s="15" t="s">
        <v>44</v>
      </c>
      <c r="C23" s="15">
        <v>2022.0</v>
      </c>
      <c r="D23" s="15">
        <v>0.0</v>
      </c>
      <c r="E23" s="15">
        <v>0.0</v>
      </c>
      <c r="F23" s="15">
        <v>0.0</v>
      </c>
    </row>
    <row r="24">
      <c r="A24" s="15" t="s">
        <v>46</v>
      </c>
      <c r="B24" s="15" t="s">
        <v>44</v>
      </c>
      <c r="C24" s="15">
        <v>2023.0</v>
      </c>
      <c r="D24" s="15">
        <v>0.0</v>
      </c>
      <c r="E24" s="15">
        <v>0.0</v>
      </c>
      <c r="F24" s="15">
        <v>0.0</v>
      </c>
    </row>
    <row r="25">
      <c r="A25" s="15" t="s">
        <v>46</v>
      </c>
      <c r="B25" s="15" t="s">
        <v>44</v>
      </c>
      <c r="C25" s="15">
        <v>2024.0</v>
      </c>
      <c r="D25" s="15">
        <v>0.0</v>
      </c>
      <c r="E25" s="15">
        <v>0.0</v>
      </c>
      <c r="F25" s="15">
        <v>0.0</v>
      </c>
    </row>
    <row r="26">
      <c r="A26" s="15" t="s">
        <v>46</v>
      </c>
      <c r="B26" s="15" t="s">
        <v>44</v>
      </c>
      <c r="C26" s="15">
        <v>2025.0</v>
      </c>
      <c r="D26" s="15">
        <v>0.0</v>
      </c>
      <c r="E26" s="15">
        <v>0.0</v>
      </c>
      <c r="F26" s="15">
        <v>0.0</v>
      </c>
    </row>
    <row r="27">
      <c r="A27" s="15" t="s">
        <v>46</v>
      </c>
      <c r="B27" s="15" t="s">
        <v>44</v>
      </c>
      <c r="C27" s="15">
        <v>2026.0</v>
      </c>
      <c r="D27" s="15">
        <v>0.0</v>
      </c>
      <c r="E27" s="15">
        <v>0.0</v>
      </c>
      <c r="F27" s="15">
        <v>0.0</v>
      </c>
    </row>
    <row r="28">
      <c r="A28" s="15" t="s">
        <v>46</v>
      </c>
      <c r="B28" s="15" t="s">
        <v>44</v>
      </c>
      <c r="C28" s="15">
        <v>2027.0</v>
      </c>
      <c r="D28" s="15">
        <v>0.0</v>
      </c>
      <c r="E28" s="15">
        <v>0.0</v>
      </c>
      <c r="F28" s="15">
        <v>0.0</v>
      </c>
    </row>
    <row r="29">
      <c r="A29" s="15" t="s">
        <v>46</v>
      </c>
      <c r="B29" s="15" t="s">
        <v>44</v>
      </c>
      <c r="C29" s="15">
        <v>2028.0</v>
      </c>
      <c r="D29" s="15">
        <v>0.0</v>
      </c>
      <c r="E29" s="15">
        <v>0.0</v>
      </c>
      <c r="F29" s="15">
        <v>0.0</v>
      </c>
    </row>
    <row r="30">
      <c r="A30" s="15" t="s">
        <v>46</v>
      </c>
      <c r="B30" s="15" t="s">
        <v>44</v>
      </c>
      <c r="C30" s="15">
        <v>2029.0</v>
      </c>
      <c r="D30" s="15">
        <v>0.0</v>
      </c>
      <c r="E30" s="15">
        <v>0.0</v>
      </c>
      <c r="F30" s="15">
        <v>0.0</v>
      </c>
    </row>
    <row r="31">
      <c r="A31" s="15" t="s">
        <v>46</v>
      </c>
      <c r="B31" s="15" t="s">
        <v>44</v>
      </c>
      <c r="C31" s="15">
        <v>2030.0</v>
      </c>
      <c r="D31" s="15">
        <v>0.0</v>
      </c>
      <c r="E31" s="15">
        <v>0.0</v>
      </c>
      <c r="F31" s="15">
        <v>0.0</v>
      </c>
    </row>
    <row r="32">
      <c r="A32" s="15" t="s">
        <v>47</v>
      </c>
      <c r="B32" s="15" t="s">
        <v>47</v>
      </c>
      <c r="C32" s="15">
        <v>2021.0</v>
      </c>
      <c r="D32" s="15">
        <v>144.460288</v>
      </c>
      <c r="E32" s="15">
        <v>0.0</v>
      </c>
      <c r="F32" s="15">
        <v>28476.0119705599</v>
      </c>
    </row>
    <row r="33">
      <c r="A33" s="15" t="s">
        <v>47</v>
      </c>
      <c r="B33" s="15" t="s">
        <v>47</v>
      </c>
      <c r="C33" s="15">
        <v>2022.0</v>
      </c>
      <c r="D33" s="15">
        <v>139.2794865</v>
      </c>
      <c r="E33" s="15">
        <v>0.0</v>
      </c>
      <c r="F33" s="15">
        <v>27454.7723788799</v>
      </c>
    </row>
    <row r="34">
      <c r="A34" s="15" t="s">
        <v>47</v>
      </c>
      <c r="B34" s="15" t="s">
        <v>47</v>
      </c>
      <c r="C34" s="15">
        <v>2023.0</v>
      </c>
      <c r="D34" s="15">
        <v>138.217090920588</v>
      </c>
      <c r="E34" s="15">
        <v>0.0</v>
      </c>
      <c r="F34" s="15">
        <v>27245.3529622662</v>
      </c>
    </row>
    <row r="35">
      <c r="A35" s="15" t="s">
        <v>47</v>
      </c>
      <c r="B35" s="15" t="s">
        <v>47</v>
      </c>
      <c r="C35" s="15">
        <v>2024.0</v>
      </c>
      <c r="D35" s="15">
        <v>126.796523885294</v>
      </c>
      <c r="E35" s="15">
        <v>0.0</v>
      </c>
      <c r="F35" s="15">
        <v>24994.1307882691</v>
      </c>
    </row>
    <row r="36">
      <c r="A36" s="15" t="s">
        <v>47</v>
      </c>
      <c r="B36" s="15" t="s">
        <v>47</v>
      </c>
      <c r="C36" s="15">
        <v>2025.0</v>
      </c>
      <c r="D36" s="15">
        <v>129.767825908824</v>
      </c>
      <c r="E36" s="15">
        <v>0.0</v>
      </c>
      <c r="F36" s="15">
        <v>25579.8338431472</v>
      </c>
    </row>
    <row r="37">
      <c r="A37" s="15" t="s">
        <v>47</v>
      </c>
      <c r="B37" s="15" t="s">
        <v>47</v>
      </c>
      <c r="C37" s="15">
        <v>2026.0</v>
      </c>
      <c r="D37" s="15">
        <v>129.390040994118</v>
      </c>
      <c r="E37" s="15">
        <v>0.0</v>
      </c>
      <c r="F37" s="15">
        <v>25505.3648807604</v>
      </c>
    </row>
    <row r="38">
      <c r="A38" s="15" t="s">
        <v>47</v>
      </c>
      <c r="B38" s="15" t="s">
        <v>47</v>
      </c>
      <c r="C38" s="15">
        <v>2027.0</v>
      </c>
      <c r="D38" s="15">
        <v>130.770953002941</v>
      </c>
      <c r="E38" s="15">
        <v>0.0</v>
      </c>
      <c r="F38" s="15">
        <v>25777.5702559397</v>
      </c>
    </row>
    <row r="39">
      <c r="A39" s="15" t="s">
        <v>47</v>
      </c>
      <c r="B39" s="15" t="s">
        <v>47</v>
      </c>
      <c r="C39" s="15">
        <v>2028.0</v>
      </c>
      <c r="D39" s="15">
        <v>130.946734635294</v>
      </c>
      <c r="E39" s="15">
        <v>0.0</v>
      </c>
      <c r="F39" s="15">
        <v>25812.2203313091</v>
      </c>
    </row>
    <row r="40">
      <c r="A40" s="15" t="s">
        <v>47</v>
      </c>
      <c r="B40" s="15" t="s">
        <v>47</v>
      </c>
      <c r="C40" s="15">
        <v>2029.0</v>
      </c>
      <c r="D40" s="15">
        <v>133.957309458824</v>
      </c>
      <c r="E40" s="15">
        <v>0.0</v>
      </c>
      <c r="F40" s="15">
        <v>26405.6648405232</v>
      </c>
    </row>
    <row r="41">
      <c r="A41" s="15" t="s">
        <v>47</v>
      </c>
      <c r="B41" s="15" t="s">
        <v>47</v>
      </c>
      <c r="C41" s="15">
        <v>2030.0</v>
      </c>
      <c r="D41" s="15">
        <v>134.676066185294</v>
      </c>
      <c r="E41" s="15">
        <v>0.0</v>
      </c>
      <c r="F41" s="15">
        <v>26547.3461664451</v>
      </c>
    </row>
    <row r="42">
      <c r="A42" s="15" t="s">
        <v>86</v>
      </c>
      <c r="B42" s="15" t="s">
        <v>53</v>
      </c>
      <c r="C42" s="15">
        <v>2021.0</v>
      </c>
      <c r="D42" s="15">
        <v>0.0</v>
      </c>
      <c r="E42" s="15">
        <v>0.0</v>
      </c>
      <c r="F42" s="15">
        <v>0.0</v>
      </c>
    </row>
    <row r="43">
      <c r="A43" s="15" t="s">
        <v>86</v>
      </c>
      <c r="B43" s="15" t="s">
        <v>53</v>
      </c>
      <c r="C43" s="15">
        <v>2022.0</v>
      </c>
      <c r="D43" s="15">
        <v>0.0</v>
      </c>
      <c r="E43" s="15">
        <v>0.0</v>
      </c>
      <c r="F43" s="15">
        <v>0.0</v>
      </c>
    </row>
    <row r="44">
      <c r="A44" s="15" t="s">
        <v>86</v>
      </c>
      <c r="B44" s="15" t="s">
        <v>53</v>
      </c>
      <c r="C44" s="15">
        <v>2023.0</v>
      </c>
      <c r="D44" s="15">
        <v>0.0</v>
      </c>
      <c r="E44" s="15">
        <v>0.0</v>
      </c>
      <c r="F44" s="15">
        <v>0.0</v>
      </c>
    </row>
    <row r="45">
      <c r="A45" s="15" t="s">
        <v>86</v>
      </c>
      <c r="B45" s="15" t="s">
        <v>53</v>
      </c>
      <c r="C45" s="15">
        <v>2024.0</v>
      </c>
      <c r="D45" s="15">
        <v>0.0</v>
      </c>
      <c r="E45" s="15">
        <v>0.0</v>
      </c>
      <c r="F45" s="15">
        <v>0.0</v>
      </c>
    </row>
    <row r="46">
      <c r="A46" s="15" t="s">
        <v>86</v>
      </c>
      <c r="B46" s="15" t="s">
        <v>53</v>
      </c>
      <c r="C46" s="15">
        <v>2025.0</v>
      </c>
      <c r="D46" s="15">
        <v>0.0</v>
      </c>
      <c r="E46" s="15">
        <v>0.0</v>
      </c>
      <c r="F46" s="15">
        <v>0.0</v>
      </c>
    </row>
    <row r="47">
      <c r="A47" s="15" t="s">
        <v>86</v>
      </c>
      <c r="B47" s="15" t="s">
        <v>53</v>
      </c>
      <c r="C47" s="15">
        <v>2026.0</v>
      </c>
      <c r="D47" s="15">
        <v>0.0</v>
      </c>
      <c r="E47" s="15">
        <v>0.0</v>
      </c>
      <c r="F47" s="15">
        <v>0.0</v>
      </c>
    </row>
    <row r="48">
      <c r="A48" s="15" t="s">
        <v>86</v>
      </c>
      <c r="B48" s="15" t="s">
        <v>53</v>
      </c>
      <c r="C48" s="15">
        <v>2027.0</v>
      </c>
      <c r="D48" s="15">
        <v>0.0</v>
      </c>
      <c r="E48" s="15">
        <v>0.0</v>
      </c>
      <c r="F48" s="15">
        <v>0.0</v>
      </c>
    </row>
    <row r="49">
      <c r="A49" s="15" t="s">
        <v>86</v>
      </c>
      <c r="B49" s="15" t="s">
        <v>53</v>
      </c>
      <c r="C49" s="15">
        <v>2028.0</v>
      </c>
      <c r="D49" s="15">
        <v>0.0</v>
      </c>
      <c r="E49" s="15">
        <v>0.0</v>
      </c>
      <c r="F49" s="15">
        <v>0.0</v>
      </c>
    </row>
    <row r="50">
      <c r="A50" s="15" t="s">
        <v>86</v>
      </c>
      <c r="B50" s="15" t="s">
        <v>53</v>
      </c>
      <c r="C50" s="15">
        <v>2029.0</v>
      </c>
      <c r="D50" s="15">
        <v>0.0</v>
      </c>
      <c r="E50" s="15">
        <v>0.0</v>
      </c>
      <c r="F50" s="15">
        <v>0.0</v>
      </c>
    </row>
    <row r="51">
      <c r="A51" s="15" t="s">
        <v>86</v>
      </c>
      <c r="B51" s="15" t="s">
        <v>53</v>
      </c>
      <c r="C51" s="15">
        <v>2030.0</v>
      </c>
      <c r="D51" s="15">
        <v>0.0</v>
      </c>
      <c r="E51" s="15">
        <v>0.0</v>
      </c>
      <c r="F51" s="15">
        <v>0.0</v>
      </c>
    </row>
    <row r="52">
      <c r="A52" s="15" t="s">
        <v>87</v>
      </c>
      <c r="B52" s="15" t="s">
        <v>88</v>
      </c>
      <c r="C52" s="15">
        <v>2021.0</v>
      </c>
      <c r="D52" s="15">
        <v>0.0</v>
      </c>
      <c r="E52" s="15">
        <v>0.0</v>
      </c>
      <c r="F52" s="15">
        <v>0.0</v>
      </c>
    </row>
    <row r="53">
      <c r="A53" s="15" t="s">
        <v>87</v>
      </c>
      <c r="B53" s="15" t="s">
        <v>88</v>
      </c>
      <c r="C53" s="15">
        <v>2022.0</v>
      </c>
      <c r="D53" s="15">
        <v>0.0</v>
      </c>
      <c r="E53" s="15">
        <v>0.0</v>
      </c>
      <c r="F53" s="15">
        <v>0.0</v>
      </c>
    </row>
    <row r="54">
      <c r="A54" s="15" t="s">
        <v>87</v>
      </c>
      <c r="B54" s="15" t="s">
        <v>88</v>
      </c>
      <c r="C54" s="15">
        <v>2023.0</v>
      </c>
      <c r="D54" s="15">
        <v>0.0</v>
      </c>
      <c r="E54" s="15">
        <v>0.0</v>
      </c>
      <c r="F54" s="15">
        <v>0.0</v>
      </c>
    </row>
    <row r="55">
      <c r="A55" s="15" t="s">
        <v>87</v>
      </c>
      <c r="B55" s="15" t="s">
        <v>88</v>
      </c>
      <c r="C55" s="15">
        <v>2024.0</v>
      </c>
      <c r="D55" s="15">
        <v>0.0</v>
      </c>
      <c r="E55" s="15">
        <v>0.0</v>
      </c>
      <c r="F55" s="15">
        <v>0.0</v>
      </c>
    </row>
    <row r="56">
      <c r="A56" s="15" t="s">
        <v>87</v>
      </c>
      <c r="B56" s="15" t="s">
        <v>88</v>
      </c>
      <c r="C56" s="15">
        <v>2025.0</v>
      </c>
      <c r="D56" s="15">
        <v>0.0</v>
      </c>
      <c r="E56" s="15">
        <v>0.0</v>
      </c>
      <c r="F56" s="15">
        <v>0.0</v>
      </c>
    </row>
    <row r="57">
      <c r="A57" s="15" t="s">
        <v>87</v>
      </c>
      <c r="B57" s="15" t="s">
        <v>88</v>
      </c>
      <c r="C57" s="15">
        <v>2026.0</v>
      </c>
      <c r="D57" s="15">
        <v>0.0</v>
      </c>
      <c r="E57" s="15">
        <v>0.0</v>
      </c>
      <c r="F57" s="15">
        <v>0.0</v>
      </c>
    </row>
    <row r="58">
      <c r="A58" s="15" t="s">
        <v>87</v>
      </c>
      <c r="B58" s="15" t="s">
        <v>88</v>
      </c>
      <c r="C58" s="15">
        <v>2027.0</v>
      </c>
      <c r="D58" s="15">
        <v>0.0</v>
      </c>
      <c r="E58" s="15">
        <v>0.0</v>
      </c>
      <c r="F58" s="15">
        <v>0.0</v>
      </c>
    </row>
    <row r="59">
      <c r="A59" s="15" t="s">
        <v>87</v>
      </c>
      <c r="B59" s="15" t="s">
        <v>88</v>
      </c>
      <c r="C59" s="15">
        <v>2028.0</v>
      </c>
      <c r="D59" s="15">
        <v>0.0</v>
      </c>
      <c r="E59" s="15">
        <v>0.0</v>
      </c>
      <c r="F59" s="15">
        <v>0.0</v>
      </c>
    </row>
    <row r="60">
      <c r="A60" s="15" t="s">
        <v>87</v>
      </c>
      <c r="B60" s="15" t="s">
        <v>88</v>
      </c>
      <c r="C60" s="15">
        <v>2029.0</v>
      </c>
      <c r="D60" s="15">
        <v>0.0</v>
      </c>
      <c r="E60" s="15">
        <v>0.0</v>
      </c>
      <c r="F60" s="15">
        <v>0.0</v>
      </c>
    </row>
    <row r="61">
      <c r="A61" s="15" t="s">
        <v>87</v>
      </c>
      <c r="B61" s="15" t="s">
        <v>88</v>
      </c>
      <c r="C61" s="15">
        <v>2030.0</v>
      </c>
      <c r="D61" s="15">
        <v>0.0</v>
      </c>
      <c r="E61" s="15">
        <v>0.0</v>
      </c>
      <c r="F61" s="15">
        <v>0.0</v>
      </c>
    </row>
    <row r="62">
      <c r="A62" s="15" t="s">
        <v>48</v>
      </c>
      <c r="B62" s="15" t="s">
        <v>48</v>
      </c>
      <c r="C62" s="15">
        <v>2021.0</v>
      </c>
      <c r="D62" s="15">
        <v>0.0501025</v>
      </c>
      <c r="E62" s="15">
        <v>0.0</v>
      </c>
      <c r="F62" s="15">
        <v>41.22934725</v>
      </c>
    </row>
    <row r="63">
      <c r="A63" s="15" t="s">
        <v>48</v>
      </c>
      <c r="B63" s="15" t="s">
        <v>48</v>
      </c>
      <c r="C63" s="15">
        <v>2022.0</v>
      </c>
      <c r="D63" s="15">
        <v>0.0763594999999999</v>
      </c>
      <c r="E63" s="15">
        <v>0.0</v>
      </c>
      <c r="F63" s="15">
        <v>62.8362325499999</v>
      </c>
    </row>
    <row r="64">
      <c r="A64" s="15" t="s">
        <v>49</v>
      </c>
      <c r="B64" s="15" t="s">
        <v>49</v>
      </c>
      <c r="C64" s="15">
        <v>2021.0</v>
      </c>
      <c r="D64" s="15">
        <v>17.6478154999999</v>
      </c>
      <c r="E64" s="15">
        <v>0.0</v>
      </c>
      <c r="F64" s="15">
        <v>15267.12518905</v>
      </c>
    </row>
    <row r="65">
      <c r="A65" s="15" t="s">
        <v>49</v>
      </c>
      <c r="B65" s="15" t="s">
        <v>49</v>
      </c>
      <c r="C65" s="15">
        <v>2022.0</v>
      </c>
      <c r="D65" s="15">
        <v>17.7419095</v>
      </c>
      <c r="E65" s="15">
        <v>0.0</v>
      </c>
      <c r="F65" s="15">
        <v>15348.52590845</v>
      </c>
    </row>
    <row r="66">
      <c r="A66" s="15" t="s">
        <v>50</v>
      </c>
      <c r="B66" s="15" t="s">
        <v>51</v>
      </c>
      <c r="C66" s="15">
        <v>2021.0</v>
      </c>
      <c r="D66" s="15">
        <v>6.00812799999995</v>
      </c>
      <c r="E66" s="15">
        <v>0.0</v>
      </c>
      <c r="F66" s="15">
        <v>0.0</v>
      </c>
    </row>
    <row r="67">
      <c r="A67" s="15" t="s">
        <v>50</v>
      </c>
      <c r="B67" s="15" t="s">
        <v>51</v>
      </c>
      <c r="C67" s="15">
        <v>2022.0</v>
      </c>
      <c r="D67" s="15">
        <v>5.35315199999996</v>
      </c>
      <c r="E67" s="15">
        <v>0.0</v>
      </c>
      <c r="F67" s="15">
        <v>0.0</v>
      </c>
    </row>
    <row r="68">
      <c r="A68" s="15" t="s">
        <v>50</v>
      </c>
      <c r="B68" s="15" t="s">
        <v>51</v>
      </c>
      <c r="C68" s="15">
        <v>2023.0</v>
      </c>
      <c r="D68" s="15">
        <v>5.42722599999996</v>
      </c>
      <c r="E68" s="15">
        <v>0.0</v>
      </c>
      <c r="F68" s="15">
        <v>0.0</v>
      </c>
    </row>
    <row r="69">
      <c r="A69" s="15" t="s">
        <v>50</v>
      </c>
      <c r="B69" s="15" t="s">
        <v>51</v>
      </c>
      <c r="C69" s="15">
        <v>2024.0</v>
      </c>
      <c r="D69" s="15">
        <v>5.28483199999996</v>
      </c>
      <c r="E69" s="15">
        <v>0.0</v>
      </c>
      <c r="F69" s="15">
        <v>0.0</v>
      </c>
    </row>
    <row r="70">
      <c r="A70" s="15" t="s">
        <v>50</v>
      </c>
      <c r="B70" s="15" t="s">
        <v>51</v>
      </c>
      <c r="C70" s="15">
        <v>2025.0</v>
      </c>
      <c r="D70" s="15">
        <v>5.00700199999997</v>
      </c>
      <c r="E70" s="15">
        <v>0.0</v>
      </c>
      <c r="F70" s="15">
        <v>0.0</v>
      </c>
    </row>
    <row r="71">
      <c r="A71" s="15" t="s">
        <v>50</v>
      </c>
      <c r="B71" s="15" t="s">
        <v>51</v>
      </c>
      <c r="C71" s="15">
        <v>2026.0</v>
      </c>
      <c r="D71" s="15">
        <v>5.05523199999996</v>
      </c>
      <c r="E71" s="15">
        <v>0.0</v>
      </c>
      <c r="F71" s="15">
        <v>0.0</v>
      </c>
    </row>
    <row r="72">
      <c r="A72" s="15" t="s">
        <v>50</v>
      </c>
      <c r="B72" s="15" t="s">
        <v>51</v>
      </c>
      <c r="C72" s="15">
        <v>2027.0</v>
      </c>
      <c r="D72" s="15">
        <v>5.07561599999996</v>
      </c>
      <c r="E72" s="15">
        <v>0.0</v>
      </c>
      <c r="F72" s="15">
        <v>0.0</v>
      </c>
    </row>
    <row r="73">
      <c r="A73" s="15" t="s">
        <v>50</v>
      </c>
      <c r="B73" s="15" t="s">
        <v>51</v>
      </c>
      <c r="C73" s="15">
        <v>2028.0</v>
      </c>
      <c r="D73" s="15">
        <v>5.07359999999996</v>
      </c>
      <c r="E73" s="15">
        <v>0.0</v>
      </c>
      <c r="F73" s="15">
        <v>0.0</v>
      </c>
    </row>
    <row r="74">
      <c r="A74" s="15" t="s">
        <v>52</v>
      </c>
      <c r="B74" s="15" t="s">
        <v>53</v>
      </c>
      <c r="C74" s="15">
        <v>2021.0</v>
      </c>
      <c r="D74" s="15">
        <v>16.514386</v>
      </c>
      <c r="E74" s="15">
        <v>119894.442359999</v>
      </c>
      <c r="F74" s="15">
        <v>8671.70408859997</v>
      </c>
    </row>
    <row r="75">
      <c r="A75" s="15" t="s">
        <v>52</v>
      </c>
      <c r="B75" s="15" t="s">
        <v>53</v>
      </c>
      <c r="C75" s="15">
        <v>2022.0</v>
      </c>
      <c r="D75" s="15">
        <v>16.340079</v>
      </c>
      <c r="E75" s="15">
        <v>118628.973539999</v>
      </c>
      <c r="F75" s="15">
        <v>8580.17548289996</v>
      </c>
    </row>
    <row r="76">
      <c r="A76" s="15" t="s">
        <v>52</v>
      </c>
      <c r="B76" s="15" t="s">
        <v>53</v>
      </c>
      <c r="C76" s="15">
        <v>2023.0</v>
      </c>
      <c r="D76" s="15">
        <v>34.62921175</v>
      </c>
      <c r="E76" s="15">
        <v>251408.077305</v>
      </c>
      <c r="F76" s="15">
        <v>18183.799089925</v>
      </c>
    </row>
    <row r="77">
      <c r="A77" s="15" t="s">
        <v>52</v>
      </c>
      <c r="B77" s="15" t="s">
        <v>53</v>
      </c>
      <c r="C77" s="15">
        <v>2024.0</v>
      </c>
      <c r="D77" s="15">
        <v>32.46062295</v>
      </c>
      <c r="E77" s="15">
        <v>235664.122616999</v>
      </c>
      <c r="F77" s="15">
        <v>17045.0731110449</v>
      </c>
    </row>
    <row r="78">
      <c r="A78" s="15" t="s">
        <v>52</v>
      </c>
      <c r="B78" s="15" t="s">
        <v>53</v>
      </c>
      <c r="C78" s="15">
        <v>2025.0</v>
      </c>
      <c r="D78" s="15">
        <v>34.5853227999999</v>
      </c>
      <c r="E78" s="15">
        <v>251089.443527999</v>
      </c>
      <c r="F78" s="15">
        <v>18160.7530022799</v>
      </c>
    </row>
    <row r="79">
      <c r="A79" s="15" t="s">
        <v>52</v>
      </c>
      <c r="B79" s="15" t="s">
        <v>53</v>
      </c>
      <c r="C79" s="15">
        <v>2026.0</v>
      </c>
      <c r="D79" s="15">
        <v>35.3758527499999</v>
      </c>
      <c r="E79" s="15">
        <v>256828.690964999</v>
      </c>
      <c r="F79" s="15">
        <v>18575.860279025</v>
      </c>
    </row>
    <row r="80">
      <c r="A80" s="15" t="s">
        <v>52</v>
      </c>
      <c r="B80" s="15" t="s">
        <v>53</v>
      </c>
      <c r="C80" s="15">
        <v>2027.0</v>
      </c>
      <c r="D80" s="15">
        <v>37.3538899999999</v>
      </c>
      <c r="E80" s="15">
        <v>271189.241399999</v>
      </c>
      <c r="F80" s="15">
        <v>19614.5276389999</v>
      </c>
    </row>
    <row r="81">
      <c r="A81" s="15" t="s">
        <v>52</v>
      </c>
      <c r="B81" s="15" t="s">
        <v>53</v>
      </c>
      <c r="C81" s="15">
        <v>2028.0</v>
      </c>
      <c r="D81" s="15">
        <v>39.0868586499999</v>
      </c>
      <c r="E81" s="15">
        <v>283770.593798999</v>
      </c>
      <c r="F81" s="15">
        <v>20524.5094771149</v>
      </c>
    </row>
    <row r="82">
      <c r="A82" s="15" t="s">
        <v>52</v>
      </c>
      <c r="B82" s="15" t="s">
        <v>53</v>
      </c>
      <c r="C82" s="15">
        <v>2029.0</v>
      </c>
      <c r="D82" s="15">
        <v>41.84718055</v>
      </c>
      <c r="E82" s="15">
        <v>303810.530792999</v>
      </c>
      <c r="F82" s="15">
        <v>21973.954506805</v>
      </c>
    </row>
    <row r="83">
      <c r="A83" s="15" t="s">
        <v>52</v>
      </c>
      <c r="B83" s="15" t="s">
        <v>53</v>
      </c>
      <c r="C83" s="15">
        <v>2030.0</v>
      </c>
      <c r="D83" s="15">
        <v>43.7670687999999</v>
      </c>
      <c r="E83" s="15">
        <v>317748.919488</v>
      </c>
      <c r="F83" s="15">
        <v>22982.0878268799</v>
      </c>
    </row>
    <row r="84">
      <c r="A84" s="15" t="s">
        <v>54</v>
      </c>
      <c r="B84" s="15" t="s">
        <v>55</v>
      </c>
      <c r="C84" s="15">
        <v>2021.0</v>
      </c>
      <c r="D84" s="15">
        <v>7.520562</v>
      </c>
      <c r="E84" s="15">
        <v>0.0</v>
      </c>
      <c r="F84" s="15">
        <v>0.0</v>
      </c>
    </row>
    <row r="85">
      <c r="A85" s="15" t="s">
        <v>54</v>
      </c>
      <c r="B85" s="15" t="s">
        <v>55</v>
      </c>
      <c r="C85" s="15">
        <v>2022.0</v>
      </c>
      <c r="D85" s="15">
        <v>7.146426</v>
      </c>
      <c r="E85" s="15">
        <v>0.0</v>
      </c>
      <c r="F85" s="15">
        <v>0.0</v>
      </c>
    </row>
    <row r="86">
      <c r="A86" s="15" t="s">
        <v>54</v>
      </c>
      <c r="B86" s="15" t="s">
        <v>55</v>
      </c>
      <c r="C86" s="15">
        <v>2023.0</v>
      </c>
      <c r="D86" s="15">
        <v>7.07679700000001</v>
      </c>
      <c r="E86" s="15">
        <v>0.0</v>
      </c>
      <c r="F86" s="15">
        <v>0.0</v>
      </c>
    </row>
    <row r="87">
      <c r="A87" s="15" t="s">
        <v>54</v>
      </c>
      <c r="B87" s="15" t="s">
        <v>55</v>
      </c>
      <c r="C87" s="15">
        <v>2024.0</v>
      </c>
      <c r="D87" s="15">
        <v>6.80263499999999</v>
      </c>
      <c r="E87" s="15">
        <v>0.0</v>
      </c>
      <c r="F87" s="15">
        <v>0.0</v>
      </c>
    </row>
    <row r="88">
      <c r="A88" s="15" t="s">
        <v>54</v>
      </c>
      <c r="B88" s="15" t="s">
        <v>55</v>
      </c>
      <c r="C88" s="15">
        <v>2025.0</v>
      </c>
      <c r="D88" s="15">
        <v>6.467055</v>
      </c>
      <c r="E88" s="15">
        <v>0.0</v>
      </c>
      <c r="F88" s="15">
        <v>0.0</v>
      </c>
    </row>
    <row r="89">
      <c r="A89" s="15" t="s">
        <v>54</v>
      </c>
      <c r="B89" s="15" t="s">
        <v>55</v>
      </c>
      <c r="C89" s="15">
        <v>2026.0</v>
      </c>
      <c r="D89" s="15">
        <v>6.500613</v>
      </c>
      <c r="E89" s="15">
        <v>0.0</v>
      </c>
      <c r="F89" s="15">
        <v>0.0</v>
      </c>
    </row>
    <row r="90">
      <c r="A90" s="15" t="s">
        <v>54</v>
      </c>
      <c r="B90" s="15" t="s">
        <v>55</v>
      </c>
      <c r="C90" s="15">
        <v>2027.0</v>
      </c>
      <c r="D90" s="15">
        <v>6.671518</v>
      </c>
      <c r="E90" s="15">
        <v>0.0</v>
      </c>
      <c r="F90" s="15">
        <v>0.0</v>
      </c>
    </row>
    <row r="91">
      <c r="A91" s="15" t="s">
        <v>54</v>
      </c>
      <c r="B91" s="15" t="s">
        <v>55</v>
      </c>
      <c r="C91" s="15">
        <v>2028.0</v>
      </c>
      <c r="D91" s="15">
        <v>6.579125</v>
      </c>
      <c r="E91" s="15">
        <v>0.0</v>
      </c>
      <c r="F91" s="15">
        <v>0.0</v>
      </c>
    </row>
    <row r="92">
      <c r="A92" s="15" t="s">
        <v>54</v>
      </c>
      <c r="B92" s="15" t="s">
        <v>55</v>
      </c>
      <c r="C92" s="15">
        <v>2029.0</v>
      </c>
      <c r="D92" s="15">
        <v>6.688752</v>
      </c>
      <c r="E92" s="15">
        <v>0.0</v>
      </c>
      <c r="F92" s="15">
        <v>0.0</v>
      </c>
    </row>
    <row r="93">
      <c r="A93" s="15" t="s">
        <v>54</v>
      </c>
      <c r="B93" s="15" t="s">
        <v>55</v>
      </c>
      <c r="C93" s="15">
        <v>2030.0</v>
      </c>
      <c r="D93" s="15">
        <v>6.24512699999999</v>
      </c>
      <c r="E93" s="15">
        <v>0.0</v>
      </c>
      <c r="F93" s="15">
        <v>0.0</v>
      </c>
    </row>
    <row r="94">
      <c r="A94" s="15" t="s">
        <v>56</v>
      </c>
      <c r="B94" s="15" t="s">
        <v>55</v>
      </c>
      <c r="C94" s="15">
        <v>2021.0</v>
      </c>
      <c r="D94" s="15">
        <v>112.698816999999</v>
      </c>
      <c r="E94" s="15">
        <v>0.0</v>
      </c>
      <c r="F94" s="15">
        <v>0.0</v>
      </c>
    </row>
    <row r="95">
      <c r="A95" s="15" t="s">
        <v>56</v>
      </c>
      <c r="B95" s="15" t="s">
        <v>55</v>
      </c>
      <c r="C95" s="15">
        <v>2022.0</v>
      </c>
      <c r="D95" s="15">
        <v>109.196765999999</v>
      </c>
      <c r="E95" s="15">
        <v>0.0</v>
      </c>
      <c r="F95" s="15">
        <v>0.0</v>
      </c>
    </row>
    <row r="96">
      <c r="A96" s="15" t="s">
        <v>56</v>
      </c>
      <c r="B96" s="15" t="s">
        <v>55</v>
      </c>
      <c r="C96" s="15">
        <v>2023.0</v>
      </c>
      <c r="D96" s="15">
        <v>107.940296882352</v>
      </c>
      <c r="E96" s="15">
        <v>0.0</v>
      </c>
      <c r="F96" s="15">
        <v>0.0</v>
      </c>
    </row>
    <row r="97">
      <c r="A97" s="15" t="s">
        <v>56</v>
      </c>
      <c r="B97" s="15" t="s">
        <v>55</v>
      </c>
      <c r="C97" s="15">
        <v>2024.0</v>
      </c>
      <c r="D97" s="15">
        <v>103.751390235294</v>
      </c>
      <c r="E97" s="15">
        <v>0.0</v>
      </c>
      <c r="F97" s="15">
        <v>0.0</v>
      </c>
    </row>
    <row r="98">
      <c r="A98" s="15" t="s">
        <v>56</v>
      </c>
      <c r="B98" s="15" t="s">
        <v>55</v>
      </c>
      <c r="C98" s="15">
        <v>2025.0</v>
      </c>
      <c r="D98" s="15">
        <v>103.271695552941</v>
      </c>
      <c r="E98" s="15">
        <v>0.0</v>
      </c>
      <c r="F98" s="15">
        <v>0.0</v>
      </c>
    </row>
    <row r="99">
      <c r="A99" s="15" t="s">
        <v>56</v>
      </c>
      <c r="B99" s="15" t="s">
        <v>55</v>
      </c>
      <c r="C99" s="15">
        <v>2026.0</v>
      </c>
      <c r="D99" s="15">
        <v>113.477453620588</v>
      </c>
      <c r="E99" s="15">
        <v>0.0</v>
      </c>
      <c r="F99" s="15">
        <v>0.0</v>
      </c>
    </row>
    <row r="100">
      <c r="A100" s="15" t="s">
        <v>56</v>
      </c>
      <c r="B100" s="15" t="s">
        <v>55</v>
      </c>
      <c r="C100" s="15">
        <v>2027.0</v>
      </c>
      <c r="D100" s="15">
        <v>116.182656470588</v>
      </c>
      <c r="E100" s="15">
        <v>0.0</v>
      </c>
      <c r="F100" s="15">
        <v>0.0</v>
      </c>
    </row>
    <row r="101">
      <c r="A101" s="15" t="s">
        <v>56</v>
      </c>
      <c r="B101" s="15" t="s">
        <v>55</v>
      </c>
      <c r="C101" s="15">
        <v>2028.0</v>
      </c>
      <c r="D101" s="15">
        <v>124.448971232352</v>
      </c>
      <c r="E101" s="15">
        <v>0.0</v>
      </c>
      <c r="F101" s="15">
        <v>0.0</v>
      </c>
    </row>
    <row r="102">
      <c r="A102" s="15" t="s">
        <v>56</v>
      </c>
      <c r="B102" s="15" t="s">
        <v>55</v>
      </c>
      <c r="C102" s="15">
        <v>2029.0</v>
      </c>
      <c r="D102" s="15">
        <v>133.079355294117</v>
      </c>
      <c r="E102" s="15">
        <v>0.0</v>
      </c>
      <c r="F102" s="15">
        <v>0.0</v>
      </c>
    </row>
    <row r="103">
      <c r="A103" s="15" t="s">
        <v>56</v>
      </c>
      <c r="B103" s="15" t="s">
        <v>55</v>
      </c>
      <c r="C103" s="15">
        <v>2030.0</v>
      </c>
      <c r="D103" s="15">
        <v>140.143498805882</v>
      </c>
      <c r="E103" s="15">
        <v>0.0</v>
      </c>
      <c r="F103" s="15">
        <v>0.0</v>
      </c>
    </row>
    <row r="104">
      <c r="A104" s="15" t="s">
        <v>51</v>
      </c>
      <c r="B104" s="15" t="s">
        <v>51</v>
      </c>
      <c r="C104" s="15">
        <v>2021.0</v>
      </c>
      <c r="D104" s="15">
        <v>188.063910999999</v>
      </c>
      <c r="E104" s="15">
        <v>0.0</v>
      </c>
      <c r="F104" s="15">
        <v>0.0</v>
      </c>
    </row>
    <row r="105">
      <c r="A105" s="15" t="s">
        <v>51</v>
      </c>
      <c r="B105" s="15" t="s">
        <v>51</v>
      </c>
      <c r="C105" s="15">
        <v>2022.0</v>
      </c>
      <c r="D105" s="15">
        <v>205.4148215</v>
      </c>
      <c r="E105" s="15">
        <v>0.0</v>
      </c>
      <c r="F105" s="15">
        <v>0.0</v>
      </c>
    </row>
    <row r="106">
      <c r="A106" s="15" t="s">
        <v>51</v>
      </c>
      <c r="B106" s="15" t="s">
        <v>51</v>
      </c>
      <c r="C106" s="15">
        <v>2023.0</v>
      </c>
      <c r="D106" s="15">
        <v>215.256247088235</v>
      </c>
      <c r="E106" s="15">
        <v>0.0</v>
      </c>
      <c r="F106" s="15">
        <v>0.0</v>
      </c>
    </row>
    <row r="107">
      <c r="A107" s="15" t="s">
        <v>51</v>
      </c>
      <c r="B107" s="15" t="s">
        <v>51</v>
      </c>
      <c r="C107" s="15">
        <v>2024.0</v>
      </c>
      <c r="D107" s="15">
        <v>241.035873029411</v>
      </c>
      <c r="E107" s="15">
        <v>0.0</v>
      </c>
      <c r="F107" s="15">
        <v>0.0</v>
      </c>
    </row>
    <row r="108">
      <c r="A108" s="15" t="s">
        <v>51</v>
      </c>
      <c r="B108" s="15" t="s">
        <v>51</v>
      </c>
      <c r="C108" s="15">
        <v>2025.0</v>
      </c>
      <c r="D108" s="15">
        <v>244.503283952941</v>
      </c>
      <c r="E108" s="15">
        <v>0.0</v>
      </c>
      <c r="F108" s="15">
        <v>0.0</v>
      </c>
    </row>
    <row r="109">
      <c r="A109" s="15" t="s">
        <v>51</v>
      </c>
      <c r="B109" s="15" t="s">
        <v>51</v>
      </c>
      <c r="C109" s="15">
        <v>2026.0</v>
      </c>
      <c r="D109" s="15">
        <v>241.6379238</v>
      </c>
      <c r="E109" s="15">
        <v>0.0</v>
      </c>
      <c r="F109" s="15">
        <v>0.0</v>
      </c>
    </row>
    <row r="110">
      <c r="A110" s="15" t="s">
        <v>51</v>
      </c>
      <c r="B110" s="15" t="s">
        <v>51</v>
      </c>
      <c r="C110" s="15">
        <v>2027.0</v>
      </c>
      <c r="D110" s="15">
        <v>243.858324067647</v>
      </c>
      <c r="E110" s="15">
        <v>0.0</v>
      </c>
      <c r="F110" s="15">
        <v>0.0</v>
      </c>
    </row>
    <row r="111">
      <c r="A111" s="15" t="s">
        <v>51</v>
      </c>
      <c r="B111" s="15" t="s">
        <v>51</v>
      </c>
      <c r="C111" s="15">
        <v>2028.0</v>
      </c>
      <c r="D111" s="15">
        <v>241.500459241176</v>
      </c>
      <c r="E111" s="15">
        <v>0.0</v>
      </c>
      <c r="F111" s="15">
        <v>0.0</v>
      </c>
    </row>
    <row r="112">
      <c r="A112" s="15" t="s">
        <v>51</v>
      </c>
      <c r="B112" s="15" t="s">
        <v>51</v>
      </c>
      <c r="C112" s="15">
        <v>2029.0</v>
      </c>
      <c r="D112" s="15">
        <v>240.49190817647</v>
      </c>
      <c r="E112" s="15">
        <v>0.0</v>
      </c>
      <c r="F112" s="15">
        <v>0.0</v>
      </c>
    </row>
    <row r="113">
      <c r="A113" s="15" t="s">
        <v>51</v>
      </c>
      <c r="B113" s="15" t="s">
        <v>51</v>
      </c>
      <c r="C113" s="15">
        <v>2030.0</v>
      </c>
      <c r="D113" s="15">
        <v>238.495418329412</v>
      </c>
      <c r="E113" s="15">
        <v>0.0</v>
      </c>
      <c r="F113" s="15">
        <v>0.0</v>
      </c>
    </row>
  </sheetData>
  <drawing r:id="rId1"/>
</worksheet>
</file>